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I:\PECS\L&amp;S\Land Use Planning\#ARCHIVED (OLD I DRIVE)\2. AYA FOLDER\aya LGIP 2025 &amp;CR no 4 2025\LGIP 2025 Amendment\Gazettal\Min Let &amp; Attach\"/>
    </mc:Choice>
  </mc:AlternateContent>
  <xr:revisionPtr revIDLastSave="0" documentId="13_ncr:1_{CB98EA09-30C3-41B6-88A1-F73ADD4F9453}" xr6:coauthVersionLast="47" xr6:coauthVersionMax="47" xr10:uidLastSave="{00000000-0000-0000-0000-000000000000}"/>
  <bookViews>
    <workbookView xWindow="28680" yWindow="-120" windowWidth="29040" windowHeight="15840" tabRatio="856" activeTab="1" xr2:uid="{00000000-000D-0000-FFFF-FFFF00000000}"/>
  </bookViews>
  <sheets>
    <sheet name="Navigation" sheetId="25" r:id="rId1"/>
    <sheet name="Inputs" sheetId="1" r:id="rId2"/>
    <sheet name="Demands" sheetId="4" r:id="rId3"/>
    <sheet name="Summary Cost Schedule" sheetId="6" r:id="rId4"/>
    <sheet name="Unit Rates" sheetId="20" r:id="rId5"/>
    <sheet name="Water Supply - Existing" sheetId="3" r:id="rId6"/>
    <sheet name="Water Supply - Future" sheetId="2" r:id="rId7"/>
    <sheet name="Sewerage - Existing" sheetId="12" r:id="rId8"/>
    <sheet name="Sewerage - Future" sheetId="13" r:id="rId9"/>
    <sheet name="Transport - Existing" sheetId="14" r:id="rId10"/>
    <sheet name="Transport - Future" sheetId="15" r:id="rId11"/>
    <sheet name="PPCL - Existing" sheetId="16" r:id="rId12"/>
    <sheet name="PPCL - Future" sheetId="17" r:id="rId13"/>
    <sheet name="Anticipated Gwth - Res" sheetId="7" r:id="rId14"/>
    <sheet name="Anticipated Gwth - Non Res" sheetId="8" r:id="rId15"/>
    <sheet name="CF Projection" sheetId="9" r:id="rId16"/>
  </sheets>
  <definedNames>
    <definedName name="_xlnm._FilterDatabase" localSheetId="11" hidden="1">'PPCL - Existing'!$B$7:$BB$113</definedName>
    <definedName name="_xlnm._FilterDatabase" localSheetId="9" hidden="1">'Transport - Existing'!$B$7:$V$182</definedName>
    <definedName name="_xlnm._FilterDatabase" localSheetId="5" hidden="1">'Water Supply - Existing'!$A$39:$GH$716</definedName>
    <definedName name="BASE_YEAR">Inputs!$D$5</definedName>
    <definedName name="COUNCIL_NAME">Inputs!$B$1</definedName>
    <definedName name="LEI_1">Inputs!$E$14</definedName>
    <definedName name="LEI_2">Inputs!$F$14</definedName>
    <definedName name="LEI_3">Inputs!$G$14</definedName>
    <definedName name="LEI_4">Inputs!$H$14</definedName>
    <definedName name="N1_C1">Demands!$B$6</definedName>
    <definedName name="N1_C2">Demands!$B$7</definedName>
    <definedName name="N1_C3">Demands!$B$8</definedName>
    <definedName name="N1_C4">Demands!$B$9</definedName>
    <definedName name="N1_C5">Demands!$B$10</definedName>
    <definedName name="N1_C6">Demands!$B$11</definedName>
    <definedName name="N1_C7">Demands!$B$12</definedName>
    <definedName name="N1_C8">Demands!$B$13</definedName>
    <definedName name="N1_CF_COST">'Water Supply - Future'!$V$9:$V$22</definedName>
    <definedName name="N1_CF_TIMING">'Water Supply - Future'!$H$9:$H$22</definedName>
    <definedName name="N2_C1">Demands!$B$31</definedName>
    <definedName name="N2_C2">Demands!$B$32</definedName>
    <definedName name="N2_C3">Demands!$B$33</definedName>
    <definedName name="N2_C4">Demands!$B$34</definedName>
    <definedName name="N2_C5">Demands!$B$35</definedName>
    <definedName name="N2_C6">Demands!$B$36</definedName>
    <definedName name="N2_CF_COST">'Sewerage - Future'!$V$9:$V$28</definedName>
    <definedName name="N2_CF_TIMING">'Sewerage - Future'!$H$9:$H$28</definedName>
    <definedName name="N3_C1">Demands!$B$52</definedName>
    <definedName name="N3_C2">Demands!$B$53</definedName>
    <definedName name="N3_C3">Demands!$B$54</definedName>
    <definedName name="N3_C4">Demands!$B$55</definedName>
    <definedName name="N3_C5">Demands!$B$56</definedName>
    <definedName name="N3_C6">Demands!$B$57</definedName>
    <definedName name="N3_C7">Demands!$B$58</definedName>
    <definedName name="N3_C8">Demands!$B$59</definedName>
    <definedName name="N3_CF_COST">'Transport - Future'!$W$9:$W$53</definedName>
    <definedName name="N3_CF_TIMING">'Transport - Future'!$I$9:$I$53</definedName>
    <definedName name="N4_C1">Demands!$B$77</definedName>
    <definedName name="N4_C2">Demands!$B$78</definedName>
    <definedName name="N4_C3">Demands!$B$79</definedName>
    <definedName name="N4_C4">Demands!$B$80</definedName>
    <definedName name="N4_C5">Demands!$B$81</definedName>
    <definedName name="N4_C6">Demands!$B$82</definedName>
    <definedName name="N4_C7">Demands!$B$83</definedName>
    <definedName name="N4_C8">Demands!$B$84</definedName>
    <definedName name="N4_CF_COST">'PPCL - Future'!$W$9:$W$15</definedName>
    <definedName name="N4_CF_TIMING">'PPCL - Future'!$I$9:$I$15</definedName>
    <definedName name="NETWORK_1">Inputs!$E$4</definedName>
    <definedName name="NETWORK_2">Inputs!$F$4</definedName>
    <definedName name="NETWORK_3">Inputs!$G$4</definedName>
    <definedName name="NETWORK_4">Inputs!$H$4</definedName>
    <definedName name="P_HORIZON_1">Inputs!$E$6</definedName>
    <definedName name="P_HORIZON_2">Inputs!$F$6</definedName>
    <definedName name="P_HORIZON_3">Inputs!$G$6</definedName>
    <definedName name="P_HORIZON_4">Inputs!$H$6</definedName>
    <definedName name="P_HORIZON_LOOKUP">Demands!$AE$102:$AF$191</definedName>
    <definedName name="PPI_3Y">Inputs!$D$16</definedName>
    <definedName name="_xlnm.Print_Area" localSheetId="14">'Anticipated Gwth - Non Res'!$A$1:$AB$169</definedName>
    <definedName name="_xlnm.Print_Area" localSheetId="13">'Anticipated Gwth - Res'!$A$1:$AB$113</definedName>
    <definedName name="_xlnm.Print_Area" localSheetId="15">'CF Projection'!$A$1:$V$80</definedName>
    <definedName name="_xlnm.Print_Area" localSheetId="2">Demands!$A$1:$AC$99</definedName>
    <definedName name="_xlnm.Print_Area" localSheetId="1">Inputs!$A$1:$J$19</definedName>
    <definedName name="_xlnm.Print_Area" localSheetId="0">Navigation!$A$1:$G$24</definedName>
    <definedName name="_xlnm.Print_Area" localSheetId="3">'Summary Cost Schedule'!$A$1:$L$60</definedName>
    <definedName name="_xlnm.Print_Area" localSheetId="4">'Unit Rates'!$A$1:$AJ$125</definedName>
    <definedName name="PROJECT_NAME">Inputs!$B$2</definedName>
    <definedName name="REVENUE_NON_RES">'Anticipated Gwth - Non Res'!$E$122:$AA$123</definedName>
    <definedName name="REVENUE_RES">'Anticipated Gwth - Res'!$E$84:$AA$85</definedName>
    <definedName name="RWACC_1">Inputs!$E$10</definedName>
    <definedName name="RWACC_2">Inputs!$F$10</definedName>
    <definedName name="RWACC_3">Inputs!$G$10</definedName>
    <definedName name="RWACC_4">Inputs!$H$10</definedName>
    <definedName name="UOM_1">Inputs!$E$7</definedName>
    <definedName name="UOM_2">Inputs!$F$7</definedName>
    <definedName name="UOM_3">Inputs!$G$7</definedName>
    <definedName name="UOM_4">Inputs!$H$7</definedName>
    <definedName name="UR_N1">'Unit Rates'!$D$9:$F$108</definedName>
    <definedName name="UR_N2">'Unit Rates'!$M$9:$O$124</definedName>
    <definedName name="UR_N3">'Unit Rates'!$V$9:$X$70</definedName>
    <definedName name="UR_N4">'Unit Rates'!$AE$9:$AG$70</definedName>
    <definedName name="WACC_1">Inputs!$E$9</definedName>
    <definedName name="WACC_2">Inputs!$F$9</definedName>
    <definedName name="WACC_3">Inputs!$G$9</definedName>
    <definedName name="WACC_4">Inputs!$H$9</definedName>
    <definedName name="WACC_AVG">Inputs!$D$11</definedName>
    <definedName name="WEI_1">Inputs!$E$13</definedName>
    <definedName name="WEI_2">Inputs!$F$13</definedName>
    <definedName name="WEI_3">Inputs!$G$13</definedName>
    <definedName name="WEI_4">Inputs!$H$13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59" i="8" l="1"/>
  <c r="M58" i="8"/>
  <c r="M57" i="8"/>
  <c r="M56" i="8"/>
  <c r="M55" i="8"/>
  <c r="M41" i="7"/>
  <c r="M40" i="7"/>
  <c r="M39" i="7"/>
  <c r="D46" i="7" l="1"/>
  <c r="D42" i="7"/>
  <c r="D30" i="7"/>
  <c r="D26" i="7"/>
  <c r="D22" i="7"/>
  <c r="D18" i="7"/>
  <c r="D14" i="7"/>
  <c r="U84" i="4" l="1"/>
  <c r="V84" i="4" s="1"/>
  <c r="W84" i="4" s="1"/>
  <c r="X84" i="4" s="1"/>
  <c r="P84" i="4"/>
  <c r="Q84" i="4" s="1"/>
  <c r="R84" i="4" s="1"/>
  <c r="S84" i="4" s="1"/>
  <c r="K84" i="4"/>
  <c r="L84" i="4" s="1"/>
  <c r="M84" i="4" s="1"/>
  <c r="N84" i="4" s="1"/>
  <c r="F84" i="4"/>
  <c r="G84" i="4" s="1"/>
  <c r="H84" i="4" s="1"/>
  <c r="I84" i="4" s="1"/>
  <c r="D84" i="4"/>
  <c r="U83" i="4"/>
  <c r="V83" i="4" s="1"/>
  <c r="W83" i="4" s="1"/>
  <c r="X83" i="4" s="1"/>
  <c r="P83" i="4"/>
  <c r="Q83" i="4" s="1"/>
  <c r="R83" i="4" s="1"/>
  <c r="S83" i="4" s="1"/>
  <c r="K83" i="4"/>
  <c r="L83" i="4" s="1"/>
  <c r="M83" i="4" s="1"/>
  <c r="N83" i="4" s="1"/>
  <c r="F83" i="4"/>
  <c r="G83" i="4" s="1"/>
  <c r="H83" i="4" s="1"/>
  <c r="I83" i="4" s="1"/>
  <c r="D83" i="4"/>
  <c r="U82" i="4"/>
  <c r="V82" i="4" s="1"/>
  <c r="W82" i="4" s="1"/>
  <c r="X82" i="4" s="1"/>
  <c r="P82" i="4"/>
  <c r="Q82" i="4" s="1"/>
  <c r="R82" i="4" s="1"/>
  <c r="S82" i="4" s="1"/>
  <c r="K82" i="4"/>
  <c r="L82" i="4" s="1"/>
  <c r="M82" i="4" s="1"/>
  <c r="N82" i="4" s="1"/>
  <c r="F82" i="4"/>
  <c r="G82" i="4" s="1"/>
  <c r="H82" i="4" s="1"/>
  <c r="I82" i="4" s="1"/>
  <c r="D82" i="4"/>
  <c r="U81" i="4"/>
  <c r="V81" i="4" s="1"/>
  <c r="W81" i="4" s="1"/>
  <c r="X81" i="4" s="1"/>
  <c r="P81" i="4"/>
  <c r="Q81" i="4" s="1"/>
  <c r="R81" i="4" s="1"/>
  <c r="S81" i="4" s="1"/>
  <c r="K81" i="4"/>
  <c r="L81" i="4" s="1"/>
  <c r="M81" i="4" s="1"/>
  <c r="N81" i="4" s="1"/>
  <c r="F81" i="4"/>
  <c r="G81" i="4" s="1"/>
  <c r="H81" i="4" s="1"/>
  <c r="I81" i="4" s="1"/>
  <c r="D81" i="4"/>
  <c r="U80" i="4"/>
  <c r="V80" i="4" s="1"/>
  <c r="W80" i="4" s="1"/>
  <c r="X80" i="4" s="1"/>
  <c r="P80" i="4"/>
  <c r="Q80" i="4" s="1"/>
  <c r="R80" i="4" s="1"/>
  <c r="S80" i="4" s="1"/>
  <c r="K80" i="4"/>
  <c r="L80" i="4" s="1"/>
  <c r="M80" i="4" s="1"/>
  <c r="N80" i="4" s="1"/>
  <c r="F80" i="4"/>
  <c r="G80" i="4" s="1"/>
  <c r="H80" i="4" s="1"/>
  <c r="I80" i="4" s="1"/>
  <c r="D80" i="4"/>
  <c r="U79" i="4"/>
  <c r="V79" i="4" s="1"/>
  <c r="W79" i="4" s="1"/>
  <c r="X79" i="4" s="1"/>
  <c r="P79" i="4"/>
  <c r="Q79" i="4" s="1"/>
  <c r="R79" i="4" s="1"/>
  <c r="S79" i="4" s="1"/>
  <c r="K79" i="4"/>
  <c r="L79" i="4" s="1"/>
  <c r="M79" i="4" s="1"/>
  <c r="N79" i="4" s="1"/>
  <c r="F79" i="4"/>
  <c r="G79" i="4" s="1"/>
  <c r="H79" i="4" s="1"/>
  <c r="I79" i="4" s="1"/>
  <c r="D79" i="4"/>
  <c r="U78" i="4"/>
  <c r="V78" i="4" s="1"/>
  <c r="W78" i="4" s="1"/>
  <c r="X78" i="4" s="1"/>
  <c r="P78" i="4"/>
  <c r="Q78" i="4" s="1"/>
  <c r="R78" i="4" s="1"/>
  <c r="S78" i="4" s="1"/>
  <c r="K78" i="4"/>
  <c r="L78" i="4" s="1"/>
  <c r="M78" i="4" s="1"/>
  <c r="N78" i="4" s="1"/>
  <c r="F78" i="4"/>
  <c r="G78" i="4" s="1"/>
  <c r="H78" i="4" s="1"/>
  <c r="I78" i="4" s="1"/>
  <c r="D78" i="4"/>
  <c r="U77" i="4"/>
  <c r="V77" i="4" s="1"/>
  <c r="W77" i="4" s="1"/>
  <c r="X77" i="4" s="1"/>
  <c r="P77" i="4"/>
  <c r="Q77" i="4" s="1"/>
  <c r="R77" i="4" s="1"/>
  <c r="S77" i="4" s="1"/>
  <c r="K77" i="4"/>
  <c r="L77" i="4" s="1"/>
  <c r="M77" i="4" s="1"/>
  <c r="N77" i="4" s="1"/>
  <c r="F77" i="4"/>
  <c r="G77" i="4" s="1"/>
  <c r="H77" i="4" s="1"/>
  <c r="I77" i="4" s="1"/>
  <c r="D77" i="4"/>
  <c r="U59" i="4"/>
  <c r="V59" i="4" s="1"/>
  <c r="W59" i="4" s="1"/>
  <c r="X59" i="4" s="1"/>
  <c r="P59" i="4"/>
  <c r="Q59" i="4" s="1"/>
  <c r="R59" i="4" s="1"/>
  <c r="S59" i="4" s="1"/>
  <c r="K59" i="4"/>
  <c r="L59" i="4" s="1"/>
  <c r="M59" i="4" s="1"/>
  <c r="N59" i="4" s="1"/>
  <c r="F59" i="4"/>
  <c r="G59" i="4" s="1"/>
  <c r="H59" i="4" s="1"/>
  <c r="I59" i="4" s="1"/>
  <c r="D59" i="4"/>
  <c r="U58" i="4"/>
  <c r="V58" i="4" s="1"/>
  <c r="W58" i="4" s="1"/>
  <c r="X58" i="4" s="1"/>
  <c r="P58" i="4"/>
  <c r="Q58" i="4" s="1"/>
  <c r="R58" i="4" s="1"/>
  <c r="S58" i="4" s="1"/>
  <c r="K58" i="4"/>
  <c r="L58" i="4" s="1"/>
  <c r="M58" i="4" s="1"/>
  <c r="N58" i="4" s="1"/>
  <c r="F58" i="4"/>
  <c r="G58" i="4" s="1"/>
  <c r="H58" i="4" s="1"/>
  <c r="I58" i="4" s="1"/>
  <c r="D58" i="4"/>
  <c r="U57" i="4"/>
  <c r="V57" i="4" s="1"/>
  <c r="W57" i="4" s="1"/>
  <c r="X57" i="4" s="1"/>
  <c r="P57" i="4"/>
  <c r="Q57" i="4" s="1"/>
  <c r="R57" i="4" s="1"/>
  <c r="S57" i="4" s="1"/>
  <c r="K57" i="4"/>
  <c r="L57" i="4" s="1"/>
  <c r="M57" i="4" s="1"/>
  <c r="N57" i="4" s="1"/>
  <c r="F57" i="4"/>
  <c r="G57" i="4" s="1"/>
  <c r="H57" i="4" s="1"/>
  <c r="I57" i="4" s="1"/>
  <c r="D57" i="4"/>
  <c r="U56" i="4"/>
  <c r="V56" i="4" s="1"/>
  <c r="W56" i="4" s="1"/>
  <c r="X56" i="4" s="1"/>
  <c r="P56" i="4"/>
  <c r="Q56" i="4" s="1"/>
  <c r="R56" i="4" s="1"/>
  <c r="S56" i="4" s="1"/>
  <c r="K56" i="4"/>
  <c r="L56" i="4" s="1"/>
  <c r="M56" i="4" s="1"/>
  <c r="N56" i="4" s="1"/>
  <c r="F56" i="4"/>
  <c r="G56" i="4" s="1"/>
  <c r="H56" i="4" s="1"/>
  <c r="I56" i="4" s="1"/>
  <c r="D56" i="4"/>
  <c r="U55" i="4"/>
  <c r="V55" i="4" s="1"/>
  <c r="W55" i="4" s="1"/>
  <c r="X55" i="4" s="1"/>
  <c r="P55" i="4"/>
  <c r="Q55" i="4" s="1"/>
  <c r="R55" i="4" s="1"/>
  <c r="S55" i="4" s="1"/>
  <c r="K55" i="4"/>
  <c r="L55" i="4" s="1"/>
  <c r="M55" i="4" s="1"/>
  <c r="N55" i="4" s="1"/>
  <c r="F55" i="4"/>
  <c r="G55" i="4" s="1"/>
  <c r="H55" i="4" s="1"/>
  <c r="I55" i="4" s="1"/>
  <c r="D55" i="4"/>
  <c r="U54" i="4"/>
  <c r="V54" i="4" s="1"/>
  <c r="W54" i="4" s="1"/>
  <c r="X54" i="4" s="1"/>
  <c r="P54" i="4"/>
  <c r="Q54" i="4" s="1"/>
  <c r="R54" i="4" s="1"/>
  <c r="S54" i="4" s="1"/>
  <c r="K54" i="4"/>
  <c r="L54" i="4" s="1"/>
  <c r="M54" i="4" s="1"/>
  <c r="N54" i="4" s="1"/>
  <c r="F54" i="4"/>
  <c r="G54" i="4" s="1"/>
  <c r="H54" i="4" s="1"/>
  <c r="I54" i="4" s="1"/>
  <c r="D54" i="4"/>
  <c r="U53" i="4"/>
  <c r="V53" i="4" s="1"/>
  <c r="W53" i="4" s="1"/>
  <c r="X53" i="4" s="1"/>
  <c r="P53" i="4"/>
  <c r="Q53" i="4" s="1"/>
  <c r="R53" i="4" s="1"/>
  <c r="S53" i="4" s="1"/>
  <c r="K53" i="4"/>
  <c r="L53" i="4" s="1"/>
  <c r="M53" i="4" s="1"/>
  <c r="N53" i="4" s="1"/>
  <c r="F53" i="4"/>
  <c r="G53" i="4" s="1"/>
  <c r="H53" i="4" s="1"/>
  <c r="I53" i="4" s="1"/>
  <c r="D53" i="4"/>
  <c r="U52" i="4"/>
  <c r="V52" i="4" s="1"/>
  <c r="W52" i="4" s="1"/>
  <c r="X52" i="4" s="1"/>
  <c r="P52" i="4"/>
  <c r="Q52" i="4" s="1"/>
  <c r="R52" i="4" s="1"/>
  <c r="S52" i="4" s="1"/>
  <c r="K52" i="4"/>
  <c r="L52" i="4" s="1"/>
  <c r="M52" i="4" s="1"/>
  <c r="N52" i="4" s="1"/>
  <c r="F52" i="4"/>
  <c r="G52" i="4" s="1"/>
  <c r="H52" i="4" s="1"/>
  <c r="I52" i="4" s="1"/>
  <c r="D52" i="4"/>
  <c r="U36" i="4"/>
  <c r="V36" i="4" s="1"/>
  <c r="W36" i="4" s="1"/>
  <c r="X36" i="4" s="1"/>
  <c r="P36" i="4"/>
  <c r="Q36" i="4" s="1"/>
  <c r="R36" i="4" s="1"/>
  <c r="S36" i="4" s="1"/>
  <c r="K36" i="4"/>
  <c r="L36" i="4" s="1"/>
  <c r="M36" i="4" s="1"/>
  <c r="N36" i="4" s="1"/>
  <c r="F36" i="4"/>
  <c r="G36" i="4" s="1"/>
  <c r="H36" i="4" s="1"/>
  <c r="I36" i="4" s="1"/>
  <c r="D36" i="4"/>
  <c r="U35" i="4"/>
  <c r="V35" i="4" s="1"/>
  <c r="W35" i="4" s="1"/>
  <c r="X35" i="4" s="1"/>
  <c r="P35" i="4"/>
  <c r="Q35" i="4" s="1"/>
  <c r="R35" i="4" s="1"/>
  <c r="S35" i="4" s="1"/>
  <c r="K35" i="4"/>
  <c r="L35" i="4" s="1"/>
  <c r="M35" i="4" s="1"/>
  <c r="N35" i="4" s="1"/>
  <c r="F35" i="4"/>
  <c r="G35" i="4" s="1"/>
  <c r="H35" i="4" s="1"/>
  <c r="I35" i="4" s="1"/>
  <c r="D35" i="4"/>
  <c r="U34" i="4"/>
  <c r="V34" i="4" s="1"/>
  <c r="W34" i="4" s="1"/>
  <c r="X34" i="4" s="1"/>
  <c r="P34" i="4"/>
  <c r="Q34" i="4" s="1"/>
  <c r="R34" i="4" s="1"/>
  <c r="S34" i="4" s="1"/>
  <c r="K34" i="4"/>
  <c r="L34" i="4" s="1"/>
  <c r="M34" i="4" s="1"/>
  <c r="N34" i="4" s="1"/>
  <c r="F34" i="4"/>
  <c r="G34" i="4" s="1"/>
  <c r="H34" i="4" s="1"/>
  <c r="I34" i="4" s="1"/>
  <c r="D34" i="4"/>
  <c r="U33" i="4"/>
  <c r="V33" i="4" s="1"/>
  <c r="W33" i="4" s="1"/>
  <c r="X33" i="4" s="1"/>
  <c r="P33" i="4"/>
  <c r="Q33" i="4" s="1"/>
  <c r="R33" i="4" s="1"/>
  <c r="S33" i="4" s="1"/>
  <c r="K33" i="4"/>
  <c r="L33" i="4" s="1"/>
  <c r="M33" i="4" s="1"/>
  <c r="N33" i="4" s="1"/>
  <c r="F33" i="4"/>
  <c r="G33" i="4" s="1"/>
  <c r="H33" i="4" s="1"/>
  <c r="I33" i="4" s="1"/>
  <c r="D33" i="4"/>
  <c r="U32" i="4"/>
  <c r="V32" i="4" s="1"/>
  <c r="W32" i="4" s="1"/>
  <c r="X32" i="4" s="1"/>
  <c r="P32" i="4"/>
  <c r="Q32" i="4" s="1"/>
  <c r="R32" i="4" s="1"/>
  <c r="S32" i="4" s="1"/>
  <c r="K32" i="4"/>
  <c r="L32" i="4" s="1"/>
  <c r="M32" i="4" s="1"/>
  <c r="N32" i="4" s="1"/>
  <c r="F32" i="4"/>
  <c r="G32" i="4" s="1"/>
  <c r="H32" i="4" s="1"/>
  <c r="I32" i="4" s="1"/>
  <c r="D32" i="4"/>
  <c r="U31" i="4"/>
  <c r="V31" i="4" s="1"/>
  <c r="W31" i="4" s="1"/>
  <c r="X31" i="4" s="1"/>
  <c r="P31" i="4"/>
  <c r="Q31" i="4" s="1"/>
  <c r="R31" i="4" s="1"/>
  <c r="S31" i="4" s="1"/>
  <c r="K31" i="4"/>
  <c r="L31" i="4" s="1"/>
  <c r="M31" i="4" s="1"/>
  <c r="N31" i="4" s="1"/>
  <c r="F31" i="4"/>
  <c r="G31" i="4" s="1"/>
  <c r="H31" i="4" s="1"/>
  <c r="I31" i="4" s="1"/>
  <c r="D31" i="4"/>
  <c r="U13" i="4"/>
  <c r="V13" i="4" s="1"/>
  <c r="W13" i="4" s="1"/>
  <c r="X13" i="4" s="1"/>
  <c r="U12" i="4"/>
  <c r="V12" i="4" s="1"/>
  <c r="W12" i="4" s="1"/>
  <c r="X12" i="4" s="1"/>
  <c r="U11" i="4"/>
  <c r="V11" i="4" s="1"/>
  <c r="W11" i="4" s="1"/>
  <c r="X11" i="4" s="1"/>
  <c r="U10" i="4"/>
  <c r="V10" i="4" s="1"/>
  <c r="W10" i="4" s="1"/>
  <c r="X10" i="4" s="1"/>
  <c r="U9" i="4"/>
  <c r="V9" i="4" s="1"/>
  <c r="W9" i="4" s="1"/>
  <c r="X9" i="4" s="1"/>
  <c r="U8" i="4"/>
  <c r="V8" i="4" s="1"/>
  <c r="W8" i="4" s="1"/>
  <c r="X8" i="4" s="1"/>
  <c r="U7" i="4"/>
  <c r="V7" i="4" s="1"/>
  <c r="W7" i="4" s="1"/>
  <c r="X7" i="4" s="1"/>
  <c r="U6" i="4"/>
  <c r="V6" i="4" s="1"/>
  <c r="W6" i="4" s="1"/>
  <c r="X6" i="4" s="1"/>
  <c r="P13" i="4"/>
  <c r="Q13" i="4" s="1"/>
  <c r="R13" i="4" s="1"/>
  <c r="S13" i="4" s="1"/>
  <c r="P12" i="4"/>
  <c r="Q12" i="4" s="1"/>
  <c r="R12" i="4" s="1"/>
  <c r="S12" i="4" s="1"/>
  <c r="P11" i="4"/>
  <c r="Q11" i="4" s="1"/>
  <c r="R11" i="4" s="1"/>
  <c r="S11" i="4" s="1"/>
  <c r="P10" i="4"/>
  <c r="Q10" i="4" s="1"/>
  <c r="R10" i="4" s="1"/>
  <c r="S10" i="4" s="1"/>
  <c r="P9" i="4"/>
  <c r="Q9" i="4" s="1"/>
  <c r="R9" i="4" s="1"/>
  <c r="S9" i="4" s="1"/>
  <c r="P8" i="4"/>
  <c r="Q8" i="4" s="1"/>
  <c r="R8" i="4" s="1"/>
  <c r="S8" i="4" s="1"/>
  <c r="P7" i="4"/>
  <c r="Q7" i="4" s="1"/>
  <c r="R7" i="4" s="1"/>
  <c r="S7" i="4" s="1"/>
  <c r="P6" i="4"/>
  <c r="Q6" i="4" s="1"/>
  <c r="R6" i="4" s="1"/>
  <c r="S6" i="4" s="1"/>
  <c r="K13" i="4"/>
  <c r="L13" i="4" s="1"/>
  <c r="M13" i="4" s="1"/>
  <c r="N13" i="4" s="1"/>
  <c r="K12" i="4"/>
  <c r="L12" i="4" s="1"/>
  <c r="M12" i="4" s="1"/>
  <c r="N12" i="4" s="1"/>
  <c r="K11" i="4"/>
  <c r="L11" i="4" s="1"/>
  <c r="M11" i="4" s="1"/>
  <c r="N11" i="4" s="1"/>
  <c r="K10" i="4"/>
  <c r="L10" i="4" s="1"/>
  <c r="M10" i="4" s="1"/>
  <c r="N10" i="4" s="1"/>
  <c r="K9" i="4"/>
  <c r="L9" i="4" s="1"/>
  <c r="M9" i="4" s="1"/>
  <c r="N9" i="4" s="1"/>
  <c r="K8" i="4"/>
  <c r="L8" i="4" s="1"/>
  <c r="M8" i="4" s="1"/>
  <c r="N8" i="4" s="1"/>
  <c r="K7" i="4"/>
  <c r="L7" i="4" s="1"/>
  <c r="M7" i="4" s="1"/>
  <c r="N7" i="4" s="1"/>
  <c r="K6" i="4"/>
  <c r="L6" i="4" s="1"/>
  <c r="M6" i="4" s="1"/>
  <c r="N6" i="4" s="1"/>
  <c r="G9" i="4"/>
  <c r="H9" i="4"/>
  <c r="I9" i="4"/>
  <c r="F13" i="4"/>
  <c r="G13" i="4" s="1"/>
  <c r="H13" i="4" s="1"/>
  <c r="I13" i="4" s="1"/>
  <c r="F12" i="4"/>
  <c r="G12" i="4" s="1"/>
  <c r="H12" i="4" s="1"/>
  <c r="I12" i="4" s="1"/>
  <c r="F11" i="4"/>
  <c r="G11" i="4" s="1"/>
  <c r="H11" i="4" s="1"/>
  <c r="I11" i="4" s="1"/>
  <c r="F10" i="4"/>
  <c r="G10" i="4" s="1"/>
  <c r="H10" i="4" s="1"/>
  <c r="I10" i="4" s="1"/>
  <c r="F9" i="4"/>
  <c r="F8" i="4"/>
  <c r="G8" i="4" s="1"/>
  <c r="H8" i="4" s="1"/>
  <c r="I8" i="4" s="1"/>
  <c r="F7" i="4"/>
  <c r="G7" i="4" s="1"/>
  <c r="H7" i="4" s="1"/>
  <c r="I7" i="4" s="1"/>
  <c r="F6" i="4"/>
  <c r="G6" i="4" s="1"/>
  <c r="H6" i="4" s="1"/>
  <c r="I6" i="4" s="1"/>
  <c r="D11" i="4"/>
  <c r="D10" i="4"/>
  <c r="D9" i="4"/>
  <c r="D8" i="4"/>
  <c r="D7" i="4"/>
  <c r="D6" i="4"/>
  <c r="F30" i="9" l="1"/>
  <c r="G30" i="9" s="1"/>
  <c r="H30" i="9" s="1"/>
  <c r="I30" i="9" s="1"/>
  <c r="J30" i="9" s="1"/>
  <c r="L30" i="9" s="1"/>
  <c r="M30" i="9" s="1"/>
  <c r="N30" i="9" s="1"/>
  <c r="O30" i="9" s="1"/>
  <c r="Q30" i="9" s="1"/>
  <c r="R30" i="9" s="1"/>
  <c r="S30" i="9" s="1"/>
  <c r="T30" i="9" s="1"/>
  <c r="U30" i="9" s="1"/>
  <c r="V26" i="13"/>
  <c r="W26" i="13" s="1"/>
  <c r="R26" i="13"/>
  <c r="U26" i="13" s="1"/>
  <c r="P26" i="13"/>
  <c r="N26" i="13"/>
  <c r="M26" i="13"/>
  <c r="P15" i="13"/>
  <c r="R15" i="13" s="1"/>
  <c r="U15" i="13" l="1"/>
  <c r="V15" i="13"/>
  <c r="W15" i="13" s="1"/>
  <c r="M173" i="14" l="1"/>
  <c r="N173" i="14" s="1"/>
  <c r="M172" i="14"/>
  <c r="N172" i="14" s="1"/>
  <c r="M171" i="14"/>
  <c r="N171" i="14" s="1"/>
  <c r="M170" i="14"/>
  <c r="N170" i="14" s="1"/>
  <c r="M169" i="14"/>
  <c r="N169" i="14" s="1"/>
  <c r="M168" i="14"/>
  <c r="N168" i="14" s="1"/>
  <c r="M167" i="14"/>
  <c r="N167" i="14" s="1"/>
  <c r="M166" i="14"/>
  <c r="N166" i="14" s="1"/>
  <c r="M165" i="14"/>
  <c r="N165" i="14" s="1"/>
  <c r="M164" i="14"/>
  <c r="N164" i="14" s="1"/>
  <c r="M163" i="14"/>
  <c r="N163" i="14" s="1"/>
  <c r="M162" i="14"/>
  <c r="N162" i="14" s="1"/>
  <c r="M161" i="14"/>
  <c r="N161" i="14" s="1"/>
  <c r="M160" i="14"/>
  <c r="N160" i="14" s="1"/>
  <c r="M157" i="14"/>
  <c r="N157" i="14" s="1"/>
  <c r="M156" i="14"/>
  <c r="N156" i="14" s="1"/>
  <c r="M155" i="14"/>
  <c r="N155" i="14" s="1"/>
  <c r="M154" i="14"/>
  <c r="N154" i="14" s="1"/>
  <c r="M153" i="14"/>
  <c r="N153" i="14" s="1"/>
  <c r="M152" i="14"/>
  <c r="N152" i="14" s="1"/>
  <c r="M151" i="14"/>
  <c r="N151" i="14" s="1"/>
  <c r="M150" i="14"/>
  <c r="N150" i="14" s="1"/>
  <c r="M133" i="14"/>
  <c r="M134" i="14"/>
  <c r="M135" i="14"/>
  <c r="N135" i="14" s="1"/>
  <c r="M136" i="14"/>
  <c r="N136" i="14" s="1"/>
  <c r="M137" i="14"/>
  <c r="N137" i="14" s="1"/>
  <c r="M138" i="14"/>
  <c r="N138" i="14" s="1"/>
  <c r="M139" i="14"/>
  <c r="N139" i="14" s="1"/>
  <c r="M140" i="14"/>
  <c r="N140" i="14" s="1"/>
  <c r="M141" i="14"/>
  <c r="N141" i="14" s="1"/>
  <c r="M142" i="14"/>
  <c r="N142" i="14" s="1"/>
  <c r="M143" i="14"/>
  <c r="N143" i="14" s="1"/>
  <c r="M144" i="14"/>
  <c r="N144" i="14" s="1"/>
  <c r="M145" i="14"/>
  <c r="N145" i="14" s="1"/>
  <c r="M146" i="14"/>
  <c r="N146" i="14" s="1"/>
  <c r="M147" i="14"/>
  <c r="N147" i="14" s="1"/>
  <c r="O164" i="14" l="1"/>
  <c r="O160" i="14"/>
  <c r="O136" i="14"/>
  <c r="O137" i="14"/>
  <c r="O138" i="14"/>
  <c r="O139" i="14"/>
  <c r="O140" i="14"/>
  <c r="O144" i="14"/>
  <c r="O135" i="14"/>
  <c r="M95" i="14"/>
  <c r="N95" i="14" s="1"/>
  <c r="O95" i="14"/>
  <c r="P95" i="14" s="1"/>
  <c r="AG95" i="14"/>
  <c r="AI95" i="14"/>
  <c r="AJ95" i="14"/>
  <c r="AL95" i="14"/>
  <c r="AM95" i="14"/>
  <c r="AN95" i="14"/>
  <c r="AQ95" i="14"/>
  <c r="AS95" i="14"/>
  <c r="AT95" i="14"/>
  <c r="AV95" i="14"/>
  <c r="AW95" i="14"/>
  <c r="AX95" i="14"/>
  <c r="N28" i="15"/>
  <c r="N20" i="15"/>
  <c r="N17" i="15"/>
  <c r="N12" i="15"/>
  <c r="N11" i="15"/>
  <c r="N52" i="15"/>
  <c r="N51" i="15"/>
  <c r="N50" i="15"/>
  <c r="N49" i="15"/>
  <c r="N36" i="15"/>
  <c r="N37" i="15"/>
  <c r="N38" i="15"/>
  <c r="N39" i="15"/>
  <c r="N40" i="15"/>
  <c r="N41" i="15"/>
  <c r="N42" i="15"/>
  <c r="N43" i="15"/>
  <c r="N35" i="15"/>
  <c r="O150" i="14"/>
  <c r="O161" i="14"/>
  <c r="O162" i="14"/>
  <c r="O163" i="14"/>
  <c r="O165" i="14"/>
  <c r="O166" i="14"/>
  <c r="O167" i="14"/>
  <c r="O168" i="14"/>
  <c r="O169" i="14"/>
  <c r="O170" i="14"/>
  <c r="O171" i="14"/>
  <c r="O172" i="14"/>
  <c r="O173" i="14"/>
  <c r="R95" i="14" l="1"/>
  <c r="T95" i="14" s="1"/>
  <c r="V95" i="14" s="1"/>
  <c r="AZ52" i="15" l="1"/>
  <c r="AY52" i="15"/>
  <c r="AX52" i="15"/>
  <c r="AV52" i="15"/>
  <c r="AU52" i="15"/>
  <c r="AS52" i="15"/>
  <c r="AP52" i="15"/>
  <c r="AO52" i="15"/>
  <c r="AN52" i="15"/>
  <c r="AL52" i="15"/>
  <c r="AK52" i="15"/>
  <c r="AI52" i="15"/>
  <c r="Q52" i="15"/>
  <c r="S52" i="15" s="1"/>
  <c r="AZ51" i="15"/>
  <c r="AY51" i="15"/>
  <c r="AX51" i="15"/>
  <c r="AV51" i="15"/>
  <c r="AU51" i="15"/>
  <c r="AS51" i="15"/>
  <c r="AP51" i="15"/>
  <c r="AO51" i="15"/>
  <c r="AN51" i="15"/>
  <c r="AL51" i="15"/>
  <c r="AK51" i="15"/>
  <c r="AI51" i="15"/>
  <c r="Q51" i="15"/>
  <c r="S51" i="15" s="1"/>
  <c r="AZ50" i="15"/>
  <c r="AY50" i="15"/>
  <c r="AX50" i="15"/>
  <c r="AV50" i="15"/>
  <c r="AU50" i="15"/>
  <c r="AS50" i="15"/>
  <c r="AP50" i="15"/>
  <c r="AO50" i="15"/>
  <c r="AN50" i="15"/>
  <c r="AL50" i="15"/>
  <c r="AK50" i="15"/>
  <c r="AI50" i="15"/>
  <c r="Q50" i="15"/>
  <c r="S50" i="15" s="1"/>
  <c r="AZ49" i="15"/>
  <c r="AY49" i="15"/>
  <c r="AX49" i="15"/>
  <c r="AV49" i="15"/>
  <c r="AU49" i="15"/>
  <c r="AS49" i="15"/>
  <c r="AP49" i="15"/>
  <c r="AO49" i="15"/>
  <c r="AN49" i="15"/>
  <c r="AL49" i="15"/>
  <c r="AK49" i="15"/>
  <c r="AI49" i="15"/>
  <c r="Q49" i="15"/>
  <c r="S49" i="15" s="1"/>
  <c r="AV147" i="14"/>
  <c r="AU147" i="14"/>
  <c r="AT147" i="14"/>
  <c r="AS147" i="14"/>
  <c r="AR147" i="14"/>
  <c r="AQ147" i="14"/>
  <c r="AL147" i="14"/>
  <c r="AK147" i="14"/>
  <c r="AJ147" i="14"/>
  <c r="AI147" i="14"/>
  <c r="AH147" i="14"/>
  <c r="AG147" i="14"/>
  <c r="R147" i="14"/>
  <c r="T147" i="14" s="1"/>
  <c r="V147" i="14" s="1"/>
  <c r="AW146" i="14"/>
  <c r="AV146" i="14"/>
  <c r="AU146" i="14"/>
  <c r="AT146" i="14"/>
  <c r="AS146" i="14"/>
  <c r="AR146" i="14"/>
  <c r="AM146" i="14"/>
  <c r="AL146" i="14"/>
  <c r="AK146" i="14"/>
  <c r="AJ146" i="14"/>
  <c r="AI146" i="14"/>
  <c r="AH146" i="14"/>
  <c r="R146" i="14"/>
  <c r="T146" i="14" s="1"/>
  <c r="V146" i="14" s="1"/>
  <c r="AW145" i="14"/>
  <c r="AV145" i="14"/>
  <c r="AT145" i="14"/>
  <c r="AS145" i="14"/>
  <c r="AQ145" i="14"/>
  <c r="AM145" i="14"/>
  <c r="AL145" i="14"/>
  <c r="AJ145" i="14"/>
  <c r="AI145" i="14"/>
  <c r="AG145" i="14"/>
  <c r="R145" i="14"/>
  <c r="T145" i="14" s="1"/>
  <c r="V145" i="14" s="1"/>
  <c r="AW144" i="14"/>
  <c r="AV144" i="14"/>
  <c r="AU144" i="14"/>
  <c r="AT144" i="14"/>
  <c r="AS144" i="14"/>
  <c r="AR144" i="14"/>
  <c r="AQ144" i="14"/>
  <c r="AM144" i="14"/>
  <c r="AL144" i="14"/>
  <c r="AK144" i="14"/>
  <c r="AJ144" i="14"/>
  <c r="AI144" i="14"/>
  <c r="AH144" i="14"/>
  <c r="AG144" i="14"/>
  <c r="R144" i="14"/>
  <c r="T144" i="14" s="1"/>
  <c r="V144" i="14" s="1"/>
  <c r="AW143" i="14"/>
  <c r="AV143" i="14"/>
  <c r="AU143" i="14"/>
  <c r="AS143" i="14"/>
  <c r="AR143" i="14"/>
  <c r="AQ143" i="14"/>
  <c r="AM143" i="14"/>
  <c r="AL143" i="14"/>
  <c r="AK143" i="14"/>
  <c r="AI143" i="14"/>
  <c r="AH143" i="14"/>
  <c r="AG143" i="14"/>
  <c r="R143" i="14"/>
  <c r="T143" i="14" s="1"/>
  <c r="V143" i="14" s="1"/>
  <c r="AW142" i="14"/>
  <c r="AV142" i="14"/>
  <c r="AU142" i="14"/>
  <c r="AS142" i="14"/>
  <c r="AR142" i="14"/>
  <c r="AQ142" i="14"/>
  <c r="AM142" i="14"/>
  <c r="AL142" i="14"/>
  <c r="AK142" i="14"/>
  <c r="AI142" i="14"/>
  <c r="AH142" i="14"/>
  <c r="AG142" i="14"/>
  <c r="R142" i="14"/>
  <c r="T142" i="14" s="1"/>
  <c r="V142" i="14" s="1"/>
  <c r="AW141" i="14"/>
  <c r="AV141" i="14"/>
  <c r="AU141" i="14"/>
  <c r="AS141" i="14"/>
  <c r="AR141" i="14"/>
  <c r="AQ141" i="14"/>
  <c r="AM141" i="14"/>
  <c r="AL141" i="14"/>
  <c r="AK141" i="14"/>
  <c r="AI141" i="14"/>
  <c r="AH141" i="14"/>
  <c r="AG141" i="14"/>
  <c r="R141" i="14"/>
  <c r="T141" i="14" s="1"/>
  <c r="V141" i="14" s="1"/>
  <c r="AW140" i="14"/>
  <c r="AV140" i="14"/>
  <c r="AT140" i="14"/>
  <c r="AS140" i="14"/>
  <c r="AQ140" i="14"/>
  <c r="AM140" i="14"/>
  <c r="AL140" i="14"/>
  <c r="AJ140" i="14"/>
  <c r="AI140" i="14"/>
  <c r="AG140" i="14"/>
  <c r="R140" i="14"/>
  <c r="T140" i="14" s="1"/>
  <c r="V140" i="14" s="1"/>
  <c r="AW139" i="14"/>
  <c r="AV139" i="14"/>
  <c r="AU139" i="14"/>
  <c r="AT139" i="14"/>
  <c r="AQ139" i="14"/>
  <c r="AM139" i="14"/>
  <c r="AL139" i="14"/>
  <c r="AK139" i="14"/>
  <c r="AJ139" i="14"/>
  <c r="AG139" i="14"/>
  <c r="R139" i="14"/>
  <c r="T139" i="14" s="1"/>
  <c r="V139" i="14" s="1"/>
  <c r="AW138" i="14"/>
  <c r="AV138" i="14"/>
  <c r="AU138" i="14"/>
  <c r="AT138" i="14"/>
  <c r="AQ138" i="14"/>
  <c r="AM138" i="14"/>
  <c r="AL138" i="14"/>
  <c r="AK138" i="14"/>
  <c r="AJ138" i="14"/>
  <c r="AG138" i="14"/>
  <c r="R138" i="14"/>
  <c r="T138" i="14" s="1"/>
  <c r="V138" i="14" s="1"/>
  <c r="AW137" i="14"/>
  <c r="AV137" i="14"/>
  <c r="AU137" i="14"/>
  <c r="AT137" i="14"/>
  <c r="AQ137" i="14"/>
  <c r="AM137" i="14"/>
  <c r="AL137" i="14"/>
  <c r="AK137" i="14"/>
  <c r="AJ137" i="14"/>
  <c r="AG137" i="14"/>
  <c r="R137" i="14"/>
  <c r="T137" i="14" s="1"/>
  <c r="V137" i="14" s="1"/>
  <c r="AV136" i="14"/>
  <c r="AU136" i="14"/>
  <c r="AT136" i="14"/>
  <c r="AS136" i="14"/>
  <c r="AR136" i="14"/>
  <c r="AQ136" i="14"/>
  <c r="AL136" i="14"/>
  <c r="AK136" i="14"/>
  <c r="AJ136" i="14"/>
  <c r="AI136" i="14"/>
  <c r="AH136" i="14"/>
  <c r="AG136" i="14"/>
  <c r="R136" i="14"/>
  <c r="T136" i="14" s="1"/>
  <c r="V136" i="14" s="1"/>
  <c r="AW135" i="14"/>
  <c r="AV135" i="14"/>
  <c r="AT135" i="14"/>
  <c r="AS135" i="14"/>
  <c r="AQ135" i="14"/>
  <c r="AM135" i="14"/>
  <c r="AL135" i="14"/>
  <c r="AJ135" i="14"/>
  <c r="AI135" i="14"/>
  <c r="AG135" i="14"/>
  <c r="R135" i="14"/>
  <c r="T135" i="14" s="1"/>
  <c r="V135" i="14" s="1"/>
  <c r="AY43" i="15"/>
  <c r="AX43" i="15"/>
  <c r="AV43" i="15"/>
  <c r="AU43" i="15"/>
  <c r="AT43" i="15"/>
  <c r="AS43" i="15"/>
  <c r="AO43" i="15"/>
  <c r="AN43" i="15"/>
  <c r="AL43" i="15"/>
  <c r="AK43" i="15"/>
  <c r="AJ43" i="15"/>
  <c r="AI43" i="15"/>
  <c r="Q43" i="15"/>
  <c r="S43" i="15" s="1"/>
  <c r="AY42" i="15"/>
  <c r="AX42" i="15"/>
  <c r="AV42" i="15"/>
  <c r="AU42" i="15"/>
  <c r="AT42" i="15"/>
  <c r="AS42" i="15"/>
  <c r="AO42" i="15"/>
  <c r="AN42" i="15"/>
  <c r="AL42" i="15"/>
  <c r="AK42" i="15"/>
  <c r="AJ42" i="15"/>
  <c r="AI42" i="15"/>
  <c r="Q42" i="15"/>
  <c r="S42" i="15" s="1"/>
  <c r="AY41" i="15"/>
  <c r="AX41" i="15"/>
  <c r="AV41" i="15"/>
  <c r="AU41" i="15"/>
  <c r="AT41" i="15"/>
  <c r="AS41" i="15"/>
  <c r="AO41" i="15"/>
  <c r="AN41" i="15"/>
  <c r="AL41" i="15"/>
  <c r="AK41" i="15"/>
  <c r="AJ41" i="15"/>
  <c r="AI41" i="15"/>
  <c r="Q41" i="15"/>
  <c r="S41" i="15" s="1"/>
  <c r="AY40" i="15"/>
  <c r="AX40" i="15"/>
  <c r="AV40" i="15"/>
  <c r="AU40" i="15"/>
  <c r="AT40" i="15"/>
  <c r="AS40" i="15"/>
  <c r="AO40" i="15"/>
  <c r="AN40" i="15"/>
  <c r="AL40" i="15"/>
  <c r="AK40" i="15"/>
  <c r="AJ40" i="15"/>
  <c r="AI40" i="15"/>
  <c r="Q40" i="15"/>
  <c r="S40" i="15" s="1"/>
  <c r="AY39" i="15"/>
  <c r="AX39" i="15"/>
  <c r="AV39" i="15"/>
  <c r="AU39" i="15"/>
  <c r="AT39" i="15"/>
  <c r="AS39" i="15"/>
  <c r="AO39" i="15"/>
  <c r="AN39" i="15"/>
  <c r="AL39" i="15"/>
  <c r="AK39" i="15"/>
  <c r="AJ39" i="15"/>
  <c r="AI39" i="15"/>
  <c r="Q39" i="15"/>
  <c r="S39" i="15" s="1"/>
  <c r="V39" i="15" s="1"/>
  <c r="AY38" i="15"/>
  <c r="AX38" i="15"/>
  <c r="AV38" i="15"/>
  <c r="AU38" i="15"/>
  <c r="AT38" i="15"/>
  <c r="AS38" i="15"/>
  <c r="AO38" i="15"/>
  <c r="AN38" i="15"/>
  <c r="AL38" i="15"/>
  <c r="AK38" i="15"/>
  <c r="AJ38" i="15"/>
  <c r="AI38" i="15"/>
  <c r="Q38" i="15"/>
  <c r="S38" i="15" s="1"/>
  <c r="AZ37" i="15"/>
  <c r="AY37" i="15"/>
  <c r="AX37" i="15"/>
  <c r="AV37" i="15"/>
  <c r="AU37" i="15"/>
  <c r="AS37" i="15"/>
  <c r="AP37" i="15"/>
  <c r="AO37" i="15"/>
  <c r="AN37" i="15"/>
  <c r="AL37" i="15"/>
  <c r="AK37" i="15"/>
  <c r="AI37" i="15"/>
  <c r="Q37" i="15"/>
  <c r="S37" i="15" s="1"/>
  <c r="AZ36" i="15"/>
  <c r="AY36" i="15"/>
  <c r="AX36" i="15"/>
  <c r="AV36" i="15"/>
  <c r="AU36" i="15"/>
  <c r="AS36" i="15"/>
  <c r="AP36" i="15"/>
  <c r="AO36" i="15"/>
  <c r="AN36" i="15"/>
  <c r="AL36" i="15"/>
  <c r="AK36" i="15"/>
  <c r="AI36" i="15"/>
  <c r="Q36" i="15"/>
  <c r="S36" i="15" s="1"/>
  <c r="AZ35" i="15"/>
  <c r="AY35" i="15"/>
  <c r="AX35" i="15"/>
  <c r="AV35" i="15"/>
  <c r="AU35" i="15"/>
  <c r="AS35" i="15"/>
  <c r="AP35" i="15"/>
  <c r="AO35" i="15"/>
  <c r="AN35" i="15"/>
  <c r="AL35" i="15"/>
  <c r="AK35" i="15"/>
  <c r="AI35" i="15"/>
  <c r="Q35" i="15"/>
  <c r="S35" i="15" s="1"/>
  <c r="M43" i="15"/>
  <c r="M42" i="15"/>
  <c r="M41" i="15"/>
  <c r="M40" i="15"/>
  <c r="M39" i="15"/>
  <c r="M38" i="15"/>
  <c r="M37" i="15"/>
  <c r="M36" i="15"/>
  <c r="M35" i="15"/>
  <c r="AW157" i="14"/>
  <c r="AV157" i="14"/>
  <c r="AT157" i="14"/>
  <c r="AS157" i="14"/>
  <c r="AR157" i="14"/>
  <c r="AQ157" i="14"/>
  <c r="AM157" i="14"/>
  <c r="AL157" i="14"/>
  <c r="AJ157" i="14"/>
  <c r="AI157" i="14"/>
  <c r="AH157" i="14"/>
  <c r="AG157" i="14"/>
  <c r="O157" i="14"/>
  <c r="P157" i="14" s="1"/>
  <c r="AW156" i="14"/>
  <c r="AV156" i="14"/>
  <c r="AT156" i="14"/>
  <c r="AS156" i="14"/>
  <c r="AR156" i="14"/>
  <c r="AQ156" i="14"/>
  <c r="AM156" i="14"/>
  <c r="AL156" i="14"/>
  <c r="AJ156" i="14"/>
  <c r="AI156" i="14"/>
  <c r="AH156" i="14"/>
  <c r="AG156" i="14"/>
  <c r="O156" i="14"/>
  <c r="P156" i="14" s="1"/>
  <c r="R156" i="14" s="1"/>
  <c r="T156" i="14" s="1"/>
  <c r="V156" i="14" s="1"/>
  <c r="AW155" i="14"/>
  <c r="AV155" i="14"/>
  <c r="AT155" i="14"/>
  <c r="AS155" i="14"/>
  <c r="AR155" i="14"/>
  <c r="AQ155" i="14"/>
  <c r="AM155" i="14"/>
  <c r="AL155" i="14"/>
  <c r="AJ155" i="14"/>
  <c r="AI155" i="14"/>
  <c r="AH155" i="14"/>
  <c r="AG155" i="14"/>
  <c r="O155" i="14"/>
  <c r="P155" i="14" s="1"/>
  <c r="R155" i="14" s="1"/>
  <c r="T155" i="14" s="1"/>
  <c r="V155" i="14" s="1"/>
  <c r="AW154" i="14"/>
  <c r="AV154" i="14"/>
  <c r="AT154" i="14"/>
  <c r="AS154" i="14"/>
  <c r="AR154" i="14"/>
  <c r="AQ154" i="14"/>
  <c r="AM154" i="14"/>
  <c r="AL154" i="14"/>
  <c r="AJ154" i="14"/>
  <c r="AI154" i="14"/>
  <c r="AH154" i="14"/>
  <c r="AG154" i="14"/>
  <c r="O154" i="14"/>
  <c r="P154" i="14" s="1"/>
  <c r="AW153" i="14"/>
  <c r="AV153" i="14"/>
  <c r="AT153" i="14"/>
  <c r="AS153" i="14"/>
  <c r="AR153" i="14"/>
  <c r="AQ153" i="14"/>
  <c r="AM153" i="14"/>
  <c r="AL153" i="14"/>
  <c r="AJ153" i="14"/>
  <c r="AI153" i="14"/>
  <c r="AH153" i="14"/>
  <c r="AG153" i="14"/>
  <c r="O153" i="14"/>
  <c r="P153" i="14" s="1"/>
  <c r="R153" i="14" s="1"/>
  <c r="T153" i="14" s="1"/>
  <c r="V153" i="14" s="1"/>
  <c r="AW152" i="14"/>
  <c r="AV152" i="14"/>
  <c r="AT152" i="14"/>
  <c r="AS152" i="14"/>
  <c r="AR152" i="14"/>
  <c r="AQ152" i="14"/>
  <c r="AM152" i="14"/>
  <c r="AL152" i="14"/>
  <c r="AJ152" i="14"/>
  <c r="AI152" i="14"/>
  <c r="AH152" i="14"/>
  <c r="AG152" i="14"/>
  <c r="O152" i="14"/>
  <c r="P152" i="14" s="1"/>
  <c r="AW151" i="14"/>
  <c r="AV151" i="14"/>
  <c r="AT151" i="14"/>
  <c r="AS151" i="14"/>
  <c r="AR151" i="14"/>
  <c r="AQ151" i="14"/>
  <c r="AM151" i="14"/>
  <c r="AL151" i="14"/>
  <c r="AJ151" i="14"/>
  <c r="AI151" i="14"/>
  <c r="AH151" i="14"/>
  <c r="AG151" i="14"/>
  <c r="O151" i="14"/>
  <c r="AV150" i="14"/>
  <c r="AT150" i="14"/>
  <c r="AS150" i="14"/>
  <c r="AR150" i="14"/>
  <c r="AQ150" i="14"/>
  <c r="AL150" i="14"/>
  <c r="AJ150" i="14"/>
  <c r="AI150" i="14"/>
  <c r="AH150" i="14"/>
  <c r="AG150" i="14"/>
  <c r="P150" i="14"/>
  <c r="AX173" i="14"/>
  <c r="AW173" i="14"/>
  <c r="AU173" i="14"/>
  <c r="AT173" i="14"/>
  <c r="AS173" i="14"/>
  <c r="AR173" i="14"/>
  <c r="AQ173" i="14"/>
  <c r="AN173" i="14"/>
  <c r="AM173" i="14"/>
  <c r="AK173" i="14"/>
  <c r="AJ173" i="14"/>
  <c r="AI173" i="14"/>
  <c r="AH173" i="14"/>
  <c r="AG173" i="14"/>
  <c r="AX172" i="14"/>
  <c r="AW172" i="14"/>
  <c r="AU172" i="14"/>
  <c r="AT172" i="14"/>
  <c r="AS172" i="14"/>
  <c r="AR172" i="14"/>
  <c r="AQ172" i="14"/>
  <c r="AN172" i="14"/>
  <c r="AM172" i="14"/>
  <c r="AK172" i="14"/>
  <c r="AJ172" i="14"/>
  <c r="AI172" i="14"/>
  <c r="AH172" i="14"/>
  <c r="AG172" i="14"/>
  <c r="AX171" i="14"/>
  <c r="AW171" i="14"/>
  <c r="AV171" i="14"/>
  <c r="AU171" i="14"/>
  <c r="AT171" i="14"/>
  <c r="AS171" i="14"/>
  <c r="AR171" i="14"/>
  <c r="AN171" i="14"/>
  <c r="AM171" i="14"/>
  <c r="AL171" i="14"/>
  <c r="AK171" i="14"/>
  <c r="AJ171" i="14"/>
  <c r="AI171" i="14"/>
  <c r="AH171" i="14"/>
  <c r="AX170" i="14"/>
  <c r="AW170" i="14"/>
  <c r="AV170" i="14"/>
  <c r="AU170" i="14"/>
  <c r="AT170" i="14"/>
  <c r="AS170" i="14"/>
  <c r="AR170" i="14"/>
  <c r="AN170" i="14"/>
  <c r="AM170" i="14"/>
  <c r="AL170" i="14"/>
  <c r="AK170" i="14"/>
  <c r="AJ170" i="14"/>
  <c r="AI170" i="14"/>
  <c r="AH170" i="14"/>
  <c r="AX169" i="14"/>
  <c r="AW169" i="14"/>
  <c r="AV169" i="14"/>
  <c r="AU169" i="14"/>
  <c r="AT169" i="14"/>
  <c r="AS169" i="14"/>
  <c r="AR169" i="14"/>
  <c r="AN169" i="14"/>
  <c r="AM169" i="14"/>
  <c r="AL169" i="14"/>
  <c r="AK169" i="14"/>
  <c r="AJ169" i="14"/>
  <c r="AI169" i="14"/>
  <c r="AH169" i="14"/>
  <c r="AX168" i="14"/>
  <c r="AW168" i="14"/>
  <c r="AV168" i="14"/>
  <c r="AU168" i="14"/>
  <c r="AT168" i="14"/>
  <c r="AS168" i="14"/>
  <c r="AR168" i="14"/>
  <c r="AN168" i="14"/>
  <c r="AM168" i="14"/>
  <c r="AL168" i="14"/>
  <c r="AK168" i="14"/>
  <c r="AJ168" i="14"/>
  <c r="AI168" i="14"/>
  <c r="AH168" i="14"/>
  <c r="AX167" i="14"/>
  <c r="AW167" i="14"/>
  <c r="AV167" i="14"/>
  <c r="AU167" i="14"/>
  <c r="AT167" i="14"/>
  <c r="AS167" i="14"/>
  <c r="AR167" i="14"/>
  <c r="AN167" i="14"/>
  <c r="AM167" i="14"/>
  <c r="AL167" i="14"/>
  <c r="AK167" i="14"/>
  <c r="AJ167" i="14"/>
  <c r="AI167" i="14"/>
  <c r="AH167" i="14"/>
  <c r="AX166" i="14"/>
  <c r="AW166" i="14"/>
  <c r="AV166" i="14"/>
  <c r="AU166" i="14"/>
  <c r="AT166" i="14"/>
  <c r="AS166" i="14"/>
  <c r="AR166" i="14"/>
  <c r="AN166" i="14"/>
  <c r="AM166" i="14"/>
  <c r="AL166" i="14"/>
  <c r="AK166" i="14"/>
  <c r="AJ166" i="14"/>
  <c r="AI166" i="14"/>
  <c r="AH166" i="14"/>
  <c r="AX165" i="14"/>
  <c r="AW165" i="14"/>
  <c r="AV165" i="14"/>
  <c r="AU165" i="14"/>
  <c r="AT165" i="14"/>
  <c r="AS165" i="14"/>
  <c r="AR165" i="14"/>
  <c r="AN165" i="14"/>
  <c r="AM165" i="14"/>
  <c r="AL165" i="14"/>
  <c r="AK165" i="14"/>
  <c r="AJ165" i="14"/>
  <c r="AI165" i="14"/>
  <c r="AH165" i="14"/>
  <c r="AX164" i="14"/>
  <c r="AW164" i="14"/>
  <c r="AV164" i="14"/>
  <c r="AU164" i="14"/>
  <c r="AT164" i="14"/>
  <c r="AQ164" i="14"/>
  <c r="AN164" i="14"/>
  <c r="AM164" i="14"/>
  <c r="AL164" i="14"/>
  <c r="AK164" i="14"/>
  <c r="AJ164" i="14"/>
  <c r="AG164" i="14"/>
  <c r="AX163" i="14"/>
  <c r="AW163" i="14"/>
  <c r="AV163" i="14"/>
  <c r="AU163" i="14"/>
  <c r="AT163" i="14"/>
  <c r="AQ163" i="14"/>
  <c r="AN163" i="14"/>
  <c r="AM163" i="14"/>
  <c r="AL163" i="14"/>
  <c r="AK163" i="14"/>
  <c r="AJ163" i="14"/>
  <c r="AG163" i="14"/>
  <c r="AX162" i="14"/>
  <c r="AW162" i="14"/>
  <c r="AV162" i="14"/>
  <c r="AU162" i="14"/>
  <c r="AT162" i="14"/>
  <c r="AQ162" i="14"/>
  <c r="AN162" i="14"/>
  <c r="AM162" i="14"/>
  <c r="AL162" i="14"/>
  <c r="AK162" i="14"/>
  <c r="AJ162" i="14"/>
  <c r="AG162" i="14"/>
  <c r="AX161" i="14"/>
  <c r="AW161" i="14"/>
  <c r="AV161" i="14"/>
  <c r="AU161" i="14"/>
  <c r="AT161" i="14"/>
  <c r="AQ161" i="14"/>
  <c r="AN161" i="14"/>
  <c r="AM161" i="14"/>
  <c r="AL161" i="14"/>
  <c r="AK161" i="14"/>
  <c r="AJ161" i="14"/>
  <c r="AG161" i="14"/>
  <c r="AX160" i="14"/>
  <c r="AW160" i="14"/>
  <c r="AV160" i="14"/>
  <c r="AU160" i="14"/>
  <c r="AT160" i="14"/>
  <c r="AQ160" i="14"/>
  <c r="AN160" i="14"/>
  <c r="AM160" i="14"/>
  <c r="AL160" i="14"/>
  <c r="AK160" i="14"/>
  <c r="AJ160" i="14"/>
  <c r="AG160" i="14"/>
  <c r="P168" i="14"/>
  <c r="R164" i="14"/>
  <c r="T164" i="14" s="1"/>
  <c r="V164" i="14" s="1"/>
  <c r="R160" i="14"/>
  <c r="T160" i="14" s="1"/>
  <c r="V160" i="14" s="1"/>
  <c r="P173" i="14"/>
  <c r="P172" i="14"/>
  <c r="P171" i="14"/>
  <c r="P170" i="14"/>
  <c r="P169" i="14"/>
  <c r="P167" i="14"/>
  <c r="P166" i="14"/>
  <c r="R166" i="14" s="1"/>
  <c r="T166" i="14" s="1"/>
  <c r="V166" i="14" s="1"/>
  <c r="P165" i="14"/>
  <c r="R165" i="14" s="1"/>
  <c r="T165" i="14" s="1"/>
  <c r="V165" i="14" s="1"/>
  <c r="P163" i="14"/>
  <c r="P162" i="14"/>
  <c r="P161" i="14"/>
  <c r="R167" i="14" l="1"/>
  <c r="T167" i="14" s="1"/>
  <c r="V167" i="14" s="1"/>
  <c r="R152" i="14"/>
  <c r="T152" i="14" s="1"/>
  <c r="V152" i="14" s="1"/>
  <c r="R162" i="14"/>
  <c r="T162" i="14" s="1"/>
  <c r="V162" i="14" s="1"/>
  <c r="W51" i="15"/>
  <c r="X51" i="15" s="1"/>
  <c r="V51" i="15"/>
  <c r="W52" i="15"/>
  <c r="X52" i="15" s="1"/>
  <c r="V52" i="15"/>
  <c r="V49" i="15"/>
  <c r="W49" i="15"/>
  <c r="X49" i="15" s="1"/>
  <c r="V50" i="15"/>
  <c r="W50" i="15"/>
  <c r="X50" i="15" s="1"/>
  <c r="W40" i="15"/>
  <c r="X40" i="15" s="1"/>
  <c r="R154" i="14"/>
  <c r="T154" i="14" s="1"/>
  <c r="V154" i="14" s="1"/>
  <c r="R170" i="14"/>
  <c r="T170" i="14" s="1"/>
  <c r="V170" i="14" s="1"/>
  <c r="R150" i="14"/>
  <c r="T150" i="14" s="1"/>
  <c r="V150" i="14" s="1"/>
  <c r="R157" i="14"/>
  <c r="T157" i="14" s="1"/>
  <c r="V157" i="14" s="1"/>
  <c r="W38" i="15"/>
  <c r="X38" i="15" s="1"/>
  <c r="V38" i="15"/>
  <c r="W41" i="15"/>
  <c r="X41" i="15" s="1"/>
  <c r="V41" i="15"/>
  <c r="W35" i="15"/>
  <c r="X35" i="15" s="1"/>
  <c r="V35" i="15"/>
  <c r="W42" i="15"/>
  <c r="X42" i="15" s="1"/>
  <c r="V42" i="15"/>
  <c r="W36" i="15"/>
  <c r="X36" i="15" s="1"/>
  <c r="V36" i="15"/>
  <c r="W39" i="15"/>
  <c r="X39" i="15" s="1"/>
  <c r="W43" i="15"/>
  <c r="X43" i="15" s="1"/>
  <c r="V43" i="15"/>
  <c r="W37" i="15"/>
  <c r="X37" i="15" s="1"/>
  <c r="V37" i="15"/>
  <c r="V40" i="15"/>
  <c r="P151" i="14"/>
  <c r="R151" i="14" s="1"/>
  <c r="T151" i="14" s="1"/>
  <c r="V151" i="14" s="1"/>
  <c r="R161" i="14"/>
  <c r="T161" i="14" s="1"/>
  <c r="V161" i="14" s="1"/>
  <c r="R171" i="14"/>
  <c r="T171" i="14" s="1"/>
  <c r="V171" i="14" s="1"/>
  <c r="R168" i="14"/>
  <c r="T168" i="14" s="1"/>
  <c r="V168" i="14" s="1"/>
  <c r="R163" i="14"/>
  <c r="T163" i="14" s="1"/>
  <c r="V163" i="14" s="1"/>
  <c r="R172" i="14"/>
  <c r="T172" i="14" s="1"/>
  <c r="V172" i="14" s="1"/>
  <c r="R173" i="14"/>
  <c r="T173" i="14" s="1"/>
  <c r="V173" i="14" s="1"/>
  <c r="R169" i="14"/>
  <c r="T169" i="14" s="1"/>
  <c r="V169" i="14" s="1"/>
  <c r="N723" i="3" l="1"/>
  <c r="O723" i="3" s="1"/>
  <c r="Q723" i="3" s="1"/>
  <c r="S723" i="3" s="1"/>
  <c r="U723" i="3" s="1"/>
  <c r="N724" i="3"/>
  <c r="O724" i="3" s="1"/>
  <c r="Q724" i="3" s="1"/>
  <c r="S724" i="3" s="1"/>
  <c r="N725" i="3"/>
  <c r="O725" i="3" s="1"/>
  <c r="Q725" i="3" s="1"/>
  <c r="S725" i="3" s="1"/>
  <c r="U725" i="3" s="1"/>
  <c r="N726" i="3"/>
  <c r="O726" i="3"/>
  <c r="Q726" i="3" s="1"/>
  <c r="S726" i="3" s="1"/>
  <c r="U726" i="3" s="1"/>
  <c r="N727" i="3"/>
  <c r="O727" i="3"/>
  <c r="Q727" i="3" s="1"/>
  <c r="S727" i="3" s="1"/>
  <c r="U727" i="3" s="1"/>
  <c r="N728" i="3"/>
  <c r="O728" i="3" s="1"/>
  <c r="Q728" i="3" s="1"/>
  <c r="S728" i="3" s="1"/>
  <c r="U728" i="3" s="1"/>
  <c r="N729" i="3"/>
  <c r="O729" i="3" s="1"/>
  <c r="Q729" i="3" s="1"/>
  <c r="S729" i="3" s="1"/>
  <c r="U729" i="3" s="1"/>
  <c r="N730" i="3"/>
  <c r="O730" i="3" s="1"/>
  <c r="Q730" i="3" s="1"/>
  <c r="S730" i="3" s="1"/>
  <c r="U730" i="3" s="1"/>
  <c r="N731" i="3"/>
  <c r="O731" i="3" s="1"/>
  <c r="Q731" i="3" s="1"/>
  <c r="S731" i="3" s="1"/>
  <c r="U731" i="3" s="1"/>
  <c r="N732" i="3"/>
  <c r="O732" i="3" s="1"/>
  <c r="Q732" i="3" s="1"/>
  <c r="S732" i="3" s="1"/>
  <c r="U732" i="3" s="1"/>
  <c r="N733" i="3"/>
  <c r="O733" i="3" s="1"/>
  <c r="Q733" i="3" s="1"/>
  <c r="S733" i="3" s="1"/>
  <c r="U733" i="3" s="1"/>
  <c r="N734" i="3"/>
  <c r="O734" i="3" s="1"/>
  <c r="Q734" i="3" s="1"/>
  <c r="S734" i="3" s="1"/>
  <c r="N735" i="3"/>
  <c r="O735" i="3" s="1"/>
  <c r="Q735" i="3" s="1"/>
  <c r="S735" i="3" s="1"/>
  <c r="U735" i="3" s="1"/>
  <c r="N736" i="3"/>
  <c r="O736" i="3" s="1"/>
  <c r="Q736" i="3" s="1"/>
  <c r="S736" i="3" s="1"/>
  <c r="N737" i="3"/>
  <c r="O737" i="3" s="1"/>
  <c r="Q737" i="3" s="1"/>
  <c r="S737" i="3" s="1"/>
  <c r="U737" i="3" s="1"/>
  <c r="N738" i="3"/>
  <c r="O738" i="3"/>
  <c r="Q738" i="3" s="1"/>
  <c r="S738" i="3" s="1"/>
  <c r="N739" i="3"/>
  <c r="O739" i="3" s="1"/>
  <c r="Q739" i="3" s="1"/>
  <c r="S739" i="3" s="1"/>
  <c r="U739" i="3" s="1"/>
  <c r="N740" i="3"/>
  <c r="O740" i="3" s="1"/>
  <c r="Q740" i="3" s="1"/>
  <c r="S740" i="3" s="1"/>
  <c r="N741" i="3"/>
  <c r="O741" i="3"/>
  <c r="Q741" i="3" s="1"/>
  <c r="S741" i="3" s="1"/>
  <c r="U741" i="3" s="1"/>
  <c r="N742" i="3"/>
  <c r="O742" i="3" s="1"/>
  <c r="Q742" i="3" s="1"/>
  <c r="S742" i="3" s="1"/>
  <c r="N743" i="3"/>
  <c r="O743" i="3" s="1"/>
  <c r="Q743" i="3" s="1"/>
  <c r="S743" i="3" s="1"/>
  <c r="U743" i="3" s="1"/>
  <c r="N744" i="3"/>
  <c r="O744" i="3" s="1"/>
  <c r="Q744" i="3" s="1"/>
  <c r="S744" i="3" s="1"/>
  <c r="N745" i="3"/>
  <c r="O745" i="3" s="1"/>
  <c r="Q745" i="3" s="1"/>
  <c r="S745" i="3" s="1"/>
  <c r="U745" i="3" s="1"/>
  <c r="N746" i="3"/>
  <c r="O746" i="3" s="1"/>
  <c r="Q746" i="3" s="1"/>
  <c r="S746" i="3" s="1"/>
  <c r="N747" i="3"/>
  <c r="O747" i="3" s="1"/>
  <c r="Q747" i="3" s="1"/>
  <c r="S747" i="3" s="1"/>
  <c r="U747" i="3" s="1"/>
  <c r="N748" i="3"/>
  <c r="O748" i="3" s="1"/>
  <c r="Q748" i="3" s="1"/>
  <c r="S748" i="3" s="1"/>
  <c r="U748" i="3" s="1"/>
  <c r="N749" i="3"/>
  <c r="O749" i="3" s="1"/>
  <c r="Q749" i="3" s="1"/>
  <c r="S749" i="3" s="1"/>
  <c r="U749" i="3" s="1"/>
  <c r="N750" i="3"/>
  <c r="O750" i="3" s="1"/>
  <c r="Q750" i="3" s="1"/>
  <c r="S750" i="3" s="1"/>
  <c r="U750" i="3" s="1"/>
  <c r="N751" i="3"/>
  <c r="O751" i="3" s="1"/>
  <c r="Q751" i="3" s="1"/>
  <c r="S751" i="3" s="1"/>
  <c r="U751" i="3" s="1"/>
  <c r="N752" i="3"/>
  <c r="O752" i="3" s="1"/>
  <c r="Q752" i="3" s="1"/>
  <c r="S752" i="3" s="1"/>
  <c r="U752" i="3" s="1"/>
  <c r="N753" i="3"/>
  <c r="O753" i="3" s="1"/>
  <c r="Q753" i="3" s="1"/>
  <c r="S753" i="3" s="1"/>
  <c r="U753" i="3" s="1"/>
  <c r="N754" i="3"/>
  <c r="O754" i="3" s="1"/>
  <c r="Q754" i="3" s="1"/>
  <c r="S754" i="3" s="1"/>
  <c r="U754" i="3" s="1"/>
  <c r="N755" i="3"/>
  <c r="O755" i="3" s="1"/>
  <c r="Q755" i="3" s="1"/>
  <c r="S755" i="3" s="1"/>
  <c r="U755" i="3" s="1"/>
  <c r="N756" i="3"/>
  <c r="O756" i="3" s="1"/>
  <c r="Q756" i="3" s="1"/>
  <c r="S756" i="3" s="1"/>
  <c r="N757" i="3"/>
  <c r="O757" i="3" s="1"/>
  <c r="Q757" i="3" s="1"/>
  <c r="S757" i="3" s="1"/>
  <c r="U757" i="3" s="1"/>
  <c r="N758" i="3"/>
  <c r="O758" i="3" s="1"/>
  <c r="Q758" i="3" s="1"/>
  <c r="S758" i="3" s="1"/>
  <c r="N759" i="3"/>
  <c r="O759" i="3" s="1"/>
  <c r="Q759" i="3" s="1"/>
  <c r="S759" i="3" s="1"/>
  <c r="U759" i="3" s="1"/>
  <c r="N760" i="3"/>
  <c r="O760" i="3"/>
  <c r="Q760" i="3" s="1"/>
  <c r="S760" i="3" s="1"/>
  <c r="N761" i="3"/>
  <c r="O761" i="3" s="1"/>
  <c r="Q761" i="3" s="1"/>
  <c r="S761" i="3" s="1"/>
  <c r="U761" i="3" s="1"/>
  <c r="N762" i="3"/>
  <c r="O762" i="3" s="1"/>
  <c r="Q762" i="3" s="1"/>
  <c r="S762" i="3" s="1"/>
  <c r="N763" i="3"/>
  <c r="O763" i="3" s="1"/>
  <c r="Q763" i="3" s="1"/>
  <c r="S763" i="3" s="1"/>
  <c r="U763" i="3" s="1"/>
  <c r="N764" i="3"/>
  <c r="O764" i="3" s="1"/>
  <c r="Q764" i="3" s="1"/>
  <c r="S764" i="3" s="1"/>
  <c r="U764" i="3" s="1"/>
  <c r="N765" i="3"/>
  <c r="O765" i="3" s="1"/>
  <c r="Q765" i="3" s="1"/>
  <c r="S765" i="3" s="1"/>
  <c r="U765" i="3" s="1"/>
  <c r="N766" i="3"/>
  <c r="O766" i="3" s="1"/>
  <c r="Q766" i="3" s="1"/>
  <c r="S766" i="3" s="1"/>
  <c r="N767" i="3"/>
  <c r="O767" i="3" s="1"/>
  <c r="Q767" i="3" s="1"/>
  <c r="S767" i="3" s="1"/>
  <c r="U767" i="3" s="1"/>
  <c r="N768" i="3"/>
  <c r="O768" i="3" s="1"/>
  <c r="Q768" i="3" s="1"/>
  <c r="S768" i="3" s="1"/>
  <c r="U768" i="3" s="1"/>
  <c r="N769" i="3"/>
  <c r="O769" i="3" s="1"/>
  <c r="Q769" i="3" s="1"/>
  <c r="S769" i="3" s="1"/>
  <c r="U769" i="3" s="1"/>
  <c r="N770" i="3"/>
  <c r="O770" i="3" s="1"/>
  <c r="Q770" i="3" s="1"/>
  <c r="S770" i="3" s="1"/>
  <c r="U770" i="3" s="1"/>
  <c r="N771" i="3"/>
  <c r="O771" i="3" s="1"/>
  <c r="Q771" i="3" s="1"/>
  <c r="S771" i="3" s="1"/>
  <c r="U771" i="3" s="1"/>
  <c r="N772" i="3"/>
  <c r="O772" i="3" s="1"/>
  <c r="Q772" i="3" s="1"/>
  <c r="S772" i="3" s="1"/>
  <c r="U772" i="3" s="1"/>
  <c r="N773" i="3"/>
  <c r="O773" i="3"/>
  <c r="Q773" i="3" s="1"/>
  <c r="S773" i="3" s="1"/>
  <c r="U773" i="3" s="1"/>
  <c r="N774" i="3"/>
  <c r="O774" i="3" s="1"/>
  <c r="Q774" i="3" s="1"/>
  <c r="S774" i="3" s="1"/>
  <c r="U774" i="3" s="1"/>
  <c r="N775" i="3"/>
  <c r="O775" i="3" s="1"/>
  <c r="Q775" i="3" s="1"/>
  <c r="S775" i="3" s="1"/>
  <c r="U775" i="3" s="1"/>
  <c r="N776" i="3"/>
  <c r="O776" i="3" s="1"/>
  <c r="Q776" i="3" s="1"/>
  <c r="S776" i="3" s="1"/>
  <c r="N777" i="3"/>
  <c r="O777" i="3" s="1"/>
  <c r="Q777" i="3" s="1"/>
  <c r="S777" i="3" s="1"/>
  <c r="U777" i="3" s="1"/>
  <c r="M724" i="3"/>
  <c r="M726" i="3"/>
  <c r="M728" i="3"/>
  <c r="M730" i="3"/>
  <c r="M732" i="3"/>
  <c r="M734" i="3"/>
  <c r="M736" i="3"/>
  <c r="M738" i="3"/>
  <c r="M740" i="3"/>
  <c r="M742" i="3"/>
  <c r="M744" i="3"/>
  <c r="M746" i="3"/>
  <c r="M748" i="3"/>
  <c r="M750" i="3"/>
  <c r="M752" i="3"/>
  <c r="M754" i="3"/>
  <c r="M756" i="3"/>
  <c r="M758" i="3"/>
  <c r="M760" i="3"/>
  <c r="M762" i="3"/>
  <c r="M764" i="3"/>
  <c r="M766" i="3"/>
  <c r="M768" i="3"/>
  <c r="M770" i="3"/>
  <c r="M772" i="3"/>
  <c r="M774" i="3"/>
  <c r="M776" i="3"/>
  <c r="AV777" i="3"/>
  <c r="AU777" i="3"/>
  <c r="AT777" i="3"/>
  <c r="AS777" i="3"/>
  <c r="AR777" i="3"/>
  <c r="AQ777" i="3"/>
  <c r="AP777" i="3"/>
  <c r="AL777" i="3"/>
  <c r="AK777" i="3"/>
  <c r="AJ777" i="3"/>
  <c r="AI777" i="3"/>
  <c r="AH777" i="3"/>
  <c r="AG777" i="3"/>
  <c r="AV776" i="3"/>
  <c r="AU776" i="3"/>
  <c r="AT776" i="3"/>
  <c r="AS776" i="3"/>
  <c r="AR776" i="3"/>
  <c r="AQ776" i="3"/>
  <c r="AP776" i="3"/>
  <c r="AL776" i="3"/>
  <c r="AK776" i="3"/>
  <c r="AJ776" i="3"/>
  <c r="AI776" i="3"/>
  <c r="AH776" i="3"/>
  <c r="AG776" i="3"/>
  <c r="AF776" i="3"/>
  <c r="AV775" i="3"/>
  <c r="AU775" i="3"/>
  <c r="AT775" i="3"/>
  <c r="AS775" i="3"/>
  <c r="AR775" i="3"/>
  <c r="AQ775" i="3"/>
  <c r="AP775" i="3"/>
  <c r="AL775" i="3"/>
  <c r="AK775" i="3"/>
  <c r="AJ775" i="3"/>
  <c r="AI775" i="3"/>
  <c r="AH775" i="3"/>
  <c r="AG775" i="3"/>
  <c r="AV774" i="3"/>
  <c r="AU774" i="3"/>
  <c r="AT774" i="3"/>
  <c r="AS774" i="3"/>
  <c r="AR774" i="3"/>
  <c r="AQ774" i="3"/>
  <c r="AP774" i="3"/>
  <c r="AL774" i="3"/>
  <c r="AK774" i="3"/>
  <c r="AJ774" i="3"/>
  <c r="AI774" i="3"/>
  <c r="AH774" i="3"/>
  <c r="AG774" i="3"/>
  <c r="AV773" i="3"/>
  <c r="AU773" i="3"/>
  <c r="AT773" i="3"/>
  <c r="AS773" i="3"/>
  <c r="AR773" i="3"/>
  <c r="AQ773" i="3"/>
  <c r="AP773" i="3"/>
  <c r="AL773" i="3"/>
  <c r="AK773" i="3"/>
  <c r="AJ773" i="3"/>
  <c r="AI773" i="3"/>
  <c r="AH773" i="3"/>
  <c r="AG773" i="3"/>
  <c r="AV772" i="3"/>
  <c r="AU772" i="3"/>
  <c r="AT772" i="3"/>
  <c r="AS772" i="3"/>
  <c r="AR772" i="3"/>
  <c r="AQ772" i="3"/>
  <c r="AP772" i="3"/>
  <c r="AL772" i="3"/>
  <c r="AK772" i="3"/>
  <c r="AJ772" i="3"/>
  <c r="AI772" i="3"/>
  <c r="AH772" i="3"/>
  <c r="AG772" i="3"/>
  <c r="AV771" i="3"/>
  <c r="AU771" i="3"/>
  <c r="AT771" i="3"/>
  <c r="AS771" i="3"/>
  <c r="AR771" i="3"/>
  <c r="AQ771" i="3"/>
  <c r="AP771" i="3"/>
  <c r="AL771" i="3"/>
  <c r="AK771" i="3"/>
  <c r="AJ771" i="3"/>
  <c r="AI771" i="3"/>
  <c r="AH771" i="3"/>
  <c r="AG771" i="3"/>
  <c r="AV770" i="3"/>
  <c r="AU770" i="3"/>
  <c r="AT770" i="3"/>
  <c r="AS770" i="3"/>
  <c r="AR770" i="3"/>
  <c r="AQ770" i="3"/>
  <c r="AP770" i="3"/>
  <c r="AL770" i="3"/>
  <c r="AK770" i="3"/>
  <c r="AJ770" i="3"/>
  <c r="AI770" i="3"/>
  <c r="AH770" i="3"/>
  <c r="AG770" i="3"/>
  <c r="AV769" i="3"/>
  <c r="AU769" i="3"/>
  <c r="AT769" i="3"/>
  <c r="AS769" i="3"/>
  <c r="AR769" i="3"/>
  <c r="AQ769" i="3"/>
  <c r="AP769" i="3"/>
  <c r="AL769" i="3"/>
  <c r="AK769" i="3"/>
  <c r="AJ769" i="3"/>
  <c r="AI769" i="3"/>
  <c r="AH769" i="3"/>
  <c r="AG769" i="3"/>
  <c r="AV768" i="3"/>
  <c r="AU768" i="3"/>
  <c r="AT768" i="3"/>
  <c r="AS768" i="3"/>
  <c r="AR768" i="3"/>
  <c r="AQ768" i="3"/>
  <c r="AP768" i="3"/>
  <c r="AL768" i="3"/>
  <c r="AK768" i="3"/>
  <c r="AJ768" i="3"/>
  <c r="AI768" i="3"/>
  <c r="AH768" i="3"/>
  <c r="AG768" i="3"/>
  <c r="AV767" i="3"/>
  <c r="AU767" i="3"/>
  <c r="AT767" i="3"/>
  <c r="AS767" i="3"/>
  <c r="AR767" i="3"/>
  <c r="AQ767" i="3"/>
  <c r="AP767" i="3"/>
  <c r="AL767" i="3"/>
  <c r="AK767" i="3"/>
  <c r="AJ767" i="3"/>
  <c r="AI767" i="3"/>
  <c r="AH767" i="3"/>
  <c r="AG767" i="3"/>
  <c r="AV766" i="3"/>
  <c r="AU766" i="3"/>
  <c r="AT766" i="3"/>
  <c r="AS766" i="3"/>
  <c r="AR766" i="3"/>
  <c r="AQ766" i="3"/>
  <c r="AP766" i="3"/>
  <c r="AL766" i="3"/>
  <c r="AK766" i="3"/>
  <c r="AJ766" i="3"/>
  <c r="AI766" i="3"/>
  <c r="AH766" i="3"/>
  <c r="AG766" i="3"/>
  <c r="AV765" i="3"/>
  <c r="AU765" i="3"/>
  <c r="AT765" i="3"/>
  <c r="AS765" i="3"/>
  <c r="AR765" i="3"/>
  <c r="AQ765" i="3"/>
  <c r="AP765" i="3"/>
  <c r="AL765" i="3"/>
  <c r="AK765" i="3"/>
  <c r="AJ765" i="3"/>
  <c r="AI765" i="3"/>
  <c r="AH765" i="3"/>
  <c r="AG765" i="3"/>
  <c r="AV764" i="3"/>
  <c r="AU764" i="3"/>
  <c r="AT764" i="3"/>
  <c r="AS764" i="3"/>
  <c r="AR764" i="3"/>
  <c r="AQ764" i="3"/>
  <c r="AP764" i="3"/>
  <c r="AL764" i="3"/>
  <c r="AK764" i="3"/>
  <c r="AJ764" i="3"/>
  <c r="AI764" i="3"/>
  <c r="AH764" i="3"/>
  <c r="AG764" i="3"/>
  <c r="AV763" i="3"/>
  <c r="AU763" i="3"/>
  <c r="AT763" i="3"/>
  <c r="AS763" i="3"/>
  <c r="AR763" i="3"/>
  <c r="AQ763" i="3"/>
  <c r="AP763" i="3"/>
  <c r="AL763" i="3"/>
  <c r="AK763" i="3"/>
  <c r="AJ763" i="3"/>
  <c r="AI763" i="3"/>
  <c r="AH763" i="3"/>
  <c r="AG763" i="3"/>
  <c r="AV762" i="3"/>
  <c r="AU762" i="3"/>
  <c r="AT762" i="3"/>
  <c r="AS762" i="3"/>
  <c r="AR762" i="3"/>
  <c r="AQ762" i="3"/>
  <c r="AP762" i="3"/>
  <c r="AL762" i="3"/>
  <c r="AK762" i="3"/>
  <c r="AJ762" i="3"/>
  <c r="AI762" i="3"/>
  <c r="AH762" i="3"/>
  <c r="AG762" i="3"/>
  <c r="AV761" i="3"/>
  <c r="AU761" i="3"/>
  <c r="AT761" i="3"/>
  <c r="AS761" i="3"/>
  <c r="AR761" i="3"/>
  <c r="AQ761" i="3"/>
  <c r="AP761" i="3"/>
  <c r="AL761" i="3"/>
  <c r="AK761" i="3"/>
  <c r="AJ761" i="3"/>
  <c r="AI761" i="3"/>
  <c r="AH761" i="3"/>
  <c r="AG761" i="3"/>
  <c r="AV760" i="3"/>
  <c r="AU760" i="3"/>
  <c r="AT760" i="3"/>
  <c r="AS760" i="3"/>
  <c r="AR760" i="3"/>
  <c r="AQ760" i="3"/>
  <c r="AP760" i="3"/>
  <c r="AL760" i="3"/>
  <c r="AK760" i="3"/>
  <c r="AJ760" i="3"/>
  <c r="AI760" i="3"/>
  <c r="AH760" i="3"/>
  <c r="AG760" i="3"/>
  <c r="AV759" i="3"/>
  <c r="AU759" i="3"/>
  <c r="AT759" i="3"/>
  <c r="AS759" i="3"/>
  <c r="AR759" i="3"/>
  <c r="AQ759" i="3"/>
  <c r="AP759" i="3"/>
  <c r="AL759" i="3"/>
  <c r="AK759" i="3"/>
  <c r="AJ759" i="3"/>
  <c r="AI759" i="3"/>
  <c r="AH759" i="3"/>
  <c r="AG759" i="3"/>
  <c r="AV758" i="3"/>
  <c r="AU758" i="3"/>
  <c r="AT758" i="3"/>
  <c r="AS758" i="3"/>
  <c r="AR758" i="3"/>
  <c r="AQ758" i="3"/>
  <c r="AP758" i="3"/>
  <c r="AL758" i="3"/>
  <c r="AK758" i="3"/>
  <c r="AJ758" i="3"/>
  <c r="AI758" i="3"/>
  <c r="AH758" i="3"/>
  <c r="AG758" i="3"/>
  <c r="AV757" i="3"/>
  <c r="AU757" i="3"/>
  <c r="AT757" i="3"/>
  <c r="AS757" i="3"/>
  <c r="AR757" i="3"/>
  <c r="AQ757" i="3"/>
  <c r="AP757" i="3"/>
  <c r="AL757" i="3"/>
  <c r="AK757" i="3"/>
  <c r="AJ757" i="3"/>
  <c r="AI757" i="3"/>
  <c r="AH757" i="3"/>
  <c r="AG757" i="3"/>
  <c r="AV756" i="3"/>
  <c r="AU756" i="3"/>
  <c r="AT756" i="3"/>
  <c r="AS756" i="3"/>
  <c r="AR756" i="3"/>
  <c r="AQ756" i="3"/>
  <c r="AP756" i="3"/>
  <c r="AL756" i="3"/>
  <c r="AK756" i="3"/>
  <c r="AJ756" i="3"/>
  <c r="AI756" i="3"/>
  <c r="AH756" i="3"/>
  <c r="AG756" i="3"/>
  <c r="AV755" i="3"/>
  <c r="AU755" i="3"/>
  <c r="AT755" i="3"/>
  <c r="AS755" i="3"/>
  <c r="AR755" i="3"/>
  <c r="AQ755" i="3"/>
  <c r="AP755" i="3"/>
  <c r="AL755" i="3"/>
  <c r="AK755" i="3"/>
  <c r="AJ755" i="3"/>
  <c r="AI755" i="3"/>
  <c r="AH755" i="3"/>
  <c r="AG755" i="3"/>
  <c r="AV754" i="3"/>
  <c r="AU754" i="3"/>
  <c r="AT754" i="3"/>
  <c r="AS754" i="3"/>
  <c r="AR754" i="3"/>
  <c r="AQ754" i="3"/>
  <c r="AP754" i="3"/>
  <c r="AL754" i="3"/>
  <c r="AK754" i="3"/>
  <c r="AJ754" i="3"/>
  <c r="AI754" i="3"/>
  <c r="AH754" i="3"/>
  <c r="AG754" i="3"/>
  <c r="AV753" i="3"/>
  <c r="AU753" i="3"/>
  <c r="AT753" i="3"/>
  <c r="AS753" i="3"/>
  <c r="AR753" i="3"/>
  <c r="AQ753" i="3"/>
  <c r="AP753" i="3"/>
  <c r="AL753" i="3"/>
  <c r="AK753" i="3"/>
  <c r="AJ753" i="3"/>
  <c r="AI753" i="3"/>
  <c r="AH753" i="3"/>
  <c r="AG753" i="3"/>
  <c r="AV752" i="3"/>
  <c r="AU752" i="3"/>
  <c r="AT752" i="3"/>
  <c r="AS752" i="3"/>
  <c r="AR752" i="3"/>
  <c r="AQ752" i="3"/>
  <c r="AP752" i="3"/>
  <c r="AL752" i="3"/>
  <c r="AK752" i="3"/>
  <c r="AJ752" i="3"/>
  <c r="AI752" i="3"/>
  <c r="AH752" i="3"/>
  <c r="AG752" i="3"/>
  <c r="AV751" i="3"/>
  <c r="AU751" i="3"/>
  <c r="AT751" i="3"/>
  <c r="AS751" i="3"/>
  <c r="AR751" i="3"/>
  <c r="AQ751" i="3"/>
  <c r="AP751" i="3"/>
  <c r="AL751" i="3"/>
  <c r="AK751" i="3"/>
  <c r="AJ751" i="3"/>
  <c r="AI751" i="3"/>
  <c r="AH751" i="3"/>
  <c r="AG751" i="3"/>
  <c r="AF751" i="3"/>
  <c r="AV750" i="3"/>
  <c r="AU750" i="3"/>
  <c r="AT750" i="3"/>
  <c r="AS750" i="3"/>
  <c r="AR750" i="3"/>
  <c r="AQ750" i="3"/>
  <c r="AP750" i="3"/>
  <c r="AL750" i="3"/>
  <c r="AK750" i="3"/>
  <c r="AJ750" i="3"/>
  <c r="AI750" i="3"/>
  <c r="AH750" i="3"/>
  <c r="AG750" i="3"/>
  <c r="AW749" i="3"/>
  <c r="AU749" i="3"/>
  <c r="AT749" i="3"/>
  <c r="AS749" i="3"/>
  <c r="AR749" i="3"/>
  <c r="AQ749" i="3"/>
  <c r="AP749" i="3"/>
  <c r="AM749" i="3"/>
  <c r="AK749" i="3"/>
  <c r="AJ749" i="3"/>
  <c r="AI749" i="3"/>
  <c r="AH749" i="3"/>
  <c r="AG749" i="3"/>
  <c r="AW748" i="3"/>
  <c r="AU748" i="3"/>
  <c r="AT748" i="3"/>
  <c r="AS748" i="3"/>
  <c r="AR748" i="3"/>
  <c r="AQ748" i="3"/>
  <c r="AP748" i="3"/>
  <c r="AM748" i="3"/>
  <c r="AK748" i="3"/>
  <c r="AJ748" i="3"/>
  <c r="AI748" i="3"/>
  <c r="AH748" i="3"/>
  <c r="AG748" i="3"/>
  <c r="AW747" i="3"/>
  <c r="AU747" i="3"/>
  <c r="AT747" i="3"/>
  <c r="AS747" i="3"/>
  <c r="AR747" i="3"/>
  <c r="AQ747" i="3"/>
  <c r="AP747" i="3"/>
  <c r="AM747" i="3"/>
  <c r="AK747" i="3"/>
  <c r="AJ747" i="3"/>
  <c r="AI747" i="3"/>
  <c r="AH747" i="3"/>
  <c r="AG747" i="3"/>
  <c r="AW746" i="3"/>
  <c r="AU746" i="3"/>
  <c r="AT746" i="3"/>
  <c r="AS746" i="3"/>
  <c r="AR746" i="3"/>
  <c r="AQ746" i="3"/>
  <c r="AP746" i="3"/>
  <c r="AM746" i="3"/>
  <c r="AK746" i="3"/>
  <c r="AJ746" i="3"/>
  <c r="AI746" i="3"/>
  <c r="AH746" i="3"/>
  <c r="AG746" i="3"/>
  <c r="AW745" i="3"/>
  <c r="AU745" i="3"/>
  <c r="AT745" i="3"/>
  <c r="AS745" i="3"/>
  <c r="AR745" i="3"/>
  <c r="AQ745" i="3"/>
  <c r="AP745" i="3"/>
  <c r="AM745" i="3"/>
  <c r="AK745" i="3"/>
  <c r="AJ745" i="3"/>
  <c r="AI745" i="3"/>
  <c r="AH745" i="3"/>
  <c r="AG745" i="3"/>
  <c r="AW744" i="3"/>
  <c r="AU744" i="3"/>
  <c r="AT744" i="3"/>
  <c r="AS744" i="3"/>
  <c r="AR744" i="3"/>
  <c r="AQ744" i="3"/>
  <c r="AP744" i="3"/>
  <c r="AM744" i="3"/>
  <c r="AK744" i="3"/>
  <c r="AJ744" i="3"/>
  <c r="AI744" i="3"/>
  <c r="AH744" i="3"/>
  <c r="AG744" i="3"/>
  <c r="AW743" i="3"/>
  <c r="AU743" i="3"/>
  <c r="AT743" i="3"/>
  <c r="AS743" i="3"/>
  <c r="AR743" i="3"/>
  <c r="AQ743" i="3"/>
  <c r="AP743" i="3"/>
  <c r="AM743" i="3"/>
  <c r="AK743" i="3"/>
  <c r="AJ743" i="3"/>
  <c r="AI743" i="3"/>
  <c r="AH743" i="3"/>
  <c r="AG743" i="3"/>
  <c r="AW742" i="3"/>
  <c r="AU742" i="3"/>
  <c r="AT742" i="3"/>
  <c r="AS742" i="3"/>
  <c r="AR742" i="3"/>
  <c r="AQ742" i="3"/>
  <c r="AP742" i="3"/>
  <c r="AM742" i="3"/>
  <c r="AK742" i="3"/>
  <c r="AJ742" i="3"/>
  <c r="AI742" i="3"/>
  <c r="AH742" i="3"/>
  <c r="AG742" i="3"/>
  <c r="AW741" i="3"/>
  <c r="AU741" i="3"/>
  <c r="AT741" i="3"/>
  <c r="AS741" i="3"/>
  <c r="AR741" i="3"/>
  <c r="AQ741" i="3"/>
  <c r="AP741" i="3"/>
  <c r="AM741" i="3"/>
  <c r="AK741" i="3"/>
  <c r="AJ741" i="3"/>
  <c r="AI741" i="3"/>
  <c r="AH741" i="3"/>
  <c r="AG741" i="3"/>
  <c r="AW740" i="3"/>
  <c r="AU740" i="3"/>
  <c r="AT740" i="3"/>
  <c r="AS740" i="3"/>
  <c r="AR740" i="3"/>
  <c r="AQ740" i="3"/>
  <c r="AP740" i="3"/>
  <c r="AM740" i="3"/>
  <c r="AK740" i="3"/>
  <c r="AJ740" i="3"/>
  <c r="AI740" i="3"/>
  <c r="AH740" i="3"/>
  <c r="AG740" i="3"/>
  <c r="AW739" i="3"/>
  <c r="AU739" i="3"/>
  <c r="AT739" i="3"/>
  <c r="AS739" i="3"/>
  <c r="AR739" i="3"/>
  <c r="AQ739" i="3"/>
  <c r="AP739" i="3"/>
  <c r="AM739" i="3"/>
  <c r="AK739" i="3"/>
  <c r="AJ739" i="3"/>
  <c r="AI739" i="3"/>
  <c r="AH739" i="3"/>
  <c r="AG739" i="3"/>
  <c r="AW738" i="3"/>
  <c r="AU738" i="3"/>
  <c r="AT738" i="3"/>
  <c r="AS738" i="3"/>
  <c r="AR738" i="3"/>
  <c r="AQ738" i="3"/>
  <c r="AP738" i="3"/>
  <c r="AM738" i="3"/>
  <c r="AK738" i="3"/>
  <c r="AJ738" i="3"/>
  <c r="AI738" i="3"/>
  <c r="AH738" i="3"/>
  <c r="AG738" i="3"/>
  <c r="AW737" i="3"/>
  <c r="AU737" i="3"/>
  <c r="AT737" i="3"/>
  <c r="AS737" i="3"/>
  <c r="AR737" i="3"/>
  <c r="AQ737" i="3"/>
  <c r="AP737" i="3"/>
  <c r="AM737" i="3"/>
  <c r="AK737" i="3"/>
  <c r="AJ737" i="3"/>
  <c r="AI737" i="3"/>
  <c r="AH737" i="3"/>
  <c r="AG737" i="3"/>
  <c r="AW736" i="3"/>
  <c r="AU736" i="3"/>
  <c r="AT736" i="3"/>
  <c r="AS736" i="3"/>
  <c r="AR736" i="3"/>
  <c r="AQ736" i="3"/>
  <c r="AP736" i="3"/>
  <c r="AM736" i="3"/>
  <c r="AK736" i="3"/>
  <c r="AJ736" i="3"/>
  <c r="AI736" i="3"/>
  <c r="AH736" i="3"/>
  <c r="AG736" i="3"/>
  <c r="AW735" i="3"/>
  <c r="AU735" i="3"/>
  <c r="AT735" i="3"/>
  <c r="AS735" i="3"/>
  <c r="AR735" i="3"/>
  <c r="AQ735" i="3"/>
  <c r="AP735" i="3"/>
  <c r="AM735" i="3"/>
  <c r="AK735" i="3"/>
  <c r="AJ735" i="3"/>
  <c r="AI735" i="3"/>
  <c r="AH735" i="3"/>
  <c r="AG735" i="3"/>
  <c r="AW734" i="3"/>
  <c r="AU734" i="3"/>
  <c r="AT734" i="3"/>
  <c r="AS734" i="3"/>
  <c r="AR734" i="3"/>
  <c r="AQ734" i="3"/>
  <c r="AP734" i="3"/>
  <c r="AM734" i="3"/>
  <c r="AK734" i="3"/>
  <c r="AJ734" i="3"/>
  <c r="AI734" i="3"/>
  <c r="AH734" i="3"/>
  <c r="AG734" i="3"/>
  <c r="AW733" i="3"/>
  <c r="AU733" i="3"/>
  <c r="AT733" i="3"/>
  <c r="AS733" i="3"/>
  <c r="AR733" i="3"/>
  <c r="AQ733" i="3"/>
  <c r="AP733" i="3"/>
  <c r="AM733" i="3"/>
  <c r="AK733" i="3"/>
  <c r="AJ733" i="3"/>
  <c r="AI733" i="3"/>
  <c r="AH733" i="3"/>
  <c r="AG733" i="3"/>
  <c r="AW732" i="3"/>
  <c r="AU732" i="3"/>
  <c r="AT732" i="3"/>
  <c r="AS732" i="3"/>
  <c r="AR732" i="3"/>
  <c r="AQ732" i="3"/>
  <c r="AP732" i="3"/>
  <c r="AM732" i="3"/>
  <c r="AK732" i="3"/>
  <c r="AJ732" i="3"/>
  <c r="AI732" i="3"/>
  <c r="AH732" i="3"/>
  <c r="AG732" i="3"/>
  <c r="AW731" i="3"/>
  <c r="AU731" i="3"/>
  <c r="AT731" i="3"/>
  <c r="AS731" i="3"/>
  <c r="AR731" i="3"/>
  <c r="AQ731" i="3"/>
  <c r="AP731" i="3"/>
  <c r="AM731" i="3"/>
  <c r="AK731" i="3"/>
  <c r="AJ731" i="3"/>
  <c r="AI731" i="3"/>
  <c r="AH731" i="3"/>
  <c r="AG731" i="3"/>
  <c r="AW730" i="3"/>
  <c r="AU730" i="3"/>
  <c r="AT730" i="3"/>
  <c r="AS730" i="3"/>
  <c r="AR730" i="3"/>
  <c r="AQ730" i="3"/>
  <c r="AP730" i="3"/>
  <c r="AM730" i="3"/>
  <c r="AK730" i="3"/>
  <c r="AJ730" i="3"/>
  <c r="AI730" i="3"/>
  <c r="AH730" i="3"/>
  <c r="AG730" i="3"/>
  <c r="AW729" i="3"/>
  <c r="AU729" i="3"/>
  <c r="AT729" i="3"/>
  <c r="AS729" i="3"/>
  <c r="AR729" i="3"/>
  <c r="AQ729" i="3"/>
  <c r="AP729" i="3"/>
  <c r="AM729" i="3"/>
  <c r="AK729" i="3"/>
  <c r="AJ729" i="3"/>
  <c r="AI729" i="3"/>
  <c r="AH729" i="3"/>
  <c r="AG729" i="3"/>
  <c r="AW728" i="3"/>
  <c r="AU728" i="3"/>
  <c r="AT728" i="3"/>
  <c r="AS728" i="3"/>
  <c r="AR728" i="3"/>
  <c r="AQ728" i="3"/>
  <c r="AP728" i="3"/>
  <c r="AM728" i="3"/>
  <c r="AK728" i="3"/>
  <c r="AJ728" i="3"/>
  <c r="AI728" i="3"/>
  <c r="AH728" i="3"/>
  <c r="AG728" i="3"/>
  <c r="AW727" i="3"/>
  <c r="AU727" i="3"/>
  <c r="AT727" i="3"/>
  <c r="AS727" i="3"/>
  <c r="AR727" i="3"/>
  <c r="AQ727" i="3"/>
  <c r="AP727" i="3"/>
  <c r="AM727" i="3"/>
  <c r="AK727" i="3"/>
  <c r="AJ727" i="3"/>
  <c r="AI727" i="3"/>
  <c r="AH727" i="3"/>
  <c r="AG727" i="3"/>
  <c r="AW726" i="3"/>
  <c r="AU726" i="3"/>
  <c r="AT726" i="3"/>
  <c r="AS726" i="3"/>
  <c r="AR726" i="3"/>
  <c r="AQ726" i="3"/>
  <c r="AP726" i="3"/>
  <c r="AM726" i="3"/>
  <c r="AK726" i="3"/>
  <c r="AJ726" i="3"/>
  <c r="AI726" i="3"/>
  <c r="AH726" i="3"/>
  <c r="AG726" i="3"/>
  <c r="AW725" i="3"/>
  <c r="AU725" i="3"/>
  <c r="AT725" i="3"/>
  <c r="AS725" i="3"/>
  <c r="AR725" i="3"/>
  <c r="AQ725" i="3"/>
  <c r="AP725" i="3"/>
  <c r="AM725" i="3"/>
  <c r="AK725" i="3"/>
  <c r="AJ725" i="3"/>
  <c r="AI725" i="3"/>
  <c r="AH725" i="3"/>
  <c r="AG725" i="3"/>
  <c r="AW724" i="3"/>
  <c r="AU724" i="3"/>
  <c r="AT724" i="3"/>
  <c r="AS724" i="3"/>
  <c r="AR724" i="3"/>
  <c r="AQ724" i="3"/>
  <c r="AP724" i="3"/>
  <c r="AM724" i="3"/>
  <c r="AK724" i="3"/>
  <c r="AJ724" i="3"/>
  <c r="AI724" i="3"/>
  <c r="AH724" i="3"/>
  <c r="AG724" i="3"/>
  <c r="AW723" i="3"/>
  <c r="AU723" i="3"/>
  <c r="AT723" i="3"/>
  <c r="AS723" i="3"/>
  <c r="AR723" i="3"/>
  <c r="AQ723" i="3"/>
  <c r="AP723" i="3"/>
  <c r="AM723" i="3"/>
  <c r="AK723" i="3"/>
  <c r="AJ723" i="3"/>
  <c r="AI723" i="3"/>
  <c r="AH723" i="3"/>
  <c r="AG723" i="3"/>
  <c r="AW722" i="3"/>
  <c r="AV722" i="3"/>
  <c r="AU722" i="3"/>
  <c r="AS722" i="3"/>
  <c r="AR722" i="3"/>
  <c r="AP722" i="3"/>
  <c r="AM722" i="3"/>
  <c r="AL722" i="3"/>
  <c r="AK722" i="3"/>
  <c r="AI722" i="3"/>
  <c r="AH722" i="3"/>
  <c r="AF722" i="3"/>
  <c r="M17" i="2"/>
  <c r="N17" i="2" s="1"/>
  <c r="M18" i="2"/>
  <c r="N18" i="2" s="1"/>
  <c r="M19" i="2"/>
  <c r="N19" i="2" s="1"/>
  <c r="M20" i="2"/>
  <c r="N20" i="2" s="1"/>
  <c r="M16" i="2"/>
  <c r="N16" i="2" s="1"/>
  <c r="U762" i="3" l="1"/>
  <c r="U760" i="3"/>
  <c r="U758" i="3"/>
  <c r="U746" i="3"/>
  <c r="U736" i="3"/>
  <c r="U740" i="3"/>
  <c r="U738" i="3"/>
  <c r="U756" i="3"/>
  <c r="U744" i="3"/>
  <c r="U734" i="3"/>
  <c r="U724" i="3"/>
  <c r="U742" i="3"/>
  <c r="U776" i="3"/>
  <c r="U766" i="3"/>
  <c r="L12" i="17"/>
  <c r="L13" i="17"/>
  <c r="L11" i="2" l="1"/>
  <c r="M11" i="2"/>
  <c r="P11" i="2"/>
  <c r="R11" i="2"/>
  <c r="U11" i="2" s="1"/>
  <c r="AH11" i="2"/>
  <c r="AK11" i="2"/>
  <c r="AL11" i="2"/>
  <c r="AM11" i="2"/>
  <c r="AN11" i="2"/>
  <c r="AO11" i="2"/>
  <c r="AR11" i="2"/>
  <c r="AU11" i="2"/>
  <c r="AV11" i="2"/>
  <c r="AW11" i="2"/>
  <c r="AX11" i="2"/>
  <c r="AY11" i="2"/>
  <c r="D14" i="9"/>
  <c r="C9" i="9"/>
  <c r="C8" i="9"/>
  <c r="C7" i="9"/>
  <c r="C6" i="9"/>
  <c r="D5" i="9"/>
  <c r="E5" i="9" s="1"/>
  <c r="B2" i="9"/>
  <c r="B1" i="9"/>
  <c r="D168" i="8"/>
  <c r="D167" i="8"/>
  <c r="D166" i="8"/>
  <c r="D165" i="8"/>
  <c r="D164" i="8"/>
  <c r="C164" i="8"/>
  <c r="D163" i="8"/>
  <c r="D162" i="8"/>
  <c r="D161" i="8"/>
  <c r="D160" i="8"/>
  <c r="D159" i="8"/>
  <c r="C159" i="8"/>
  <c r="D158" i="8"/>
  <c r="D157" i="8"/>
  <c r="D156" i="8"/>
  <c r="D155" i="8"/>
  <c r="D154" i="8"/>
  <c r="C154" i="8"/>
  <c r="D153" i="8"/>
  <c r="D152" i="8"/>
  <c r="D151" i="8"/>
  <c r="D150" i="8"/>
  <c r="D149" i="8"/>
  <c r="C149" i="8"/>
  <c r="D148" i="8"/>
  <c r="D147" i="8"/>
  <c r="D146" i="8"/>
  <c r="D145" i="8"/>
  <c r="D144" i="8"/>
  <c r="C144" i="8"/>
  <c r="D143" i="8"/>
  <c r="D142" i="8"/>
  <c r="D141" i="8"/>
  <c r="D140" i="8"/>
  <c r="D139" i="8"/>
  <c r="C139" i="8"/>
  <c r="D138" i="8"/>
  <c r="D137" i="8"/>
  <c r="D136" i="8"/>
  <c r="D135" i="8"/>
  <c r="D134" i="8"/>
  <c r="C134" i="8"/>
  <c r="D133" i="8"/>
  <c r="D132" i="8"/>
  <c r="D131" i="8"/>
  <c r="D130" i="8"/>
  <c r="D129" i="8"/>
  <c r="C129" i="8"/>
  <c r="D128" i="8"/>
  <c r="D127" i="8"/>
  <c r="D126" i="8"/>
  <c r="D125" i="8"/>
  <c r="D124" i="8"/>
  <c r="C124" i="8"/>
  <c r="E123" i="8"/>
  <c r="AA122" i="8"/>
  <c r="Z122" i="8"/>
  <c r="Y122" i="8"/>
  <c r="X122" i="8"/>
  <c r="W122" i="8"/>
  <c r="V122" i="8"/>
  <c r="U122" i="8"/>
  <c r="T122" i="8"/>
  <c r="S122" i="8"/>
  <c r="R122" i="8"/>
  <c r="Q122" i="8"/>
  <c r="P122" i="8"/>
  <c r="O122" i="8"/>
  <c r="N122" i="8"/>
  <c r="M122" i="8"/>
  <c r="L122" i="8"/>
  <c r="K122" i="8"/>
  <c r="J122" i="8"/>
  <c r="I122" i="8"/>
  <c r="H122" i="8"/>
  <c r="G122" i="8"/>
  <c r="F122" i="8"/>
  <c r="E122" i="8"/>
  <c r="D117" i="8"/>
  <c r="B117" i="8"/>
  <c r="D116" i="8"/>
  <c r="B116" i="8"/>
  <c r="D115" i="8"/>
  <c r="B115" i="8"/>
  <c r="D114" i="8"/>
  <c r="B114" i="8"/>
  <c r="D113" i="8"/>
  <c r="C113" i="8"/>
  <c r="B113" i="8"/>
  <c r="D112" i="8"/>
  <c r="B112" i="8"/>
  <c r="D111" i="8"/>
  <c r="B111" i="8"/>
  <c r="D110" i="8"/>
  <c r="B110" i="8"/>
  <c r="D109" i="8"/>
  <c r="B109" i="8"/>
  <c r="D108" i="8"/>
  <c r="C108" i="8"/>
  <c r="B108" i="8"/>
  <c r="D107" i="8"/>
  <c r="B107" i="8"/>
  <c r="D106" i="8"/>
  <c r="B106" i="8"/>
  <c r="D105" i="8"/>
  <c r="B105" i="8"/>
  <c r="D104" i="8"/>
  <c r="B104" i="8"/>
  <c r="D103" i="8"/>
  <c r="C103" i="8"/>
  <c r="B103" i="8"/>
  <c r="D102" i="8"/>
  <c r="B102" i="8"/>
  <c r="D101" i="8"/>
  <c r="B101" i="8"/>
  <c r="D100" i="8"/>
  <c r="B100" i="8"/>
  <c r="D99" i="8"/>
  <c r="B99" i="8"/>
  <c r="D98" i="8"/>
  <c r="C98" i="8"/>
  <c r="B98" i="8"/>
  <c r="D97" i="8"/>
  <c r="B97" i="8"/>
  <c r="D96" i="8"/>
  <c r="B96" i="8"/>
  <c r="D95" i="8"/>
  <c r="B95" i="8"/>
  <c r="D94" i="8"/>
  <c r="B94" i="8"/>
  <c r="D93" i="8"/>
  <c r="C93" i="8"/>
  <c r="B93" i="8"/>
  <c r="D92" i="8"/>
  <c r="B92" i="8"/>
  <c r="D91" i="8"/>
  <c r="B91" i="8"/>
  <c r="D90" i="8"/>
  <c r="B90" i="8"/>
  <c r="D89" i="8"/>
  <c r="B89" i="8"/>
  <c r="D88" i="8"/>
  <c r="C88" i="8"/>
  <c r="B88" i="8"/>
  <c r="D87" i="8"/>
  <c r="B87" i="8"/>
  <c r="D86" i="8"/>
  <c r="B86" i="8"/>
  <c r="D85" i="8"/>
  <c r="B85" i="8"/>
  <c r="D84" i="8"/>
  <c r="B84" i="8"/>
  <c r="D83" i="8"/>
  <c r="C83" i="8"/>
  <c r="B83" i="8"/>
  <c r="D82" i="8"/>
  <c r="B82" i="8"/>
  <c r="D81" i="8"/>
  <c r="B81" i="8"/>
  <c r="D80" i="8"/>
  <c r="B80" i="8"/>
  <c r="D79" i="8"/>
  <c r="B79" i="8"/>
  <c r="D78" i="8"/>
  <c r="C78" i="8"/>
  <c r="B78" i="8"/>
  <c r="D77" i="8"/>
  <c r="B77" i="8"/>
  <c r="D76" i="8"/>
  <c r="B76" i="8"/>
  <c r="D75" i="8"/>
  <c r="B75" i="8"/>
  <c r="D74" i="8"/>
  <c r="B74" i="8"/>
  <c r="D73" i="8"/>
  <c r="C73" i="8"/>
  <c r="B73" i="8"/>
  <c r="AA71" i="8"/>
  <c r="Z71" i="8"/>
  <c r="Y71" i="8"/>
  <c r="X71" i="8"/>
  <c r="W71" i="8"/>
  <c r="V71" i="8"/>
  <c r="U71" i="8"/>
  <c r="T71" i="8"/>
  <c r="S71" i="8"/>
  <c r="R71" i="8"/>
  <c r="Q71" i="8"/>
  <c r="P71" i="8"/>
  <c r="O71" i="8"/>
  <c r="N71" i="8"/>
  <c r="M71" i="8"/>
  <c r="L71" i="8"/>
  <c r="K71" i="8"/>
  <c r="J71" i="8"/>
  <c r="I71" i="8"/>
  <c r="H71" i="8"/>
  <c r="G71" i="8"/>
  <c r="F71" i="8"/>
  <c r="E71" i="8"/>
  <c r="J65" i="8"/>
  <c r="I65" i="8"/>
  <c r="H65" i="8"/>
  <c r="G65" i="8"/>
  <c r="F65" i="8"/>
  <c r="E65" i="8"/>
  <c r="D65" i="8"/>
  <c r="J64" i="8"/>
  <c r="I64" i="8"/>
  <c r="H64" i="8"/>
  <c r="G64" i="8"/>
  <c r="F64" i="8"/>
  <c r="E64" i="8"/>
  <c r="D64" i="8"/>
  <c r="J63" i="8"/>
  <c r="I63" i="8"/>
  <c r="H63" i="8"/>
  <c r="G63" i="8"/>
  <c r="F63" i="8"/>
  <c r="E63" i="8"/>
  <c r="D63" i="8"/>
  <c r="J62" i="8"/>
  <c r="I62" i="8"/>
  <c r="H62" i="8"/>
  <c r="G62" i="8"/>
  <c r="F62" i="8"/>
  <c r="E62" i="8"/>
  <c r="D62" i="8"/>
  <c r="J61" i="8"/>
  <c r="I61" i="8"/>
  <c r="H61" i="8"/>
  <c r="G61" i="8"/>
  <c r="F61" i="8"/>
  <c r="E61" i="8"/>
  <c r="D61" i="8"/>
  <c r="C61" i="8"/>
  <c r="B60" i="8"/>
  <c r="D59" i="8"/>
  <c r="B59" i="8"/>
  <c r="D58" i="8"/>
  <c r="B58" i="8"/>
  <c r="D57" i="8"/>
  <c r="B57" i="8"/>
  <c r="D56" i="8"/>
  <c r="B56" i="8"/>
  <c r="D55" i="8"/>
  <c r="B55" i="8"/>
  <c r="B54" i="8"/>
  <c r="M53" i="8"/>
  <c r="D53" i="8"/>
  <c r="B53" i="8"/>
  <c r="M52" i="8"/>
  <c r="D52" i="8"/>
  <c r="B52" i="8"/>
  <c r="M51" i="8"/>
  <c r="D51" i="8"/>
  <c r="B51" i="8"/>
  <c r="M50" i="8"/>
  <c r="D50" i="8"/>
  <c r="B50" i="8"/>
  <c r="M49" i="8"/>
  <c r="D49" i="8"/>
  <c r="B49" i="8"/>
  <c r="B48" i="8"/>
  <c r="M47" i="8"/>
  <c r="D47" i="8"/>
  <c r="B47" i="8"/>
  <c r="M46" i="8"/>
  <c r="D46" i="8"/>
  <c r="B46" i="8"/>
  <c r="M45" i="8"/>
  <c r="D45" i="8"/>
  <c r="B45" i="8"/>
  <c r="M44" i="8"/>
  <c r="D44" i="8"/>
  <c r="B44" i="8"/>
  <c r="M43" i="8"/>
  <c r="D43" i="8"/>
  <c r="B43" i="8"/>
  <c r="B42" i="8"/>
  <c r="M41" i="8"/>
  <c r="D41" i="8"/>
  <c r="B41" i="8"/>
  <c r="M40" i="8"/>
  <c r="D40" i="8"/>
  <c r="B40" i="8"/>
  <c r="M39" i="8"/>
  <c r="D39" i="8"/>
  <c r="B39" i="8"/>
  <c r="M38" i="8"/>
  <c r="D38" i="8"/>
  <c r="B38" i="8"/>
  <c r="M37" i="8"/>
  <c r="D37" i="8"/>
  <c r="B37" i="8"/>
  <c r="B36" i="8"/>
  <c r="M35" i="8"/>
  <c r="D35" i="8"/>
  <c r="B35" i="8"/>
  <c r="M34" i="8"/>
  <c r="D34" i="8"/>
  <c r="B34" i="8"/>
  <c r="M33" i="8"/>
  <c r="D33" i="8"/>
  <c r="B33" i="8"/>
  <c r="M32" i="8"/>
  <c r="D32" i="8"/>
  <c r="B32" i="8"/>
  <c r="M31" i="8"/>
  <c r="D31" i="8"/>
  <c r="B31" i="8"/>
  <c r="B30" i="8"/>
  <c r="M29" i="8"/>
  <c r="D29" i="8"/>
  <c r="B29" i="8"/>
  <c r="M28" i="8"/>
  <c r="D28" i="8"/>
  <c r="B28" i="8"/>
  <c r="M27" i="8"/>
  <c r="D27" i="8"/>
  <c r="B27" i="8"/>
  <c r="M26" i="8"/>
  <c r="D26" i="8"/>
  <c r="B26" i="8"/>
  <c r="M25" i="8"/>
  <c r="D25" i="8"/>
  <c r="B25" i="8"/>
  <c r="B24" i="8"/>
  <c r="M23" i="8"/>
  <c r="D23" i="8"/>
  <c r="B23" i="8"/>
  <c r="M22" i="8"/>
  <c r="D22" i="8"/>
  <c r="B22" i="8"/>
  <c r="M21" i="8"/>
  <c r="D21" i="8"/>
  <c r="B21" i="8"/>
  <c r="M20" i="8"/>
  <c r="D20" i="8"/>
  <c r="B20" i="8"/>
  <c r="M19" i="8"/>
  <c r="D19" i="8"/>
  <c r="B19" i="8"/>
  <c r="B18" i="8"/>
  <c r="M17" i="8"/>
  <c r="D17" i="8"/>
  <c r="B17" i="8"/>
  <c r="M16" i="8"/>
  <c r="D16" i="8"/>
  <c r="B16" i="8"/>
  <c r="M15" i="8"/>
  <c r="D15" i="8"/>
  <c r="B15" i="8"/>
  <c r="M14" i="8"/>
  <c r="D14" i="8"/>
  <c r="B14" i="8"/>
  <c r="M13" i="8"/>
  <c r="D13" i="8"/>
  <c r="B13" i="8"/>
  <c r="B12" i="8"/>
  <c r="B11" i="8"/>
  <c r="B10" i="8"/>
  <c r="B9" i="8"/>
  <c r="B8" i="8"/>
  <c r="B7" i="8"/>
  <c r="J6" i="8"/>
  <c r="I6" i="8"/>
  <c r="H6" i="8"/>
  <c r="G6" i="8"/>
  <c r="F6" i="8"/>
  <c r="C2" i="8"/>
  <c r="C1" i="8"/>
  <c r="D112" i="7"/>
  <c r="D111" i="7"/>
  <c r="D110" i="7"/>
  <c r="C110" i="7"/>
  <c r="D109" i="7"/>
  <c r="D108" i="7"/>
  <c r="D107" i="7"/>
  <c r="C107" i="7"/>
  <c r="D106" i="7"/>
  <c r="D105" i="7"/>
  <c r="D104" i="7"/>
  <c r="C104" i="7"/>
  <c r="D103" i="7"/>
  <c r="D102" i="7"/>
  <c r="D101" i="7"/>
  <c r="C101" i="7"/>
  <c r="D100" i="7"/>
  <c r="D99" i="7"/>
  <c r="D98" i="7"/>
  <c r="C98" i="7"/>
  <c r="D97" i="7"/>
  <c r="D96" i="7"/>
  <c r="D95" i="7"/>
  <c r="C95" i="7"/>
  <c r="D94" i="7"/>
  <c r="D93" i="7"/>
  <c r="D92" i="7"/>
  <c r="C92" i="7"/>
  <c r="D91" i="7"/>
  <c r="D90" i="7"/>
  <c r="D89" i="7"/>
  <c r="C89" i="7"/>
  <c r="D88" i="7"/>
  <c r="D87" i="7"/>
  <c r="D86" i="7"/>
  <c r="C86" i="7"/>
  <c r="E85" i="7"/>
  <c r="AA84" i="7"/>
  <c r="Z84" i="7"/>
  <c r="Y84" i="7"/>
  <c r="X84" i="7"/>
  <c r="W84" i="7"/>
  <c r="V84" i="7"/>
  <c r="U84" i="7"/>
  <c r="T84" i="7"/>
  <c r="S84" i="7"/>
  <c r="R84" i="7"/>
  <c r="Q84" i="7"/>
  <c r="P84" i="7"/>
  <c r="O84" i="7"/>
  <c r="N84" i="7"/>
  <c r="M84" i="7"/>
  <c r="L84" i="7"/>
  <c r="K84" i="7"/>
  <c r="J84" i="7"/>
  <c r="I84" i="7"/>
  <c r="H84" i="7"/>
  <c r="G84" i="7"/>
  <c r="F84" i="7"/>
  <c r="E84" i="7"/>
  <c r="D79" i="7"/>
  <c r="B79" i="7"/>
  <c r="D78" i="7"/>
  <c r="B78" i="7"/>
  <c r="D77" i="7"/>
  <c r="C77" i="7"/>
  <c r="B77" i="7"/>
  <c r="D76" i="7"/>
  <c r="B76" i="7"/>
  <c r="D75" i="7"/>
  <c r="B75" i="7"/>
  <c r="D74" i="7"/>
  <c r="C74" i="7"/>
  <c r="B74" i="7"/>
  <c r="D73" i="7"/>
  <c r="B73" i="7"/>
  <c r="D72" i="7"/>
  <c r="B72" i="7"/>
  <c r="D71" i="7"/>
  <c r="C71" i="7"/>
  <c r="B71" i="7"/>
  <c r="D70" i="7"/>
  <c r="B70" i="7"/>
  <c r="D69" i="7"/>
  <c r="B69" i="7"/>
  <c r="D68" i="7"/>
  <c r="C68" i="7"/>
  <c r="B68" i="7"/>
  <c r="D67" i="7"/>
  <c r="B67" i="7"/>
  <c r="D66" i="7"/>
  <c r="B66" i="7"/>
  <c r="D65" i="7"/>
  <c r="C65" i="7"/>
  <c r="B65" i="7"/>
  <c r="D64" i="7"/>
  <c r="B64" i="7"/>
  <c r="D63" i="7"/>
  <c r="B63" i="7"/>
  <c r="D62" i="7"/>
  <c r="C62" i="7"/>
  <c r="B62" i="7"/>
  <c r="D61" i="7"/>
  <c r="B61" i="7"/>
  <c r="D60" i="7"/>
  <c r="B60" i="7"/>
  <c r="D59" i="7"/>
  <c r="C59" i="7"/>
  <c r="B59" i="7"/>
  <c r="D58" i="7"/>
  <c r="B58" i="7"/>
  <c r="D57" i="7"/>
  <c r="B57" i="7"/>
  <c r="D56" i="7"/>
  <c r="C56" i="7"/>
  <c r="B56" i="7"/>
  <c r="D55" i="7"/>
  <c r="B55" i="7"/>
  <c r="D54" i="7"/>
  <c r="B54" i="7"/>
  <c r="D53" i="7"/>
  <c r="C53" i="7"/>
  <c r="B53" i="7"/>
  <c r="AA51" i="7"/>
  <c r="Z51" i="7"/>
  <c r="Y51" i="7"/>
  <c r="X51" i="7"/>
  <c r="W51" i="7"/>
  <c r="V51" i="7"/>
  <c r="U51" i="7"/>
  <c r="T51" i="7"/>
  <c r="S51" i="7"/>
  <c r="R51" i="7"/>
  <c r="Q51" i="7"/>
  <c r="P51" i="7"/>
  <c r="O51" i="7"/>
  <c r="N51" i="7"/>
  <c r="M51" i="7"/>
  <c r="L51" i="7"/>
  <c r="K51" i="7"/>
  <c r="J51" i="7"/>
  <c r="I51" i="7"/>
  <c r="H51" i="7"/>
  <c r="G51" i="7"/>
  <c r="F51" i="7"/>
  <c r="E51" i="7"/>
  <c r="J45" i="7"/>
  <c r="I45" i="7"/>
  <c r="H45" i="7"/>
  <c r="G45" i="7"/>
  <c r="F45" i="7"/>
  <c r="E45" i="7"/>
  <c r="D45" i="7"/>
  <c r="J44" i="7"/>
  <c r="I44" i="7"/>
  <c r="H44" i="7"/>
  <c r="G44" i="7"/>
  <c r="F44" i="7"/>
  <c r="E44" i="7"/>
  <c r="D44" i="7"/>
  <c r="J43" i="7"/>
  <c r="I43" i="7"/>
  <c r="H43" i="7"/>
  <c r="G43" i="7"/>
  <c r="F43" i="7"/>
  <c r="E43" i="7"/>
  <c r="D43" i="7"/>
  <c r="C43" i="7"/>
  <c r="B42" i="7"/>
  <c r="D41" i="7"/>
  <c r="B41" i="7"/>
  <c r="D40" i="7"/>
  <c r="B40" i="7"/>
  <c r="D39" i="7"/>
  <c r="B39" i="7"/>
  <c r="B38" i="7"/>
  <c r="M37" i="7"/>
  <c r="D37" i="7"/>
  <c r="B37" i="7"/>
  <c r="M36" i="7"/>
  <c r="D36" i="7"/>
  <c r="B36" i="7"/>
  <c r="M35" i="7"/>
  <c r="D35" i="7"/>
  <c r="B35" i="7"/>
  <c r="B34" i="7"/>
  <c r="M33" i="7"/>
  <c r="D33" i="7"/>
  <c r="B33" i="7"/>
  <c r="M32" i="7"/>
  <c r="D32" i="7"/>
  <c r="B32" i="7"/>
  <c r="M31" i="7"/>
  <c r="D31" i="7"/>
  <c r="B31" i="7"/>
  <c r="B30" i="7"/>
  <c r="M29" i="7"/>
  <c r="D29" i="7"/>
  <c r="B29" i="7"/>
  <c r="M28" i="7"/>
  <c r="D28" i="7"/>
  <c r="B28" i="7"/>
  <c r="M27" i="7"/>
  <c r="D27" i="7"/>
  <c r="B27" i="7"/>
  <c r="B26" i="7"/>
  <c r="M25" i="7"/>
  <c r="D25" i="7"/>
  <c r="B25" i="7"/>
  <c r="M24" i="7"/>
  <c r="D24" i="7"/>
  <c r="B24" i="7"/>
  <c r="M23" i="7"/>
  <c r="D23" i="7"/>
  <c r="B23" i="7"/>
  <c r="B22" i="7"/>
  <c r="M21" i="7"/>
  <c r="D21" i="7"/>
  <c r="B21" i="7"/>
  <c r="M20" i="7"/>
  <c r="D20" i="7"/>
  <c r="B20" i="7"/>
  <c r="M19" i="7"/>
  <c r="D19" i="7"/>
  <c r="B19" i="7"/>
  <c r="B18" i="7"/>
  <c r="M17" i="7"/>
  <c r="D17" i="7"/>
  <c r="B17" i="7"/>
  <c r="M16" i="7"/>
  <c r="D16" i="7"/>
  <c r="B16" i="7"/>
  <c r="M15" i="7"/>
  <c r="D15" i="7"/>
  <c r="B15" i="7"/>
  <c r="B14" i="7"/>
  <c r="M13" i="7"/>
  <c r="D13" i="7"/>
  <c r="B13" i="7"/>
  <c r="M12" i="7"/>
  <c r="D12" i="7"/>
  <c r="B12" i="7"/>
  <c r="M11" i="7"/>
  <c r="D11" i="7"/>
  <c r="B11" i="7"/>
  <c r="B10" i="7"/>
  <c r="B9" i="7"/>
  <c r="B8" i="7"/>
  <c r="B7" i="7"/>
  <c r="J6" i="7"/>
  <c r="I6" i="7"/>
  <c r="H6" i="7"/>
  <c r="G6" i="7"/>
  <c r="F6" i="7"/>
  <c r="C2" i="7"/>
  <c r="C1" i="7"/>
  <c r="O16" i="17"/>
  <c r="AZ15" i="17"/>
  <c r="AY15" i="17"/>
  <c r="AX15" i="17"/>
  <c r="AW15" i="17"/>
  <c r="AV15" i="17"/>
  <c r="AU15" i="17"/>
  <c r="AT15" i="17"/>
  <c r="AS15" i="17"/>
  <c r="AP15" i="17"/>
  <c r="AO15" i="17"/>
  <c r="AN15" i="17"/>
  <c r="AM15" i="17"/>
  <c r="AL15" i="17"/>
  <c r="AK15" i="17"/>
  <c r="AJ15" i="17"/>
  <c r="AI15" i="17"/>
  <c r="L15" i="17"/>
  <c r="AZ14" i="17"/>
  <c r="AY14" i="17"/>
  <c r="AX14" i="17"/>
  <c r="AW14" i="17"/>
  <c r="AV14" i="17"/>
  <c r="AU14" i="17"/>
  <c r="AT14" i="17"/>
  <c r="AS14" i="17"/>
  <c r="AP14" i="17"/>
  <c r="AO14" i="17"/>
  <c r="AN14" i="17"/>
  <c r="AM14" i="17"/>
  <c r="AL14" i="17"/>
  <c r="AK14" i="17"/>
  <c r="AJ14" i="17"/>
  <c r="AI14" i="17"/>
  <c r="AQ14" i="17" s="1"/>
  <c r="L14" i="17"/>
  <c r="AY13" i="17"/>
  <c r="AX13" i="17"/>
  <c r="AW13" i="17"/>
  <c r="AV13" i="17"/>
  <c r="AU13" i="17"/>
  <c r="AT13" i="17"/>
  <c r="AS13" i="17"/>
  <c r="AO13" i="17"/>
  <c r="AN13" i="17"/>
  <c r="AM13" i="17"/>
  <c r="AL13" i="17"/>
  <c r="AK13" i="17"/>
  <c r="AJ13" i="17"/>
  <c r="AI13" i="17"/>
  <c r="Q13" i="17"/>
  <c r="S13" i="17" s="1"/>
  <c r="N13" i="17"/>
  <c r="M13" i="17"/>
  <c r="AZ12" i="17"/>
  <c r="AY12" i="17"/>
  <c r="AX12" i="17"/>
  <c r="AW12" i="17"/>
  <c r="AV12" i="17"/>
  <c r="AT12" i="17"/>
  <c r="AP12" i="17"/>
  <c r="AO12" i="17"/>
  <c r="AN12" i="17"/>
  <c r="AM12" i="17"/>
  <c r="AL12" i="17"/>
  <c r="AJ12" i="17"/>
  <c r="Q12" i="17"/>
  <c r="S12" i="17" s="1"/>
  <c r="N12" i="17"/>
  <c r="M12" i="17"/>
  <c r="AY11" i="17"/>
  <c r="AX11" i="17"/>
  <c r="AW11" i="17"/>
  <c r="AV11" i="17"/>
  <c r="AU11" i="17"/>
  <c r="AT11" i="17"/>
  <c r="AS11" i="17"/>
  <c r="AO11" i="17"/>
  <c r="AN11" i="17"/>
  <c r="AM11" i="17"/>
  <c r="AL11" i="17"/>
  <c r="AK11" i="17"/>
  <c r="AJ11" i="17"/>
  <c r="AI11" i="17"/>
  <c r="S11" i="17"/>
  <c r="Q11" i="17"/>
  <c r="Q16" i="17" s="1"/>
  <c r="N11" i="17"/>
  <c r="L11" i="17"/>
  <c r="M11" i="17" s="1"/>
  <c r="AZ10" i="17"/>
  <c r="AY10" i="17"/>
  <c r="AX10" i="17"/>
  <c r="AW10" i="17"/>
  <c r="AV10" i="17"/>
  <c r="AU10" i="17"/>
  <c r="AT10" i="17"/>
  <c r="AS10" i="17"/>
  <c r="AP10" i="17"/>
  <c r="AO10" i="17"/>
  <c r="AN10" i="17"/>
  <c r="AM10" i="17"/>
  <c r="AL10" i="17"/>
  <c r="AK10" i="17"/>
  <c r="AJ10" i="17"/>
  <c r="AI10" i="17"/>
  <c r="L10" i="17"/>
  <c r="AZ9" i="17"/>
  <c r="AY9" i="17"/>
  <c r="AX9" i="17"/>
  <c r="AW9" i="17"/>
  <c r="AV9" i="17"/>
  <c r="AU9" i="17"/>
  <c r="AT9" i="17"/>
  <c r="AS9" i="17"/>
  <c r="AP9" i="17"/>
  <c r="AO9" i="17"/>
  <c r="AN9" i="17"/>
  <c r="AM9" i="17"/>
  <c r="AL9" i="17"/>
  <c r="AK9" i="17"/>
  <c r="AJ9" i="17"/>
  <c r="AI9" i="17"/>
  <c r="L9" i="17"/>
  <c r="AZ7" i="17"/>
  <c r="AY7" i="17"/>
  <c r="AX7" i="17"/>
  <c r="AW7" i="17"/>
  <c r="AV7" i="17"/>
  <c r="AU7" i="17"/>
  <c r="AT7" i="17"/>
  <c r="AS7" i="17"/>
  <c r="AP7" i="17"/>
  <c r="AO7" i="17"/>
  <c r="AN7" i="17"/>
  <c r="AM7" i="17"/>
  <c r="AL7" i="17"/>
  <c r="AK7" i="17"/>
  <c r="AJ7" i="17"/>
  <c r="AI7" i="17"/>
  <c r="AG7" i="17"/>
  <c r="AF7" i="17"/>
  <c r="AE7" i="17"/>
  <c r="AD7" i="17"/>
  <c r="AC7" i="17"/>
  <c r="AB7" i="17"/>
  <c r="AA7" i="17"/>
  <c r="Z7" i="17"/>
  <c r="B3" i="17"/>
  <c r="B2" i="17"/>
  <c r="B1" i="17"/>
  <c r="S114" i="16"/>
  <c r="BA113" i="16"/>
  <c r="AZ113" i="16"/>
  <c r="AY113" i="16"/>
  <c r="AX113" i="16"/>
  <c r="AW113" i="16"/>
  <c r="AV113" i="16"/>
  <c r="AU113" i="16"/>
  <c r="AT113" i="16"/>
  <c r="AQ113" i="16"/>
  <c r="AP113" i="16"/>
  <c r="AO113" i="16"/>
  <c r="AN113" i="16"/>
  <c r="AM113" i="16"/>
  <c r="AL113" i="16"/>
  <c r="AK113" i="16"/>
  <c r="AJ113" i="16"/>
  <c r="P113" i="16"/>
  <c r="BA112" i="16"/>
  <c r="AZ112" i="16"/>
  <c r="AY112" i="16"/>
  <c r="AX112" i="16"/>
  <c r="AW112" i="16"/>
  <c r="AV112" i="16"/>
  <c r="AU112" i="16"/>
  <c r="AT112" i="16"/>
  <c r="AQ112" i="16"/>
  <c r="AP112" i="16"/>
  <c r="AO112" i="16"/>
  <c r="AN112" i="16"/>
  <c r="AM112" i="16"/>
  <c r="AL112" i="16"/>
  <c r="AK112" i="16"/>
  <c r="AJ112" i="16"/>
  <c r="P112" i="16"/>
  <c r="BA111" i="16"/>
  <c r="AZ111" i="16"/>
  <c r="AY111" i="16"/>
  <c r="AW111" i="16"/>
  <c r="AV111" i="16"/>
  <c r="AT111" i="16"/>
  <c r="AQ111" i="16"/>
  <c r="AP111" i="16"/>
  <c r="AO111" i="16"/>
  <c r="AM111" i="16"/>
  <c r="AL111" i="16"/>
  <c r="AJ111" i="16"/>
  <c r="W111" i="16"/>
  <c r="U111" i="16"/>
  <c r="R111" i="16"/>
  <c r="P111" i="16"/>
  <c r="Q111" i="16" s="1"/>
  <c r="BA110" i="16"/>
  <c r="AZ110" i="16"/>
  <c r="AY110" i="16"/>
  <c r="AW110" i="16"/>
  <c r="AV110" i="16"/>
  <c r="AT110" i="16"/>
  <c r="AQ110" i="16"/>
  <c r="AP110" i="16"/>
  <c r="AO110" i="16"/>
  <c r="AM110" i="16"/>
  <c r="AL110" i="16"/>
  <c r="AJ110" i="16"/>
  <c r="U110" i="16"/>
  <c r="W110" i="16" s="1"/>
  <c r="R110" i="16"/>
  <c r="P110" i="16"/>
  <c r="N110" i="16"/>
  <c r="AZ109" i="16"/>
  <c r="AY109" i="16"/>
  <c r="AX109" i="16"/>
  <c r="AW109" i="16"/>
  <c r="AV109" i="16"/>
  <c r="AU109" i="16"/>
  <c r="AT109" i="16"/>
  <c r="AP109" i="16"/>
  <c r="AO109" i="16"/>
  <c r="AN109" i="16"/>
  <c r="AM109" i="16"/>
  <c r="AL109" i="16"/>
  <c r="AK109" i="16"/>
  <c r="AJ109" i="16"/>
  <c r="U109" i="16"/>
  <c r="W109" i="16" s="1"/>
  <c r="R109" i="16"/>
  <c r="P109" i="16"/>
  <c r="Q109" i="16" s="1"/>
  <c r="N109" i="16"/>
  <c r="BA108" i="16"/>
  <c r="AZ108" i="16"/>
  <c r="AX108" i="16"/>
  <c r="AW108" i="16"/>
  <c r="AV108" i="16"/>
  <c r="AU108" i="16"/>
  <c r="AT108" i="16"/>
  <c r="AQ108" i="16"/>
  <c r="AP108" i="16"/>
  <c r="AN108" i="16"/>
  <c r="AM108" i="16"/>
  <c r="AL108" i="16"/>
  <c r="AK108" i="16"/>
  <c r="AJ108" i="16"/>
  <c r="U108" i="16"/>
  <c r="W108" i="16" s="1"/>
  <c r="R108" i="16"/>
  <c r="P108" i="16"/>
  <c r="N108" i="16"/>
  <c r="BA107" i="16"/>
  <c r="AZ107" i="16"/>
  <c r="AY107" i="16"/>
  <c r="AW107" i="16"/>
  <c r="AU107" i="16"/>
  <c r="AT107" i="16"/>
  <c r="AQ107" i="16"/>
  <c r="AP107" i="16"/>
  <c r="AO107" i="16"/>
  <c r="AM107" i="16"/>
  <c r="AK107" i="16"/>
  <c r="AJ107" i="16"/>
  <c r="W107" i="16"/>
  <c r="U107" i="16"/>
  <c r="R107" i="16"/>
  <c r="P107" i="16"/>
  <c r="N107" i="16"/>
  <c r="BA106" i="16"/>
  <c r="AZ106" i="16"/>
  <c r="AY106" i="16"/>
  <c r="AW106" i="16"/>
  <c r="AU106" i="16"/>
  <c r="AT106" i="16"/>
  <c r="AQ106" i="16"/>
  <c r="AP106" i="16"/>
  <c r="AO106" i="16"/>
  <c r="AM106" i="16"/>
  <c r="AK106" i="16"/>
  <c r="AJ106" i="16"/>
  <c r="U106" i="16"/>
  <c r="W106" i="16" s="1"/>
  <c r="R106" i="16"/>
  <c r="P106" i="16"/>
  <c r="N106" i="16"/>
  <c r="BA105" i="16"/>
  <c r="AZ105" i="16"/>
  <c r="AX105" i="16"/>
  <c r="AW105" i="16"/>
  <c r="AV105" i="16"/>
  <c r="AU105" i="16"/>
  <c r="AT105" i="16"/>
  <c r="AQ105" i="16"/>
  <c r="AP105" i="16"/>
  <c r="AN105" i="16"/>
  <c r="AM105" i="16"/>
  <c r="AL105" i="16"/>
  <c r="AK105" i="16"/>
  <c r="AJ105" i="16"/>
  <c r="U105" i="16"/>
  <c r="W105" i="16" s="1"/>
  <c r="R105" i="16"/>
  <c r="P105" i="16"/>
  <c r="N105" i="16"/>
  <c r="BA104" i="16"/>
  <c r="AZ104" i="16"/>
  <c r="AX104" i="16"/>
  <c r="AW104" i="16"/>
  <c r="AV104" i="16"/>
  <c r="AU104" i="16"/>
  <c r="AT104" i="16"/>
  <c r="AQ104" i="16"/>
  <c r="AP104" i="16"/>
  <c r="AN104" i="16"/>
  <c r="AM104" i="16"/>
  <c r="AL104" i="16"/>
  <c r="AK104" i="16"/>
  <c r="AJ104" i="16"/>
  <c r="W104" i="16"/>
  <c r="U104" i="16"/>
  <c r="R104" i="16"/>
  <c r="P104" i="16"/>
  <c r="Q104" i="16" s="1"/>
  <c r="N104" i="16"/>
  <c r="AZ103" i="16"/>
  <c r="AY103" i="16"/>
  <c r="AX103" i="16"/>
  <c r="AW103" i="16"/>
  <c r="AV103" i="16"/>
  <c r="AU103" i="16"/>
  <c r="AT103" i="16"/>
  <c r="AP103" i="16"/>
  <c r="AO103" i="16"/>
  <c r="AN103" i="16"/>
  <c r="AM103" i="16"/>
  <c r="AL103" i="16"/>
  <c r="AK103" i="16"/>
  <c r="AJ103" i="16"/>
  <c r="U103" i="16"/>
  <c r="W103" i="16" s="1"/>
  <c r="R103" i="16"/>
  <c r="P103" i="16"/>
  <c r="N103" i="16"/>
  <c r="BA102" i="16"/>
  <c r="AZ102" i="16"/>
  <c r="AY102" i="16"/>
  <c r="AX102" i="16"/>
  <c r="AW102" i="16"/>
  <c r="AT102" i="16"/>
  <c r="AQ102" i="16"/>
  <c r="AP102" i="16"/>
  <c r="AO102" i="16"/>
  <c r="AN102" i="16"/>
  <c r="AM102" i="16"/>
  <c r="AJ102" i="16"/>
  <c r="U102" i="16"/>
  <c r="W102" i="16" s="1"/>
  <c r="R102" i="16"/>
  <c r="P102" i="16"/>
  <c r="N102" i="16"/>
  <c r="BA101" i="16"/>
  <c r="AZ101" i="16"/>
  <c r="AY101" i="16"/>
  <c r="AX101" i="16"/>
  <c r="AW101" i="16"/>
  <c r="AT101" i="16"/>
  <c r="AQ101" i="16"/>
  <c r="AP101" i="16"/>
  <c r="AO101" i="16"/>
  <c r="AN101" i="16"/>
  <c r="AM101" i="16"/>
  <c r="AJ101" i="16"/>
  <c r="U101" i="16"/>
  <c r="W101" i="16" s="1"/>
  <c r="R101" i="16"/>
  <c r="P101" i="16"/>
  <c r="Q101" i="16" s="1"/>
  <c r="N101" i="16"/>
  <c r="BA100" i="16"/>
  <c r="AZ100" i="16"/>
  <c r="AY100" i="16"/>
  <c r="AX100" i="16"/>
  <c r="AW100" i="16"/>
  <c r="AV100" i="16"/>
  <c r="AU100" i="16"/>
  <c r="AQ100" i="16"/>
  <c r="AP100" i="16"/>
  <c r="AO100" i="16"/>
  <c r="AN100" i="16"/>
  <c r="AM100" i="16"/>
  <c r="AL100" i="16"/>
  <c r="AK100" i="16"/>
  <c r="W100" i="16"/>
  <c r="U100" i="16"/>
  <c r="R100" i="16"/>
  <c r="P100" i="16"/>
  <c r="N100" i="16"/>
  <c r="BA99" i="16"/>
  <c r="AZ99" i="16"/>
  <c r="AY99" i="16"/>
  <c r="AX99" i="16"/>
  <c r="AW99" i="16"/>
  <c r="AV99" i="16"/>
  <c r="AU99" i="16"/>
  <c r="AQ99" i="16"/>
  <c r="AP99" i="16"/>
  <c r="AO99" i="16"/>
  <c r="AN99" i="16"/>
  <c r="AM99" i="16"/>
  <c r="AL99" i="16"/>
  <c r="AK99" i="16"/>
  <c r="U99" i="16"/>
  <c r="W99" i="16" s="1"/>
  <c r="R99" i="16"/>
  <c r="P99" i="16"/>
  <c r="N99" i="16"/>
  <c r="BA98" i="16"/>
  <c r="AZ98" i="16"/>
  <c r="AY98" i="16"/>
  <c r="AX98" i="16"/>
  <c r="AV98" i="16"/>
  <c r="AU98" i="16"/>
  <c r="AT98" i="16"/>
  <c r="AQ98" i="16"/>
  <c r="AP98" i="16"/>
  <c r="AO98" i="16"/>
  <c r="AN98" i="16"/>
  <c r="AL98" i="16"/>
  <c r="AK98" i="16"/>
  <c r="AJ98" i="16"/>
  <c r="U98" i="16"/>
  <c r="W98" i="16" s="1"/>
  <c r="R98" i="16"/>
  <c r="P98" i="16"/>
  <c r="N98" i="16"/>
  <c r="BA97" i="16"/>
  <c r="AZ97" i="16"/>
  <c r="AY97" i="16"/>
  <c r="AX97" i="16"/>
  <c r="AW97" i="16"/>
  <c r="AT97" i="16"/>
  <c r="AQ97" i="16"/>
  <c r="AP97" i="16"/>
  <c r="AO97" i="16"/>
  <c r="AN97" i="16"/>
  <c r="AM97" i="16"/>
  <c r="AJ97" i="16"/>
  <c r="U97" i="16"/>
  <c r="W97" i="16" s="1"/>
  <c r="R97" i="16"/>
  <c r="P97" i="16"/>
  <c r="Q97" i="16" s="1"/>
  <c r="N97" i="16"/>
  <c r="BA96" i="16"/>
  <c r="AZ96" i="16"/>
  <c r="AY96" i="16"/>
  <c r="AX96" i="16"/>
  <c r="AW96" i="16"/>
  <c r="AT96" i="16"/>
  <c r="AQ96" i="16"/>
  <c r="AP96" i="16"/>
  <c r="AO96" i="16"/>
  <c r="AN96" i="16"/>
  <c r="AM96" i="16"/>
  <c r="AJ96" i="16"/>
  <c r="U96" i="16"/>
  <c r="W96" i="16" s="1"/>
  <c r="R96" i="16"/>
  <c r="P96" i="16"/>
  <c r="N96" i="16"/>
  <c r="BA95" i="16"/>
  <c r="AZ95" i="16"/>
  <c r="AY95" i="16"/>
  <c r="AX95" i="16"/>
  <c r="AV95" i="16"/>
  <c r="AU95" i="16"/>
  <c r="AT95" i="16"/>
  <c r="AQ95" i="16"/>
  <c r="AP95" i="16"/>
  <c r="AO95" i="16"/>
  <c r="AN95" i="16"/>
  <c r="AL95" i="16"/>
  <c r="AK95" i="16"/>
  <c r="AJ95" i="16"/>
  <c r="W95" i="16"/>
  <c r="U95" i="16"/>
  <c r="R95" i="16"/>
  <c r="P95" i="16"/>
  <c r="N95" i="16"/>
  <c r="AZ94" i="16"/>
  <c r="AY94" i="16"/>
  <c r="AX94" i="16"/>
  <c r="AW94" i="16"/>
  <c r="AV94" i="16"/>
  <c r="AU94" i="16"/>
  <c r="AT94" i="16"/>
  <c r="AP94" i="16"/>
  <c r="AO94" i="16"/>
  <c r="AN94" i="16"/>
  <c r="AM94" i="16"/>
  <c r="AL94" i="16"/>
  <c r="AK94" i="16"/>
  <c r="AJ94" i="16"/>
  <c r="U94" i="16"/>
  <c r="W94" i="16" s="1"/>
  <c r="R94" i="16"/>
  <c r="P94" i="16"/>
  <c r="N94" i="16"/>
  <c r="AZ93" i="16"/>
  <c r="AY93" i="16"/>
  <c r="AX93" i="16"/>
  <c r="AW93" i="16"/>
  <c r="AV93" i="16"/>
  <c r="AU93" i="16"/>
  <c r="AT93" i="16"/>
  <c r="AP93" i="16"/>
  <c r="AO93" i="16"/>
  <c r="AN93" i="16"/>
  <c r="AM93" i="16"/>
  <c r="AL93" i="16"/>
  <c r="AK93" i="16"/>
  <c r="AJ93" i="16"/>
  <c r="U93" i="16"/>
  <c r="W93" i="16" s="1"/>
  <c r="R93" i="16"/>
  <c r="P93" i="16"/>
  <c r="N93" i="16"/>
  <c r="AZ92" i="16"/>
  <c r="AY92" i="16"/>
  <c r="AX92" i="16"/>
  <c r="AW92" i="16"/>
  <c r="AV92" i="16"/>
  <c r="AU92" i="16"/>
  <c r="AT92" i="16"/>
  <c r="AP92" i="16"/>
  <c r="AO92" i="16"/>
  <c r="AN92" i="16"/>
  <c r="AM92" i="16"/>
  <c r="AL92" i="16"/>
  <c r="AK92" i="16"/>
  <c r="AJ92" i="16"/>
  <c r="W92" i="16"/>
  <c r="U92" i="16"/>
  <c r="R92" i="16"/>
  <c r="P92" i="16"/>
  <c r="Q92" i="16" s="1"/>
  <c r="N92" i="16"/>
  <c r="AZ91" i="16"/>
  <c r="AY91" i="16"/>
  <c r="AX91" i="16"/>
  <c r="AW91" i="16"/>
  <c r="AV91" i="16"/>
  <c r="AU91" i="16"/>
  <c r="AT91" i="16"/>
  <c r="AP91" i="16"/>
  <c r="AO91" i="16"/>
  <c r="AN91" i="16"/>
  <c r="AM91" i="16"/>
  <c r="AL91" i="16"/>
  <c r="AK91" i="16"/>
  <c r="AJ91" i="16"/>
  <c r="U91" i="16"/>
  <c r="W91" i="16" s="1"/>
  <c r="R91" i="16"/>
  <c r="P91" i="16"/>
  <c r="N91" i="16"/>
  <c r="BA90" i="16"/>
  <c r="AZ90" i="16"/>
  <c r="AY90" i="16"/>
  <c r="AX90" i="16"/>
  <c r="AW90" i="16"/>
  <c r="AV90" i="16"/>
  <c r="AU90" i="16"/>
  <c r="AT90" i="16"/>
  <c r="AQ90" i="16"/>
  <c r="AP90" i="16"/>
  <c r="AO90" i="16"/>
  <c r="AN90" i="16"/>
  <c r="AM90" i="16"/>
  <c r="AL90" i="16"/>
  <c r="AK90" i="16"/>
  <c r="AJ90" i="16"/>
  <c r="P90" i="16"/>
  <c r="BA89" i="16"/>
  <c r="AZ89" i="16"/>
  <c r="AY89" i="16"/>
  <c r="AX89" i="16"/>
  <c r="AW89" i="16"/>
  <c r="AV89" i="16"/>
  <c r="AU89" i="16"/>
  <c r="AT89" i="16"/>
  <c r="AQ89" i="16"/>
  <c r="AP89" i="16"/>
  <c r="AO89" i="16"/>
  <c r="AN89" i="16"/>
  <c r="AM89" i="16"/>
  <c r="AL89" i="16"/>
  <c r="AK89" i="16"/>
  <c r="AJ89" i="16"/>
  <c r="P89" i="16"/>
  <c r="U88" i="16"/>
  <c r="W88" i="16" s="1"/>
  <c r="R88" i="16"/>
  <c r="P88" i="16"/>
  <c r="N88" i="16"/>
  <c r="U87" i="16"/>
  <c r="W87" i="16" s="1"/>
  <c r="R87" i="16"/>
  <c r="P87" i="16"/>
  <c r="N87" i="16"/>
  <c r="W86" i="16"/>
  <c r="U86" i="16"/>
  <c r="R86" i="16"/>
  <c r="P86" i="16"/>
  <c r="Q86" i="16" s="1"/>
  <c r="N86" i="16"/>
  <c r="U85" i="16"/>
  <c r="W85" i="16" s="1"/>
  <c r="R85" i="16"/>
  <c r="P85" i="16"/>
  <c r="N85" i="16"/>
  <c r="U84" i="16"/>
  <c r="W84" i="16" s="1"/>
  <c r="R84" i="16"/>
  <c r="P84" i="16"/>
  <c r="N84" i="16"/>
  <c r="W83" i="16"/>
  <c r="U83" i="16"/>
  <c r="R83" i="16"/>
  <c r="P83" i="16"/>
  <c r="N83" i="16"/>
  <c r="U82" i="16"/>
  <c r="W82" i="16" s="1"/>
  <c r="R82" i="16"/>
  <c r="P82" i="16"/>
  <c r="N82" i="16"/>
  <c r="U81" i="16"/>
  <c r="W81" i="16" s="1"/>
  <c r="R81" i="16"/>
  <c r="P81" i="16"/>
  <c r="Q81" i="16" s="1"/>
  <c r="N81" i="16"/>
  <c r="U80" i="16"/>
  <c r="W80" i="16" s="1"/>
  <c r="R80" i="16"/>
  <c r="P80" i="16"/>
  <c r="N80" i="16"/>
  <c r="BA79" i="16"/>
  <c r="AZ79" i="16"/>
  <c r="AY79" i="16"/>
  <c r="AW79" i="16"/>
  <c r="AV79" i="16"/>
  <c r="AT79" i="16"/>
  <c r="AQ79" i="16"/>
  <c r="AP79" i="16"/>
  <c r="AO79" i="16"/>
  <c r="AM79" i="16"/>
  <c r="AL79" i="16"/>
  <c r="AJ79" i="16"/>
  <c r="U79" i="16"/>
  <c r="W79" i="16" s="1"/>
  <c r="R79" i="16"/>
  <c r="P79" i="16"/>
  <c r="Q79" i="16" s="1"/>
  <c r="N79" i="16"/>
  <c r="BA78" i="16"/>
  <c r="AZ78" i="16"/>
  <c r="AY78" i="16"/>
  <c r="AW78" i="16"/>
  <c r="AV78" i="16"/>
  <c r="AT78" i="16"/>
  <c r="AQ78" i="16"/>
  <c r="AP78" i="16"/>
  <c r="AO78" i="16"/>
  <c r="AM78" i="16"/>
  <c r="AL78" i="16"/>
  <c r="AJ78" i="16"/>
  <c r="U78" i="16"/>
  <c r="W78" i="16" s="1"/>
  <c r="R78" i="16"/>
  <c r="P78" i="16"/>
  <c r="N78" i="16"/>
  <c r="BA77" i="16"/>
  <c r="AZ77" i="16"/>
  <c r="AY77" i="16"/>
  <c r="AW77" i="16"/>
  <c r="AV77" i="16"/>
  <c r="AT77" i="16"/>
  <c r="AQ77" i="16"/>
  <c r="AP77" i="16"/>
  <c r="AO77" i="16"/>
  <c r="AM77" i="16"/>
  <c r="AL77" i="16"/>
  <c r="AJ77" i="16"/>
  <c r="W77" i="16"/>
  <c r="U77" i="16"/>
  <c r="R77" i="16"/>
  <c r="P77" i="16"/>
  <c r="N77" i="16"/>
  <c r="BA76" i="16"/>
  <c r="AZ76" i="16"/>
  <c r="AY76" i="16"/>
  <c r="AW76" i="16"/>
  <c r="AV76" i="16"/>
  <c r="AT76" i="16"/>
  <c r="AQ76" i="16"/>
  <c r="AP76" i="16"/>
  <c r="AO76" i="16"/>
  <c r="AM76" i="16"/>
  <c r="AL76" i="16"/>
  <c r="AJ76" i="16"/>
  <c r="U76" i="16"/>
  <c r="W76" i="16" s="1"/>
  <c r="R76" i="16"/>
  <c r="P76" i="16"/>
  <c r="N76" i="16"/>
  <c r="BA75" i="16"/>
  <c r="AZ75" i="16"/>
  <c r="AY75" i="16"/>
  <c r="AW75" i="16"/>
  <c r="AV75" i="16"/>
  <c r="AT75" i="16"/>
  <c r="AQ75" i="16"/>
  <c r="AP75" i="16"/>
  <c r="AO75" i="16"/>
  <c r="AM75" i="16"/>
  <c r="AL75" i="16"/>
  <c r="AJ75" i="16"/>
  <c r="U75" i="16"/>
  <c r="W75" i="16" s="1"/>
  <c r="R75" i="16"/>
  <c r="P75" i="16"/>
  <c r="N75" i="16"/>
  <c r="BA74" i="16"/>
  <c r="AZ74" i="16"/>
  <c r="AY74" i="16"/>
  <c r="AW74" i="16"/>
  <c r="AV74" i="16"/>
  <c r="AT74" i="16"/>
  <c r="AQ74" i="16"/>
  <c r="AP74" i="16"/>
  <c r="AO74" i="16"/>
  <c r="AM74" i="16"/>
  <c r="AL74" i="16"/>
  <c r="AJ74" i="16"/>
  <c r="W74" i="16"/>
  <c r="U74" i="16"/>
  <c r="R74" i="16"/>
  <c r="P74" i="16"/>
  <c r="Q74" i="16" s="1"/>
  <c r="N74" i="16"/>
  <c r="BA73" i="16"/>
  <c r="AZ73" i="16"/>
  <c r="AY73" i="16"/>
  <c r="AX73" i="16"/>
  <c r="AW73" i="16"/>
  <c r="AV73" i="16"/>
  <c r="AU73" i="16"/>
  <c r="AQ73" i="16"/>
  <c r="AP73" i="16"/>
  <c r="AO73" i="16"/>
  <c r="AN73" i="16"/>
  <c r="AM73" i="16"/>
  <c r="AL73" i="16"/>
  <c r="AK73" i="16"/>
  <c r="U73" i="16"/>
  <c r="W73" i="16" s="1"/>
  <c r="R73" i="16"/>
  <c r="P73" i="16"/>
  <c r="N73" i="16"/>
  <c r="BA72" i="16"/>
  <c r="AZ72" i="16"/>
  <c r="AY72" i="16"/>
  <c r="AX72" i="16"/>
  <c r="AW72" i="16"/>
  <c r="AV72" i="16"/>
  <c r="AU72" i="16"/>
  <c r="AQ72" i="16"/>
  <c r="AP72" i="16"/>
  <c r="AO72" i="16"/>
  <c r="AN72" i="16"/>
  <c r="AM72" i="16"/>
  <c r="AL72" i="16"/>
  <c r="AK72" i="16"/>
  <c r="U72" i="16"/>
  <c r="W72" i="16" s="1"/>
  <c r="R72" i="16"/>
  <c r="P72" i="16"/>
  <c r="N72" i="16"/>
  <c r="BA71" i="16"/>
  <c r="AZ71" i="16"/>
  <c r="AY71" i="16"/>
  <c r="AW71" i="16"/>
  <c r="AV71" i="16"/>
  <c r="AT71" i="16"/>
  <c r="AQ71" i="16"/>
  <c r="AP71" i="16"/>
  <c r="AO71" i="16"/>
  <c r="AM71" i="16"/>
  <c r="AL71" i="16"/>
  <c r="AJ71" i="16"/>
  <c r="U71" i="16"/>
  <c r="W71" i="16" s="1"/>
  <c r="R71" i="16"/>
  <c r="P71" i="16"/>
  <c r="Q71" i="16" s="1"/>
  <c r="N71" i="16"/>
  <c r="BA70" i="16"/>
  <c r="AZ70" i="16"/>
  <c r="AY70" i="16"/>
  <c r="AW70" i="16"/>
  <c r="AV70" i="16"/>
  <c r="AT70" i="16"/>
  <c r="AQ70" i="16"/>
  <c r="AP70" i="16"/>
  <c r="AO70" i="16"/>
  <c r="AM70" i="16"/>
  <c r="AL70" i="16"/>
  <c r="AJ70" i="16"/>
  <c r="W70" i="16"/>
  <c r="U70" i="16"/>
  <c r="R70" i="16"/>
  <c r="P70" i="16"/>
  <c r="N70" i="16"/>
  <c r="BA69" i="16"/>
  <c r="AZ69" i="16"/>
  <c r="AY69" i="16"/>
  <c r="AW69" i="16"/>
  <c r="AV69" i="16"/>
  <c r="AT69" i="16"/>
  <c r="AQ69" i="16"/>
  <c r="AP69" i="16"/>
  <c r="AO69" i="16"/>
  <c r="AM69" i="16"/>
  <c r="AL69" i="16"/>
  <c r="AJ69" i="16"/>
  <c r="U69" i="16"/>
  <c r="W69" i="16" s="1"/>
  <c r="R69" i="16"/>
  <c r="P69" i="16"/>
  <c r="N69" i="16"/>
  <c r="BA68" i="16"/>
  <c r="AZ68" i="16"/>
  <c r="AY68" i="16"/>
  <c r="AX68" i="16"/>
  <c r="AW68" i="16"/>
  <c r="AT68" i="16"/>
  <c r="AQ68" i="16"/>
  <c r="AP68" i="16"/>
  <c r="AO68" i="16"/>
  <c r="AN68" i="16"/>
  <c r="AM68" i="16"/>
  <c r="AJ68" i="16"/>
  <c r="U68" i="16"/>
  <c r="W68" i="16" s="1"/>
  <c r="R68" i="16"/>
  <c r="P68" i="16"/>
  <c r="N68" i="16"/>
  <c r="BA67" i="16"/>
  <c r="AZ67" i="16"/>
  <c r="AY67" i="16"/>
  <c r="AX67" i="16"/>
  <c r="AW67" i="16"/>
  <c r="AT67" i="16"/>
  <c r="AQ67" i="16"/>
  <c r="AP67" i="16"/>
  <c r="AO67" i="16"/>
  <c r="AN67" i="16"/>
  <c r="AM67" i="16"/>
  <c r="AJ67" i="16"/>
  <c r="U67" i="16"/>
  <c r="W67" i="16" s="1"/>
  <c r="R67" i="16"/>
  <c r="P67" i="16"/>
  <c r="Q67" i="16" s="1"/>
  <c r="N67" i="16"/>
  <c r="BA66" i="16"/>
  <c r="AZ66" i="16"/>
  <c r="AY66" i="16"/>
  <c r="AX66" i="16"/>
  <c r="AV66" i="16"/>
  <c r="AU66" i="16"/>
  <c r="AT66" i="16"/>
  <c r="AQ66" i="16"/>
  <c r="AP66" i="16"/>
  <c r="AO66" i="16"/>
  <c r="AN66" i="16"/>
  <c r="AL66" i="16"/>
  <c r="AK66" i="16"/>
  <c r="AJ66" i="16"/>
  <c r="U66" i="16"/>
  <c r="W66" i="16" s="1"/>
  <c r="R66" i="16"/>
  <c r="P66" i="16"/>
  <c r="N66" i="16"/>
  <c r="BA65" i="16"/>
  <c r="AZ65" i="16"/>
  <c r="AX65" i="16"/>
  <c r="AW65" i="16"/>
  <c r="AV65" i="16"/>
  <c r="AU65" i="16"/>
  <c r="AT65" i="16"/>
  <c r="AQ65" i="16"/>
  <c r="AP65" i="16"/>
  <c r="AN65" i="16"/>
  <c r="AM65" i="16"/>
  <c r="AL65" i="16"/>
  <c r="AK65" i="16"/>
  <c r="AJ65" i="16"/>
  <c r="W65" i="16"/>
  <c r="U65" i="16"/>
  <c r="R65" i="16"/>
  <c r="P65" i="16"/>
  <c r="N65" i="16"/>
  <c r="BA64" i="16"/>
  <c r="AY64" i="16"/>
  <c r="AX64" i="16"/>
  <c r="AW64" i="16"/>
  <c r="AV64" i="16"/>
  <c r="AU64" i="16"/>
  <c r="AT64" i="16"/>
  <c r="AQ64" i="16"/>
  <c r="AO64" i="16"/>
  <c r="AN64" i="16"/>
  <c r="AM64" i="16"/>
  <c r="AL64" i="16"/>
  <c r="AK64" i="16"/>
  <c r="AJ64" i="16"/>
  <c r="U64" i="16"/>
  <c r="W64" i="16" s="1"/>
  <c r="R64" i="16"/>
  <c r="P64" i="16"/>
  <c r="N64" i="16"/>
  <c r="BA63" i="16"/>
  <c r="AY63" i="16"/>
  <c r="AX63" i="16"/>
  <c r="AW63" i="16"/>
  <c r="AV63" i="16"/>
  <c r="AU63" i="16"/>
  <c r="AT63" i="16"/>
  <c r="AQ63" i="16"/>
  <c r="AO63" i="16"/>
  <c r="AN63" i="16"/>
  <c r="AM63" i="16"/>
  <c r="AL63" i="16"/>
  <c r="AK63" i="16"/>
  <c r="AJ63" i="16"/>
  <c r="U63" i="16"/>
  <c r="W63" i="16" s="1"/>
  <c r="R63" i="16"/>
  <c r="P63" i="16"/>
  <c r="N63" i="16"/>
  <c r="BA62" i="16"/>
  <c r="AZ62" i="16"/>
  <c r="AY62" i="16"/>
  <c r="AW62" i="16"/>
  <c r="AV62" i="16"/>
  <c r="AT62" i="16"/>
  <c r="AQ62" i="16"/>
  <c r="AP62" i="16"/>
  <c r="AO62" i="16"/>
  <c r="AM62" i="16"/>
  <c r="AL62" i="16"/>
  <c r="AJ62" i="16"/>
  <c r="W62" i="16"/>
  <c r="U62" i="16"/>
  <c r="R62" i="16"/>
  <c r="P62" i="16"/>
  <c r="Q62" i="16" s="1"/>
  <c r="N62" i="16"/>
  <c r="BA61" i="16"/>
  <c r="AZ61" i="16"/>
  <c r="AY61" i="16"/>
  <c r="AW61" i="16"/>
  <c r="AV61" i="16"/>
  <c r="AT61" i="16"/>
  <c r="AQ61" i="16"/>
  <c r="AP61" i="16"/>
  <c r="AO61" i="16"/>
  <c r="AM61" i="16"/>
  <c r="AL61" i="16"/>
  <c r="AJ61" i="16"/>
  <c r="U61" i="16"/>
  <c r="W61" i="16" s="1"/>
  <c r="R61" i="16"/>
  <c r="P61" i="16"/>
  <c r="N61" i="16"/>
  <c r="BA60" i="16"/>
  <c r="AZ60" i="16"/>
  <c r="AY60" i="16"/>
  <c r="AW60" i="16"/>
  <c r="AV60" i="16"/>
  <c r="AT60" i="16"/>
  <c r="AQ60" i="16"/>
  <c r="AP60" i="16"/>
  <c r="AO60" i="16"/>
  <c r="AM60" i="16"/>
  <c r="AL60" i="16"/>
  <c r="AJ60" i="16"/>
  <c r="U60" i="16"/>
  <c r="W60" i="16" s="1"/>
  <c r="R60" i="16"/>
  <c r="P60" i="16"/>
  <c r="N60" i="16"/>
  <c r="BA59" i="16"/>
  <c r="AZ59" i="16"/>
  <c r="AY59" i="16"/>
  <c r="AX59" i="16"/>
  <c r="AW59" i="16"/>
  <c r="AV59" i="16"/>
  <c r="AU59" i="16"/>
  <c r="AQ59" i="16"/>
  <c r="AP59" i="16"/>
  <c r="AO59" i="16"/>
  <c r="AN59" i="16"/>
  <c r="AM59" i="16"/>
  <c r="AL59" i="16"/>
  <c r="AK59" i="16"/>
  <c r="U59" i="16"/>
  <c r="W59" i="16" s="1"/>
  <c r="R59" i="16"/>
  <c r="P59" i="16"/>
  <c r="Q59" i="16" s="1"/>
  <c r="N59" i="16"/>
  <c r="BA58" i="16"/>
  <c r="AZ58" i="16"/>
  <c r="AY58" i="16"/>
  <c r="AW58" i="16"/>
  <c r="AU58" i="16"/>
  <c r="AT58" i="16"/>
  <c r="AQ58" i="16"/>
  <c r="AP58" i="16"/>
  <c r="AO58" i="16"/>
  <c r="AM58" i="16"/>
  <c r="AK58" i="16"/>
  <c r="AJ58" i="16"/>
  <c r="W58" i="16"/>
  <c r="U58" i="16"/>
  <c r="R58" i="16"/>
  <c r="P58" i="16"/>
  <c r="N58" i="16"/>
  <c r="BA57" i="16"/>
  <c r="AZ57" i="16"/>
  <c r="AX57" i="16"/>
  <c r="AW57" i="16"/>
  <c r="AV57" i="16"/>
  <c r="AU57" i="16"/>
  <c r="AT57" i="16"/>
  <c r="AQ57" i="16"/>
  <c r="AP57" i="16"/>
  <c r="AN57" i="16"/>
  <c r="AM57" i="16"/>
  <c r="AL57" i="16"/>
  <c r="AK57" i="16"/>
  <c r="AJ57" i="16"/>
  <c r="U57" i="16"/>
  <c r="W57" i="16" s="1"/>
  <c r="R57" i="16"/>
  <c r="P57" i="16"/>
  <c r="N57" i="16"/>
  <c r="BA56" i="16"/>
  <c r="AZ56" i="16"/>
  <c r="AY56" i="16"/>
  <c r="AW56" i="16"/>
  <c r="AV56" i="16"/>
  <c r="AT56" i="16"/>
  <c r="AQ56" i="16"/>
  <c r="AP56" i="16"/>
  <c r="AO56" i="16"/>
  <c r="AM56" i="16"/>
  <c r="AL56" i="16"/>
  <c r="AJ56" i="16"/>
  <c r="U56" i="16"/>
  <c r="W56" i="16" s="1"/>
  <c r="R56" i="16"/>
  <c r="P56" i="16"/>
  <c r="N56" i="16"/>
  <c r="BA55" i="16"/>
  <c r="AZ55" i="16"/>
  <c r="AY55" i="16"/>
  <c r="AW55" i="16"/>
  <c r="AV55" i="16"/>
  <c r="AT55" i="16"/>
  <c r="AQ55" i="16"/>
  <c r="AP55" i="16"/>
  <c r="AO55" i="16"/>
  <c r="AM55" i="16"/>
  <c r="AL55" i="16"/>
  <c r="AJ55" i="16"/>
  <c r="U55" i="16"/>
  <c r="W55" i="16" s="1"/>
  <c r="R55" i="16"/>
  <c r="P55" i="16"/>
  <c r="Q55" i="16" s="1"/>
  <c r="N55" i="16"/>
  <c r="BA54" i="16"/>
  <c r="AZ54" i="16"/>
  <c r="AY54" i="16"/>
  <c r="AX54" i="16"/>
  <c r="AW54" i="16"/>
  <c r="AT54" i="16"/>
  <c r="AQ54" i="16"/>
  <c r="AP54" i="16"/>
  <c r="AO54" i="16"/>
  <c r="AN54" i="16"/>
  <c r="AM54" i="16"/>
  <c r="AJ54" i="16"/>
  <c r="U54" i="16"/>
  <c r="W54" i="16" s="1"/>
  <c r="R54" i="16"/>
  <c r="P54" i="16"/>
  <c r="N54" i="16"/>
  <c r="BA53" i="16"/>
  <c r="AZ53" i="16"/>
  <c r="AY53" i="16"/>
  <c r="AX53" i="16"/>
  <c r="AW53" i="16"/>
  <c r="AV53" i="16"/>
  <c r="AU53" i="16"/>
  <c r="AQ53" i="16"/>
  <c r="AP53" i="16"/>
  <c r="AO53" i="16"/>
  <c r="AN53" i="16"/>
  <c r="AM53" i="16"/>
  <c r="AL53" i="16"/>
  <c r="AK53" i="16"/>
  <c r="W53" i="16"/>
  <c r="U53" i="16"/>
  <c r="R53" i="16"/>
  <c r="P53" i="16"/>
  <c r="N53" i="16"/>
  <c r="BA52" i="16"/>
  <c r="AZ52" i="16"/>
  <c r="AY52" i="16"/>
  <c r="AX52" i="16"/>
  <c r="AW52" i="16"/>
  <c r="AV52" i="16"/>
  <c r="AU52" i="16"/>
  <c r="AQ52" i="16"/>
  <c r="AP52" i="16"/>
  <c r="AO52" i="16"/>
  <c r="AN52" i="16"/>
  <c r="AM52" i="16"/>
  <c r="AL52" i="16"/>
  <c r="AK52" i="16"/>
  <c r="U52" i="16"/>
  <c r="W52" i="16" s="1"/>
  <c r="R52" i="16"/>
  <c r="P52" i="16"/>
  <c r="N52" i="16"/>
  <c r="BA51" i="16"/>
  <c r="AZ51" i="16"/>
  <c r="AY51" i="16"/>
  <c r="AW51" i="16"/>
  <c r="AV51" i="16"/>
  <c r="AT51" i="16"/>
  <c r="AQ51" i="16"/>
  <c r="AP51" i="16"/>
  <c r="AO51" i="16"/>
  <c r="AM51" i="16"/>
  <c r="AL51" i="16"/>
  <c r="AJ51" i="16"/>
  <c r="U51" i="16"/>
  <c r="W51" i="16" s="1"/>
  <c r="R51" i="16"/>
  <c r="P51" i="16"/>
  <c r="N51" i="16"/>
  <c r="BA50" i="16"/>
  <c r="AZ50" i="16"/>
  <c r="AY50" i="16"/>
  <c r="AW50" i="16"/>
  <c r="AV50" i="16"/>
  <c r="AT50" i="16"/>
  <c r="AQ50" i="16"/>
  <c r="AP50" i="16"/>
  <c r="AO50" i="16"/>
  <c r="AM50" i="16"/>
  <c r="AL50" i="16"/>
  <c r="AJ50" i="16"/>
  <c r="W50" i="16"/>
  <c r="U50" i="16"/>
  <c r="R50" i="16"/>
  <c r="P50" i="16"/>
  <c r="Q50" i="16" s="1"/>
  <c r="N50" i="16"/>
  <c r="BA49" i="16"/>
  <c r="AZ49" i="16"/>
  <c r="AY49" i="16"/>
  <c r="AX49" i="16"/>
  <c r="AW49" i="16"/>
  <c r="AV49" i="16"/>
  <c r="AU49" i="16"/>
  <c r="AQ49" i="16"/>
  <c r="AP49" i="16"/>
  <c r="AO49" i="16"/>
  <c r="AN49" i="16"/>
  <c r="AM49" i="16"/>
  <c r="AL49" i="16"/>
  <c r="AK49" i="16"/>
  <c r="U49" i="16"/>
  <c r="W49" i="16" s="1"/>
  <c r="R49" i="16"/>
  <c r="P49" i="16"/>
  <c r="N49" i="16"/>
  <c r="BA48" i="16"/>
  <c r="AZ48" i="16"/>
  <c r="AY48" i="16"/>
  <c r="AX48" i="16"/>
  <c r="AW48" i="16"/>
  <c r="AV48" i="16"/>
  <c r="AU48" i="16"/>
  <c r="AQ48" i="16"/>
  <c r="AP48" i="16"/>
  <c r="AO48" i="16"/>
  <c r="AN48" i="16"/>
  <c r="AM48" i="16"/>
  <c r="AL48" i="16"/>
  <c r="AK48" i="16"/>
  <c r="U48" i="16"/>
  <c r="W48" i="16" s="1"/>
  <c r="R48" i="16"/>
  <c r="P48" i="16"/>
  <c r="N48" i="16"/>
  <c r="BA47" i="16"/>
  <c r="AZ47" i="16"/>
  <c r="AY47" i="16"/>
  <c r="AW47" i="16"/>
  <c r="AV47" i="16"/>
  <c r="AT47" i="16"/>
  <c r="AQ47" i="16"/>
  <c r="AP47" i="16"/>
  <c r="AO47" i="16"/>
  <c r="AM47" i="16"/>
  <c r="AL47" i="16"/>
  <c r="AJ47" i="16"/>
  <c r="U47" i="16"/>
  <c r="W47" i="16" s="1"/>
  <c r="R47" i="16"/>
  <c r="P47" i="16"/>
  <c r="Q47" i="16" s="1"/>
  <c r="N47" i="16"/>
  <c r="BA46" i="16"/>
  <c r="AZ46" i="16"/>
  <c r="AY46" i="16"/>
  <c r="AW46" i="16"/>
  <c r="AV46" i="16"/>
  <c r="AT46" i="16"/>
  <c r="AQ46" i="16"/>
  <c r="AP46" i="16"/>
  <c r="AO46" i="16"/>
  <c r="AM46" i="16"/>
  <c r="AL46" i="16"/>
  <c r="AJ46" i="16"/>
  <c r="W46" i="16"/>
  <c r="U46" i="16"/>
  <c r="R46" i="16"/>
  <c r="P46" i="16"/>
  <c r="N46" i="16"/>
  <c r="BA45" i="16"/>
  <c r="AZ45" i="16"/>
  <c r="AY45" i="16"/>
  <c r="AW45" i="16"/>
  <c r="AV45" i="16"/>
  <c r="AT45" i="16"/>
  <c r="AQ45" i="16"/>
  <c r="AP45" i="16"/>
  <c r="AO45" i="16"/>
  <c r="AM45" i="16"/>
  <c r="AL45" i="16"/>
  <c r="AJ45" i="16"/>
  <c r="U45" i="16"/>
  <c r="W45" i="16" s="1"/>
  <c r="R45" i="16"/>
  <c r="P45" i="16"/>
  <c r="N45" i="16"/>
  <c r="BA44" i="16"/>
  <c r="AZ44" i="16"/>
  <c r="AY44" i="16"/>
  <c r="AW44" i="16"/>
  <c r="AV44" i="16"/>
  <c r="AT44" i="16"/>
  <c r="AQ44" i="16"/>
  <c r="AP44" i="16"/>
  <c r="AO44" i="16"/>
  <c r="AM44" i="16"/>
  <c r="AL44" i="16"/>
  <c r="AJ44" i="16"/>
  <c r="U44" i="16"/>
  <c r="W44" i="16" s="1"/>
  <c r="R44" i="16"/>
  <c r="P44" i="16"/>
  <c r="N44" i="16"/>
  <c r="BA43" i="16"/>
  <c r="AZ43" i="16"/>
  <c r="AY43" i="16"/>
  <c r="AW43" i="16"/>
  <c r="AV43" i="16"/>
  <c r="AT43" i="16"/>
  <c r="AQ43" i="16"/>
  <c r="AP43" i="16"/>
  <c r="AO43" i="16"/>
  <c r="AM43" i="16"/>
  <c r="AL43" i="16"/>
  <c r="AJ43" i="16"/>
  <c r="U43" i="16"/>
  <c r="W43" i="16" s="1"/>
  <c r="R43" i="16"/>
  <c r="P43" i="16"/>
  <c r="N43" i="16"/>
  <c r="BA42" i="16"/>
  <c r="AZ42" i="16"/>
  <c r="AY42" i="16"/>
  <c r="AW42" i="16"/>
  <c r="AV42" i="16"/>
  <c r="AT42" i="16"/>
  <c r="AQ42" i="16"/>
  <c r="AP42" i="16"/>
  <c r="AO42" i="16"/>
  <c r="AM42" i="16"/>
  <c r="AL42" i="16"/>
  <c r="AJ42" i="16"/>
  <c r="U42" i="16"/>
  <c r="W42" i="16" s="1"/>
  <c r="R42" i="16"/>
  <c r="P42" i="16"/>
  <c r="N42" i="16"/>
  <c r="BA41" i="16"/>
  <c r="AZ41" i="16"/>
  <c r="AY41" i="16"/>
  <c r="AW41" i="16"/>
  <c r="AV41" i="16"/>
  <c r="AT41" i="16"/>
  <c r="AQ41" i="16"/>
  <c r="AP41" i="16"/>
  <c r="AO41" i="16"/>
  <c r="AM41" i="16"/>
  <c r="AL41" i="16"/>
  <c r="AJ41" i="16"/>
  <c r="U41" i="16"/>
  <c r="W41" i="16" s="1"/>
  <c r="R41" i="16"/>
  <c r="P41" i="16"/>
  <c r="Q41" i="16" s="1"/>
  <c r="N41" i="16"/>
  <c r="BA40" i="16"/>
  <c r="AZ40" i="16"/>
  <c r="AY40" i="16"/>
  <c r="AW40" i="16"/>
  <c r="AV40" i="16"/>
  <c r="AT40" i="16"/>
  <c r="AQ40" i="16"/>
  <c r="AP40" i="16"/>
  <c r="AO40" i="16"/>
  <c r="AM40" i="16"/>
  <c r="AL40" i="16"/>
  <c r="AJ40" i="16"/>
  <c r="U40" i="16"/>
  <c r="W40" i="16" s="1"/>
  <c r="R40" i="16"/>
  <c r="P40" i="16"/>
  <c r="Q40" i="16" s="1"/>
  <c r="BA39" i="16"/>
  <c r="AZ39" i="16"/>
  <c r="AY39" i="16"/>
  <c r="AW39" i="16"/>
  <c r="AV39" i="16"/>
  <c r="AT39" i="16"/>
  <c r="AQ39" i="16"/>
  <c r="AP39" i="16"/>
  <c r="AO39" i="16"/>
  <c r="AM39" i="16"/>
  <c r="AL39" i="16"/>
  <c r="AJ39" i="16"/>
  <c r="U39" i="16"/>
  <c r="W39" i="16" s="1"/>
  <c r="R39" i="16"/>
  <c r="P39" i="16"/>
  <c r="N39" i="16"/>
  <c r="BA38" i="16"/>
  <c r="AZ38" i="16"/>
  <c r="AY38" i="16"/>
  <c r="AW38" i="16"/>
  <c r="AV38" i="16"/>
  <c r="AT38" i="16"/>
  <c r="AQ38" i="16"/>
  <c r="AP38" i="16"/>
  <c r="AO38" i="16"/>
  <c r="AM38" i="16"/>
  <c r="AL38" i="16"/>
  <c r="AJ38" i="16"/>
  <c r="U38" i="16"/>
  <c r="R38" i="16"/>
  <c r="P38" i="16"/>
  <c r="N38" i="16"/>
  <c r="BA37" i="16"/>
  <c r="AZ37" i="16"/>
  <c r="AY37" i="16"/>
  <c r="AW37" i="16"/>
  <c r="AV37" i="16"/>
  <c r="AT37" i="16"/>
  <c r="AQ37" i="16"/>
  <c r="AP37" i="16"/>
  <c r="AO37" i="16"/>
  <c r="AM37" i="16"/>
  <c r="AL37" i="16"/>
  <c r="AJ37" i="16"/>
  <c r="W37" i="16"/>
  <c r="U37" i="16"/>
  <c r="R37" i="16"/>
  <c r="P37" i="16"/>
  <c r="Q37" i="16" s="1"/>
  <c r="N37" i="16"/>
  <c r="BA36" i="16"/>
  <c r="AZ36" i="16"/>
  <c r="AY36" i="16"/>
  <c r="AW36" i="16"/>
  <c r="AV36" i="16"/>
  <c r="AT36" i="16"/>
  <c r="AQ36" i="16"/>
  <c r="AP36" i="16"/>
  <c r="AO36" i="16"/>
  <c r="AM36" i="16"/>
  <c r="AL36" i="16"/>
  <c r="AJ36" i="16"/>
  <c r="U36" i="16"/>
  <c r="W36" i="16" s="1"/>
  <c r="R36" i="16"/>
  <c r="P36" i="16"/>
  <c r="N36" i="16"/>
  <c r="BA35" i="16"/>
  <c r="AZ35" i="16"/>
  <c r="AY35" i="16"/>
  <c r="AW35" i="16"/>
  <c r="AV35" i="16"/>
  <c r="AT35" i="16"/>
  <c r="AQ35" i="16"/>
  <c r="AP35" i="16"/>
  <c r="AO35" i="16"/>
  <c r="AM35" i="16"/>
  <c r="AL35" i="16"/>
  <c r="AJ35" i="16"/>
  <c r="W35" i="16"/>
  <c r="U35" i="16"/>
  <c r="R35" i="16"/>
  <c r="P35" i="16"/>
  <c r="N35" i="16"/>
  <c r="BA34" i="16"/>
  <c r="AZ34" i="16"/>
  <c r="AY34" i="16"/>
  <c r="AX34" i="16"/>
  <c r="AW34" i="16"/>
  <c r="AT34" i="16"/>
  <c r="AQ34" i="16"/>
  <c r="AP34" i="16"/>
  <c r="AO34" i="16"/>
  <c r="AN34" i="16"/>
  <c r="AM34" i="16"/>
  <c r="AJ34" i="16"/>
  <c r="U34" i="16"/>
  <c r="W34" i="16" s="1"/>
  <c r="R34" i="16"/>
  <c r="P34" i="16"/>
  <c r="Q34" i="16" s="1"/>
  <c r="N34" i="16"/>
  <c r="BA33" i="16"/>
  <c r="AZ33" i="16"/>
  <c r="AY33" i="16"/>
  <c r="AX33" i="16"/>
  <c r="AV33" i="16"/>
  <c r="AU33" i="16"/>
  <c r="AT33" i="16"/>
  <c r="AQ33" i="16"/>
  <c r="AP33" i="16"/>
  <c r="AO33" i="16"/>
  <c r="AN33" i="16"/>
  <c r="AL33" i="16"/>
  <c r="AK33" i="16"/>
  <c r="AJ33" i="16"/>
  <c r="U33" i="16"/>
  <c r="W33" i="16" s="1"/>
  <c r="R33" i="16"/>
  <c r="P33" i="16"/>
  <c r="N33" i="16"/>
  <c r="BA32" i="16"/>
  <c r="AZ32" i="16"/>
  <c r="AY32" i="16"/>
  <c r="AX32" i="16"/>
  <c r="AV32" i="16"/>
  <c r="AU32" i="16"/>
  <c r="AT32" i="16"/>
  <c r="AQ32" i="16"/>
  <c r="AP32" i="16"/>
  <c r="AO32" i="16"/>
  <c r="AN32" i="16"/>
  <c r="AL32" i="16"/>
  <c r="AK32" i="16"/>
  <c r="AJ32" i="16"/>
  <c r="W32" i="16"/>
  <c r="U32" i="16"/>
  <c r="R32" i="16"/>
  <c r="P32" i="16"/>
  <c r="Q32" i="16" s="1"/>
  <c r="N32" i="16"/>
  <c r="BA31" i="16"/>
  <c r="AZ31" i="16"/>
  <c r="AY31" i="16"/>
  <c r="AX31" i="16"/>
  <c r="AV31" i="16"/>
  <c r="AU31" i="16"/>
  <c r="AT31" i="16"/>
  <c r="AQ31" i="16"/>
  <c r="AP31" i="16"/>
  <c r="AO31" i="16"/>
  <c r="AN31" i="16"/>
  <c r="AL31" i="16"/>
  <c r="AK31" i="16"/>
  <c r="AJ31" i="16"/>
  <c r="U31" i="16"/>
  <c r="W31" i="16" s="1"/>
  <c r="R31" i="16"/>
  <c r="P31" i="16"/>
  <c r="N31" i="16"/>
  <c r="BA30" i="16"/>
  <c r="AZ30" i="16"/>
  <c r="AY30" i="16"/>
  <c r="AX30" i="16"/>
  <c r="AV30" i="16"/>
  <c r="AU30" i="16"/>
  <c r="AT30" i="16"/>
  <c r="AQ30" i="16"/>
  <c r="AP30" i="16"/>
  <c r="AO30" i="16"/>
  <c r="AN30" i="16"/>
  <c r="AL30" i="16"/>
  <c r="AK30" i="16"/>
  <c r="AJ30" i="16"/>
  <c r="U30" i="16"/>
  <c r="W30" i="16" s="1"/>
  <c r="R30" i="16"/>
  <c r="P30" i="16"/>
  <c r="N30" i="16"/>
  <c r="BA29" i="16"/>
  <c r="AZ29" i="16"/>
  <c r="AY29" i="16"/>
  <c r="AX29" i="16"/>
  <c r="AV29" i="16"/>
  <c r="AU29" i="16"/>
  <c r="AT29" i="16"/>
  <c r="AQ29" i="16"/>
  <c r="AP29" i="16"/>
  <c r="AO29" i="16"/>
  <c r="AN29" i="16"/>
  <c r="AL29" i="16"/>
  <c r="AK29" i="16"/>
  <c r="AJ29" i="16"/>
  <c r="U29" i="16"/>
  <c r="W29" i="16" s="1"/>
  <c r="R29" i="16"/>
  <c r="P29" i="16"/>
  <c r="Q29" i="16" s="1"/>
  <c r="N29" i="16"/>
  <c r="BA28" i="16"/>
  <c r="AZ28" i="16"/>
  <c r="AY28" i="16"/>
  <c r="AX28" i="16"/>
  <c r="AV28" i="16"/>
  <c r="AU28" i="16"/>
  <c r="AT28" i="16"/>
  <c r="AQ28" i="16"/>
  <c r="AP28" i="16"/>
  <c r="AO28" i="16"/>
  <c r="AN28" i="16"/>
  <c r="AL28" i="16"/>
  <c r="AK28" i="16"/>
  <c r="AJ28" i="16"/>
  <c r="W28" i="16"/>
  <c r="U28" i="16"/>
  <c r="R28" i="16"/>
  <c r="P28" i="16"/>
  <c r="N28" i="16"/>
  <c r="BA27" i="16"/>
  <c r="AZ27" i="16"/>
  <c r="AY27" i="16"/>
  <c r="AX27" i="16"/>
  <c r="AV27" i="16"/>
  <c r="AU27" i="16"/>
  <c r="AT27" i="16"/>
  <c r="AQ27" i="16"/>
  <c r="AP27" i="16"/>
  <c r="AO27" i="16"/>
  <c r="AN27" i="16"/>
  <c r="AL27" i="16"/>
  <c r="AK27" i="16"/>
  <c r="AJ27" i="16"/>
  <c r="U27" i="16"/>
  <c r="W27" i="16" s="1"/>
  <c r="R27" i="16"/>
  <c r="P27" i="16"/>
  <c r="N27" i="16"/>
  <c r="BA26" i="16"/>
  <c r="AZ26" i="16"/>
  <c r="AY26" i="16"/>
  <c r="AX26" i="16"/>
  <c r="AW26" i="16"/>
  <c r="AT26" i="16"/>
  <c r="AQ26" i="16"/>
  <c r="AP26" i="16"/>
  <c r="AO26" i="16"/>
  <c r="AN26" i="16"/>
  <c r="AM26" i="16"/>
  <c r="AJ26" i="16"/>
  <c r="U26" i="16"/>
  <c r="W26" i="16" s="1"/>
  <c r="R26" i="16"/>
  <c r="P26" i="16"/>
  <c r="N26" i="16"/>
  <c r="BA25" i="16"/>
  <c r="AZ25" i="16"/>
  <c r="AY25" i="16"/>
  <c r="AX25" i="16"/>
  <c r="AW25" i="16"/>
  <c r="AT25" i="16"/>
  <c r="AQ25" i="16"/>
  <c r="AP25" i="16"/>
  <c r="AO25" i="16"/>
  <c r="AN25" i="16"/>
  <c r="AM25" i="16"/>
  <c r="AJ25" i="16"/>
  <c r="W25" i="16"/>
  <c r="U25" i="16"/>
  <c r="R25" i="16"/>
  <c r="P25" i="16"/>
  <c r="Q25" i="16" s="1"/>
  <c r="N25" i="16"/>
  <c r="BA24" i="16"/>
  <c r="AZ24" i="16"/>
  <c r="AY24" i="16"/>
  <c r="AX24" i="16"/>
  <c r="AW24" i="16"/>
  <c r="AT24" i="16"/>
  <c r="AQ24" i="16"/>
  <c r="AP24" i="16"/>
  <c r="AO24" i="16"/>
  <c r="AN24" i="16"/>
  <c r="AM24" i="16"/>
  <c r="AJ24" i="16"/>
  <c r="U24" i="16"/>
  <c r="W24" i="16" s="1"/>
  <c r="R24" i="16"/>
  <c r="P24" i="16"/>
  <c r="N24" i="16"/>
  <c r="BA23" i="16"/>
  <c r="AZ23" i="16"/>
  <c r="AY23" i="16"/>
  <c r="AX23" i="16"/>
  <c r="AW23" i="16"/>
  <c r="AT23" i="16"/>
  <c r="AQ23" i="16"/>
  <c r="AP23" i="16"/>
  <c r="AO23" i="16"/>
  <c r="AN23" i="16"/>
  <c r="AM23" i="16"/>
  <c r="AJ23" i="16"/>
  <c r="W23" i="16"/>
  <c r="U23" i="16"/>
  <c r="R23" i="16"/>
  <c r="P23" i="16"/>
  <c r="N23" i="16"/>
  <c r="BA22" i="16"/>
  <c r="AZ22" i="16"/>
  <c r="AY22" i="16"/>
  <c r="AX22" i="16"/>
  <c r="AW22" i="16"/>
  <c r="AT22" i="16"/>
  <c r="AQ22" i="16"/>
  <c r="AP22" i="16"/>
  <c r="AO22" i="16"/>
  <c r="AN22" i="16"/>
  <c r="AM22" i="16"/>
  <c r="AJ22" i="16"/>
  <c r="U22" i="16"/>
  <c r="W22" i="16" s="1"/>
  <c r="R22" i="16"/>
  <c r="P22" i="16"/>
  <c r="Q22" i="16" s="1"/>
  <c r="N22" i="16"/>
  <c r="BA21" i="16"/>
  <c r="AZ21" i="16"/>
  <c r="AY21" i="16"/>
  <c r="AX21" i="16"/>
  <c r="AW21" i="16"/>
  <c r="AT21" i="16"/>
  <c r="AQ21" i="16"/>
  <c r="AP21" i="16"/>
  <c r="AO21" i="16"/>
  <c r="AN21" i="16"/>
  <c r="AM21" i="16"/>
  <c r="AJ21" i="16"/>
  <c r="U21" i="16"/>
  <c r="W21" i="16" s="1"/>
  <c r="R21" i="16"/>
  <c r="P21" i="16"/>
  <c r="N21" i="16"/>
  <c r="BA20" i="16"/>
  <c r="AZ20" i="16"/>
  <c r="AY20" i="16"/>
  <c r="AX20" i="16"/>
  <c r="AV20" i="16"/>
  <c r="AU20" i="16"/>
  <c r="AT20" i="16"/>
  <c r="AQ20" i="16"/>
  <c r="AP20" i="16"/>
  <c r="AO20" i="16"/>
  <c r="AN20" i="16"/>
  <c r="AL20" i="16"/>
  <c r="AK20" i="16"/>
  <c r="AJ20" i="16"/>
  <c r="W20" i="16"/>
  <c r="U20" i="16"/>
  <c r="R20" i="16"/>
  <c r="P20" i="16"/>
  <c r="Q20" i="16" s="1"/>
  <c r="N20" i="16"/>
  <c r="BA19" i="16"/>
  <c r="AZ19" i="16"/>
  <c r="AY19" i="16"/>
  <c r="AX19" i="16"/>
  <c r="AV19" i="16"/>
  <c r="AU19" i="16"/>
  <c r="AT19" i="16"/>
  <c r="AQ19" i="16"/>
  <c r="AP19" i="16"/>
  <c r="AO19" i="16"/>
  <c r="AN19" i="16"/>
  <c r="AL19" i="16"/>
  <c r="AK19" i="16"/>
  <c r="AJ19" i="16"/>
  <c r="U19" i="16"/>
  <c r="W19" i="16" s="1"/>
  <c r="R19" i="16"/>
  <c r="P19" i="16"/>
  <c r="N19" i="16"/>
  <c r="BA18" i="16"/>
  <c r="AZ18" i="16"/>
  <c r="AY18" i="16"/>
  <c r="AX18" i="16"/>
  <c r="AV18" i="16"/>
  <c r="AU18" i="16"/>
  <c r="AT18" i="16"/>
  <c r="AQ18" i="16"/>
  <c r="AP18" i="16"/>
  <c r="AO18" i="16"/>
  <c r="AN18" i="16"/>
  <c r="AL18" i="16"/>
  <c r="AK18" i="16"/>
  <c r="AJ18" i="16"/>
  <c r="U18" i="16"/>
  <c r="W18" i="16" s="1"/>
  <c r="R18" i="16"/>
  <c r="P18" i="16"/>
  <c r="N18" i="16"/>
  <c r="BA17" i="16"/>
  <c r="AZ17" i="16"/>
  <c r="AY17" i="16"/>
  <c r="AX17" i="16"/>
  <c r="AV17" i="16"/>
  <c r="AU17" i="16"/>
  <c r="AT17" i="16"/>
  <c r="AQ17" i="16"/>
  <c r="AP17" i="16"/>
  <c r="AO17" i="16"/>
  <c r="AN17" i="16"/>
  <c r="AL17" i="16"/>
  <c r="AK17" i="16"/>
  <c r="AJ17" i="16"/>
  <c r="U17" i="16"/>
  <c r="W17" i="16" s="1"/>
  <c r="R17" i="16"/>
  <c r="P17" i="16"/>
  <c r="Q17" i="16" s="1"/>
  <c r="N17" i="16"/>
  <c r="BA16" i="16"/>
  <c r="AZ16" i="16"/>
  <c r="AY16" i="16"/>
  <c r="AX16" i="16"/>
  <c r="AV16" i="16"/>
  <c r="AU16" i="16"/>
  <c r="AT16" i="16"/>
  <c r="AQ16" i="16"/>
  <c r="AP16" i="16"/>
  <c r="AO16" i="16"/>
  <c r="AN16" i="16"/>
  <c r="AL16" i="16"/>
  <c r="AK16" i="16"/>
  <c r="AJ16" i="16"/>
  <c r="W16" i="16"/>
  <c r="U16" i="16"/>
  <c r="R16" i="16"/>
  <c r="P16" i="16"/>
  <c r="N16" i="16"/>
  <c r="BA15" i="16"/>
  <c r="AZ15" i="16"/>
  <c r="AY15" i="16"/>
  <c r="AX15" i="16"/>
  <c r="AV15" i="16"/>
  <c r="AU15" i="16"/>
  <c r="AT15" i="16"/>
  <c r="AQ15" i="16"/>
  <c r="AP15" i="16"/>
  <c r="AO15" i="16"/>
  <c r="AN15" i="16"/>
  <c r="AL15" i="16"/>
  <c r="AK15" i="16"/>
  <c r="AJ15" i="16"/>
  <c r="U15" i="16"/>
  <c r="W15" i="16" s="1"/>
  <c r="R15" i="16"/>
  <c r="P15" i="16"/>
  <c r="N15" i="16"/>
  <c r="BA14" i="16"/>
  <c r="AZ14" i="16"/>
  <c r="AY14" i="16"/>
  <c r="AX14" i="16"/>
  <c r="AV14" i="16"/>
  <c r="AU14" i="16"/>
  <c r="AT14" i="16"/>
  <c r="AQ14" i="16"/>
  <c r="AP14" i="16"/>
  <c r="AO14" i="16"/>
  <c r="AN14" i="16"/>
  <c r="AL14" i="16"/>
  <c r="AK14" i="16"/>
  <c r="AJ14" i="16"/>
  <c r="U14" i="16"/>
  <c r="W14" i="16" s="1"/>
  <c r="R14" i="16"/>
  <c r="P14" i="16"/>
  <c r="N14" i="16"/>
  <c r="AZ13" i="16"/>
  <c r="AY13" i="16"/>
  <c r="AX13" i="16"/>
  <c r="AW13" i="16"/>
  <c r="AV13" i="16"/>
  <c r="AU13" i="16"/>
  <c r="AT13" i="16"/>
  <c r="AP13" i="16"/>
  <c r="AO13" i="16"/>
  <c r="AN13" i="16"/>
  <c r="AM13" i="16"/>
  <c r="AL13" i="16"/>
  <c r="AK13" i="16"/>
  <c r="AJ13" i="16"/>
  <c r="W13" i="16"/>
  <c r="U13" i="16"/>
  <c r="R13" i="16"/>
  <c r="P13" i="16"/>
  <c r="Q13" i="16" s="1"/>
  <c r="N13" i="16"/>
  <c r="BA12" i="16"/>
  <c r="AZ12" i="16"/>
  <c r="AY12" i="16"/>
  <c r="AX12" i="16"/>
  <c r="AV12" i="16"/>
  <c r="AU12" i="16"/>
  <c r="AT12" i="16"/>
  <c r="AQ12" i="16"/>
  <c r="AP12" i="16"/>
  <c r="AO12" i="16"/>
  <c r="AN12" i="16"/>
  <c r="AL12" i="16"/>
  <c r="AK12" i="16"/>
  <c r="AJ12" i="16"/>
  <c r="U12" i="16"/>
  <c r="W12" i="16" s="1"/>
  <c r="R12" i="16"/>
  <c r="P12" i="16"/>
  <c r="N12" i="16"/>
  <c r="BA11" i="16"/>
  <c r="AZ11" i="16"/>
  <c r="AY11" i="16"/>
  <c r="AX11" i="16"/>
  <c r="AV11" i="16"/>
  <c r="AU11" i="16"/>
  <c r="AT11" i="16"/>
  <c r="AQ11" i="16"/>
  <c r="AP11" i="16"/>
  <c r="AO11" i="16"/>
  <c r="AN11" i="16"/>
  <c r="AL11" i="16"/>
  <c r="AK11" i="16"/>
  <c r="AJ11" i="16"/>
  <c r="W11" i="16"/>
  <c r="U11" i="16"/>
  <c r="R11" i="16"/>
  <c r="P11" i="16"/>
  <c r="N11" i="16"/>
  <c r="BA10" i="16"/>
  <c r="AZ10" i="16"/>
  <c r="AY10" i="16"/>
  <c r="AX10" i="16"/>
  <c r="AW10" i="16"/>
  <c r="AV10" i="16"/>
  <c r="AU10" i="16"/>
  <c r="AT10" i="16"/>
  <c r="AQ10" i="16"/>
  <c r="AP10" i="16"/>
  <c r="AO10" i="16"/>
  <c r="AN10" i="16"/>
  <c r="AM10" i="16"/>
  <c r="AL10" i="16"/>
  <c r="AK10" i="16"/>
  <c r="AJ10" i="16"/>
  <c r="P10" i="16"/>
  <c r="BA9" i="16"/>
  <c r="AZ9" i="16"/>
  <c r="AY9" i="16"/>
  <c r="AX9" i="16"/>
  <c r="AW9" i="16"/>
  <c r="AV9" i="16"/>
  <c r="AU9" i="16"/>
  <c r="AT9" i="16"/>
  <c r="AQ9" i="16"/>
  <c r="AP9" i="16"/>
  <c r="AO9" i="16"/>
  <c r="AN9" i="16"/>
  <c r="AM9" i="16"/>
  <c r="AL9" i="16"/>
  <c r="AK9" i="16"/>
  <c r="AJ9" i="16"/>
  <c r="P9" i="16"/>
  <c r="BA7" i="16"/>
  <c r="AZ7" i="16"/>
  <c r="AY7" i="16"/>
  <c r="AX7" i="16"/>
  <c r="AW7" i="16"/>
  <c r="AV7" i="16"/>
  <c r="AU7" i="16"/>
  <c r="AT7" i="16"/>
  <c r="AQ7" i="16"/>
  <c r="AP7" i="16"/>
  <c r="AO7" i="16"/>
  <c r="AN7" i="16"/>
  <c r="AM7" i="16"/>
  <c r="AL7" i="16"/>
  <c r="AK7" i="16"/>
  <c r="AJ7" i="16"/>
  <c r="AH7" i="16"/>
  <c r="AG7" i="16"/>
  <c r="AF7" i="16"/>
  <c r="AE7" i="16"/>
  <c r="AD7" i="16"/>
  <c r="AC7" i="16"/>
  <c r="AB7" i="16"/>
  <c r="AA7" i="16"/>
  <c r="B3" i="16"/>
  <c r="B2" i="16"/>
  <c r="B1" i="16"/>
  <c r="AZ53" i="15"/>
  <c r="AY53" i="15"/>
  <c r="AX53" i="15"/>
  <c r="AW53" i="15"/>
  <c r="AV53" i="15"/>
  <c r="AU53" i="15"/>
  <c r="AT53" i="15"/>
  <c r="AS53" i="15"/>
  <c r="AP53" i="15"/>
  <c r="AO53" i="15"/>
  <c r="AN53" i="15"/>
  <c r="AM53" i="15"/>
  <c r="AL53" i="15"/>
  <c r="AK53" i="15"/>
  <c r="AJ53" i="15"/>
  <c r="AI53" i="15"/>
  <c r="N53" i="15"/>
  <c r="L53" i="15"/>
  <c r="AZ48" i="15"/>
  <c r="AY48" i="15"/>
  <c r="AX48" i="15"/>
  <c r="AV48" i="15"/>
  <c r="AU48" i="15"/>
  <c r="AS48" i="15"/>
  <c r="AP48" i="15"/>
  <c r="AO48" i="15"/>
  <c r="AN48" i="15"/>
  <c r="AL48" i="15"/>
  <c r="AK48" i="15"/>
  <c r="AI48" i="15"/>
  <c r="N48" i="15"/>
  <c r="O48" i="15" s="1"/>
  <c r="Q48" i="15" s="1"/>
  <c r="S48" i="15" s="1"/>
  <c r="M48" i="15"/>
  <c r="AZ47" i="15"/>
  <c r="AY47" i="15"/>
  <c r="AX47" i="15"/>
  <c r="AW47" i="15"/>
  <c r="AV47" i="15"/>
  <c r="AU47" i="15"/>
  <c r="AT47" i="15"/>
  <c r="AP47" i="15"/>
  <c r="AO47" i="15"/>
  <c r="AN47" i="15"/>
  <c r="AM47" i="15"/>
  <c r="AL47" i="15"/>
  <c r="AK47" i="15"/>
  <c r="AJ47" i="15"/>
  <c r="N47" i="15"/>
  <c r="O47" i="15" s="1"/>
  <c r="Q47" i="15" s="1"/>
  <c r="S47" i="15" s="1"/>
  <c r="M47" i="15"/>
  <c r="AZ46" i="15"/>
  <c r="AY46" i="15"/>
  <c r="AX46" i="15"/>
  <c r="AW46" i="15"/>
  <c r="AV46" i="15"/>
  <c r="AU46" i="15"/>
  <c r="AT46" i="15"/>
  <c r="AP46" i="15"/>
  <c r="AO46" i="15"/>
  <c r="AN46" i="15"/>
  <c r="AM46" i="15"/>
  <c r="AL46" i="15"/>
  <c r="AK46" i="15"/>
  <c r="AJ46" i="15"/>
  <c r="N46" i="15"/>
  <c r="O46" i="15" s="1"/>
  <c r="Q46" i="15" s="1"/>
  <c r="S46" i="15" s="1"/>
  <c r="M46" i="15"/>
  <c r="AZ45" i="15"/>
  <c r="AY45" i="15"/>
  <c r="AX45" i="15"/>
  <c r="AW45" i="15"/>
  <c r="AV45" i="15"/>
  <c r="AU45" i="15"/>
  <c r="AT45" i="15"/>
  <c r="AS45" i="15"/>
  <c r="AP45" i="15"/>
  <c r="AO45" i="15"/>
  <c r="AN45" i="15"/>
  <c r="AM45" i="15"/>
  <c r="AL45" i="15"/>
  <c r="AK45" i="15"/>
  <c r="AJ45" i="15"/>
  <c r="AI45" i="15"/>
  <c r="N45" i="15"/>
  <c r="AZ44" i="15"/>
  <c r="AY44" i="15"/>
  <c r="AX44" i="15"/>
  <c r="AW44" i="15"/>
  <c r="AV44" i="15"/>
  <c r="AU44" i="15"/>
  <c r="AT44" i="15"/>
  <c r="AS44" i="15"/>
  <c r="AP44" i="15"/>
  <c r="AO44" i="15"/>
  <c r="AN44" i="15"/>
  <c r="AM44" i="15"/>
  <c r="AL44" i="15"/>
  <c r="AK44" i="15"/>
  <c r="AJ44" i="15"/>
  <c r="AI44" i="15"/>
  <c r="N44" i="15"/>
  <c r="AZ34" i="15"/>
  <c r="AY34" i="15"/>
  <c r="AX34" i="15"/>
  <c r="AV34" i="15"/>
  <c r="AU34" i="15"/>
  <c r="AS34" i="15"/>
  <c r="AP34" i="15"/>
  <c r="AO34" i="15"/>
  <c r="AN34" i="15"/>
  <c r="AL34" i="15"/>
  <c r="AK34" i="15"/>
  <c r="AI34" i="15"/>
  <c r="N34" i="15"/>
  <c r="O34" i="15" s="1"/>
  <c r="Q34" i="15" s="1"/>
  <c r="S34" i="15" s="1"/>
  <c r="M34" i="15"/>
  <c r="AY33" i="15"/>
  <c r="AX33" i="15"/>
  <c r="AW33" i="15"/>
  <c r="AV33" i="15"/>
  <c r="AU33" i="15"/>
  <c r="AT33" i="15"/>
  <c r="AS33" i="15"/>
  <c r="AO33" i="15"/>
  <c r="AN33" i="15"/>
  <c r="AM33" i="15"/>
  <c r="AL33" i="15"/>
  <c r="AK33" i="15"/>
  <c r="AJ33" i="15"/>
  <c r="AI33" i="15"/>
  <c r="N33" i="15"/>
  <c r="O33" i="15" s="1"/>
  <c r="Q33" i="15" s="1"/>
  <c r="S33" i="15" s="1"/>
  <c r="M33" i="15"/>
  <c r="AZ32" i="15"/>
  <c r="AY32" i="15"/>
  <c r="AX32" i="15"/>
  <c r="AW32" i="15"/>
  <c r="AV32" i="15"/>
  <c r="AU32" i="15"/>
  <c r="AT32" i="15"/>
  <c r="AP32" i="15"/>
  <c r="AO32" i="15"/>
  <c r="AN32" i="15"/>
  <c r="AM32" i="15"/>
  <c r="AL32" i="15"/>
  <c r="AK32" i="15"/>
  <c r="AJ32" i="15"/>
  <c r="N32" i="15"/>
  <c r="O32" i="15" s="1"/>
  <c r="Q32" i="15" s="1"/>
  <c r="S32" i="15" s="1"/>
  <c r="L32" i="15"/>
  <c r="M32" i="15" s="1"/>
  <c r="AZ31" i="15"/>
  <c r="AY31" i="15"/>
  <c r="AW31" i="15"/>
  <c r="AV31" i="15"/>
  <c r="AU31" i="15"/>
  <c r="AT31" i="15"/>
  <c r="AS31" i="15"/>
  <c r="AP31" i="15"/>
  <c r="AO31" i="15"/>
  <c r="AM31" i="15"/>
  <c r="AL31" i="15"/>
  <c r="AK31" i="15"/>
  <c r="AJ31" i="15"/>
  <c r="AI31" i="15"/>
  <c r="N31" i="15"/>
  <c r="O31" i="15" s="1"/>
  <c r="Q31" i="15" s="1"/>
  <c r="S31" i="15" s="1"/>
  <c r="L31" i="15"/>
  <c r="M31" i="15" s="1"/>
  <c r="AZ30" i="15"/>
  <c r="AY30" i="15"/>
  <c r="AX30" i="15"/>
  <c r="AW30" i="15"/>
  <c r="AV30" i="15"/>
  <c r="AU30" i="15"/>
  <c r="AT30" i="15"/>
  <c r="AP30" i="15"/>
  <c r="AO30" i="15"/>
  <c r="AN30" i="15"/>
  <c r="AM30" i="15"/>
  <c r="AL30" i="15"/>
  <c r="AK30" i="15"/>
  <c r="AJ30" i="15"/>
  <c r="N30" i="15"/>
  <c r="O30" i="15" s="1"/>
  <c r="Q30" i="15" s="1"/>
  <c r="S30" i="15" s="1"/>
  <c r="L30" i="15"/>
  <c r="M30" i="15" s="1"/>
  <c r="AZ29" i="15"/>
  <c r="AY29" i="15"/>
  <c r="AX29" i="15"/>
  <c r="AV29" i="15"/>
  <c r="AU29" i="15"/>
  <c r="AS29" i="15"/>
  <c r="AP29" i="15"/>
  <c r="AO29" i="15"/>
  <c r="AN29" i="15"/>
  <c r="AL29" i="15"/>
  <c r="AK29" i="15"/>
  <c r="AI29" i="15"/>
  <c r="N29" i="15"/>
  <c r="O29" i="15" s="1"/>
  <c r="Q29" i="15" s="1"/>
  <c r="S29" i="15" s="1"/>
  <c r="L29" i="15"/>
  <c r="M29" i="15" s="1"/>
  <c r="AZ28" i="15"/>
  <c r="AY28" i="15"/>
  <c r="AX28" i="15"/>
  <c r="AV28" i="15"/>
  <c r="AU28" i="15"/>
  <c r="AS28" i="15"/>
  <c r="AP28" i="15"/>
  <c r="AO28" i="15"/>
  <c r="AN28" i="15"/>
  <c r="AL28" i="15"/>
  <c r="AK28" i="15"/>
  <c r="AI28" i="15"/>
  <c r="Q28" i="15"/>
  <c r="S28" i="15" s="1"/>
  <c r="L28" i="15"/>
  <c r="M28" i="15" s="1"/>
  <c r="AZ27" i="15"/>
  <c r="AY27" i="15"/>
  <c r="AX27" i="15"/>
  <c r="AW27" i="15"/>
  <c r="AV27" i="15"/>
  <c r="AU27" i="15"/>
  <c r="AT27" i="15"/>
  <c r="AS27" i="15"/>
  <c r="AP27" i="15"/>
  <c r="AO27" i="15"/>
  <c r="AN27" i="15"/>
  <c r="AM27" i="15"/>
  <c r="AL27" i="15"/>
  <c r="AK27" i="15"/>
  <c r="AJ27" i="15"/>
  <c r="AI27" i="15"/>
  <c r="N27" i="15"/>
  <c r="L27" i="15"/>
  <c r="AZ26" i="15"/>
  <c r="AY26" i="15"/>
  <c r="AX26" i="15"/>
  <c r="AW26" i="15"/>
  <c r="AV26" i="15"/>
  <c r="AU26" i="15"/>
  <c r="AT26" i="15"/>
  <c r="AS26" i="15"/>
  <c r="AP26" i="15"/>
  <c r="AO26" i="15"/>
  <c r="AN26" i="15"/>
  <c r="AM26" i="15"/>
  <c r="AL26" i="15"/>
  <c r="AK26" i="15"/>
  <c r="AJ26" i="15"/>
  <c r="AI26" i="15"/>
  <c r="N26" i="15"/>
  <c r="L26" i="15"/>
  <c r="AY24" i="15"/>
  <c r="AX24" i="15"/>
  <c r="AW24" i="15"/>
  <c r="AV24" i="15"/>
  <c r="AU24" i="15"/>
  <c r="AT24" i="15"/>
  <c r="AS24" i="15"/>
  <c r="AO24" i="15"/>
  <c r="AN24" i="15"/>
  <c r="AM24" i="15"/>
  <c r="AL24" i="15"/>
  <c r="AK24" i="15"/>
  <c r="AJ24" i="15"/>
  <c r="AI24" i="15"/>
  <c r="O24" i="15"/>
  <c r="Q24" i="15" s="1"/>
  <c r="S24" i="15" s="1"/>
  <c r="L24" i="15"/>
  <c r="M24" i="15" s="1"/>
  <c r="AY23" i="15"/>
  <c r="AX23" i="15"/>
  <c r="AW23" i="15"/>
  <c r="AV23" i="15"/>
  <c r="AU23" i="15"/>
  <c r="AT23" i="15"/>
  <c r="AS23" i="15"/>
  <c r="AO23" i="15"/>
  <c r="AN23" i="15"/>
  <c r="AM23" i="15"/>
  <c r="AL23" i="15"/>
  <c r="AK23" i="15"/>
  <c r="AJ23" i="15"/>
  <c r="AI23" i="15"/>
  <c r="O23" i="15"/>
  <c r="Q23" i="15" s="1"/>
  <c r="S23" i="15" s="1"/>
  <c r="L23" i="15"/>
  <c r="M23" i="15" s="1"/>
  <c r="AZ25" i="15"/>
  <c r="AY25" i="15"/>
  <c r="AX25" i="15"/>
  <c r="AV25" i="15"/>
  <c r="AU25" i="15"/>
  <c r="AS25" i="15"/>
  <c r="AP25" i="15"/>
  <c r="AO25" i="15"/>
  <c r="AN25" i="15"/>
  <c r="AL25" i="15"/>
  <c r="AK25" i="15"/>
  <c r="AI25" i="15"/>
  <c r="O25" i="15"/>
  <c r="Q25" i="15" s="1"/>
  <c r="S25" i="15" s="1"/>
  <c r="L25" i="15"/>
  <c r="M25" i="15" s="1"/>
  <c r="AZ22" i="15"/>
  <c r="AY22" i="15"/>
  <c r="AX22" i="15"/>
  <c r="AW22" i="15"/>
  <c r="AV22" i="15"/>
  <c r="AU22" i="15"/>
  <c r="AT22" i="15"/>
  <c r="AS22" i="15"/>
  <c r="AP22" i="15"/>
  <c r="AO22" i="15"/>
  <c r="AN22" i="15"/>
  <c r="AM22" i="15"/>
  <c r="AL22" i="15"/>
  <c r="AK22" i="15"/>
  <c r="AJ22" i="15"/>
  <c r="AI22" i="15"/>
  <c r="L22" i="15"/>
  <c r="AZ21" i="15"/>
  <c r="AY21" i="15"/>
  <c r="AX21" i="15"/>
  <c r="AW21" i="15"/>
  <c r="AV21" i="15"/>
  <c r="AU21" i="15"/>
  <c r="AT21" i="15"/>
  <c r="AS21" i="15"/>
  <c r="AP21" i="15"/>
  <c r="AO21" i="15"/>
  <c r="AN21" i="15"/>
  <c r="AM21" i="15"/>
  <c r="AL21" i="15"/>
  <c r="AK21" i="15"/>
  <c r="AJ21" i="15"/>
  <c r="AI21" i="15"/>
  <c r="L21" i="15"/>
  <c r="AZ20" i="15"/>
  <c r="AY20" i="15"/>
  <c r="AX20" i="15"/>
  <c r="AV20" i="15"/>
  <c r="AU20" i="15"/>
  <c r="AS20" i="15"/>
  <c r="AP20" i="15"/>
  <c r="AO20" i="15"/>
  <c r="AN20" i="15"/>
  <c r="AL20" i="15"/>
  <c r="AK20" i="15"/>
  <c r="AI20" i="15"/>
  <c r="Q20" i="15"/>
  <c r="S20" i="15" s="1"/>
  <c r="L20" i="15"/>
  <c r="M20" i="15" s="1"/>
  <c r="AZ18" i="15"/>
  <c r="AY18" i="15"/>
  <c r="AX18" i="15"/>
  <c r="AV18" i="15"/>
  <c r="AU18" i="15"/>
  <c r="AS18" i="15"/>
  <c r="AP18" i="15"/>
  <c r="AO18" i="15"/>
  <c r="AN18" i="15"/>
  <c r="AL18" i="15"/>
  <c r="AK18" i="15"/>
  <c r="AI18" i="15"/>
  <c r="N18" i="15"/>
  <c r="O18" i="15" s="1"/>
  <c r="Q18" i="15" s="1"/>
  <c r="S18" i="15" s="1"/>
  <c r="L18" i="15"/>
  <c r="M18" i="15" s="1"/>
  <c r="AZ17" i="15"/>
  <c r="AY17" i="15"/>
  <c r="AX17" i="15"/>
  <c r="AV17" i="15"/>
  <c r="AU17" i="15"/>
  <c r="AS17" i="15"/>
  <c r="AP17" i="15"/>
  <c r="AO17" i="15"/>
  <c r="AN17" i="15"/>
  <c r="AL17" i="15"/>
  <c r="AK17" i="15"/>
  <c r="AI17" i="15"/>
  <c r="Q17" i="15"/>
  <c r="S17" i="15" s="1"/>
  <c r="L17" i="15"/>
  <c r="M17" i="15" s="1"/>
  <c r="AZ16" i="15"/>
  <c r="AY16" i="15"/>
  <c r="AX16" i="15"/>
  <c r="AV16" i="15"/>
  <c r="AU16" i="15"/>
  <c r="AS16" i="15"/>
  <c r="AP16" i="15"/>
  <c r="AO16" i="15"/>
  <c r="AN16" i="15"/>
  <c r="AL16" i="15"/>
  <c r="AK16" i="15"/>
  <c r="AI16" i="15"/>
  <c r="N16" i="15"/>
  <c r="O16" i="15" s="1"/>
  <c r="Q16" i="15" s="1"/>
  <c r="S16" i="15" s="1"/>
  <c r="L16" i="15"/>
  <c r="M16" i="15" s="1"/>
  <c r="AZ15" i="15"/>
  <c r="AY15" i="15"/>
  <c r="AV15" i="15"/>
  <c r="AU15" i="15"/>
  <c r="AS15" i="15"/>
  <c r="AP15" i="15"/>
  <c r="AO15" i="15"/>
  <c r="AL15" i="15"/>
  <c r="AK15" i="15"/>
  <c r="AI15" i="15"/>
  <c r="N15" i="15"/>
  <c r="O15" i="15" s="1"/>
  <c r="Q15" i="15" s="1"/>
  <c r="S15" i="15" s="1"/>
  <c r="L15" i="15"/>
  <c r="M15" i="15" s="1"/>
  <c r="AZ13" i="15"/>
  <c r="AY13" i="15"/>
  <c r="AW13" i="15"/>
  <c r="AV13" i="15"/>
  <c r="AU13" i="15"/>
  <c r="AT13" i="15"/>
  <c r="AS13" i="15"/>
  <c r="AP13" i="15"/>
  <c r="AO13" i="15"/>
  <c r="AM13" i="15"/>
  <c r="AL13" i="15"/>
  <c r="AK13" i="15"/>
  <c r="AJ13" i="15"/>
  <c r="AI13" i="15"/>
  <c r="N13" i="15"/>
  <c r="O13" i="15" s="1"/>
  <c r="Q13" i="15" s="1"/>
  <c r="S13" i="15" s="1"/>
  <c r="L13" i="15"/>
  <c r="M13" i="15" s="1"/>
  <c r="AZ14" i="15"/>
  <c r="AY14" i="15"/>
  <c r="AV14" i="15"/>
  <c r="AU14" i="15"/>
  <c r="AT14" i="15"/>
  <c r="AS14" i="15"/>
  <c r="AP14" i="15"/>
  <c r="AO14" i="15"/>
  <c r="AL14" i="15"/>
  <c r="AK14" i="15"/>
  <c r="AJ14" i="15"/>
  <c r="AI14" i="15"/>
  <c r="N14" i="15"/>
  <c r="O14" i="15" s="1"/>
  <c r="Q14" i="15" s="1"/>
  <c r="S14" i="15" s="1"/>
  <c r="L14" i="15"/>
  <c r="M14" i="15" s="1"/>
  <c r="AZ12" i="15"/>
  <c r="AY12" i="15"/>
  <c r="AX12" i="15"/>
  <c r="AV12" i="15"/>
  <c r="AU12" i="15"/>
  <c r="AS12" i="15"/>
  <c r="AP12" i="15"/>
  <c r="AO12" i="15"/>
  <c r="AN12" i="15"/>
  <c r="AL12" i="15"/>
  <c r="AK12" i="15"/>
  <c r="AI12" i="15"/>
  <c r="Q12" i="15"/>
  <c r="S12" i="15" s="1"/>
  <c r="L12" i="15"/>
  <c r="M12" i="15" s="1"/>
  <c r="AZ11" i="15"/>
  <c r="AY11" i="15"/>
  <c r="AX11" i="15"/>
  <c r="AV11" i="15"/>
  <c r="AU11" i="15"/>
  <c r="AS11" i="15"/>
  <c r="AP11" i="15"/>
  <c r="AO11" i="15"/>
  <c r="AN11" i="15"/>
  <c r="AL11" i="15"/>
  <c r="AK11" i="15"/>
  <c r="AI11" i="15"/>
  <c r="Q11" i="15"/>
  <c r="S11" i="15" s="1"/>
  <c r="L11" i="15"/>
  <c r="M11" i="15" s="1"/>
  <c r="AZ19" i="15"/>
  <c r="AY19" i="15"/>
  <c r="AX19" i="15"/>
  <c r="AV19" i="15"/>
  <c r="AU19" i="15"/>
  <c r="AS19" i="15"/>
  <c r="AP19" i="15"/>
  <c r="AO19" i="15"/>
  <c r="AN19" i="15"/>
  <c r="AL19" i="15"/>
  <c r="AK19" i="15"/>
  <c r="AI19" i="15"/>
  <c r="N19" i="15"/>
  <c r="O19" i="15" s="1"/>
  <c r="L19" i="15"/>
  <c r="M19" i="15" s="1"/>
  <c r="AZ10" i="15"/>
  <c r="AY10" i="15"/>
  <c r="AX10" i="15"/>
  <c r="AW10" i="15"/>
  <c r="AV10" i="15"/>
  <c r="AU10" i="15"/>
  <c r="AT10" i="15"/>
  <c r="AS10" i="15"/>
  <c r="AP10" i="15"/>
  <c r="AO10" i="15"/>
  <c r="AN10" i="15"/>
  <c r="AM10" i="15"/>
  <c r="AL10" i="15"/>
  <c r="AK10" i="15"/>
  <c r="AJ10" i="15"/>
  <c r="AI10" i="15"/>
  <c r="L10" i="15"/>
  <c r="AZ9" i="15"/>
  <c r="AY9" i="15"/>
  <c r="AX9" i="15"/>
  <c r="AW9" i="15"/>
  <c r="AV9" i="15"/>
  <c r="AU9" i="15"/>
  <c r="AT9" i="15"/>
  <c r="AS9" i="15"/>
  <c r="AP9" i="15"/>
  <c r="AO9" i="15"/>
  <c r="AN9" i="15"/>
  <c r="AM9" i="15"/>
  <c r="AL9" i="15"/>
  <c r="AK9" i="15"/>
  <c r="AJ9" i="15"/>
  <c r="AI9" i="15"/>
  <c r="L9" i="15"/>
  <c r="AZ7" i="15"/>
  <c r="AY7" i="15"/>
  <c r="AX7" i="15"/>
  <c r="AW7" i="15"/>
  <c r="AV7" i="15"/>
  <c r="AU7" i="15"/>
  <c r="AT7" i="15"/>
  <c r="AS7" i="15"/>
  <c r="AP7" i="15"/>
  <c r="AO7" i="15"/>
  <c r="AN7" i="15"/>
  <c r="AM7" i="15"/>
  <c r="AL7" i="15"/>
  <c r="AK7" i="15"/>
  <c r="AJ7" i="15"/>
  <c r="AI7" i="15"/>
  <c r="AG7" i="15"/>
  <c r="AF7" i="15"/>
  <c r="AE7" i="15"/>
  <c r="AD7" i="15"/>
  <c r="AC7" i="15"/>
  <c r="AB7" i="15"/>
  <c r="AA7" i="15"/>
  <c r="Z7" i="15"/>
  <c r="B3" i="15"/>
  <c r="B2" i="15"/>
  <c r="B1" i="15"/>
  <c r="AX174" i="14"/>
  <c r="AW174" i="14"/>
  <c r="AV174" i="14"/>
  <c r="AU174" i="14"/>
  <c r="AT174" i="14"/>
  <c r="AS174" i="14"/>
  <c r="AR174" i="14"/>
  <c r="AQ174" i="14"/>
  <c r="AN174" i="14"/>
  <c r="AM174" i="14"/>
  <c r="AL174" i="14"/>
  <c r="AK174" i="14"/>
  <c r="AJ174" i="14"/>
  <c r="AI174" i="14"/>
  <c r="AH174" i="14"/>
  <c r="AG174" i="14"/>
  <c r="AW134" i="14"/>
  <c r="AV134" i="14"/>
  <c r="AU134" i="14"/>
  <c r="AT134" i="14"/>
  <c r="AS134" i="14"/>
  <c r="AR134" i="14"/>
  <c r="AQ134" i="14"/>
  <c r="AM134" i="14"/>
  <c r="AL134" i="14"/>
  <c r="AK134" i="14"/>
  <c r="AJ134" i="14"/>
  <c r="AI134" i="14"/>
  <c r="AH134" i="14"/>
  <c r="AG134" i="14"/>
  <c r="O134" i="14"/>
  <c r="P134" i="14" s="1"/>
  <c r="N134" i="14"/>
  <c r="AW133" i="14"/>
  <c r="AV133" i="14"/>
  <c r="AU133" i="14"/>
  <c r="AT133" i="14"/>
  <c r="AS133" i="14"/>
  <c r="AR133" i="14"/>
  <c r="AQ133" i="14"/>
  <c r="AM133" i="14"/>
  <c r="AL133" i="14"/>
  <c r="AK133" i="14"/>
  <c r="AJ133" i="14"/>
  <c r="AI133" i="14"/>
  <c r="AH133" i="14"/>
  <c r="AG133" i="14"/>
  <c r="O133" i="14"/>
  <c r="P133" i="14" s="1"/>
  <c r="R133" i="14" s="1"/>
  <c r="T133" i="14" s="1"/>
  <c r="N133" i="14"/>
  <c r="AX132" i="14"/>
  <c r="AW132" i="14"/>
  <c r="AV132" i="14"/>
  <c r="AU132" i="14"/>
  <c r="AS132" i="14"/>
  <c r="AR132" i="14"/>
  <c r="AQ132" i="14"/>
  <c r="AN132" i="14"/>
  <c r="AM132" i="14"/>
  <c r="AL132" i="14"/>
  <c r="AK132" i="14"/>
  <c r="AI132" i="14"/>
  <c r="AH132" i="14"/>
  <c r="AG132" i="14"/>
  <c r="O132" i="14"/>
  <c r="P132" i="14" s="1"/>
  <c r="M132" i="14"/>
  <c r="N132" i="14" s="1"/>
  <c r="AX131" i="14"/>
  <c r="AW131" i="14"/>
  <c r="AV131" i="14"/>
  <c r="AT131" i="14"/>
  <c r="AS131" i="14"/>
  <c r="AQ131" i="14"/>
  <c r="AN131" i="14"/>
  <c r="AM131" i="14"/>
  <c r="AL131" i="14"/>
  <c r="AJ131" i="14"/>
  <c r="AI131" i="14"/>
  <c r="AG131" i="14"/>
  <c r="O131" i="14"/>
  <c r="P131" i="14" s="1"/>
  <c r="R131" i="14" s="1"/>
  <c r="T131" i="14" s="1"/>
  <c r="M131" i="14"/>
  <c r="N131" i="14" s="1"/>
  <c r="AX130" i="14"/>
  <c r="AW130" i="14"/>
  <c r="AV130" i="14"/>
  <c r="AT130" i="14"/>
  <c r="AS130" i="14"/>
  <c r="AQ130" i="14"/>
  <c r="AN130" i="14"/>
  <c r="AM130" i="14"/>
  <c r="AL130" i="14"/>
  <c r="AJ130" i="14"/>
  <c r="AI130" i="14"/>
  <c r="AG130" i="14"/>
  <c r="O130" i="14"/>
  <c r="P130" i="14" s="1"/>
  <c r="R130" i="14" s="1"/>
  <c r="T130" i="14" s="1"/>
  <c r="M130" i="14"/>
  <c r="N130" i="14" s="1"/>
  <c r="AX129" i="14"/>
  <c r="AW129" i="14"/>
  <c r="AV129" i="14"/>
  <c r="AT129" i="14"/>
  <c r="AS129" i="14"/>
  <c r="AQ129" i="14"/>
  <c r="AN129" i="14"/>
  <c r="AM129" i="14"/>
  <c r="AL129" i="14"/>
  <c r="AJ129" i="14"/>
  <c r="AI129" i="14"/>
  <c r="AG129" i="14"/>
  <c r="O129" i="14"/>
  <c r="P129" i="14" s="1"/>
  <c r="M129" i="14"/>
  <c r="N129" i="14" s="1"/>
  <c r="AX128" i="14"/>
  <c r="AW128" i="14"/>
  <c r="AU128" i="14"/>
  <c r="AT128" i="14"/>
  <c r="AS128" i="14"/>
  <c r="AR128" i="14"/>
  <c r="AQ128" i="14"/>
  <c r="AN128" i="14"/>
  <c r="AM128" i="14"/>
  <c r="AK128" i="14"/>
  <c r="AJ128" i="14"/>
  <c r="AI128" i="14"/>
  <c r="AH128" i="14"/>
  <c r="AG128" i="14"/>
  <c r="O128" i="14"/>
  <c r="P128" i="14" s="1"/>
  <c r="M128" i="14"/>
  <c r="N128" i="14" s="1"/>
  <c r="AX127" i="14"/>
  <c r="AW127" i="14"/>
  <c r="AU127" i="14"/>
  <c r="AT127" i="14"/>
  <c r="AS127" i="14"/>
  <c r="AR127" i="14"/>
  <c r="AQ127" i="14"/>
  <c r="AN127" i="14"/>
  <c r="AM127" i="14"/>
  <c r="AK127" i="14"/>
  <c r="AJ127" i="14"/>
  <c r="AI127" i="14"/>
  <c r="AH127" i="14"/>
  <c r="AG127" i="14"/>
  <c r="O127" i="14"/>
  <c r="P127" i="14" s="1"/>
  <c r="M127" i="14"/>
  <c r="N127" i="14" s="1"/>
  <c r="AX126" i="14"/>
  <c r="AW126" i="14"/>
  <c r="AV126" i="14"/>
  <c r="AT126" i="14"/>
  <c r="AR126" i="14"/>
  <c r="AQ126" i="14"/>
  <c r="AN126" i="14"/>
  <c r="AM126" i="14"/>
  <c r="AL126" i="14"/>
  <c r="AJ126" i="14"/>
  <c r="AH126" i="14"/>
  <c r="AG126" i="14"/>
  <c r="O126" i="14"/>
  <c r="P126" i="14" s="1"/>
  <c r="M126" i="14"/>
  <c r="N126" i="14" s="1"/>
  <c r="AX125" i="14"/>
  <c r="AW125" i="14"/>
  <c r="AV125" i="14"/>
  <c r="AT125" i="14"/>
  <c r="AR125" i="14"/>
  <c r="AQ125" i="14"/>
  <c r="AN125" i="14"/>
  <c r="AM125" i="14"/>
  <c r="AL125" i="14"/>
  <c r="AJ125" i="14"/>
  <c r="AH125" i="14"/>
  <c r="AG125" i="14"/>
  <c r="O125" i="14"/>
  <c r="P125" i="14" s="1"/>
  <c r="R125" i="14" s="1"/>
  <c r="T125" i="14" s="1"/>
  <c r="M125" i="14"/>
  <c r="N125" i="14" s="1"/>
  <c r="AX124" i="14"/>
  <c r="AW124" i="14"/>
  <c r="AV124" i="14"/>
  <c r="AT124" i="14"/>
  <c r="AR124" i="14"/>
  <c r="AQ124" i="14"/>
  <c r="AN124" i="14"/>
  <c r="AM124" i="14"/>
  <c r="AL124" i="14"/>
  <c r="AJ124" i="14"/>
  <c r="AH124" i="14"/>
  <c r="AG124" i="14"/>
  <c r="O124" i="14"/>
  <c r="P124" i="14" s="1"/>
  <c r="R124" i="14" s="1"/>
  <c r="T124" i="14" s="1"/>
  <c r="M124" i="14"/>
  <c r="N124" i="14" s="1"/>
  <c r="AW123" i="14"/>
  <c r="AV123" i="14"/>
  <c r="AU123" i="14"/>
  <c r="AT123" i="14"/>
  <c r="AS123" i="14"/>
  <c r="AR123" i="14"/>
  <c r="AQ123" i="14"/>
  <c r="AM123" i="14"/>
  <c r="AL123" i="14"/>
  <c r="AK123" i="14"/>
  <c r="AJ123" i="14"/>
  <c r="AI123" i="14"/>
  <c r="AH123" i="14"/>
  <c r="AG123" i="14"/>
  <c r="O123" i="14"/>
  <c r="P123" i="14" s="1"/>
  <c r="M123" i="14"/>
  <c r="N123" i="14" s="1"/>
  <c r="AX122" i="14"/>
  <c r="AW122" i="14"/>
  <c r="AU122" i="14"/>
  <c r="AT122" i="14"/>
  <c r="AS122" i="14"/>
  <c r="AR122" i="14"/>
  <c r="AQ122" i="14"/>
  <c r="AN122" i="14"/>
  <c r="AM122" i="14"/>
  <c r="AK122" i="14"/>
  <c r="AJ122" i="14"/>
  <c r="AI122" i="14"/>
  <c r="AH122" i="14"/>
  <c r="AG122" i="14"/>
  <c r="O122" i="14"/>
  <c r="P122" i="14" s="1"/>
  <c r="M122" i="14"/>
  <c r="N122" i="14" s="1"/>
  <c r="AX121" i="14"/>
  <c r="AW121" i="14"/>
  <c r="AV121" i="14"/>
  <c r="AU121" i="14"/>
  <c r="AT121" i="14"/>
  <c r="AQ121" i="14"/>
  <c r="AN121" i="14"/>
  <c r="AM121" i="14"/>
  <c r="AL121" i="14"/>
  <c r="AK121" i="14"/>
  <c r="AJ121" i="14"/>
  <c r="AG121" i="14"/>
  <c r="O121" i="14"/>
  <c r="P121" i="14" s="1"/>
  <c r="M121" i="14"/>
  <c r="N121" i="14" s="1"/>
  <c r="AX120" i="14"/>
  <c r="AW120" i="14"/>
  <c r="AV120" i="14"/>
  <c r="AU120" i="14"/>
  <c r="AT120" i="14"/>
  <c r="AQ120" i="14"/>
  <c r="AN120" i="14"/>
  <c r="AM120" i="14"/>
  <c r="AL120" i="14"/>
  <c r="AK120" i="14"/>
  <c r="AJ120" i="14"/>
  <c r="AG120" i="14"/>
  <c r="O120" i="14"/>
  <c r="P120" i="14" s="1"/>
  <c r="M120" i="14"/>
  <c r="N120" i="14" s="1"/>
  <c r="AX119" i="14"/>
  <c r="AW119" i="14"/>
  <c r="AV119" i="14"/>
  <c r="AU119" i="14"/>
  <c r="AT119" i="14"/>
  <c r="AS119" i="14"/>
  <c r="AR119" i="14"/>
  <c r="AN119" i="14"/>
  <c r="AM119" i="14"/>
  <c r="AL119" i="14"/>
  <c r="AK119" i="14"/>
  <c r="AJ119" i="14"/>
  <c r="AI119" i="14"/>
  <c r="AH119" i="14"/>
  <c r="O119" i="14"/>
  <c r="P119" i="14" s="1"/>
  <c r="R119" i="14" s="1"/>
  <c r="T119" i="14" s="1"/>
  <c r="M119" i="14"/>
  <c r="N119" i="14" s="1"/>
  <c r="AX118" i="14"/>
  <c r="AW118" i="14"/>
  <c r="AV118" i="14"/>
  <c r="AU118" i="14"/>
  <c r="AT118" i="14"/>
  <c r="AS118" i="14"/>
  <c r="AR118" i="14"/>
  <c r="AN118" i="14"/>
  <c r="AM118" i="14"/>
  <c r="AL118" i="14"/>
  <c r="AK118" i="14"/>
  <c r="AJ118" i="14"/>
  <c r="AI118" i="14"/>
  <c r="AH118" i="14"/>
  <c r="O118" i="14"/>
  <c r="P118" i="14" s="1"/>
  <c r="M118" i="14"/>
  <c r="N118" i="14" s="1"/>
  <c r="AX117" i="14"/>
  <c r="AW117" i="14"/>
  <c r="AV117" i="14"/>
  <c r="AU117" i="14"/>
  <c r="AT117" i="14"/>
  <c r="AS117" i="14"/>
  <c r="AR117" i="14"/>
  <c r="AN117" i="14"/>
  <c r="AM117" i="14"/>
  <c r="AL117" i="14"/>
  <c r="AK117" i="14"/>
  <c r="AJ117" i="14"/>
  <c r="AI117" i="14"/>
  <c r="AH117" i="14"/>
  <c r="O117" i="14"/>
  <c r="P117" i="14" s="1"/>
  <c r="M117" i="14"/>
  <c r="N117" i="14" s="1"/>
  <c r="AX116" i="14"/>
  <c r="AW116" i="14"/>
  <c r="AV116" i="14"/>
  <c r="AT116" i="14"/>
  <c r="AR116" i="14"/>
  <c r="AQ116" i="14"/>
  <c r="AN116" i="14"/>
  <c r="AM116" i="14"/>
  <c r="AL116" i="14"/>
  <c r="AJ116" i="14"/>
  <c r="AH116" i="14"/>
  <c r="AG116" i="14"/>
  <c r="O116" i="14"/>
  <c r="P116" i="14" s="1"/>
  <c r="M116" i="14"/>
  <c r="N116" i="14" s="1"/>
  <c r="AX115" i="14"/>
  <c r="AW115" i="14"/>
  <c r="AV115" i="14"/>
  <c r="AT115" i="14"/>
  <c r="AR115" i="14"/>
  <c r="AQ115" i="14"/>
  <c r="AN115" i="14"/>
  <c r="AM115" i="14"/>
  <c r="AL115" i="14"/>
  <c r="AJ115" i="14"/>
  <c r="AH115" i="14"/>
  <c r="AG115" i="14"/>
  <c r="O115" i="14"/>
  <c r="P115" i="14" s="1"/>
  <c r="M115" i="14"/>
  <c r="N115" i="14" s="1"/>
  <c r="AX114" i="14"/>
  <c r="AW114" i="14"/>
  <c r="AV114" i="14"/>
  <c r="AT114" i="14"/>
  <c r="AS114" i="14"/>
  <c r="AQ114" i="14"/>
  <c r="AN114" i="14"/>
  <c r="AM114" i="14"/>
  <c r="AL114" i="14"/>
  <c r="AJ114" i="14"/>
  <c r="AI114" i="14"/>
  <c r="AG114" i="14"/>
  <c r="O114" i="14"/>
  <c r="P114" i="14" s="1"/>
  <c r="M114" i="14"/>
  <c r="N114" i="14" s="1"/>
  <c r="AX113" i="14"/>
  <c r="AW113" i="14"/>
  <c r="AV113" i="14"/>
  <c r="AT113" i="14"/>
  <c r="AS113" i="14"/>
  <c r="AQ113" i="14"/>
  <c r="AN113" i="14"/>
  <c r="AM113" i="14"/>
  <c r="AL113" i="14"/>
  <c r="AJ113" i="14"/>
  <c r="AI113" i="14"/>
  <c r="AG113" i="14"/>
  <c r="O113" i="14"/>
  <c r="P113" i="14" s="1"/>
  <c r="M113" i="14"/>
  <c r="N113" i="14" s="1"/>
  <c r="AX112" i="14"/>
  <c r="AW112" i="14"/>
  <c r="AV112" i="14"/>
  <c r="AT112" i="14"/>
  <c r="AR112" i="14"/>
  <c r="AQ112" i="14"/>
  <c r="AN112" i="14"/>
  <c r="AM112" i="14"/>
  <c r="AL112" i="14"/>
  <c r="AJ112" i="14"/>
  <c r="AH112" i="14"/>
  <c r="AG112" i="14"/>
  <c r="O112" i="14"/>
  <c r="P112" i="14" s="1"/>
  <c r="M112" i="14"/>
  <c r="N112" i="14" s="1"/>
  <c r="AX111" i="14"/>
  <c r="AW111" i="14"/>
  <c r="AU111" i="14"/>
  <c r="AT111" i="14"/>
  <c r="AS111" i="14"/>
  <c r="AR111" i="14"/>
  <c r="AQ111" i="14"/>
  <c r="AN111" i="14"/>
  <c r="AM111" i="14"/>
  <c r="AK111" i="14"/>
  <c r="AJ111" i="14"/>
  <c r="AI111" i="14"/>
  <c r="AH111" i="14"/>
  <c r="AG111" i="14"/>
  <c r="O111" i="14"/>
  <c r="P111" i="14" s="1"/>
  <c r="M111" i="14"/>
  <c r="N111" i="14" s="1"/>
  <c r="AW110" i="14"/>
  <c r="AV110" i="14"/>
  <c r="AU110" i="14"/>
  <c r="AT110" i="14"/>
  <c r="AS110" i="14"/>
  <c r="AR110" i="14"/>
  <c r="AQ110" i="14"/>
  <c r="AM110" i="14"/>
  <c r="AL110" i="14"/>
  <c r="AK110" i="14"/>
  <c r="AJ110" i="14"/>
  <c r="AI110" i="14"/>
  <c r="AH110" i="14"/>
  <c r="AG110" i="14"/>
  <c r="O110" i="14"/>
  <c r="P110" i="14" s="1"/>
  <c r="M110" i="14"/>
  <c r="N110" i="14" s="1"/>
  <c r="AX109" i="14"/>
  <c r="AW109" i="14"/>
  <c r="AV109" i="14"/>
  <c r="AT109" i="14"/>
  <c r="AS109" i="14"/>
  <c r="AQ109" i="14"/>
  <c r="AN109" i="14"/>
  <c r="AM109" i="14"/>
  <c r="AL109" i="14"/>
  <c r="AJ109" i="14"/>
  <c r="AI109" i="14"/>
  <c r="AG109" i="14"/>
  <c r="O109" i="14"/>
  <c r="P109" i="14" s="1"/>
  <c r="M109" i="14"/>
  <c r="N109" i="14" s="1"/>
  <c r="AX108" i="14"/>
  <c r="AW108" i="14"/>
  <c r="AV108" i="14"/>
  <c r="AT108" i="14"/>
  <c r="AS108" i="14"/>
  <c r="AQ108" i="14"/>
  <c r="AN108" i="14"/>
  <c r="AM108" i="14"/>
  <c r="AL108" i="14"/>
  <c r="AJ108" i="14"/>
  <c r="AI108" i="14"/>
  <c r="AG108" i="14"/>
  <c r="O108" i="14"/>
  <c r="P108" i="14" s="1"/>
  <c r="M108" i="14"/>
  <c r="N108" i="14" s="1"/>
  <c r="AX107" i="14"/>
  <c r="AW107" i="14"/>
  <c r="AV107" i="14"/>
  <c r="AT107" i="14"/>
  <c r="AS107" i="14"/>
  <c r="AQ107" i="14"/>
  <c r="AN107" i="14"/>
  <c r="AM107" i="14"/>
  <c r="AL107" i="14"/>
  <c r="AJ107" i="14"/>
  <c r="AI107" i="14"/>
  <c r="AG107" i="14"/>
  <c r="O107" i="14"/>
  <c r="P107" i="14" s="1"/>
  <c r="M107" i="14"/>
  <c r="N107" i="14" s="1"/>
  <c r="AX106" i="14"/>
  <c r="AW106" i="14"/>
  <c r="AV106" i="14"/>
  <c r="AU106" i="14"/>
  <c r="AS106" i="14"/>
  <c r="AR106" i="14"/>
  <c r="AQ106" i="14"/>
  <c r="AN106" i="14"/>
  <c r="AM106" i="14"/>
  <c r="AL106" i="14"/>
  <c r="AK106" i="14"/>
  <c r="AI106" i="14"/>
  <c r="AH106" i="14"/>
  <c r="AG106" i="14"/>
  <c r="O106" i="14"/>
  <c r="P106" i="14" s="1"/>
  <c r="R106" i="14" s="1"/>
  <c r="T106" i="14" s="1"/>
  <c r="M106" i="14"/>
  <c r="N106" i="14" s="1"/>
  <c r="AX105" i="14"/>
  <c r="AW105" i="14"/>
  <c r="AV105" i="14"/>
  <c r="AU105" i="14"/>
  <c r="AT105" i="14"/>
  <c r="AS105" i="14"/>
  <c r="AR105" i="14"/>
  <c r="AN105" i="14"/>
  <c r="AM105" i="14"/>
  <c r="AL105" i="14"/>
  <c r="AK105" i="14"/>
  <c r="AJ105" i="14"/>
  <c r="AI105" i="14"/>
  <c r="AH105" i="14"/>
  <c r="O105" i="14"/>
  <c r="P105" i="14" s="1"/>
  <c r="M105" i="14"/>
  <c r="N105" i="14" s="1"/>
  <c r="AX104" i="14"/>
  <c r="AW104" i="14"/>
  <c r="AU104" i="14"/>
  <c r="AT104" i="14"/>
  <c r="AS104" i="14"/>
  <c r="AR104" i="14"/>
  <c r="AQ104" i="14"/>
  <c r="AN104" i="14"/>
  <c r="AM104" i="14"/>
  <c r="AK104" i="14"/>
  <c r="AJ104" i="14"/>
  <c r="AI104" i="14"/>
  <c r="AH104" i="14"/>
  <c r="AG104" i="14"/>
  <c r="O104" i="14"/>
  <c r="P104" i="14" s="1"/>
  <c r="R104" i="14" s="1"/>
  <c r="T104" i="14" s="1"/>
  <c r="M104" i="14"/>
  <c r="N104" i="14" s="1"/>
  <c r="AX103" i="14"/>
  <c r="AW103" i="14"/>
  <c r="AU103" i="14"/>
  <c r="AT103" i="14"/>
  <c r="AS103" i="14"/>
  <c r="AR103" i="14"/>
  <c r="AQ103" i="14"/>
  <c r="AN103" i="14"/>
  <c r="AM103" i="14"/>
  <c r="AK103" i="14"/>
  <c r="AJ103" i="14"/>
  <c r="AI103" i="14"/>
  <c r="AH103" i="14"/>
  <c r="AG103" i="14"/>
  <c r="O103" i="14"/>
  <c r="P103" i="14" s="1"/>
  <c r="M103" i="14"/>
  <c r="N103" i="14" s="1"/>
  <c r="AX102" i="14"/>
  <c r="AW102" i="14"/>
  <c r="AU102" i="14"/>
  <c r="AT102" i="14"/>
  <c r="AS102" i="14"/>
  <c r="AR102" i="14"/>
  <c r="AQ102" i="14"/>
  <c r="AN102" i="14"/>
  <c r="AM102" i="14"/>
  <c r="AK102" i="14"/>
  <c r="AJ102" i="14"/>
  <c r="AI102" i="14"/>
  <c r="AH102" i="14"/>
  <c r="AG102" i="14"/>
  <c r="O102" i="14"/>
  <c r="P102" i="14" s="1"/>
  <c r="M102" i="14"/>
  <c r="N102" i="14" s="1"/>
  <c r="AX101" i="14"/>
  <c r="AW101" i="14"/>
  <c r="AU101" i="14"/>
  <c r="AT101" i="14"/>
  <c r="AS101" i="14"/>
  <c r="AR101" i="14"/>
  <c r="AQ101" i="14"/>
  <c r="AN101" i="14"/>
  <c r="AM101" i="14"/>
  <c r="AK101" i="14"/>
  <c r="AJ101" i="14"/>
  <c r="AI101" i="14"/>
  <c r="AH101" i="14"/>
  <c r="AG101" i="14"/>
  <c r="O101" i="14"/>
  <c r="P101" i="14" s="1"/>
  <c r="M101" i="14"/>
  <c r="N101" i="14" s="1"/>
  <c r="AX100" i="14"/>
  <c r="AW100" i="14"/>
  <c r="AV100" i="14"/>
  <c r="AU100" i="14"/>
  <c r="AT100" i="14"/>
  <c r="AS100" i="14"/>
  <c r="AR100" i="14"/>
  <c r="AN100" i="14"/>
  <c r="AM100" i="14"/>
  <c r="AL100" i="14"/>
  <c r="AK100" i="14"/>
  <c r="AJ100" i="14"/>
  <c r="AI100" i="14"/>
  <c r="AH100" i="14"/>
  <c r="O100" i="14"/>
  <c r="P100" i="14" s="1"/>
  <c r="M100" i="14"/>
  <c r="N100" i="14" s="1"/>
  <c r="AX99" i="14"/>
  <c r="AW99" i="14"/>
  <c r="AV99" i="14"/>
  <c r="AU99" i="14"/>
  <c r="AT99" i="14"/>
  <c r="AS99" i="14"/>
  <c r="AR99" i="14"/>
  <c r="AN99" i="14"/>
  <c r="AM99" i="14"/>
  <c r="AL99" i="14"/>
  <c r="AK99" i="14"/>
  <c r="AJ99" i="14"/>
  <c r="AI99" i="14"/>
  <c r="AH99" i="14"/>
  <c r="O99" i="14"/>
  <c r="P99" i="14" s="1"/>
  <c r="M99" i="14"/>
  <c r="N99" i="14" s="1"/>
  <c r="AX98" i="14"/>
  <c r="AW98" i="14"/>
  <c r="AV98" i="14"/>
  <c r="AU98" i="14"/>
  <c r="AT98" i="14"/>
  <c r="AS98" i="14"/>
  <c r="AR98" i="14"/>
  <c r="AN98" i="14"/>
  <c r="AM98" i="14"/>
  <c r="AL98" i="14"/>
  <c r="AK98" i="14"/>
  <c r="AJ98" i="14"/>
  <c r="AI98" i="14"/>
  <c r="AH98" i="14"/>
  <c r="O98" i="14"/>
  <c r="P98" i="14" s="1"/>
  <c r="M98" i="14"/>
  <c r="N98" i="14" s="1"/>
  <c r="AX97" i="14"/>
  <c r="AW97" i="14"/>
  <c r="AV97" i="14"/>
  <c r="AU97" i="14"/>
  <c r="AT97" i="14"/>
  <c r="AS97" i="14"/>
  <c r="AR97" i="14"/>
  <c r="AN97" i="14"/>
  <c r="AM97" i="14"/>
  <c r="AL97" i="14"/>
  <c r="AK97" i="14"/>
  <c r="AJ97" i="14"/>
  <c r="AI97" i="14"/>
  <c r="AH97" i="14"/>
  <c r="O97" i="14"/>
  <c r="P97" i="14" s="1"/>
  <c r="M97" i="14"/>
  <c r="N97" i="14" s="1"/>
  <c r="AX96" i="14"/>
  <c r="AW96" i="14"/>
  <c r="AV96" i="14"/>
  <c r="AU96" i="14"/>
  <c r="AT96" i="14"/>
  <c r="AS96" i="14"/>
  <c r="AR96" i="14"/>
  <c r="AN96" i="14"/>
  <c r="AM96" i="14"/>
  <c r="AL96" i="14"/>
  <c r="AK96" i="14"/>
  <c r="AJ96" i="14"/>
  <c r="AI96" i="14"/>
  <c r="AH96" i="14"/>
  <c r="O96" i="14"/>
  <c r="P96" i="14" s="1"/>
  <c r="M96" i="14"/>
  <c r="N96" i="14" s="1"/>
  <c r="AX94" i="14"/>
  <c r="AW94" i="14"/>
  <c r="AV94" i="14"/>
  <c r="AT94" i="14"/>
  <c r="AS94" i="14"/>
  <c r="AQ94" i="14"/>
  <c r="AN94" i="14"/>
  <c r="AM94" i="14"/>
  <c r="AL94" i="14"/>
  <c r="AJ94" i="14"/>
  <c r="AI94" i="14"/>
  <c r="AG94" i="14"/>
  <c r="O94" i="14"/>
  <c r="P94" i="14" s="1"/>
  <c r="R94" i="14" s="1"/>
  <c r="T94" i="14" s="1"/>
  <c r="M94" i="14"/>
  <c r="N94" i="14" s="1"/>
  <c r="AW93" i="14"/>
  <c r="AV93" i="14"/>
  <c r="AU93" i="14"/>
  <c r="AT93" i="14"/>
  <c r="AS93" i="14"/>
  <c r="AR93" i="14"/>
  <c r="AQ93" i="14"/>
  <c r="AM93" i="14"/>
  <c r="AL93" i="14"/>
  <c r="AK93" i="14"/>
  <c r="AJ93" i="14"/>
  <c r="AI93" i="14"/>
  <c r="AH93" i="14"/>
  <c r="AG93" i="14"/>
  <c r="O93" i="14"/>
  <c r="P93" i="14" s="1"/>
  <c r="R93" i="14" s="1"/>
  <c r="T93" i="14" s="1"/>
  <c r="M93" i="14"/>
  <c r="N93" i="14" s="1"/>
  <c r="AW92" i="14"/>
  <c r="AV92" i="14"/>
  <c r="AU92" i="14"/>
  <c r="AT92" i="14"/>
  <c r="AS92" i="14"/>
  <c r="AR92" i="14"/>
  <c r="AQ92" i="14"/>
  <c r="AM92" i="14"/>
  <c r="AL92" i="14"/>
  <c r="AK92" i="14"/>
  <c r="AJ92" i="14"/>
  <c r="AI92" i="14"/>
  <c r="AH92" i="14"/>
  <c r="AG92" i="14"/>
  <c r="O92" i="14"/>
  <c r="P92" i="14" s="1"/>
  <c r="M92" i="14"/>
  <c r="N92" i="14" s="1"/>
  <c r="AW91" i="14"/>
  <c r="AV91" i="14"/>
  <c r="AU91" i="14"/>
  <c r="AT91" i="14"/>
  <c r="AS91" i="14"/>
  <c r="AR91" i="14"/>
  <c r="AQ91" i="14"/>
  <c r="AM91" i="14"/>
  <c r="AL91" i="14"/>
  <c r="AK91" i="14"/>
  <c r="AJ91" i="14"/>
  <c r="AI91" i="14"/>
  <c r="AH91" i="14"/>
  <c r="AG91" i="14"/>
  <c r="O91" i="14"/>
  <c r="P91" i="14" s="1"/>
  <c r="R91" i="14" s="1"/>
  <c r="T91" i="14" s="1"/>
  <c r="M91" i="14"/>
  <c r="N91" i="14" s="1"/>
  <c r="AW90" i="14"/>
  <c r="AV90" i="14"/>
  <c r="AU90" i="14"/>
  <c r="AT90" i="14"/>
  <c r="AS90" i="14"/>
  <c r="AR90" i="14"/>
  <c r="AQ90" i="14"/>
  <c r="AM90" i="14"/>
  <c r="AL90" i="14"/>
  <c r="AK90" i="14"/>
  <c r="AJ90" i="14"/>
  <c r="AI90" i="14"/>
  <c r="AH90" i="14"/>
  <c r="AG90" i="14"/>
  <c r="O90" i="14"/>
  <c r="P90" i="14" s="1"/>
  <c r="M90" i="14"/>
  <c r="N90" i="14" s="1"/>
  <c r="AW89" i="14"/>
  <c r="AV89" i="14"/>
  <c r="AU89" i="14"/>
  <c r="AT89" i="14"/>
  <c r="AS89" i="14"/>
  <c r="AR89" i="14"/>
  <c r="AQ89" i="14"/>
  <c r="AM89" i="14"/>
  <c r="AL89" i="14"/>
  <c r="AK89" i="14"/>
  <c r="AJ89" i="14"/>
  <c r="AI89" i="14"/>
  <c r="AH89" i="14"/>
  <c r="AG89" i="14"/>
  <c r="O89" i="14"/>
  <c r="P89" i="14" s="1"/>
  <c r="M89" i="14"/>
  <c r="N89" i="14" s="1"/>
  <c r="AW88" i="14"/>
  <c r="AV88" i="14"/>
  <c r="AU88" i="14"/>
  <c r="AT88" i="14"/>
  <c r="AS88" i="14"/>
  <c r="AR88" i="14"/>
  <c r="AQ88" i="14"/>
  <c r="AM88" i="14"/>
  <c r="AL88" i="14"/>
  <c r="AK88" i="14"/>
  <c r="AJ88" i="14"/>
  <c r="AI88" i="14"/>
  <c r="AH88" i="14"/>
  <c r="AG88" i="14"/>
  <c r="O88" i="14"/>
  <c r="P88" i="14" s="1"/>
  <c r="M88" i="14"/>
  <c r="N88" i="14" s="1"/>
  <c r="AW87" i="14"/>
  <c r="AV87" i="14"/>
  <c r="AU87" i="14"/>
  <c r="AT87" i="14"/>
  <c r="AS87" i="14"/>
  <c r="AR87" i="14"/>
  <c r="AQ87" i="14"/>
  <c r="AM87" i="14"/>
  <c r="AL87" i="14"/>
  <c r="AK87" i="14"/>
  <c r="AJ87" i="14"/>
  <c r="AI87" i="14"/>
  <c r="AH87" i="14"/>
  <c r="AG87" i="14"/>
  <c r="O87" i="14"/>
  <c r="P87" i="14" s="1"/>
  <c r="M87" i="14"/>
  <c r="N87" i="14" s="1"/>
  <c r="AW86" i="14"/>
  <c r="AV86" i="14"/>
  <c r="AU86" i="14"/>
  <c r="AT86" i="14"/>
  <c r="AS86" i="14"/>
  <c r="AR86" i="14"/>
  <c r="AQ86" i="14"/>
  <c r="AM86" i="14"/>
  <c r="AL86" i="14"/>
  <c r="AK86" i="14"/>
  <c r="AJ86" i="14"/>
  <c r="AI86" i="14"/>
  <c r="AH86" i="14"/>
  <c r="AG86" i="14"/>
  <c r="O86" i="14"/>
  <c r="P86" i="14" s="1"/>
  <c r="M86" i="14"/>
  <c r="N86" i="14" s="1"/>
  <c r="AW85" i="14"/>
  <c r="AV85" i="14"/>
  <c r="AU85" i="14"/>
  <c r="AT85" i="14"/>
  <c r="AS85" i="14"/>
  <c r="AR85" i="14"/>
  <c r="AQ85" i="14"/>
  <c r="AM85" i="14"/>
  <c r="AL85" i="14"/>
  <c r="AK85" i="14"/>
  <c r="AJ85" i="14"/>
  <c r="AI85" i="14"/>
  <c r="AH85" i="14"/>
  <c r="AG85" i="14"/>
  <c r="O85" i="14"/>
  <c r="P85" i="14" s="1"/>
  <c r="M85" i="14"/>
  <c r="N85" i="14" s="1"/>
  <c r="AW84" i="14"/>
  <c r="AV84" i="14"/>
  <c r="AU84" i="14"/>
  <c r="AT84" i="14"/>
  <c r="AS84" i="14"/>
  <c r="AR84" i="14"/>
  <c r="AQ84" i="14"/>
  <c r="AM84" i="14"/>
  <c r="AL84" i="14"/>
  <c r="AK84" i="14"/>
  <c r="AJ84" i="14"/>
  <c r="AI84" i="14"/>
  <c r="AH84" i="14"/>
  <c r="AG84" i="14"/>
  <c r="O84" i="14"/>
  <c r="P84" i="14" s="1"/>
  <c r="M84" i="14"/>
  <c r="N84" i="14" s="1"/>
  <c r="AW83" i="14"/>
  <c r="AV83" i="14"/>
  <c r="AU83" i="14"/>
  <c r="AT83" i="14"/>
  <c r="AS83" i="14"/>
  <c r="AR83" i="14"/>
  <c r="AQ83" i="14"/>
  <c r="AM83" i="14"/>
  <c r="AL83" i="14"/>
  <c r="AK83" i="14"/>
  <c r="AJ83" i="14"/>
  <c r="AI83" i="14"/>
  <c r="AH83" i="14"/>
  <c r="AG83" i="14"/>
  <c r="O83" i="14"/>
  <c r="P83" i="14" s="1"/>
  <c r="M83" i="14"/>
  <c r="N83" i="14" s="1"/>
  <c r="AW82" i="14"/>
  <c r="AV82" i="14"/>
  <c r="AU82" i="14"/>
  <c r="AT82" i="14"/>
  <c r="AS82" i="14"/>
  <c r="AR82" i="14"/>
  <c r="AQ82" i="14"/>
  <c r="AM82" i="14"/>
  <c r="AL82" i="14"/>
  <c r="AK82" i="14"/>
  <c r="AJ82" i="14"/>
  <c r="AI82" i="14"/>
  <c r="AH82" i="14"/>
  <c r="AG82" i="14"/>
  <c r="O82" i="14"/>
  <c r="P82" i="14" s="1"/>
  <c r="R82" i="14" s="1"/>
  <c r="T82" i="14" s="1"/>
  <c r="M82" i="14"/>
  <c r="N82" i="14" s="1"/>
  <c r="AW81" i="14"/>
  <c r="AV81" i="14"/>
  <c r="AU81" i="14"/>
  <c r="AT81" i="14"/>
  <c r="AS81" i="14"/>
  <c r="AR81" i="14"/>
  <c r="AQ81" i="14"/>
  <c r="AM81" i="14"/>
  <c r="AL81" i="14"/>
  <c r="AK81" i="14"/>
  <c r="AJ81" i="14"/>
  <c r="AI81" i="14"/>
  <c r="AH81" i="14"/>
  <c r="AG81" i="14"/>
  <c r="O81" i="14"/>
  <c r="P81" i="14" s="1"/>
  <c r="R81" i="14" s="1"/>
  <c r="T81" i="14" s="1"/>
  <c r="M81" i="14"/>
  <c r="N81" i="14" s="1"/>
  <c r="AW80" i="14"/>
  <c r="AV80" i="14"/>
  <c r="AU80" i="14"/>
  <c r="AT80" i="14"/>
  <c r="AS80" i="14"/>
  <c r="AR80" i="14"/>
  <c r="AQ80" i="14"/>
  <c r="AM80" i="14"/>
  <c r="AL80" i="14"/>
  <c r="AK80" i="14"/>
  <c r="AJ80" i="14"/>
  <c r="AI80" i="14"/>
  <c r="AH80" i="14"/>
  <c r="AG80" i="14"/>
  <c r="O80" i="14"/>
  <c r="P80" i="14" s="1"/>
  <c r="M80" i="14"/>
  <c r="N80" i="14" s="1"/>
  <c r="AW79" i="14"/>
  <c r="AV79" i="14"/>
  <c r="AU79" i="14"/>
  <c r="AT79" i="14"/>
  <c r="AS79" i="14"/>
  <c r="AR79" i="14"/>
  <c r="AQ79" i="14"/>
  <c r="AM79" i="14"/>
  <c r="AL79" i="14"/>
  <c r="AK79" i="14"/>
  <c r="AJ79" i="14"/>
  <c r="AI79" i="14"/>
  <c r="AH79" i="14"/>
  <c r="AG79" i="14"/>
  <c r="O79" i="14"/>
  <c r="P79" i="14" s="1"/>
  <c r="M79" i="14"/>
  <c r="N79" i="14" s="1"/>
  <c r="AW78" i="14"/>
  <c r="AV78" i="14"/>
  <c r="AU78" i="14"/>
  <c r="AT78" i="14"/>
  <c r="AS78" i="14"/>
  <c r="AR78" i="14"/>
  <c r="AQ78" i="14"/>
  <c r="AM78" i="14"/>
  <c r="AL78" i="14"/>
  <c r="AK78" i="14"/>
  <c r="AJ78" i="14"/>
  <c r="AI78" i="14"/>
  <c r="AH78" i="14"/>
  <c r="AG78" i="14"/>
  <c r="O78" i="14"/>
  <c r="P78" i="14" s="1"/>
  <c r="M78" i="14"/>
  <c r="N78" i="14" s="1"/>
  <c r="AX77" i="14"/>
  <c r="AW77" i="14"/>
  <c r="AV77" i="14"/>
  <c r="AT77" i="14"/>
  <c r="AS77" i="14"/>
  <c r="AQ77" i="14"/>
  <c r="AN77" i="14"/>
  <c r="AM77" i="14"/>
  <c r="AL77" i="14"/>
  <c r="AJ77" i="14"/>
  <c r="AI77" i="14"/>
  <c r="AG77" i="14"/>
  <c r="O77" i="14"/>
  <c r="P77" i="14" s="1"/>
  <c r="M77" i="14"/>
  <c r="N77" i="14" s="1"/>
  <c r="AX76" i="14"/>
  <c r="AW76" i="14"/>
  <c r="AV76" i="14"/>
  <c r="AT76" i="14"/>
  <c r="AS76" i="14"/>
  <c r="AQ76" i="14"/>
  <c r="AN76" i="14"/>
  <c r="AM76" i="14"/>
  <c r="AL76" i="14"/>
  <c r="AJ76" i="14"/>
  <c r="AI76" i="14"/>
  <c r="AG76" i="14"/>
  <c r="O76" i="14"/>
  <c r="P76" i="14" s="1"/>
  <c r="M76" i="14"/>
  <c r="N76" i="14" s="1"/>
  <c r="AX75" i="14"/>
  <c r="AW75" i="14"/>
  <c r="AU75" i="14"/>
  <c r="AT75" i="14"/>
  <c r="AS75" i="14"/>
  <c r="AR75" i="14"/>
  <c r="AQ75" i="14"/>
  <c r="AN75" i="14"/>
  <c r="AM75" i="14"/>
  <c r="AK75" i="14"/>
  <c r="AJ75" i="14"/>
  <c r="AI75" i="14"/>
  <c r="AH75" i="14"/>
  <c r="AG75" i="14"/>
  <c r="O75" i="14"/>
  <c r="P75" i="14" s="1"/>
  <c r="M75" i="14"/>
  <c r="N75" i="14" s="1"/>
  <c r="AW74" i="14"/>
  <c r="AV74" i="14"/>
  <c r="AU74" i="14"/>
  <c r="AT74" i="14"/>
  <c r="AS74" i="14"/>
  <c r="AR74" i="14"/>
  <c r="AQ74" i="14"/>
  <c r="AM74" i="14"/>
  <c r="AL74" i="14"/>
  <c r="AK74" i="14"/>
  <c r="AJ74" i="14"/>
  <c r="AI74" i="14"/>
  <c r="AH74" i="14"/>
  <c r="AG74" i="14"/>
  <c r="O74" i="14"/>
  <c r="P74" i="14" s="1"/>
  <c r="M74" i="14"/>
  <c r="N74" i="14" s="1"/>
  <c r="AW73" i="14"/>
  <c r="AV73" i="14"/>
  <c r="AU73" i="14"/>
  <c r="AT73" i="14"/>
  <c r="AS73" i="14"/>
  <c r="AR73" i="14"/>
  <c r="AQ73" i="14"/>
  <c r="AM73" i="14"/>
  <c r="AL73" i="14"/>
  <c r="AK73" i="14"/>
  <c r="AJ73" i="14"/>
  <c r="AI73" i="14"/>
  <c r="AH73" i="14"/>
  <c r="AG73" i="14"/>
  <c r="O73" i="14"/>
  <c r="P73" i="14" s="1"/>
  <c r="M73" i="14"/>
  <c r="N73" i="14" s="1"/>
  <c r="AW72" i="14"/>
  <c r="AV72" i="14"/>
  <c r="AU72" i="14"/>
  <c r="AT72" i="14"/>
  <c r="AS72" i="14"/>
  <c r="AR72" i="14"/>
  <c r="AQ72" i="14"/>
  <c r="AM72" i="14"/>
  <c r="AL72" i="14"/>
  <c r="AK72" i="14"/>
  <c r="AJ72" i="14"/>
  <c r="AI72" i="14"/>
  <c r="AH72" i="14"/>
  <c r="AG72" i="14"/>
  <c r="O72" i="14"/>
  <c r="P72" i="14" s="1"/>
  <c r="M72" i="14"/>
  <c r="N72" i="14" s="1"/>
  <c r="AW71" i="14"/>
  <c r="AV71" i="14"/>
  <c r="AU71" i="14"/>
  <c r="AT71" i="14"/>
  <c r="AS71" i="14"/>
  <c r="AR71" i="14"/>
  <c r="AQ71" i="14"/>
  <c r="AM71" i="14"/>
  <c r="AL71" i="14"/>
  <c r="AK71" i="14"/>
  <c r="AJ71" i="14"/>
  <c r="AI71" i="14"/>
  <c r="AH71" i="14"/>
  <c r="AG71" i="14"/>
  <c r="O71" i="14"/>
  <c r="P71" i="14" s="1"/>
  <c r="M71" i="14"/>
  <c r="N71" i="14" s="1"/>
  <c r="AW70" i="14"/>
  <c r="AV70" i="14"/>
  <c r="AU70" i="14"/>
  <c r="AT70" i="14"/>
  <c r="AS70" i="14"/>
  <c r="AR70" i="14"/>
  <c r="AQ70" i="14"/>
  <c r="AM70" i="14"/>
  <c r="AL70" i="14"/>
  <c r="AK70" i="14"/>
  <c r="AJ70" i="14"/>
  <c r="AI70" i="14"/>
  <c r="AH70" i="14"/>
  <c r="AG70" i="14"/>
  <c r="O70" i="14"/>
  <c r="P70" i="14" s="1"/>
  <c r="R70" i="14" s="1"/>
  <c r="T70" i="14" s="1"/>
  <c r="M70" i="14"/>
  <c r="N70" i="14" s="1"/>
  <c r="AW69" i="14"/>
  <c r="AV69" i="14"/>
  <c r="AU69" i="14"/>
  <c r="AT69" i="14"/>
  <c r="AS69" i="14"/>
  <c r="AR69" i="14"/>
  <c r="AQ69" i="14"/>
  <c r="AM69" i="14"/>
  <c r="AL69" i="14"/>
  <c r="AK69" i="14"/>
  <c r="AJ69" i="14"/>
  <c r="AI69" i="14"/>
  <c r="AH69" i="14"/>
  <c r="AG69" i="14"/>
  <c r="O69" i="14"/>
  <c r="P69" i="14" s="1"/>
  <c r="R69" i="14" s="1"/>
  <c r="T69" i="14" s="1"/>
  <c r="M69" i="14"/>
  <c r="N69" i="14" s="1"/>
  <c r="AW68" i="14"/>
  <c r="AV68" i="14"/>
  <c r="AU68" i="14"/>
  <c r="AT68" i="14"/>
  <c r="AS68" i="14"/>
  <c r="AR68" i="14"/>
  <c r="AQ68" i="14"/>
  <c r="AM68" i="14"/>
  <c r="AL68" i="14"/>
  <c r="AK68" i="14"/>
  <c r="AJ68" i="14"/>
  <c r="AI68" i="14"/>
  <c r="AH68" i="14"/>
  <c r="AG68" i="14"/>
  <c r="O68" i="14"/>
  <c r="P68" i="14" s="1"/>
  <c r="M68" i="14"/>
  <c r="N68" i="14" s="1"/>
  <c r="AW67" i="14"/>
  <c r="AV67" i="14"/>
  <c r="AU67" i="14"/>
  <c r="AT67" i="14"/>
  <c r="AS67" i="14"/>
  <c r="AR67" i="14"/>
  <c r="AQ67" i="14"/>
  <c r="AM67" i="14"/>
  <c r="AL67" i="14"/>
  <c r="AK67" i="14"/>
  <c r="AJ67" i="14"/>
  <c r="AI67" i="14"/>
  <c r="AH67" i="14"/>
  <c r="AG67" i="14"/>
  <c r="O67" i="14"/>
  <c r="P67" i="14" s="1"/>
  <c r="R67" i="14" s="1"/>
  <c r="T67" i="14" s="1"/>
  <c r="M67" i="14"/>
  <c r="N67" i="14" s="1"/>
  <c r="AW66" i="14"/>
  <c r="AV66" i="14"/>
  <c r="AU66" i="14"/>
  <c r="AT66" i="14"/>
  <c r="AS66" i="14"/>
  <c r="AR66" i="14"/>
  <c r="AQ66" i="14"/>
  <c r="AM66" i="14"/>
  <c r="AL66" i="14"/>
  <c r="AK66" i="14"/>
  <c r="AJ66" i="14"/>
  <c r="AI66" i="14"/>
  <c r="AH66" i="14"/>
  <c r="AG66" i="14"/>
  <c r="O66" i="14"/>
  <c r="P66" i="14" s="1"/>
  <c r="M66" i="14"/>
  <c r="N66" i="14" s="1"/>
  <c r="AW65" i="14"/>
  <c r="AV65" i="14"/>
  <c r="AU65" i="14"/>
  <c r="AT65" i="14"/>
  <c r="AS65" i="14"/>
  <c r="AR65" i="14"/>
  <c r="AQ65" i="14"/>
  <c r="AM65" i="14"/>
  <c r="AL65" i="14"/>
  <c r="AK65" i="14"/>
  <c r="AJ65" i="14"/>
  <c r="AI65" i="14"/>
  <c r="AH65" i="14"/>
  <c r="AG65" i="14"/>
  <c r="O65" i="14"/>
  <c r="P65" i="14" s="1"/>
  <c r="M65" i="14"/>
  <c r="N65" i="14" s="1"/>
  <c r="AX64" i="14"/>
  <c r="AW64" i="14"/>
  <c r="AV64" i="14"/>
  <c r="AT64" i="14"/>
  <c r="AR64" i="14"/>
  <c r="AQ64" i="14"/>
  <c r="AN64" i="14"/>
  <c r="AM64" i="14"/>
  <c r="AL64" i="14"/>
  <c r="AJ64" i="14"/>
  <c r="AH64" i="14"/>
  <c r="AG64" i="14"/>
  <c r="O64" i="14"/>
  <c r="P64" i="14" s="1"/>
  <c r="M64" i="14"/>
  <c r="N64" i="14" s="1"/>
  <c r="AX63" i="14"/>
  <c r="AW63" i="14"/>
  <c r="AU63" i="14"/>
  <c r="AT63" i="14"/>
  <c r="AS63" i="14"/>
  <c r="AR63" i="14"/>
  <c r="AQ63" i="14"/>
  <c r="AN63" i="14"/>
  <c r="AM63" i="14"/>
  <c r="AK63" i="14"/>
  <c r="AJ63" i="14"/>
  <c r="AI63" i="14"/>
  <c r="AH63" i="14"/>
  <c r="AG63" i="14"/>
  <c r="O63" i="14"/>
  <c r="P63" i="14" s="1"/>
  <c r="M63" i="14"/>
  <c r="N63" i="14" s="1"/>
  <c r="AX62" i="14"/>
  <c r="AV62" i="14"/>
  <c r="AU62" i="14"/>
  <c r="AT62" i="14"/>
  <c r="AS62" i="14"/>
  <c r="AR62" i="14"/>
  <c r="AQ62" i="14"/>
  <c r="AN62" i="14"/>
  <c r="AL62" i="14"/>
  <c r="AK62" i="14"/>
  <c r="AJ62" i="14"/>
  <c r="AI62" i="14"/>
  <c r="AH62" i="14"/>
  <c r="AG62" i="14"/>
  <c r="O62" i="14"/>
  <c r="P62" i="14" s="1"/>
  <c r="M62" i="14"/>
  <c r="N62" i="14" s="1"/>
  <c r="AX61" i="14"/>
  <c r="AW61" i="14"/>
  <c r="AV61" i="14"/>
  <c r="AT61" i="14"/>
  <c r="AR61" i="14"/>
  <c r="AQ61" i="14"/>
  <c r="AN61" i="14"/>
  <c r="AM61" i="14"/>
  <c r="AL61" i="14"/>
  <c r="AJ61" i="14"/>
  <c r="AH61" i="14"/>
  <c r="AG61" i="14"/>
  <c r="O61" i="14"/>
  <c r="P61" i="14" s="1"/>
  <c r="M61" i="14"/>
  <c r="N61" i="14" s="1"/>
  <c r="AW60" i="14"/>
  <c r="AV60" i="14"/>
  <c r="AU60" i="14"/>
  <c r="AT60" i="14"/>
  <c r="AS60" i="14"/>
  <c r="AR60" i="14"/>
  <c r="AQ60" i="14"/>
  <c r="AM60" i="14"/>
  <c r="AL60" i="14"/>
  <c r="AK60" i="14"/>
  <c r="AJ60" i="14"/>
  <c r="AI60" i="14"/>
  <c r="AH60" i="14"/>
  <c r="AG60" i="14"/>
  <c r="O60" i="14"/>
  <c r="P60" i="14" s="1"/>
  <c r="R60" i="14" s="1"/>
  <c r="T60" i="14" s="1"/>
  <c r="M60" i="14"/>
  <c r="N60" i="14" s="1"/>
  <c r="AW59" i="14"/>
  <c r="AV59" i="14"/>
  <c r="AU59" i="14"/>
  <c r="AT59" i="14"/>
  <c r="AS59" i="14"/>
  <c r="AR59" i="14"/>
  <c r="AQ59" i="14"/>
  <c r="AM59" i="14"/>
  <c r="AL59" i="14"/>
  <c r="AK59" i="14"/>
  <c r="AJ59" i="14"/>
  <c r="AI59" i="14"/>
  <c r="AH59" i="14"/>
  <c r="AG59" i="14"/>
  <c r="O59" i="14"/>
  <c r="P59" i="14" s="1"/>
  <c r="M59" i="14"/>
  <c r="N59" i="14" s="1"/>
  <c r="AW58" i="14"/>
  <c r="AV58" i="14"/>
  <c r="AU58" i="14"/>
  <c r="AT58" i="14"/>
  <c r="AS58" i="14"/>
  <c r="AR58" i="14"/>
  <c r="AQ58" i="14"/>
  <c r="AM58" i="14"/>
  <c r="AL58" i="14"/>
  <c r="AK58" i="14"/>
  <c r="AJ58" i="14"/>
  <c r="AI58" i="14"/>
  <c r="AH58" i="14"/>
  <c r="AG58" i="14"/>
  <c r="O58" i="14"/>
  <c r="P58" i="14" s="1"/>
  <c r="M58" i="14"/>
  <c r="N58" i="14" s="1"/>
  <c r="AW57" i="14"/>
  <c r="AV57" i="14"/>
  <c r="AU57" i="14"/>
  <c r="AT57" i="14"/>
  <c r="AS57" i="14"/>
  <c r="AR57" i="14"/>
  <c r="AQ57" i="14"/>
  <c r="AM57" i="14"/>
  <c r="AL57" i="14"/>
  <c r="AK57" i="14"/>
  <c r="AJ57" i="14"/>
  <c r="AI57" i="14"/>
  <c r="AH57" i="14"/>
  <c r="AG57" i="14"/>
  <c r="O57" i="14"/>
  <c r="P57" i="14" s="1"/>
  <c r="R57" i="14" s="1"/>
  <c r="T57" i="14" s="1"/>
  <c r="M57" i="14"/>
  <c r="N57" i="14" s="1"/>
  <c r="AW56" i="14"/>
  <c r="AV56" i="14"/>
  <c r="AU56" i="14"/>
  <c r="AT56" i="14"/>
  <c r="AS56" i="14"/>
  <c r="AR56" i="14"/>
  <c r="AQ56" i="14"/>
  <c r="AM56" i="14"/>
  <c r="AL56" i="14"/>
  <c r="AK56" i="14"/>
  <c r="AJ56" i="14"/>
  <c r="AI56" i="14"/>
  <c r="AH56" i="14"/>
  <c r="AG56" i="14"/>
  <c r="O56" i="14"/>
  <c r="P56" i="14" s="1"/>
  <c r="M56" i="14"/>
  <c r="N56" i="14" s="1"/>
  <c r="AW55" i="14"/>
  <c r="AV55" i="14"/>
  <c r="AU55" i="14"/>
  <c r="AT55" i="14"/>
  <c r="AS55" i="14"/>
  <c r="AR55" i="14"/>
  <c r="AQ55" i="14"/>
  <c r="AM55" i="14"/>
  <c r="AL55" i="14"/>
  <c r="AK55" i="14"/>
  <c r="AJ55" i="14"/>
  <c r="AI55" i="14"/>
  <c r="AH55" i="14"/>
  <c r="AG55" i="14"/>
  <c r="O55" i="14"/>
  <c r="P55" i="14" s="1"/>
  <c r="R55" i="14" s="1"/>
  <c r="T55" i="14" s="1"/>
  <c r="M55" i="14"/>
  <c r="N55" i="14" s="1"/>
  <c r="AW54" i="14"/>
  <c r="AV54" i="14"/>
  <c r="AU54" i="14"/>
  <c r="AT54" i="14"/>
  <c r="AS54" i="14"/>
  <c r="AR54" i="14"/>
  <c r="AQ54" i="14"/>
  <c r="AM54" i="14"/>
  <c r="AL54" i="14"/>
  <c r="AK54" i="14"/>
  <c r="AJ54" i="14"/>
  <c r="AI54" i="14"/>
  <c r="AH54" i="14"/>
  <c r="AG54" i="14"/>
  <c r="O54" i="14"/>
  <c r="P54" i="14" s="1"/>
  <c r="M54" i="14"/>
  <c r="N54" i="14" s="1"/>
  <c r="AW53" i="14"/>
  <c r="AV53" i="14"/>
  <c r="AU53" i="14"/>
  <c r="AT53" i="14"/>
  <c r="AS53" i="14"/>
  <c r="AR53" i="14"/>
  <c r="AQ53" i="14"/>
  <c r="AM53" i="14"/>
  <c r="AL53" i="14"/>
  <c r="AK53" i="14"/>
  <c r="AJ53" i="14"/>
  <c r="AI53" i="14"/>
  <c r="AH53" i="14"/>
  <c r="AG53" i="14"/>
  <c r="O53" i="14"/>
  <c r="P53" i="14" s="1"/>
  <c r="M53" i="14"/>
  <c r="N53" i="14" s="1"/>
  <c r="AW52" i="14"/>
  <c r="AV52" i="14"/>
  <c r="AU52" i="14"/>
  <c r="AT52" i="14"/>
  <c r="AS52" i="14"/>
  <c r="AR52" i="14"/>
  <c r="AQ52" i="14"/>
  <c r="AM52" i="14"/>
  <c r="AL52" i="14"/>
  <c r="AK52" i="14"/>
  <c r="AJ52" i="14"/>
  <c r="AI52" i="14"/>
  <c r="AH52" i="14"/>
  <c r="AG52" i="14"/>
  <c r="O52" i="14"/>
  <c r="P52" i="14" s="1"/>
  <c r="M52" i="14"/>
  <c r="N52" i="14" s="1"/>
  <c r="AW51" i="14"/>
  <c r="AV51" i="14"/>
  <c r="AU51" i="14"/>
  <c r="AT51" i="14"/>
  <c r="AS51" i="14"/>
  <c r="AR51" i="14"/>
  <c r="AQ51" i="14"/>
  <c r="AM51" i="14"/>
  <c r="AL51" i="14"/>
  <c r="AK51" i="14"/>
  <c r="AJ51" i="14"/>
  <c r="AI51" i="14"/>
  <c r="AH51" i="14"/>
  <c r="AG51" i="14"/>
  <c r="O51" i="14"/>
  <c r="P51" i="14" s="1"/>
  <c r="M51" i="14"/>
  <c r="N51" i="14" s="1"/>
  <c r="AW50" i="14"/>
  <c r="AV50" i="14"/>
  <c r="AU50" i="14"/>
  <c r="AT50" i="14"/>
  <c r="AS50" i="14"/>
  <c r="AR50" i="14"/>
  <c r="AQ50" i="14"/>
  <c r="AM50" i="14"/>
  <c r="AL50" i="14"/>
  <c r="AK50" i="14"/>
  <c r="AJ50" i="14"/>
  <c r="AI50" i="14"/>
  <c r="AH50" i="14"/>
  <c r="AG50" i="14"/>
  <c r="O50" i="14"/>
  <c r="P50" i="14" s="1"/>
  <c r="M50" i="14"/>
  <c r="N50" i="14" s="1"/>
  <c r="AX49" i="14"/>
  <c r="AW49" i="14"/>
  <c r="AV49" i="14"/>
  <c r="AT49" i="14"/>
  <c r="AS49" i="14"/>
  <c r="AQ49" i="14"/>
  <c r="AN49" i="14"/>
  <c r="AM49" i="14"/>
  <c r="AL49" i="14"/>
  <c r="AJ49" i="14"/>
  <c r="AI49" i="14"/>
  <c r="AG49" i="14"/>
  <c r="O49" i="14"/>
  <c r="P49" i="14" s="1"/>
  <c r="M49" i="14"/>
  <c r="N49" i="14" s="1"/>
  <c r="AW48" i="14"/>
  <c r="AV48" i="14"/>
  <c r="AU48" i="14"/>
  <c r="AT48" i="14"/>
  <c r="AS48" i="14"/>
  <c r="AR48" i="14"/>
  <c r="AQ48" i="14"/>
  <c r="AM48" i="14"/>
  <c r="AL48" i="14"/>
  <c r="AK48" i="14"/>
  <c r="AJ48" i="14"/>
  <c r="AI48" i="14"/>
  <c r="AH48" i="14"/>
  <c r="AG48" i="14"/>
  <c r="O48" i="14"/>
  <c r="P48" i="14" s="1"/>
  <c r="R48" i="14" s="1"/>
  <c r="T48" i="14" s="1"/>
  <c r="M48" i="14"/>
  <c r="N48" i="14" s="1"/>
  <c r="AX47" i="14"/>
  <c r="AW47" i="14"/>
  <c r="AV47" i="14"/>
  <c r="AT47" i="14"/>
  <c r="AR47" i="14"/>
  <c r="AQ47" i="14"/>
  <c r="AN47" i="14"/>
  <c r="AM47" i="14"/>
  <c r="AL47" i="14"/>
  <c r="AJ47" i="14"/>
  <c r="AH47" i="14"/>
  <c r="AG47" i="14"/>
  <c r="O47" i="14"/>
  <c r="P47" i="14" s="1"/>
  <c r="M47" i="14"/>
  <c r="N47" i="14" s="1"/>
  <c r="AW46" i="14"/>
  <c r="AV46" i="14"/>
  <c r="AU46" i="14"/>
  <c r="AT46" i="14"/>
  <c r="AS46" i="14"/>
  <c r="AR46" i="14"/>
  <c r="AQ46" i="14"/>
  <c r="AM46" i="14"/>
  <c r="AL46" i="14"/>
  <c r="AK46" i="14"/>
  <c r="AJ46" i="14"/>
  <c r="AI46" i="14"/>
  <c r="AH46" i="14"/>
  <c r="AG46" i="14"/>
  <c r="O46" i="14"/>
  <c r="P46" i="14" s="1"/>
  <c r="R46" i="14" s="1"/>
  <c r="T46" i="14" s="1"/>
  <c r="M46" i="14"/>
  <c r="N46" i="14" s="1"/>
  <c r="AW45" i="14"/>
  <c r="AV45" i="14"/>
  <c r="AU45" i="14"/>
  <c r="AT45" i="14"/>
  <c r="AS45" i="14"/>
  <c r="AR45" i="14"/>
  <c r="AQ45" i="14"/>
  <c r="AM45" i="14"/>
  <c r="AL45" i="14"/>
  <c r="AK45" i="14"/>
  <c r="AJ45" i="14"/>
  <c r="AI45" i="14"/>
  <c r="AH45" i="14"/>
  <c r="AG45" i="14"/>
  <c r="O45" i="14"/>
  <c r="P45" i="14" s="1"/>
  <c r="M45" i="14"/>
  <c r="N45" i="14" s="1"/>
  <c r="AX44" i="14"/>
  <c r="AW44" i="14"/>
  <c r="AV44" i="14"/>
  <c r="AU44" i="14"/>
  <c r="AT44" i="14"/>
  <c r="AQ44" i="14"/>
  <c r="AN44" i="14"/>
  <c r="AM44" i="14"/>
  <c r="AL44" i="14"/>
  <c r="AK44" i="14"/>
  <c r="AJ44" i="14"/>
  <c r="AG44" i="14"/>
  <c r="O44" i="14"/>
  <c r="P44" i="14" s="1"/>
  <c r="M44" i="14"/>
  <c r="N44" i="14" s="1"/>
  <c r="AW43" i="14"/>
  <c r="AV43" i="14"/>
  <c r="AU43" i="14"/>
  <c r="AT43" i="14"/>
  <c r="AS43" i="14"/>
  <c r="AR43" i="14"/>
  <c r="AQ43" i="14"/>
  <c r="AM43" i="14"/>
  <c r="AL43" i="14"/>
  <c r="AK43" i="14"/>
  <c r="AJ43" i="14"/>
  <c r="AI43" i="14"/>
  <c r="AH43" i="14"/>
  <c r="AG43" i="14"/>
  <c r="O43" i="14"/>
  <c r="P43" i="14" s="1"/>
  <c r="R43" i="14" s="1"/>
  <c r="T43" i="14" s="1"/>
  <c r="M43" i="14"/>
  <c r="N43" i="14" s="1"/>
  <c r="AW42" i="14"/>
  <c r="AV42" i="14"/>
  <c r="AU42" i="14"/>
  <c r="AT42" i="14"/>
  <c r="AS42" i="14"/>
  <c r="AR42" i="14"/>
  <c r="AQ42" i="14"/>
  <c r="AM42" i="14"/>
  <c r="AL42" i="14"/>
  <c r="AK42" i="14"/>
  <c r="AJ42" i="14"/>
  <c r="AI42" i="14"/>
  <c r="AH42" i="14"/>
  <c r="AG42" i="14"/>
  <c r="O42" i="14"/>
  <c r="P42" i="14" s="1"/>
  <c r="M42" i="14"/>
  <c r="N42" i="14" s="1"/>
  <c r="AW41" i="14"/>
  <c r="AV41" i="14"/>
  <c r="AU41" i="14"/>
  <c r="AT41" i="14"/>
  <c r="AS41" i="14"/>
  <c r="AR41" i="14"/>
  <c r="AQ41" i="14"/>
  <c r="AM41" i="14"/>
  <c r="AL41" i="14"/>
  <c r="AK41" i="14"/>
  <c r="AJ41" i="14"/>
  <c r="AI41" i="14"/>
  <c r="AH41" i="14"/>
  <c r="AG41" i="14"/>
  <c r="O41" i="14"/>
  <c r="P41" i="14" s="1"/>
  <c r="M41" i="14"/>
  <c r="N41" i="14" s="1"/>
  <c r="AW40" i="14"/>
  <c r="AV40" i="14"/>
  <c r="AU40" i="14"/>
  <c r="AT40" i="14"/>
  <c r="AS40" i="14"/>
  <c r="AR40" i="14"/>
  <c r="AQ40" i="14"/>
  <c r="AM40" i="14"/>
  <c r="AL40" i="14"/>
  <c r="AK40" i="14"/>
  <c r="AJ40" i="14"/>
  <c r="AI40" i="14"/>
  <c r="AH40" i="14"/>
  <c r="AG40" i="14"/>
  <c r="O40" i="14"/>
  <c r="P40" i="14" s="1"/>
  <c r="M40" i="14"/>
  <c r="N40" i="14" s="1"/>
  <c r="AW39" i="14"/>
  <c r="AV39" i="14"/>
  <c r="AU39" i="14"/>
  <c r="AT39" i="14"/>
  <c r="AS39" i="14"/>
  <c r="AR39" i="14"/>
  <c r="AQ39" i="14"/>
  <c r="AM39" i="14"/>
  <c r="AL39" i="14"/>
  <c r="AK39" i="14"/>
  <c r="AJ39" i="14"/>
  <c r="AI39" i="14"/>
  <c r="AH39" i="14"/>
  <c r="AG39" i="14"/>
  <c r="O39" i="14"/>
  <c r="P39" i="14" s="1"/>
  <c r="M39" i="14"/>
  <c r="N39" i="14" s="1"/>
  <c r="AW38" i="14"/>
  <c r="AV38" i="14"/>
  <c r="AU38" i="14"/>
  <c r="AT38" i="14"/>
  <c r="AS38" i="14"/>
  <c r="AR38" i="14"/>
  <c r="AQ38" i="14"/>
  <c r="AM38" i="14"/>
  <c r="AL38" i="14"/>
  <c r="AK38" i="14"/>
  <c r="AJ38" i="14"/>
  <c r="AI38" i="14"/>
  <c r="AH38" i="14"/>
  <c r="AG38" i="14"/>
  <c r="O38" i="14"/>
  <c r="P38" i="14" s="1"/>
  <c r="M38" i="14"/>
  <c r="N38" i="14" s="1"/>
  <c r="AW37" i="14"/>
  <c r="AV37" i="14"/>
  <c r="AU37" i="14"/>
  <c r="AT37" i="14"/>
  <c r="AS37" i="14"/>
  <c r="AR37" i="14"/>
  <c r="AQ37" i="14"/>
  <c r="AM37" i="14"/>
  <c r="AL37" i="14"/>
  <c r="AK37" i="14"/>
  <c r="AJ37" i="14"/>
  <c r="AI37" i="14"/>
  <c r="AH37" i="14"/>
  <c r="AG37" i="14"/>
  <c r="O37" i="14"/>
  <c r="P37" i="14" s="1"/>
  <c r="M37" i="14"/>
  <c r="N37" i="14" s="1"/>
  <c r="AX36" i="14"/>
  <c r="AW36" i="14"/>
  <c r="AU36" i="14"/>
  <c r="AT36" i="14"/>
  <c r="AS36" i="14"/>
  <c r="AR36" i="14"/>
  <c r="AQ36" i="14"/>
  <c r="AN36" i="14"/>
  <c r="AM36" i="14"/>
  <c r="AK36" i="14"/>
  <c r="AJ36" i="14"/>
  <c r="AI36" i="14"/>
  <c r="AH36" i="14"/>
  <c r="AG36" i="14"/>
  <c r="O36" i="14"/>
  <c r="P36" i="14" s="1"/>
  <c r="R36" i="14" s="1"/>
  <c r="T36" i="14" s="1"/>
  <c r="M36" i="14"/>
  <c r="N36" i="14" s="1"/>
  <c r="AW35" i="14"/>
  <c r="AV35" i="14"/>
  <c r="AU35" i="14"/>
  <c r="AT35" i="14"/>
  <c r="AS35" i="14"/>
  <c r="AR35" i="14"/>
  <c r="AQ35" i="14"/>
  <c r="AM35" i="14"/>
  <c r="AL35" i="14"/>
  <c r="AK35" i="14"/>
  <c r="AJ35" i="14"/>
  <c r="AI35" i="14"/>
  <c r="AH35" i="14"/>
  <c r="AG35" i="14"/>
  <c r="O35" i="14"/>
  <c r="P35" i="14" s="1"/>
  <c r="M35" i="14"/>
  <c r="N35" i="14" s="1"/>
  <c r="AW34" i="14"/>
  <c r="AV34" i="14"/>
  <c r="AU34" i="14"/>
  <c r="AT34" i="14"/>
  <c r="AS34" i="14"/>
  <c r="AR34" i="14"/>
  <c r="AQ34" i="14"/>
  <c r="AM34" i="14"/>
  <c r="AL34" i="14"/>
  <c r="AK34" i="14"/>
  <c r="AJ34" i="14"/>
  <c r="AI34" i="14"/>
  <c r="AH34" i="14"/>
  <c r="AG34" i="14"/>
  <c r="O34" i="14"/>
  <c r="P34" i="14" s="1"/>
  <c r="R34" i="14" s="1"/>
  <c r="T34" i="14" s="1"/>
  <c r="M34" i="14"/>
  <c r="N34" i="14" s="1"/>
  <c r="AX33" i="14"/>
  <c r="AW33" i="14"/>
  <c r="AV33" i="14"/>
  <c r="AU33" i="14"/>
  <c r="AT33" i="14"/>
  <c r="AS33" i="14"/>
  <c r="AR33" i="14"/>
  <c r="AN33" i="14"/>
  <c r="AM33" i="14"/>
  <c r="AL33" i="14"/>
  <c r="AK33" i="14"/>
  <c r="AJ33" i="14"/>
  <c r="AI33" i="14"/>
  <c r="AH33" i="14"/>
  <c r="O33" i="14"/>
  <c r="P33" i="14" s="1"/>
  <c r="M33" i="14"/>
  <c r="N33" i="14" s="1"/>
  <c r="AX32" i="14"/>
  <c r="AW32" i="14"/>
  <c r="AV32" i="14"/>
  <c r="AU32" i="14"/>
  <c r="AT32" i="14"/>
  <c r="AS32" i="14"/>
  <c r="AR32" i="14"/>
  <c r="AN32" i="14"/>
  <c r="AM32" i="14"/>
  <c r="AL32" i="14"/>
  <c r="AK32" i="14"/>
  <c r="AJ32" i="14"/>
  <c r="AI32" i="14"/>
  <c r="AH32" i="14"/>
  <c r="O32" i="14"/>
  <c r="P32" i="14" s="1"/>
  <c r="M32" i="14"/>
  <c r="N32" i="14" s="1"/>
  <c r="AX31" i="14"/>
  <c r="AW31" i="14"/>
  <c r="AV31" i="14"/>
  <c r="AU31" i="14"/>
  <c r="AT31" i="14"/>
  <c r="AS31" i="14"/>
  <c r="AR31" i="14"/>
  <c r="AN31" i="14"/>
  <c r="AM31" i="14"/>
  <c r="AL31" i="14"/>
  <c r="AK31" i="14"/>
  <c r="AJ31" i="14"/>
  <c r="AI31" i="14"/>
  <c r="AH31" i="14"/>
  <c r="O31" i="14"/>
  <c r="P31" i="14" s="1"/>
  <c r="M31" i="14"/>
  <c r="N31" i="14" s="1"/>
  <c r="AX30" i="14"/>
  <c r="AW30" i="14"/>
  <c r="AV30" i="14"/>
  <c r="AT30" i="14"/>
  <c r="AS30" i="14"/>
  <c r="AQ30" i="14"/>
  <c r="AN30" i="14"/>
  <c r="AM30" i="14"/>
  <c r="AL30" i="14"/>
  <c r="AJ30" i="14"/>
  <c r="AI30" i="14"/>
  <c r="AG30" i="14"/>
  <c r="O30" i="14"/>
  <c r="P30" i="14" s="1"/>
  <c r="M30" i="14"/>
  <c r="N30" i="14" s="1"/>
  <c r="AX29" i="14"/>
  <c r="AW29" i="14"/>
  <c r="AV29" i="14"/>
  <c r="AT29" i="14"/>
  <c r="AS29" i="14"/>
  <c r="AQ29" i="14"/>
  <c r="AN29" i="14"/>
  <c r="AM29" i="14"/>
  <c r="AL29" i="14"/>
  <c r="AJ29" i="14"/>
  <c r="AI29" i="14"/>
  <c r="AG29" i="14"/>
  <c r="O29" i="14"/>
  <c r="P29" i="14" s="1"/>
  <c r="M29" i="14"/>
  <c r="N29" i="14" s="1"/>
  <c r="AX28" i="14"/>
  <c r="AW28" i="14"/>
  <c r="AV28" i="14"/>
  <c r="AT28" i="14"/>
  <c r="AS28" i="14"/>
  <c r="AQ28" i="14"/>
  <c r="AN28" i="14"/>
  <c r="AM28" i="14"/>
  <c r="AL28" i="14"/>
  <c r="AJ28" i="14"/>
  <c r="AI28" i="14"/>
  <c r="AG28" i="14"/>
  <c r="O28" i="14"/>
  <c r="P28" i="14" s="1"/>
  <c r="M28" i="14"/>
  <c r="N28" i="14" s="1"/>
  <c r="AX27" i="14"/>
  <c r="AW27" i="14"/>
  <c r="AV27" i="14"/>
  <c r="AT27" i="14"/>
  <c r="AS27" i="14"/>
  <c r="AQ27" i="14"/>
  <c r="AN27" i="14"/>
  <c r="AM27" i="14"/>
  <c r="AL27" i="14"/>
  <c r="AJ27" i="14"/>
  <c r="AI27" i="14"/>
  <c r="AG27" i="14"/>
  <c r="O27" i="14"/>
  <c r="P27" i="14" s="1"/>
  <c r="R27" i="14" s="1"/>
  <c r="T27" i="14" s="1"/>
  <c r="M27" i="14"/>
  <c r="N27" i="14" s="1"/>
  <c r="AX26" i="14"/>
  <c r="AW26" i="14"/>
  <c r="AV26" i="14"/>
  <c r="AT26" i="14"/>
  <c r="AS26" i="14"/>
  <c r="AQ26" i="14"/>
  <c r="AN26" i="14"/>
  <c r="AM26" i="14"/>
  <c r="AL26" i="14"/>
  <c r="AJ26" i="14"/>
  <c r="AI26" i="14"/>
  <c r="AG26" i="14"/>
  <c r="O26" i="14"/>
  <c r="P26" i="14" s="1"/>
  <c r="M26" i="14"/>
  <c r="N26" i="14" s="1"/>
  <c r="AX25" i="14"/>
  <c r="AW25" i="14"/>
  <c r="AV25" i="14"/>
  <c r="AT25" i="14"/>
  <c r="AS25" i="14"/>
  <c r="AQ25" i="14"/>
  <c r="AN25" i="14"/>
  <c r="AM25" i="14"/>
  <c r="AL25" i="14"/>
  <c r="AJ25" i="14"/>
  <c r="AI25" i="14"/>
  <c r="AG25" i="14"/>
  <c r="O25" i="14"/>
  <c r="P25" i="14" s="1"/>
  <c r="R25" i="14" s="1"/>
  <c r="T25" i="14" s="1"/>
  <c r="M25" i="14"/>
  <c r="N25" i="14" s="1"/>
  <c r="AX24" i="14"/>
  <c r="AW24" i="14"/>
  <c r="AV24" i="14"/>
  <c r="AT24" i="14"/>
  <c r="AS24" i="14"/>
  <c r="AQ24" i="14"/>
  <c r="AN24" i="14"/>
  <c r="AM24" i="14"/>
  <c r="AL24" i="14"/>
  <c r="AJ24" i="14"/>
  <c r="AI24" i="14"/>
  <c r="AG24" i="14"/>
  <c r="O24" i="14"/>
  <c r="P24" i="14" s="1"/>
  <c r="M24" i="14"/>
  <c r="N24" i="14" s="1"/>
  <c r="AX23" i="14"/>
  <c r="AW23" i="14"/>
  <c r="AV23" i="14"/>
  <c r="AT23" i="14"/>
  <c r="AS23" i="14"/>
  <c r="AQ23" i="14"/>
  <c r="AN23" i="14"/>
  <c r="AM23" i="14"/>
  <c r="AL23" i="14"/>
  <c r="AJ23" i="14"/>
  <c r="AI23" i="14"/>
  <c r="AG23" i="14"/>
  <c r="O23" i="14"/>
  <c r="P23" i="14" s="1"/>
  <c r="R23" i="14" s="1"/>
  <c r="T23" i="14" s="1"/>
  <c r="M23" i="14"/>
  <c r="N23" i="14" s="1"/>
  <c r="AX22" i="14"/>
  <c r="AW22" i="14"/>
  <c r="AV22" i="14"/>
  <c r="AT22" i="14"/>
  <c r="AS22" i="14"/>
  <c r="AQ22" i="14"/>
  <c r="AN22" i="14"/>
  <c r="AM22" i="14"/>
  <c r="AL22" i="14"/>
  <c r="AJ22" i="14"/>
  <c r="AI22" i="14"/>
  <c r="AG22" i="14"/>
  <c r="O22" i="14"/>
  <c r="P22" i="14" s="1"/>
  <c r="M22" i="14"/>
  <c r="N22" i="14" s="1"/>
  <c r="AX21" i="14"/>
  <c r="AW21" i="14"/>
  <c r="AV21" i="14"/>
  <c r="AU21" i="14"/>
  <c r="AT21" i="14"/>
  <c r="AQ21" i="14"/>
  <c r="AN21" i="14"/>
  <c r="AM21" i="14"/>
  <c r="AL21" i="14"/>
  <c r="AK21" i="14"/>
  <c r="AJ21" i="14"/>
  <c r="AG21" i="14"/>
  <c r="O21" i="14"/>
  <c r="P21" i="14" s="1"/>
  <c r="M21" i="14"/>
  <c r="N21" i="14" s="1"/>
  <c r="AX20" i="14"/>
  <c r="AW20" i="14"/>
  <c r="AV20" i="14"/>
  <c r="AU20" i="14"/>
  <c r="AT20" i="14"/>
  <c r="AQ20" i="14"/>
  <c r="AN20" i="14"/>
  <c r="AM20" i="14"/>
  <c r="AL20" i="14"/>
  <c r="AK20" i="14"/>
  <c r="AJ20" i="14"/>
  <c r="AG20" i="14"/>
  <c r="O20" i="14"/>
  <c r="P20" i="14" s="1"/>
  <c r="M20" i="14"/>
  <c r="N20" i="14" s="1"/>
  <c r="AX19" i="14"/>
  <c r="AW19" i="14"/>
  <c r="AV19" i="14"/>
  <c r="AU19" i="14"/>
  <c r="AT19" i="14"/>
  <c r="AQ19" i="14"/>
  <c r="AN19" i="14"/>
  <c r="AM19" i="14"/>
  <c r="AL19" i="14"/>
  <c r="AK19" i="14"/>
  <c r="AJ19" i="14"/>
  <c r="AG19" i="14"/>
  <c r="O19" i="14"/>
  <c r="P19" i="14" s="1"/>
  <c r="M19" i="14"/>
  <c r="N19" i="14" s="1"/>
  <c r="AX18" i="14"/>
  <c r="AW18" i="14"/>
  <c r="AV18" i="14"/>
  <c r="AU18" i="14"/>
  <c r="AT18" i="14"/>
  <c r="AQ18" i="14"/>
  <c r="AN18" i="14"/>
  <c r="AM18" i="14"/>
  <c r="AL18" i="14"/>
  <c r="AK18" i="14"/>
  <c r="AJ18" i="14"/>
  <c r="AG18" i="14"/>
  <c r="O18" i="14"/>
  <c r="P18" i="14" s="1"/>
  <c r="M18" i="14"/>
  <c r="N18" i="14" s="1"/>
  <c r="AX17" i="14"/>
  <c r="AW17" i="14"/>
  <c r="AV17" i="14"/>
  <c r="AU17" i="14"/>
  <c r="AT17" i="14"/>
  <c r="AQ17" i="14"/>
  <c r="AN17" i="14"/>
  <c r="AM17" i="14"/>
  <c r="AL17" i="14"/>
  <c r="AK17" i="14"/>
  <c r="AJ17" i="14"/>
  <c r="AG17" i="14"/>
  <c r="O17" i="14"/>
  <c r="P17" i="14" s="1"/>
  <c r="M17" i="14"/>
  <c r="N17" i="14" s="1"/>
  <c r="AX16" i="14"/>
  <c r="AW16" i="14"/>
  <c r="AV16" i="14"/>
  <c r="AU16" i="14"/>
  <c r="AT16" i="14"/>
  <c r="AQ16" i="14"/>
  <c r="AN16" i="14"/>
  <c r="AM16" i="14"/>
  <c r="AL16" i="14"/>
  <c r="AK16" i="14"/>
  <c r="AJ16" i="14"/>
  <c r="AG16" i="14"/>
  <c r="O16" i="14"/>
  <c r="P16" i="14" s="1"/>
  <c r="M16" i="14"/>
  <c r="N16" i="14" s="1"/>
  <c r="AX15" i="14"/>
  <c r="AW15" i="14"/>
  <c r="AV15" i="14"/>
  <c r="AU15" i="14"/>
  <c r="AT15" i="14"/>
  <c r="AQ15" i="14"/>
  <c r="AN15" i="14"/>
  <c r="AM15" i="14"/>
  <c r="AL15" i="14"/>
  <c r="AK15" i="14"/>
  <c r="AJ15" i="14"/>
  <c r="AG15" i="14"/>
  <c r="O15" i="14"/>
  <c r="P15" i="14" s="1"/>
  <c r="R15" i="14" s="1"/>
  <c r="T15" i="14" s="1"/>
  <c r="M15" i="14"/>
  <c r="N15" i="14" s="1"/>
  <c r="AX14" i="14"/>
  <c r="AW14" i="14"/>
  <c r="AV14" i="14"/>
  <c r="AU14" i="14"/>
  <c r="AS14" i="14"/>
  <c r="AR14" i="14"/>
  <c r="AQ14" i="14"/>
  <c r="AN14" i="14"/>
  <c r="AM14" i="14"/>
  <c r="AL14" i="14"/>
  <c r="AK14" i="14"/>
  <c r="AI14" i="14"/>
  <c r="AH14" i="14"/>
  <c r="AG14" i="14"/>
  <c r="O14" i="14"/>
  <c r="P14" i="14" s="1"/>
  <c r="M14" i="14"/>
  <c r="N14" i="14" s="1"/>
  <c r="AX13" i="14"/>
  <c r="AW13" i="14"/>
  <c r="AV13" i="14"/>
  <c r="AU13" i="14"/>
  <c r="AS13" i="14"/>
  <c r="AR13" i="14"/>
  <c r="AQ13" i="14"/>
  <c r="AN13" i="14"/>
  <c r="AM13" i="14"/>
  <c r="AL13" i="14"/>
  <c r="AK13" i="14"/>
  <c r="AI13" i="14"/>
  <c r="AH13" i="14"/>
  <c r="AG13" i="14"/>
  <c r="O13" i="14"/>
  <c r="P13" i="14" s="1"/>
  <c r="R13" i="14" s="1"/>
  <c r="T13" i="14" s="1"/>
  <c r="M13" i="14"/>
  <c r="N13" i="14" s="1"/>
  <c r="AX12" i="14"/>
  <c r="AW12" i="14"/>
  <c r="AV12" i="14"/>
  <c r="AU12" i="14"/>
  <c r="AS12" i="14"/>
  <c r="AR12" i="14"/>
  <c r="AQ12" i="14"/>
  <c r="AN12" i="14"/>
  <c r="AM12" i="14"/>
  <c r="AL12" i="14"/>
  <c r="AK12" i="14"/>
  <c r="AI12" i="14"/>
  <c r="AH12" i="14"/>
  <c r="AG12" i="14"/>
  <c r="O12" i="14"/>
  <c r="P12" i="14" s="1"/>
  <c r="R12" i="14" s="1"/>
  <c r="T12" i="14" s="1"/>
  <c r="M12" i="14"/>
  <c r="N12" i="14" s="1"/>
  <c r="AX11" i="14"/>
  <c r="AW11" i="14"/>
  <c r="AV11" i="14"/>
  <c r="AU11" i="14"/>
  <c r="AS11" i="14"/>
  <c r="AR11" i="14"/>
  <c r="AQ11" i="14"/>
  <c r="AN11" i="14"/>
  <c r="AM11" i="14"/>
  <c r="AL11" i="14"/>
  <c r="AK11" i="14"/>
  <c r="AI11" i="14"/>
  <c r="AH11" i="14"/>
  <c r="AG11" i="14"/>
  <c r="O11" i="14"/>
  <c r="P11" i="14" s="1"/>
  <c r="R11" i="14" s="1"/>
  <c r="M11" i="14"/>
  <c r="N11" i="14" s="1"/>
  <c r="AX10" i="14"/>
  <c r="AW10" i="14"/>
  <c r="AV10" i="14"/>
  <c r="AU10" i="14"/>
  <c r="AT10" i="14"/>
  <c r="AS10" i="14"/>
  <c r="AR10" i="14"/>
  <c r="AQ10" i="14"/>
  <c r="AN10" i="14"/>
  <c r="AM10" i="14"/>
  <c r="AL10" i="14"/>
  <c r="AK10" i="14"/>
  <c r="AJ10" i="14"/>
  <c r="AI10" i="14"/>
  <c r="AH10" i="14"/>
  <c r="AG10" i="14"/>
  <c r="M10" i="14"/>
  <c r="AX9" i="14"/>
  <c r="AW9" i="14"/>
  <c r="AV9" i="14"/>
  <c r="AU9" i="14"/>
  <c r="AT9" i="14"/>
  <c r="AS9" i="14"/>
  <c r="AR9" i="14"/>
  <c r="AQ9" i="14"/>
  <c r="AN9" i="14"/>
  <c r="AM9" i="14"/>
  <c r="AL9" i="14"/>
  <c r="AK9" i="14"/>
  <c r="AJ9" i="14"/>
  <c r="AI9" i="14"/>
  <c r="AH9" i="14"/>
  <c r="AG9" i="14"/>
  <c r="M9" i="14"/>
  <c r="AX7" i="14"/>
  <c r="AW7" i="14"/>
  <c r="AV7" i="14"/>
  <c r="AU7" i="14"/>
  <c r="AT7" i="14"/>
  <c r="AS7" i="14"/>
  <c r="AR7" i="14"/>
  <c r="AQ7" i="14"/>
  <c r="AN7" i="14"/>
  <c r="AM7" i="14"/>
  <c r="AL7" i="14"/>
  <c r="AK7" i="14"/>
  <c r="AJ7" i="14"/>
  <c r="AI7" i="14"/>
  <c r="AH7" i="14"/>
  <c r="AG7" i="14"/>
  <c r="AE7" i="14"/>
  <c r="AD7" i="14"/>
  <c r="AC7" i="14"/>
  <c r="AB7" i="14"/>
  <c r="AA7" i="14"/>
  <c r="Z7" i="14"/>
  <c r="Y7" i="14"/>
  <c r="X7" i="14"/>
  <c r="B3" i="14"/>
  <c r="B2" i="14"/>
  <c r="B1" i="14"/>
  <c r="N29" i="13"/>
  <c r="AS28" i="13"/>
  <c r="AR28" i="13"/>
  <c r="AQ28" i="13"/>
  <c r="AP28" i="13"/>
  <c r="AO28" i="13"/>
  <c r="AN28" i="13"/>
  <c r="AK28" i="13"/>
  <c r="AJ28" i="13"/>
  <c r="AI28" i="13"/>
  <c r="AH28" i="13"/>
  <c r="AG28" i="13"/>
  <c r="AF28" i="13"/>
  <c r="K28" i="13"/>
  <c r="AS26" i="13"/>
  <c r="AQ26" i="13"/>
  <c r="AP26" i="13"/>
  <c r="AN26" i="13"/>
  <c r="AK26" i="13"/>
  <c r="AI26" i="13"/>
  <c r="AH26" i="13"/>
  <c r="AF26" i="13"/>
  <c r="K26" i="13"/>
  <c r="AS25" i="13"/>
  <c r="AR25" i="13"/>
  <c r="AQ25" i="13"/>
  <c r="AP25" i="13"/>
  <c r="AO25" i="13"/>
  <c r="AN25" i="13"/>
  <c r="AK25" i="13"/>
  <c r="AJ25" i="13"/>
  <c r="AI25" i="13"/>
  <c r="AH25" i="13"/>
  <c r="AG25" i="13"/>
  <c r="AF25" i="13"/>
  <c r="K25" i="13"/>
  <c r="AS23" i="13"/>
  <c r="AQ23" i="13"/>
  <c r="AP23" i="13"/>
  <c r="AN23" i="13"/>
  <c r="AK23" i="13"/>
  <c r="AI23" i="13"/>
  <c r="AH23" i="13"/>
  <c r="AF23" i="13"/>
  <c r="P23" i="13"/>
  <c r="R23" i="13" s="1"/>
  <c r="AS22" i="13"/>
  <c r="AQ22" i="13"/>
  <c r="AO22" i="13"/>
  <c r="AN22" i="13"/>
  <c r="AK22" i="13"/>
  <c r="AI22" i="13"/>
  <c r="AG22" i="13"/>
  <c r="AF22" i="13"/>
  <c r="P22" i="13"/>
  <c r="R22" i="13" s="1"/>
  <c r="AS21" i="13"/>
  <c r="AR21" i="13"/>
  <c r="AQ21" i="13"/>
  <c r="AN21" i="13"/>
  <c r="AK21" i="13"/>
  <c r="AJ21" i="13"/>
  <c r="AI21" i="13"/>
  <c r="AF21" i="13"/>
  <c r="P21" i="13"/>
  <c r="R21" i="13" s="1"/>
  <c r="AS20" i="13"/>
  <c r="AR20" i="13"/>
  <c r="AP20" i="13"/>
  <c r="AO20" i="13"/>
  <c r="AN20" i="13"/>
  <c r="AK20" i="13"/>
  <c r="AJ20" i="13"/>
  <c r="AH20" i="13"/>
  <c r="AG20" i="13"/>
  <c r="AF20" i="13"/>
  <c r="P20" i="13"/>
  <c r="R20" i="13" s="1"/>
  <c r="AS19" i="13"/>
  <c r="AR19" i="13"/>
  <c r="AQ19" i="13"/>
  <c r="AP19" i="13"/>
  <c r="AO19" i="13"/>
  <c r="AK19" i="13"/>
  <c r="AJ19" i="13"/>
  <c r="AI19" i="13"/>
  <c r="AH19" i="13"/>
  <c r="AG19" i="13"/>
  <c r="P19" i="13"/>
  <c r="R19" i="13" s="1"/>
  <c r="L19" i="13"/>
  <c r="AR18" i="13"/>
  <c r="AQ18" i="13"/>
  <c r="AP18" i="13"/>
  <c r="AO18" i="13"/>
  <c r="AN18" i="13"/>
  <c r="AJ18" i="13"/>
  <c r="AI18" i="13"/>
  <c r="AH18" i="13"/>
  <c r="AG18" i="13"/>
  <c r="AF18" i="13"/>
  <c r="P18" i="13"/>
  <c r="R18" i="13" s="1"/>
  <c r="AR17" i="13"/>
  <c r="AQ17" i="13"/>
  <c r="AP17" i="13"/>
  <c r="AO17" i="13"/>
  <c r="AN17" i="13"/>
  <c r="AJ17" i="13"/>
  <c r="AI17" i="13"/>
  <c r="AH17" i="13"/>
  <c r="AG17" i="13"/>
  <c r="AF17" i="13"/>
  <c r="P17" i="13"/>
  <c r="R17" i="13" s="1"/>
  <c r="L17" i="13"/>
  <c r="AR16" i="13"/>
  <c r="AQ16" i="13"/>
  <c r="AP16" i="13"/>
  <c r="AO16" i="13"/>
  <c r="AN16" i="13"/>
  <c r="AJ16" i="13"/>
  <c r="AI16" i="13"/>
  <c r="AH16" i="13"/>
  <c r="AG16" i="13"/>
  <c r="AF16" i="13"/>
  <c r="P16" i="13"/>
  <c r="R16" i="13" s="1"/>
  <c r="AS14" i="13"/>
  <c r="AQ14" i="13"/>
  <c r="AP14" i="13"/>
  <c r="AN14" i="13"/>
  <c r="AK14" i="13"/>
  <c r="AI14" i="13"/>
  <c r="AH14" i="13"/>
  <c r="AF14" i="13"/>
  <c r="P14" i="13"/>
  <c r="R14" i="13" s="1"/>
  <c r="AS13" i="13"/>
  <c r="AQ13" i="13"/>
  <c r="AO13" i="13"/>
  <c r="AN13" i="13"/>
  <c r="AK13" i="13"/>
  <c r="AI13" i="13"/>
  <c r="AG13" i="13"/>
  <c r="AF13" i="13"/>
  <c r="P13" i="13"/>
  <c r="R13" i="13" s="1"/>
  <c r="AS12" i="13"/>
  <c r="AR12" i="13"/>
  <c r="AQ12" i="13"/>
  <c r="AN12" i="13"/>
  <c r="AK12" i="13"/>
  <c r="AJ12" i="13"/>
  <c r="AI12" i="13"/>
  <c r="AF12" i="13"/>
  <c r="P12" i="13"/>
  <c r="AS11" i="13"/>
  <c r="AR11" i="13"/>
  <c r="AP11" i="13"/>
  <c r="AO11" i="13"/>
  <c r="AN11" i="13"/>
  <c r="AK11" i="13"/>
  <c r="AJ11" i="13"/>
  <c r="AH11" i="13"/>
  <c r="AG11" i="13"/>
  <c r="AF11" i="13"/>
  <c r="P11" i="13"/>
  <c r="R11" i="13" s="1"/>
  <c r="AS10" i="13"/>
  <c r="AR10" i="13"/>
  <c r="AQ10" i="13"/>
  <c r="AP10" i="13"/>
  <c r="AO10" i="13"/>
  <c r="AN10" i="13"/>
  <c r="AK10" i="13"/>
  <c r="AJ10" i="13"/>
  <c r="AI10" i="13"/>
  <c r="AH10" i="13"/>
  <c r="AG10" i="13"/>
  <c r="AF10" i="13"/>
  <c r="K10" i="13"/>
  <c r="AS9" i="13"/>
  <c r="AR9" i="13"/>
  <c r="AQ9" i="13"/>
  <c r="AP9" i="13"/>
  <c r="AO9" i="13"/>
  <c r="AN9" i="13"/>
  <c r="AK9" i="13"/>
  <c r="AJ9" i="13"/>
  <c r="AI9" i="13"/>
  <c r="AH9" i="13"/>
  <c r="AG9" i="13"/>
  <c r="AF9" i="13"/>
  <c r="K9" i="13"/>
  <c r="AS7" i="13"/>
  <c r="AR7" i="13"/>
  <c r="AQ7" i="13"/>
  <c r="AP7" i="13"/>
  <c r="AO7" i="13"/>
  <c r="AN7" i="13"/>
  <c r="AK7" i="13"/>
  <c r="AJ7" i="13"/>
  <c r="AI7" i="13"/>
  <c r="AH7" i="13"/>
  <c r="AG7" i="13"/>
  <c r="AF7" i="13"/>
  <c r="AD7" i="13"/>
  <c r="AC7" i="13"/>
  <c r="AB7" i="13"/>
  <c r="AA7" i="13"/>
  <c r="Z7" i="13"/>
  <c r="Y7" i="13"/>
  <c r="B3" i="13"/>
  <c r="B2" i="13"/>
  <c r="B1" i="13"/>
  <c r="AS662" i="12"/>
  <c r="AR662" i="12"/>
  <c r="AQ662" i="12"/>
  <c r="AP662" i="12"/>
  <c r="AO662" i="12"/>
  <c r="AN662" i="12"/>
  <c r="AM662" i="12"/>
  <c r="AJ662" i="12"/>
  <c r="AI662" i="12"/>
  <c r="AH662" i="12"/>
  <c r="AG662" i="12"/>
  <c r="AF662" i="12"/>
  <c r="AE662" i="12"/>
  <c r="O662" i="12"/>
  <c r="M662" i="12"/>
  <c r="AR661" i="12"/>
  <c r="AP661" i="12"/>
  <c r="AO661" i="12"/>
  <c r="AM661" i="12"/>
  <c r="AJ661" i="12"/>
  <c r="AH661" i="12"/>
  <c r="AG661" i="12"/>
  <c r="AE661" i="12"/>
  <c r="O661" i="12"/>
  <c r="P661" i="12" s="1"/>
  <c r="R661" i="12" s="1"/>
  <c r="T661" i="12" s="1"/>
  <c r="M661" i="12"/>
  <c r="N661" i="12" s="1"/>
  <c r="AR660" i="12"/>
  <c r="AP660" i="12"/>
  <c r="AO660" i="12"/>
  <c r="AM660" i="12"/>
  <c r="AJ660" i="12"/>
  <c r="AH660" i="12"/>
  <c r="AG660" i="12"/>
  <c r="AE660" i="12"/>
  <c r="O660" i="12"/>
  <c r="P660" i="12" s="1"/>
  <c r="R660" i="12" s="1"/>
  <c r="T660" i="12" s="1"/>
  <c r="V660" i="12" s="1"/>
  <c r="M660" i="12"/>
  <c r="N660" i="12" s="1"/>
  <c r="AR659" i="12"/>
  <c r="AP659" i="12"/>
  <c r="AO659" i="12"/>
  <c r="AM659" i="12"/>
  <c r="AJ659" i="12"/>
  <c r="AH659" i="12"/>
  <c r="AG659" i="12"/>
  <c r="AE659" i="12"/>
  <c r="R659" i="12"/>
  <c r="T659" i="12" s="1"/>
  <c r="O659" i="12"/>
  <c r="P659" i="12" s="1"/>
  <c r="M659" i="12"/>
  <c r="N659" i="12" s="1"/>
  <c r="AR658" i="12"/>
  <c r="AP658" i="12"/>
  <c r="AO658" i="12"/>
  <c r="AM658" i="12"/>
  <c r="AJ658" i="12"/>
  <c r="AH658" i="12"/>
  <c r="AG658" i="12"/>
  <c r="AE658" i="12"/>
  <c r="R658" i="12"/>
  <c r="T658" i="12" s="1"/>
  <c r="V658" i="12" s="1"/>
  <c r="O658" i="12"/>
  <c r="P658" i="12" s="1"/>
  <c r="M658" i="12"/>
  <c r="N658" i="12" s="1"/>
  <c r="AR657" i="12"/>
  <c r="AQ657" i="12"/>
  <c r="AP657" i="12"/>
  <c r="AO657" i="12"/>
  <c r="AN657" i="12"/>
  <c r="AJ657" i="12"/>
  <c r="AI657" i="12"/>
  <c r="AH657" i="12"/>
  <c r="AG657" i="12"/>
  <c r="AF657" i="12"/>
  <c r="O657" i="12"/>
  <c r="P657" i="12" s="1"/>
  <c r="R657" i="12" s="1"/>
  <c r="T657" i="12" s="1"/>
  <c r="M657" i="12"/>
  <c r="N657" i="12" s="1"/>
  <c r="AR656" i="12"/>
  <c r="AP656" i="12"/>
  <c r="AO656" i="12"/>
  <c r="AM656" i="12"/>
  <c r="AJ656" i="12"/>
  <c r="AH656" i="12"/>
  <c r="AG656" i="12"/>
  <c r="AE656" i="12"/>
  <c r="O656" i="12"/>
  <c r="P656" i="12" s="1"/>
  <c r="R656" i="12" s="1"/>
  <c r="T656" i="12" s="1"/>
  <c r="M656" i="12"/>
  <c r="N656" i="12" s="1"/>
  <c r="AR655" i="12"/>
  <c r="AP655" i="12"/>
  <c r="AO655" i="12"/>
  <c r="AM655" i="12"/>
  <c r="AJ655" i="12"/>
  <c r="AH655" i="12"/>
  <c r="AG655" i="12"/>
  <c r="AE655" i="12"/>
  <c r="P655" i="12"/>
  <c r="R655" i="12" s="1"/>
  <c r="T655" i="12" s="1"/>
  <c r="V655" i="12" s="1"/>
  <c r="O655" i="12"/>
  <c r="M655" i="12"/>
  <c r="N655" i="12" s="1"/>
  <c r="AR654" i="12"/>
  <c r="AQ654" i="12"/>
  <c r="AO654" i="12"/>
  <c r="AN654" i="12"/>
  <c r="AM654" i="12"/>
  <c r="AJ654" i="12"/>
  <c r="AI654" i="12"/>
  <c r="AG654" i="12"/>
  <c r="AF654" i="12"/>
  <c r="AE654" i="12"/>
  <c r="O654" i="12"/>
  <c r="P654" i="12" s="1"/>
  <c r="R654" i="12" s="1"/>
  <c r="T654" i="12" s="1"/>
  <c r="M654" i="12"/>
  <c r="N654" i="12" s="1"/>
  <c r="AR653" i="12"/>
  <c r="AQ653" i="12"/>
  <c r="AO653" i="12"/>
  <c r="AN653" i="12"/>
  <c r="AM653" i="12"/>
  <c r="AJ653" i="12"/>
  <c r="AI653" i="12"/>
  <c r="AG653" i="12"/>
  <c r="AF653" i="12"/>
  <c r="AE653" i="12"/>
  <c r="P653" i="12"/>
  <c r="R653" i="12" s="1"/>
  <c r="T653" i="12" s="1"/>
  <c r="O653" i="12"/>
  <c r="M653" i="12"/>
  <c r="N653" i="12" s="1"/>
  <c r="AR652" i="12"/>
  <c r="AQ652" i="12"/>
  <c r="AO652" i="12"/>
  <c r="AN652" i="12"/>
  <c r="AM652" i="12"/>
  <c r="AJ652" i="12"/>
  <c r="AI652" i="12"/>
  <c r="AG652" i="12"/>
  <c r="AF652" i="12"/>
  <c r="AE652" i="12"/>
  <c r="O652" i="12"/>
  <c r="P652" i="12" s="1"/>
  <c r="R652" i="12" s="1"/>
  <c r="T652" i="12" s="1"/>
  <c r="V652" i="12" s="1"/>
  <c r="M652" i="12"/>
  <c r="N652" i="12" s="1"/>
  <c r="AR651" i="12"/>
  <c r="AQ651" i="12"/>
  <c r="AO651" i="12"/>
  <c r="AN651" i="12"/>
  <c r="AM651" i="12"/>
  <c r="AJ651" i="12"/>
  <c r="AI651" i="12"/>
  <c r="AG651" i="12"/>
  <c r="AF651" i="12"/>
  <c r="AE651" i="12"/>
  <c r="O651" i="12"/>
  <c r="P651" i="12" s="1"/>
  <c r="R651" i="12" s="1"/>
  <c r="T651" i="12" s="1"/>
  <c r="V651" i="12" s="1"/>
  <c r="M651" i="12"/>
  <c r="N651" i="12" s="1"/>
  <c r="AR650" i="12"/>
  <c r="AQ650" i="12"/>
  <c r="AO650" i="12"/>
  <c r="AN650" i="12"/>
  <c r="AM650" i="12"/>
  <c r="AJ650" i="12"/>
  <c r="AI650" i="12"/>
  <c r="AG650" i="12"/>
  <c r="AF650" i="12"/>
  <c r="AE650" i="12"/>
  <c r="O650" i="12"/>
  <c r="P650" i="12" s="1"/>
  <c r="R650" i="12" s="1"/>
  <c r="T650" i="12" s="1"/>
  <c r="M650" i="12"/>
  <c r="N650" i="12" s="1"/>
  <c r="AR649" i="12"/>
  <c r="AP649" i="12"/>
  <c r="AO649" i="12"/>
  <c r="AM649" i="12"/>
  <c r="AJ649" i="12"/>
  <c r="AH649" i="12"/>
  <c r="AG649" i="12"/>
  <c r="AE649" i="12"/>
  <c r="O649" i="12"/>
  <c r="P649" i="12" s="1"/>
  <c r="R649" i="12" s="1"/>
  <c r="T649" i="12" s="1"/>
  <c r="M649" i="12"/>
  <c r="N649" i="12" s="1"/>
  <c r="AR648" i="12"/>
  <c r="AP648" i="12"/>
  <c r="AO648" i="12"/>
  <c r="AM648" i="12"/>
  <c r="AJ648" i="12"/>
  <c r="AH648" i="12"/>
  <c r="AG648" i="12"/>
  <c r="AE648" i="12"/>
  <c r="O648" i="12"/>
  <c r="P648" i="12" s="1"/>
  <c r="R648" i="12" s="1"/>
  <c r="T648" i="12" s="1"/>
  <c r="M648" i="12"/>
  <c r="N648" i="12" s="1"/>
  <c r="AR647" i="12"/>
  <c r="AP647" i="12"/>
  <c r="AO647" i="12"/>
  <c r="AM647" i="12"/>
  <c r="AJ647" i="12"/>
  <c r="AH647" i="12"/>
  <c r="AG647" i="12"/>
  <c r="AE647" i="12"/>
  <c r="O647" i="12"/>
  <c r="P647" i="12" s="1"/>
  <c r="R647" i="12" s="1"/>
  <c r="T647" i="12" s="1"/>
  <c r="M647" i="12"/>
  <c r="N647" i="12" s="1"/>
  <c r="AR646" i="12"/>
  <c r="AP646" i="12"/>
  <c r="AO646" i="12"/>
  <c r="AM646" i="12"/>
  <c r="AJ646" i="12"/>
  <c r="AH646" i="12"/>
  <c r="AG646" i="12"/>
  <c r="AE646" i="12"/>
  <c r="O646" i="12"/>
  <c r="P646" i="12" s="1"/>
  <c r="R646" i="12" s="1"/>
  <c r="T646" i="12" s="1"/>
  <c r="M646" i="12"/>
  <c r="N646" i="12" s="1"/>
  <c r="AR645" i="12"/>
  <c r="AP645" i="12"/>
  <c r="AO645" i="12"/>
  <c r="AM645" i="12"/>
  <c r="AJ645" i="12"/>
  <c r="AH645" i="12"/>
  <c r="AG645" i="12"/>
  <c r="AE645" i="12"/>
  <c r="O645" i="12"/>
  <c r="P645" i="12" s="1"/>
  <c r="R645" i="12" s="1"/>
  <c r="T645" i="12" s="1"/>
  <c r="M645" i="12"/>
  <c r="N645" i="12" s="1"/>
  <c r="AR644" i="12"/>
  <c r="AP644" i="12"/>
  <c r="AO644" i="12"/>
  <c r="AM644" i="12"/>
  <c r="AJ644" i="12"/>
  <c r="AH644" i="12"/>
  <c r="AG644" i="12"/>
  <c r="AE644" i="12"/>
  <c r="O644" i="12"/>
  <c r="P644" i="12" s="1"/>
  <c r="R644" i="12" s="1"/>
  <c r="T644" i="12" s="1"/>
  <c r="V644" i="12" s="1"/>
  <c r="M644" i="12"/>
  <c r="N644" i="12" s="1"/>
  <c r="AR643" i="12"/>
  <c r="AP643" i="12"/>
  <c r="AO643" i="12"/>
  <c r="AM643" i="12"/>
  <c r="AJ643" i="12"/>
  <c r="AH643" i="12"/>
  <c r="AG643" i="12"/>
  <c r="AE643" i="12"/>
  <c r="P643" i="12"/>
  <c r="R643" i="12" s="1"/>
  <c r="T643" i="12" s="1"/>
  <c r="V643" i="12" s="1"/>
  <c r="O643" i="12"/>
  <c r="N643" i="12"/>
  <c r="AR642" i="12"/>
  <c r="AP642" i="12"/>
  <c r="AO642" i="12"/>
  <c r="AM642" i="12"/>
  <c r="AJ642" i="12"/>
  <c r="AH642" i="12"/>
  <c r="AG642" i="12"/>
  <c r="AE642" i="12"/>
  <c r="O642" i="12"/>
  <c r="P642" i="12" s="1"/>
  <c r="R642" i="12" s="1"/>
  <c r="T642" i="12" s="1"/>
  <c r="V642" i="12" s="1"/>
  <c r="N642" i="12"/>
  <c r="AR641" i="12"/>
  <c r="AP641" i="12"/>
  <c r="AO641" i="12"/>
  <c r="AM641" i="12"/>
  <c r="AJ641" i="12"/>
  <c r="AH641" i="12"/>
  <c r="AG641" i="12"/>
  <c r="AE641" i="12"/>
  <c r="O641" i="12"/>
  <c r="P641" i="12" s="1"/>
  <c r="R641" i="12" s="1"/>
  <c r="T641" i="12" s="1"/>
  <c r="V641" i="12" s="1"/>
  <c r="N641" i="12"/>
  <c r="AR640" i="12"/>
  <c r="AP640" i="12"/>
  <c r="AO640" i="12"/>
  <c r="AM640" i="12"/>
  <c r="AJ640" i="12"/>
  <c r="AH640" i="12"/>
  <c r="AG640" i="12"/>
  <c r="AE640" i="12"/>
  <c r="O640" i="12"/>
  <c r="P640" i="12" s="1"/>
  <c r="R640" i="12" s="1"/>
  <c r="T640" i="12" s="1"/>
  <c r="V640" i="12" s="1"/>
  <c r="N640" i="12"/>
  <c r="AR639" i="12"/>
  <c r="AP639" i="12"/>
  <c r="AO639" i="12"/>
  <c r="AM639" i="12"/>
  <c r="AJ639" i="12"/>
  <c r="AH639" i="12"/>
  <c r="AG639" i="12"/>
  <c r="AE639" i="12"/>
  <c r="O639" i="12"/>
  <c r="P639" i="12" s="1"/>
  <c r="R639" i="12" s="1"/>
  <c r="T639" i="12" s="1"/>
  <c r="V639" i="12" s="1"/>
  <c r="N639" i="12"/>
  <c r="AR638" i="12"/>
  <c r="AP638" i="12"/>
  <c r="AO638" i="12"/>
  <c r="AM638" i="12"/>
  <c r="AJ638" i="12"/>
  <c r="AH638" i="12"/>
  <c r="AG638" i="12"/>
  <c r="AE638" i="12"/>
  <c r="O638" i="12"/>
  <c r="P638" i="12" s="1"/>
  <c r="R638" i="12" s="1"/>
  <c r="T638" i="12" s="1"/>
  <c r="V638" i="12" s="1"/>
  <c r="N638" i="12"/>
  <c r="AR637" i="12"/>
  <c r="AP637" i="12"/>
  <c r="AO637" i="12"/>
  <c r="AM637" i="12"/>
  <c r="AJ637" i="12"/>
  <c r="AH637" i="12"/>
  <c r="AG637" i="12"/>
  <c r="AE637" i="12"/>
  <c r="P637" i="12"/>
  <c r="R637" i="12" s="1"/>
  <c r="T637" i="12" s="1"/>
  <c r="V637" i="12" s="1"/>
  <c r="O637" i="12"/>
  <c r="N637" i="12"/>
  <c r="AR636" i="12"/>
  <c r="AP636" i="12"/>
  <c r="AO636" i="12"/>
  <c r="AM636" i="12"/>
  <c r="AJ636" i="12"/>
  <c r="AH636" i="12"/>
  <c r="AG636" i="12"/>
  <c r="AE636" i="12"/>
  <c r="R636" i="12"/>
  <c r="T636" i="12" s="1"/>
  <c r="V636" i="12" s="1"/>
  <c r="O636" i="12"/>
  <c r="P636" i="12" s="1"/>
  <c r="N636" i="12"/>
  <c r="AR635" i="12"/>
  <c r="AP635" i="12"/>
  <c r="AO635" i="12"/>
  <c r="AM635" i="12"/>
  <c r="AJ635" i="12"/>
  <c r="AH635" i="12"/>
  <c r="AG635" i="12"/>
  <c r="AE635" i="12"/>
  <c r="O635" i="12"/>
  <c r="P635" i="12" s="1"/>
  <c r="R635" i="12" s="1"/>
  <c r="T635" i="12" s="1"/>
  <c r="V635" i="12" s="1"/>
  <c r="N635" i="12"/>
  <c r="AR634" i="12"/>
  <c r="AP634" i="12"/>
  <c r="AO634" i="12"/>
  <c r="AM634" i="12"/>
  <c r="AJ634" i="12"/>
  <c r="AH634" i="12"/>
  <c r="AG634" i="12"/>
  <c r="AE634" i="12"/>
  <c r="O634" i="12"/>
  <c r="P634" i="12" s="1"/>
  <c r="R634" i="12" s="1"/>
  <c r="T634" i="12" s="1"/>
  <c r="V634" i="12" s="1"/>
  <c r="N634" i="12"/>
  <c r="AR633" i="12"/>
  <c r="AQ633" i="12"/>
  <c r="AP633" i="12"/>
  <c r="AM633" i="12"/>
  <c r="AJ633" i="12"/>
  <c r="AI633" i="12"/>
  <c r="AH633" i="12"/>
  <c r="AE633" i="12"/>
  <c r="O633" i="12"/>
  <c r="P633" i="12" s="1"/>
  <c r="R633" i="12" s="1"/>
  <c r="T633" i="12" s="1"/>
  <c r="V633" i="12" s="1"/>
  <c r="N633" i="12"/>
  <c r="AR632" i="12"/>
  <c r="AQ632" i="12"/>
  <c r="AP632" i="12"/>
  <c r="AM632" i="12"/>
  <c r="AJ632" i="12"/>
  <c r="AI632" i="12"/>
  <c r="AH632" i="12"/>
  <c r="AE632" i="12"/>
  <c r="P632" i="12"/>
  <c r="R632" i="12" s="1"/>
  <c r="T632" i="12" s="1"/>
  <c r="V632" i="12" s="1"/>
  <c r="O632" i="12"/>
  <c r="N632" i="12"/>
  <c r="AR631" i="12"/>
  <c r="AQ631" i="12"/>
  <c r="AP631" i="12"/>
  <c r="AM631" i="12"/>
  <c r="AJ631" i="12"/>
  <c r="AI631" i="12"/>
  <c r="AH631" i="12"/>
  <c r="AE631" i="12"/>
  <c r="O631" i="12"/>
  <c r="P631" i="12" s="1"/>
  <c r="R631" i="12" s="1"/>
  <c r="T631" i="12" s="1"/>
  <c r="V631" i="12" s="1"/>
  <c r="N631" i="12"/>
  <c r="AR630" i="12"/>
  <c r="AQ630" i="12"/>
  <c r="AP630" i="12"/>
  <c r="AM630" i="12"/>
  <c r="AJ630" i="12"/>
  <c r="AI630" i="12"/>
  <c r="AH630" i="12"/>
  <c r="AE630" i="12"/>
  <c r="O630" i="12"/>
  <c r="P630" i="12" s="1"/>
  <c r="R630" i="12" s="1"/>
  <c r="T630" i="12" s="1"/>
  <c r="V630" i="12" s="1"/>
  <c r="N630" i="12"/>
  <c r="AQ629" i="12"/>
  <c r="AP629" i="12"/>
  <c r="AO629" i="12"/>
  <c r="AN629" i="12"/>
  <c r="AM629" i="12"/>
  <c r="AI629" i="12"/>
  <c r="AH629" i="12"/>
  <c r="AG629" i="12"/>
  <c r="AF629" i="12"/>
  <c r="AE629" i="12"/>
  <c r="P629" i="12"/>
  <c r="R629" i="12" s="1"/>
  <c r="T629" i="12" s="1"/>
  <c r="V629" i="12" s="1"/>
  <c r="O629" i="12"/>
  <c r="N629" i="12"/>
  <c r="AQ628" i="12"/>
  <c r="AP628" i="12"/>
  <c r="AO628" i="12"/>
  <c r="AN628" i="12"/>
  <c r="AM628" i="12"/>
  <c r="AI628" i="12"/>
  <c r="AH628" i="12"/>
  <c r="AG628" i="12"/>
  <c r="AF628" i="12"/>
  <c r="AE628" i="12"/>
  <c r="O628" i="12"/>
  <c r="P628" i="12" s="1"/>
  <c r="R628" i="12" s="1"/>
  <c r="T628" i="12" s="1"/>
  <c r="V628" i="12" s="1"/>
  <c r="N628" i="12"/>
  <c r="AQ627" i="12"/>
  <c r="AP627" i="12"/>
  <c r="AO627" i="12"/>
  <c r="AN627" i="12"/>
  <c r="AM627" i="12"/>
  <c r="AI627" i="12"/>
  <c r="AH627" i="12"/>
  <c r="AG627" i="12"/>
  <c r="AF627" i="12"/>
  <c r="AE627" i="12"/>
  <c r="O627" i="12"/>
  <c r="P627" i="12" s="1"/>
  <c r="R627" i="12" s="1"/>
  <c r="T627" i="12" s="1"/>
  <c r="V627" i="12" s="1"/>
  <c r="N627" i="12"/>
  <c r="AQ626" i="12"/>
  <c r="AP626" i="12"/>
  <c r="AO626" i="12"/>
  <c r="AN626" i="12"/>
  <c r="AM626" i="12"/>
  <c r="AI626" i="12"/>
  <c r="AH626" i="12"/>
  <c r="AG626" i="12"/>
  <c r="AF626" i="12"/>
  <c r="AE626" i="12"/>
  <c r="O626" i="12"/>
  <c r="P626" i="12" s="1"/>
  <c r="R626" i="12" s="1"/>
  <c r="T626" i="12" s="1"/>
  <c r="V626" i="12" s="1"/>
  <c r="N626" i="12"/>
  <c r="AQ625" i="12"/>
  <c r="AP625" i="12"/>
  <c r="AO625" i="12"/>
  <c r="AN625" i="12"/>
  <c r="AM625" i="12"/>
  <c r="AI625" i="12"/>
  <c r="AH625" i="12"/>
  <c r="AG625" i="12"/>
  <c r="AF625" i="12"/>
  <c r="AE625" i="12"/>
  <c r="P625" i="12"/>
  <c r="R625" i="12" s="1"/>
  <c r="T625" i="12" s="1"/>
  <c r="V625" i="12" s="1"/>
  <c r="O625" i="12"/>
  <c r="N625" i="12"/>
  <c r="AR624" i="12"/>
  <c r="AP624" i="12"/>
  <c r="AN624" i="12"/>
  <c r="AM624" i="12"/>
  <c r="AJ624" i="12"/>
  <c r="AH624" i="12"/>
  <c r="AF624" i="12"/>
  <c r="AE624" i="12"/>
  <c r="O624" i="12"/>
  <c r="P624" i="12" s="1"/>
  <c r="R624" i="12" s="1"/>
  <c r="T624" i="12" s="1"/>
  <c r="V624" i="12" s="1"/>
  <c r="N624" i="12"/>
  <c r="AR623" i="12"/>
  <c r="AP623" i="12"/>
  <c r="AN623" i="12"/>
  <c r="AM623" i="12"/>
  <c r="AJ623" i="12"/>
  <c r="AH623" i="12"/>
  <c r="AF623" i="12"/>
  <c r="AE623" i="12"/>
  <c r="O623" i="12"/>
  <c r="P623" i="12" s="1"/>
  <c r="R623" i="12" s="1"/>
  <c r="T623" i="12" s="1"/>
  <c r="V623" i="12" s="1"/>
  <c r="N623" i="12"/>
  <c r="AR622" i="12"/>
  <c r="AP622" i="12"/>
  <c r="AN622" i="12"/>
  <c r="AM622" i="12"/>
  <c r="AJ622" i="12"/>
  <c r="AH622" i="12"/>
  <c r="AF622" i="12"/>
  <c r="AE622" i="12"/>
  <c r="O622" i="12"/>
  <c r="P622" i="12" s="1"/>
  <c r="R622" i="12" s="1"/>
  <c r="T622" i="12" s="1"/>
  <c r="V622" i="12" s="1"/>
  <c r="N622" i="12"/>
  <c r="AR621" i="12"/>
  <c r="AP621" i="12"/>
  <c r="AN621" i="12"/>
  <c r="AM621" i="12"/>
  <c r="AJ621" i="12"/>
  <c r="AH621" i="12"/>
  <c r="AF621" i="12"/>
  <c r="AE621" i="12"/>
  <c r="T621" i="12"/>
  <c r="V621" i="12" s="1"/>
  <c r="O621" i="12"/>
  <c r="P621" i="12" s="1"/>
  <c r="R621" i="12" s="1"/>
  <c r="N621" i="12"/>
  <c r="AR620" i="12"/>
  <c r="AP620" i="12"/>
  <c r="AN620" i="12"/>
  <c r="AM620" i="12"/>
  <c r="AJ620" i="12"/>
  <c r="AH620" i="12"/>
  <c r="AF620" i="12"/>
  <c r="AE620" i="12"/>
  <c r="O620" i="12"/>
  <c r="P620" i="12" s="1"/>
  <c r="R620" i="12" s="1"/>
  <c r="T620" i="12" s="1"/>
  <c r="V620" i="12" s="1"/>
  <c r="N620" i="12"/>
  <c r="AR619" i="12"/>
  <c r="AQ619" i="12"/>
  <c r="AP619" i="12"/>
  <c r="AO619" i="12"/>
  <c r="AN619" i="12"/>
  <c r="AJ619" i="12"/>
  <c r="AI619" i="12"/>
  <c r="AH619" i="12"/>
  <c r="AG619" i="12"/>
  <c r="AF619" i="12"/>
  <c r="P619" i="12"/>
  <c r="R619" i="12" s="1"/>
  <c r="T619" i="12" s="1"/>
  <c r="V619" i="12" s="1"/>
  <c r="O619" i="12"/>
  <c r="N619" i="12"/>
  <c r="AR618" i="12"/>
  <c r="AP618" i="12"/>
  <c r="AO618" i="12"/>
  <c r="AM618" i="12"/>
  <c r="AJ618" i="12"/>
  <c r="AH618" i="12"/>
  <c r="AG618" i="12"/>
  <c r="AE618" i="12"/>
  <c r="O618" i="12"/>
  <c r="P618" i="12" s="1"/>
  <c r="R618" i="12" s="1"/>
  <c r="T618" i="12" s="1"/>
  <c r="V618" i="12" s="1"/>
  <c r="N618" i="12"/>
  <c r="AR617" i="12"/>
  <c r="AP617" i="12"/>
  <c r="AO617" i="12"/>
  <c r="AM617" i="12"/>
  <c r="AJ617" i="12"/>
  <c r="AH617" i="12"/>
  <c r="AG617" i="12"/>
  <c r="AE617" i="12"/>
  <c r="O617" i="12"/>
  <c r="P617" i="12" s="1"/>
  <c r="R617" i="12" s="1"/>
  <c r="T617" i="12" s="1"/>
  <c r="V617" i="12" s="1"/>
  <c r="N617" i="12"/>
  <c r="AR616" i="12"/>
  <c r="AP616" i="12"/>
  <c r="AO616" i="12"/>
  <c r="AM616" i="12"/>
  <c r="AJ616" i="12"/>
  <c r="AH616" i="12"/>
  <c r="AG616" i="12"/>
  <c r="AE616" i="12"/>
  <c r="P616" i="12"/>
  <c r="R616" i="12" s="1"/>
  <c r="T616" i="12" s="1"/>
  <c r="V616" i="12" s="1"/>
  <c r="O616" i="12"/>
  <c r="N616" i="12"/>
  <c r="AR615" i="12"/>
  <c r="AP615" i="12"/>
  <c r="AO615" i="12"/>
  <c r="AM615" i="12"/>
  <c r="AJ615" i="12"/>
  <c r="AH615" i="12"/>
  <c r="AG615" i="12"/>
  <c r="AE615" i="12"/>
  <c r="O615" i="12"/>
  <c r="P615" i="12" s="1"/>
  <c r="R615" i="12" s="1"/>
  <c r="T615" i="12" s="1"/>
  <c r="V615" i="12" s="1"/>
  <c r="N615" i="12"/>
  <c r="AR614" i="12"/>
  <c r="AP614" i="12"/>
  <c r="AO614" i="12"/>
  <c r="AM614" i="12"/>
  <c r="AJ614" i="12"/>
  <c r="AH614" i="12"/>
  <c r="AG614" i="12"/>
  <c r="AE614" i="12"/>
  <c r="P614" i="12"/>
  <c r="R614" i="12" s="1"/>
  <c r="T614" i="12" s="1"/>
  <c r="V614" i="12" s="1"/>
  <c r="O614" i="12"/>
  <c r="N614" i="12"/>
  <c r="AR613" i="12"/>
  <c r="AP613" i="12"/>
  <c r="AO613" i="12"/>
  <c r="AM613" i="12"/>
  <c r="AJ613" i="12"/>
  <c r="AH613" i="12"/>
  <c r="AG613" i="12"/>
  <c r="AE613" i="12"/>
  <c r="O613" i="12"/>
  <c r="P613" i="12" s="1"/>
  <c r="R613" i="12" s="1"/>
  <c r="T613" i="12" s="1"/>
  <c r="V613" i="12" s="1"/>
  <c r="N613" i="12"/>
  <c r="AR612" i="12"/>
  <c r="AP612" i="12"/>
  <c r="AO612" i="12"/>
  <c r="AM612" i="12"/>
  <c r="AJ612" i="12"/>
  <c r="AH612" i="12"/>
  <c r="AG612" i="12"/>
  <c r="AE612" i="12"/>
  <c r="R612" i="12"/>
  <c r="T612" i="12" s="1"/>
  <c r="V612" i="12" s="1"/>
  <c r="O612" i="12"/>
  <c r="P612" i="12" s="1"/>
  <c r="N612" i="12"/>
  <c r="AR611" i="12"/>
  <c r="AP611" i="12"/>
  <c r="AO611" i="12"/>
  <c r="AM611" i="12"/>
  <c r="AJ611" i="12"/>
  <c r="AH611" i="12"/>
  <c r="AG611" i="12"/>
  <c r="AE611" i="12"/>
  <c r="O611" i="12"/>
  <c r="P611" i="12" s="1"/>
  <c r="R611" i="12" s="1"/>
  <c r="T611" i="12" s="1"/>
  <c r="V611" i="12" s="1"/>
  <c r="N611" i="12"/>
  <c r="AR610" i="12"/>
  <c r="AP610" i="12"/>
  <c r="AO610" i="12"/>
  <c r="AM610" i="12"/>
  <c r="AJ610" i="12"/>
  <c r="AH610" i="12"/>
  <c r="AG610" i="12"/>
  <c r="AE610" i="12"/>
  <c r="O610" i="12"/>
  <c r="P610" i="12" s="1"/>
  <c r="R610" i="12" s="1"/>
  <c r="T610" i="12" s="1"/>
  <c r="V610" i="12" s="1"/>
  <c r="N610" i="12"/>
  <c r="AR609" i="12"/>
  <c r="AP609" i="12"/>
  <c r="AO609" i="12"/>
  <c r="AM609" i="12"/>
  <c r="AJ609" i="12"/>
  <c r="AH609" i="12"/>
  <c r="AG609" i="12"/>
  <c r="AE609" i="12"/>
  <c r="O609" i="12"/>
  <c r="P609" i="12" s="1"/>
  <c r="R609" i="12" s="1"/>
  <c r="T609" i="12" s="1"/>
  <c r="V609" i="12" s="1"/>
  <c r="N609" i="12"/>
  <c r="AR608" i="12"/>
  <c r="AP608" i="12"/>
  <c r="AO608" i="12"/>
  <c r="AM608" i="12"/>
  <c r="AJ608" i="12"/>
  <c r="AH608" i="12"/>
  <c r="AG608" i="12"/>
  <c r="AE608" i="12"/>
  <c r="O608" i="12"/>
  <c r="P608" i="12" s="1"/>
  <c r="R608" i="12" s="1"/>
  <c r="T608" i="12" s="1"/>
  <c r="V608" i="12" s="1"/>
  <c r="N608" i="12"/>
  <c r="AR607" i="12"/>
  <c r="AQ607" i="12"/>
  <c r="AP607" i="12"/>
  <c r="AO607" i="12"/>
  <c r="AN607" i="12"/>
  <c r="AJ607" i="12"/>
  <c r="AI607" i="12"/>
  <c r="AH607" i="12"/>
  <c r="AG607" i="12"/>
  <c r="AF607" i="12"/>
  <c r="O607" i="12"/>
  <c r="P607" i="12" s="1"/>
  <c r="R607" i="12" s="1"/>
  <c r="T607" i="12" s="1"/>
  <c r="V607" i="12" s="1"/>
  <c r="N607" i="12"/>
  <c r="AR606" i="12"/>
  <c r="AQ606" i="12"/>
  <c r="AP606" i="12"/>
  <c r="AO606" i="12"/>
  <c r="AN606" i="12"/>
  <c r="AJ606" i="12"/>
  <c r="AI606" i="12"/>
  <c r="AH606" i="12"/>
  <c r="AG606" i="12"/>
  <c r="AF606" i="12"/>
  <c r="O606" i="12"/>
  <c r="P606" i="12" s="1"/>
  <c r="R606" i="12" s="1"/>
  <c r="T606" i="12" s="1"/>
  <c r="V606" i="12" s="1"/>
  <c r="N606" i="12"/>
  <c r="AR605" i="12"/>
  <c r="AQ605" i="12"/>
  <c r="AP605" i="12"/>
  <c r="AO605" i="12"/>
  <c r="AN605" i="12"/>
  <c r="AJ605" i="12"/>
  <c r="AI605" i="12"/>
  <c r="AH605" i="12"/>
  <c r="AG605" i="12"/>
  <c r="AF605" i="12"/>
  <c r="O605" i="12"/>
  <c r="P605" i="12" s="1"/>
  <c r="R605" i="12" s="1"/>
  <c r="T605" i="12" s="1"/>
  <c r="V605" i="12" s="1"/>
  <c r="N605" i="12"/>
  <c r="AR604" i="12"/>
  <c r="AP604" i="12"/>
  <c r="AO604" i="12"/>
  <c r="AM604" i="12"/>
  <c r="AJ604" i="12"/>
  <c r="AH604" i="12"/>
  <c r="AG604" i="12"/>
  <c r="AE604" i="12"/>
  <c r="O604" i="12"/>
  <c r="P604" i="12" s="1"/>
  <c r="R604" i="12" s="1"/>
  <c r="T604" i="12" s="1"/>
  <c r="V604" i="12" s="1"/>
  <c r="N604" i="12"/>
  <c r="AR603" i="12"/>
  <c r="AP603" i="12"/>
  <c r="AO603" i="12"/>
  <c r="AM603" i="12"/>
  <c r="AJ603" i="12"/>
  <c r="AH603" i="12"/>
  <c r="AG603" i="12"/>
  <c r="AE603" i="12"/>
  <c r="O603" i="12"/>
  <c r="P603" i="12" s="1"/>
  <c r="R603" i="12" s="1"/>
  <c r="T603" i="12" s="1"/>
  <c r="V603" i="12" s="1"/>
  <c r="N603" i="12"/>
  <c r="AR602" i="12"/>
  <c r="AQ602" i="12"/>
  <c r="AO602" i="12"/>
  <c r="AN602" i="12"/>
  <c r="AM602" i="12"/>
  <c r="AJ602" i="12"/>
  <c r="AI602" i="12"/>
  <c r="AG602" i="12"/>
  <c r="AF602" i="12"/>
  <c r="AE602" i="12"/>
  <c r="O602" i="12"/>
  <c r="P602" i="12" s="1"/>
  <c r="R602" i="12" s="1"/>
  <c r="T602" i="12" s="1"/>
  <c r="V602" i="12" s="1"/>
  <c r="N602" i="12"/>
  <c r="AR601" i="12"/>
  <c r="AQ601" i="12"/>
  <c r="AO601" i="12"/>
  <c r="AN601" i="12"/>
  <c r="AM601" i="12"/>
  <c r="AJ601" i="12"/>
  <c r="AI601" i="12"/>
  <c r="AG601" i="12"/>
  <c r="AF601" i="12"/>
  <c r="AE601" i="12"/>
  <c r="O601" i="12"/>
  <c r="P601" i="12" s="1"/>
  <c r="R601" i="12" s="1"/>
  <c r="T601" i="12" s="1"/>
  <c r="V601" i="12" s="1"/>
  <c r="N601" i="12"/>
  <c r="AR600" i="12"/>
  <c r="AQ600" i="12"/>
  <c r="AO600" i="12"/>
  <c r="AN600" i="12"/>
  <c r="AM600" i="12"/>
  <c r="AJ600" i="12"/>
  <c r="AI600" i="12"/>
  <c r="AG600" i="12"/>
  <c r="AF600" i="12"/>
  <c r="AE600" i="12"/>
  <c r="O600" i="12"/>
  <c r="P600" i="12" s="1"/>
  <c r="R600" i="12" s="1"/>
  <c r="T600" i="12" s="1"/>
  <c r="V600" i="12" s="1"/>
  <c r="N600" i="12"/>
  <c r="AR599" i="12"/>
  <c r="AQ599" i="12"/>
  <c r="AO599" i="12"/>
  <c r="AN599" i="12"/>
  <c r="AM599" i="12"/>
  <c r="AJ599" i="12"/>
  <c r="AI599" i="12"/>
  <c r="AG599" i="12"/>
  <c r="AF599" i="12"/>
  <c r="AE599" i="12"/>
  <c r="O599" i="12"/>
  <c r="P599" i="12" s="1"/>
  <c r="R599" i="12" s="1"/>
  <c r="T599" i="12" s="1"/>
  <c r="V599" i="12" s="1"/>
  <c r="N599" i="12"/>
  <c r="AR598" i="12"/>
  <c r="AQ598" i="12"/>
  <c r="AP598" i="12"/>
  <c r="AM598" i="12"/>
  <c r="AJ598" i="12"/>
  <c r="AI598" i="12"/>
  <c r="AH598" i="12"/>
  <c r="AE598" i="12"/>
  <c r="O598" i="12"/>
  <c r="P598" i="12" s="1"/>
  <c r="R598" i="12" s="1"/>
  <c r="T598" i="12" s="1"/>
  <c r="V598" i="12" s="1"/>
  <c r="N598" i="12"/>
  <c r="AR597" i="12"/>
  <c r="AP597" i="12"/>
  <c r="AO597" i="12"/>
  <c r="AM597" i="12"/>
  <c r="AJ597" i="12"/>
  <c r="AH597" i="12"/>
  <c r="AG597" i="12"/>
  <c r="AE597" i="12"/>
  <c r="O597" i="12"/>
  <c r="P597" i="12" s="1"/>
  <c r="R597" i="12" s="1"/>
  <c r="T597" i="12" s="1"/>
  <c r="V597" i="12" s="1"/>
  <c r="N597" i="12"/>
  <c r="AR596" i="12"/>
  <c r="AP596" i="12"/>
  <c r="AO596" i="12"/>
  <c r="AM596" i="12"/>
  <c r="AJ596" i="12"/>
  <c r="AH596" i="12"/>
  <c r="AG596" i="12"/>
  <c r="AE596" i="12"/>
  <c r="O596" i="12"/>
  <c r="P596" i="12" s="1"/>
  <c r="R596" i="12" s="1"/>
  <c r="T596" i="12" s="1"/>
  <c r="V596" i="12" s="1"/>
  <c r="N596" i="12"/>
  <c r="AR595" i="12"/>
  <c r="AP595" i="12"/>
  <c r="AO595" i="12"/>
  <c r="AM595" i="12"/>
  <c r="AJ595" i="12"/>
  <c r="AH595" i="12"/>
  <c r="AG595" i="12"/>
  <c r="AE595" i="12"/>
  <c r="O595" i="12"/>
  <c r="P595" i="12" s="1"/>
  <c r="R595" i="12" s="1"/>
  <c r="T595" i="12" s="1"/>
  <c r="V595" i="12" s="1"/>
  <c r="N595" i="12"/>
  <c r="AR594" i="12"/>
  <c r="AP594" i="12"/>
  <c r="AO594" i="12"/>
  <c r="AM594" i="12"/>
  <c r="AJ594" i="12"/>
  <c r="AH594" i="12"/>
  <c r="AG594" i="12"/>
  <c r="AE594" i="12"/>
  <c r="O594" i="12"/>
  <c r="P594" i="12" s="1"/>
  <c r="R594" i="12" s="1"/>
  <c r="T594" i="12" s="1"/>
  <c r="V594" i="12" s="1"/>
  <c r="N594" i="12"/>
  <c r="AR593" i="12"/>
  <c r="AP593" i="12"/>
  <c r="AO593" i="12"/>
  <c r="AM593" i="12"/>
  <c r="AJ593" i="12"/>
  <c r="AH593" i="12"/>
  <c r="AG593" i="12"/>
  <c r="AE593" i="12"/>
  <c r="O593" i="12"/>
  <c r="P593" i="12" s="1"/>
  <c r="R593" i="12" s="1"/>
  <c r="T593" i="12" s="1"/>
  <c r="V593" i="12" s="1"/>
  <c r="N593" i="12"/>
  <c r="M593" i="12"/>
  <c r="AR592" i="12"/>
  <c r="AP592" i="12"/>
  <c r="AO592" i="12"/>
  <c r="AM592" i="12"/>
  <c r="AJ592" i="12"/>
  <c r="AH592" i="12"/>
  <c r="AG592" i="12"/>
  <c r="AE592" i="12"/>
  <c r="O592" i="12"/>
  <c r="P592" i="12" s="1"/>
  <c r="R592" i="12" s="1"/>
  <c r="T592" i="12" s="1"/>
  <c r="M592" i="12"/>
  <c r="N592" i="12" s="1"/>
  <c r="AR591" i="12"/>
  <c r="AP591" i="12"/>
  <c r="AO591" i="12"/>
  <c r="AM591" i="12"/>
  <c r="AJ591" i="12"/>
  <c r="AH591" i="12"/>
  <c r="AG591" i="12"/>
  <c r="AE591" i="12"/>
  <c r="O591" i="12"/>
  <c r="P591" i="12" s="1"/>
  <c r="R591" i="12" s="1"/>
  <c r="T591" i="12" s="1"/>
  <c r="N591" i="12"/>
  <c r="M591" i="12"/>
  <c r="AR590" i="12"/>
  <c r="AP590" i="12"/>
  <c r="AO590" i="12"/>
  <c r="AM590" i="12"/>
  <c r="AJ590" i="12"/>
  <c r="AH590" i="12"/>
  <c r="AG590" i="12"/>
  <c r="AE590" i="12"/>
  <c r="O590" i="12"/>
  <c r="P590" i="12" s="1"/>
  <c r="R590" i="12" s="1"/>
  <c r="T590" i="12" s="1"/>
  <c r="V590" i="12" s="1"/>
  <c r="M590" i="12"/>
  <c r="N590" i="12" s="1"/>
  <c r="AR589" i="12"/>
  <c r="AP589" i="12"/>
  <c r="AO589" i="12"/>
  <c r="AM589" i="12"/>
  <c r="AJ589" i="12"/>
  <c r="AH589" i="12"/>
  <c r="AG589" i="12"/>
  <c r="AE589" i="12"/>
  <c r="R589" i="12"/>
  <c r="T589" i="12" s="1"/>
  <c r="O589" i="12"/>
  <c r="P589" i="12" s="1"/>
  <c r="M589" i="12"/>
  <c r="N589" i="12" s="1"/>
  <c r="AR588" i="12"/>
  <c r="AP588" i="12"/>
  <c r="AO588" i="12"/>
  <c r="AM588" i="12"/>
  <c r="AJ588" i="12"/>
  <c r="AH588" i="12"/>
  <c r="AG588" i="12"/>
  <c r="AE588" i="12"/>
  <c r="O588" i="12"/>
  <c r="P588" i="12" s="1"/>
  <c r="R588" i="12" s="1"/>
  <c r="T588" i="12" s="1"/>
  <c r="M588" i="12"/>
  <c r="N588" i="12" s="1"/>
  <c r="AR587" i="12"/>
  <c r="AP587" i="12"/>
  <c r="AO587" i="12"/>
  <c r="AM587" i="12"/>
  <c r="AJ587" i="12"/>
  <c r="AH587" i="12"/>
  <c r="AG587" i="12"/>
  <c r="AE587" i="12"/>
  <c r="O587" i="12"/>
  <c r="P587" i="12" s="1"/>
  <c r="R587" i="12" s="1"/>
  <c r="T587" i="12" s="1"/>
  <c r="M587" i="12"/>
  <c r="N587" i="12" s="1"/>
  <c r="AR586" i="12"/>
  <c r="AP586" i="12"/>
  <c r="AO586" i="12"/>
  <c r="AM586" i="12"/>
  <c r="AJ586" i="12"/>
  <c r="AH586" i="12"/>
  <c r="AG586" i="12"/>
  <c r="AE586" i="12"/>
  <c r="O586" i="12"/>
  <c r="P586" i="12" s="1"/>
  <c r="R586" i="12" s="1"/>
  <c r="T586" i="12" s="1"/>
  <c r="N586" i="12"/>
  <c r="M586" i="12"/>
  <c r="AR585" i="12"/>
  <c r="AP585" i="12"/>
  <c r="AO585" i="12"/>
  <c r="AM585" i="12"/>
  <c r="AJ585" i="12"/>
  <c r="AH585" i="12"/>
  <c r="AG585" i="12"/>
  <c r="AE585" i="12"/>
  <c r="O585" i="12"/>
  <c r="P585" i="12" s="1"/>
  <c r="R585" i="12" s="1"/>
  <c r="T585" i="12" s="1"/>
  <c r="V585" i="12" s="1"/>
  <c r="M585" i="12"/>
  <c r="N585" i="12" s="1"/>
  <c r="AR584" i="12"/>
  <c r="AP584" i="12"/>
  <c r="AO584" i="12"/>
  <c r="AM584" i="12"/>
  <c r="AJ584" i="12"/>
  <c r="AH584" i="12"/>
  <c r="AG584" i="12"/>
  <c r="AE584" i="12"/>
  <c r="T584" i="12"/>
  <c r="V584" i="12" s="1"/>
  <c r="O584" i="12"/>
  <c r="P584" i="12" s="1"/>
  <c r="R584" i="12" s="1"/>
  <c r="M584" i="12"/>
  <c r="N584" i="12" s="1"/>
  <c r="AR583" i="12"/>
  <c r="AP583" i="12"/>
  <c r="AO583" i="12"/>
  <c r="AM583" i="12"/>
  <c r="AJ583" i="12"/>
  <c r="AH583" i="12"/>
  <c r="AG583" i="12"/>
  <c r="AE583" i="12"/>
  <c r="O583" i="12"/>
  <c r="P583" i="12" s="1"/>
  <c r="R583" i="12" s="1"/>
  <c r="T583" i="12" s="1"/>
  <c r="M583" i="12"/>
  <c r="N583" i="12" s="1"/>
  <c r="AR582" i="12"/>
  <c r="AP582" i="12"/>
  <c r="AO582" i="12"/>
  <c r="AM582" i="12"/>
  <c r="AJ582" i="12"/>
  <c r="AH582" i="12"/>
  <c r="AG582" i="12"/>
  <c r="AE582" i="12"/>
  <c r="O582" i="12"/>
  <c r="P582" i="12" s="1"/>
  <c r="R582" i="12" s="1"/>
  <c r="T582" i="12" s="1"/>
  <c r="V582" i="12" s="1"/>
  <c r="M582" i="12"/>
  <c r="N582" i="12" s="1"/>
  <c r="AR581" i="12"/>
  <c r="AP581" i="12"/>
  <c r="AO581" i="12"/>
  <c r="AM581" i="12"/>
  <c r="AJ581" i="12"/>
  <c r="AH581" i="12"/>
  <c r="AG581" i="12"/>
  <c r="AE581" i="12"/>
  <c r="O581" i="12"/>
  <c r="P581" i="12" s="1"/>
  <c r="R581" i="12" s="1"/>
  <c r="T581" i="12" s="1"/>
  <c r="V581" i="12" s="1"/>
  <c r="M581" i="12"/>
  <c r="N581" i="12" s="1"/>
  <c r="AR580" i="12"/>
  <c r="AP580" i="12"/>
  <c r="AO580" i="12"/>
  <c r="AM580" i="12"/>
  <c r="AJ580" i="12"/>
  <c r="AH580" i="12"/>
  <c r="AG580" i="12"/>
  <c r="AE580" i="12"/>
  <c r="O580" i="12"/>
  <c r="P580" i="12" s="1"/>
  <c r="R580" i="12" s="1"/>
  <c r="T580" i="12" s="1"/>
  <c r="V580" i="12" s="1"/>
  <c r="N580" i="12"/>
  <c r="M580" i="12"/>
  <c r="AR579" i="12"/>
  <c r="AP579" i="12"/>
  <c r="AO579" i="12"/>
  <c r="AM579" i="12"/>
  <c r="AJ579" i="12"/>
  <c r="AH579" i="12"/>
  <c r="AG579" i="12"/>
  <c r="AE579" i="12"/>
  <c r="O579" i="12"/>
  <c r="P579" i="12" s="1"/>
  <c r="R579" i="12" s="1"/>
  <c r="T579" i="12" s="1"/>
  <c r="M579" i="12"/>
  <c r="N579" i="12" s="1"/>
  <c r="AR578" i="12"/>
  <c r="AP578" i="12"/>
  <c r="AO578" i="12"/>
  <c r="AM578" i="12"/>
  <c r="AJ578" i="12"/>
  <c r="AH578" i="12"/>
  <c r="AG578" i="12"/>
  <c r="AE578" i="12"/>
  <c r="T578" i="12"/>
  <c r="V578" i="12" s="1"/>
  <c r="O578" i="12"/>
  <c r="P578" i="12" s="1"/>
  <c r="R578" i="12" s="1"/>
  <c r="M578" i="12"/>
  <c r="N578" i="12" s="1"/>
  <c r="AR577" i="12"/>
  <c r="AP577" i="12"/>
  <c r="AO577" i="12"/>
  <c r="AM577" i="12"/>
  <c r="AJ577" i="12"/>
  <c r="AH577" i="12"/>
  <c r="AG577" i="12"/>
  <c r="AE577" i="12"/>
  <c r="O577" i="12"/>
  <c r="P577" i="12" s="1"/>
  <c r="R577" i="12" s="1"/>
  <c r="T577" i="12" s="1"/>
  <c r="M577" i="12"/>
  <c r="N577" i="12" s="1"/>
  <c r="AR576" i="12"/>
  <c r="AP576" i="12"/>
  <c r="AO576" i="12"/>
  <c r="AM576" i="12"/>
  <c r="AJ576" i="12"/>
  <c r="AH576" i="12"/>
  <c r="AG576" i="12"/>
  <c r="AE576" i="12"/>
  <c r="O576" i="12"/>
  <c r="P576" i="12" s="1"/>
  <c r="R576" i="12" s="1"/>
  <c r="T576" i="12" s="1"/>
  <c r="V576" i="12" s="1"/>
  <c r="M576" i="12"/>
  <c r="N576" i="12" s="1"/>
  <c r="AR575" i="12"/>
  <c r="AP575" i="12"/>
  <c r="AO575" i="12"/>
  <c r="AM575" i="12"/>
  <c r="AJ575" i="12"/>
  <c r="AH575" i="12"/>
  <c r="AG575" i="12"/>
  <c r="AE575" i="12"/>
  <c r="O575" i="12"/>
  <c r="P575" i="12" s="1"/>
  <c r="R575" i="12" s="1"/>
  <c r="T575" i="12" s="1"/>
  <c r="M575" i="12"/>
  <c r="N575" i="12" s="1"/>
  <c r="V575" i="12" s="1"/>
  <c r="AR574" i="12"/>
  <c r="AP574" i="12"/>
  <c r="AO574" i="12"/>
  <c r="AM574" i="12"/>
  <c r="AJ574" i="12"/>
  <c r="AH574" i="12"/>
  <c r="AG574" i="12"/>
  <c r="AE574" i="12"/>
  <c r="O574" i="12"/>
  <c r="P574" i="12" s="1"/>
  <c r="R574" i="12" s="1"/>
  <c r="T574" i="12" s="1"/>
  <c r="M574" i="12"/>
  <c r="N574" i="12" s="1"/>
  <c r="AR573" i="12"/>
  <c r="AP573" i="12"/>
  <c r="AO573" i="12"/>
  <c r="AM573" i="12"/>
  <c r="AJ573" i="12"/>
  <c r="AH573" i="12"/>
  <c r="AG573" i="12"/>
  <c r="AE573" i="12"/>
  <c r="O573" i="12"/>
  <c r="P573" i="12" s="1"/>
  <c r="R573" i="12" s="1"/>
  <c r="T573" i="12" s="1"/>
  <c r="N573" i="12"/>
  <c r="M573" i="12"/>
  <c r="AR572" i="12"/>
  <c r="AP572" i="12"/>
  <c r="AO572" i="12"/>
  <c r="AM572" i="12"/>
  <c r="AJ572" i="12"/>
  <c r="AH572" i="12"/>
  <c r="AG572" i="12"/>
  <c r="AE572" i="12"/>
  <c r="O572" i="12"/>
  <c r="P572" i="12" s="1"/>
  <c r="R572" i="12" s="1"/>
  <c r="T572" i="12" s="1"/>
  <c r="N572" i="12"/>
  <c r="V572" i="12" s="1"/>
  <c r="M572" i="12"/>
  <c r="AR571" i="12"/>
  <c r="AP571" i="12"/>
  <c r="AO571" i="12"/>
  <c r="AM571" i="12"/>
  <c r="AJ571" i="12"/>
  <c r="AH571" i="12"/>
  <c r="AG571" i="12"/>
  <c r="AE571" i="12"/>
  <c r="O571" i="12"/>
  <c r="P571" i="12" s="1"/>
  <c r="R571" i="12" s="1"/>
  <c r="T571" i="12" s="1"/>
  <c r="M571" i="12"/>
  <c r="N571" i="12" s="1"/>
  <c r="AR570" i="12"/>
  <c r="AP570" i="12"/>
  <c r="AO570" i="12"/>
  <c r="AM570" i="12"/>
  <c r="AJ570" i="12"/>
  <c r="AH570" i="12"/>
  <c r="AG570" i="12"/>
  <c r="AE570" i="12"/>
  <c r="T570" i="12"/>
  <c r="O570" i="12"/>
  <c r="P570" i="12" s="1"/>
  <c r="R570" i="12" s="1"/>
  <c r="M570" i="12"/>
  <c r="N570" i="12" s="1"/>
  <c r="AR569" i="12"/>
  <c r="AP569" i="12"/>
  <c r="AO569" i="12"/>
  <c r="AM569" i="12"/>
  <c r="AJ569" i="12"/>
  <c r="AH569" i="12"/>
  <c r="AG569" i="12"/>
  <c r="AE569" i="12"/>
  <c r="O569" i="12"/>
  <c r="P569" i="12" s="1"/>
  <c r="R569" i="12" s="1"/>
  <c r="T569" i="12" s="1"/>
  <c r="M569" i="12"/>
  <c r="N569" i="12" s="1"/>
  <c r="AR568" i="12"/>
  <c r="AP568" i="12"/>
  <c r="AO568" i="12"/>
  <c r="AM568" i="12"/>
  <c r="AJ568" i="12"/>
  <c r="AH568" i="12"/>
  <c r="AG568" i="12"/>
  <c r="AE568" i="12"/>
  <c r="O568" i="12"/>
  <c r="P568" i="12" s="1"/>
  <c r="R568" i="12" s="1"/>
  <c r="T568" i="12" s="1"/>
  <c r="M568" i="12"/>
  <c r="N568" i="12" s="1"/>
  <c r="AR567" i="12"/>
  <c r="AP567" i="12"/>
  <c r="AO567" i="12"/>
  <c r="AM567" i="12"/>
  <c r="AJ567" i="12"/>
  <c r="AH567" i="12"/>
  <c r="AG567" i="12"/>
  <c r="AE567" i="12"/>
  <c r="O567" i="12"/>
  <c r="P567" i="12" s="1"/>
  <c r="R567" i="12" s="1"/>
  <c r="T567" i="12" s="1"/>
  <c r="M567" i="12"/>
  <c r="N567" i="12" s="1"/>
  <c r="AR566" i="12"/>
  <c r="AP566" i="12"/>
  <c r="AO566" i="12"/>
  <c r="AM566" i="12"/>
  <c r="AJ566" i="12"/>
  <c r="AH566" i="12"/>
  <c r="AG566" i="12"/>
  <c r="AE566" i="12"/>
  <c r="O566" i="12"/>
  <c r="P566" i="12" s="1"/>
  <c r="R566" i="12" s="1"/>
  <c r="T566" i="12" s="1"/>
  <c r="M566" i="12"/>
  <c r="N566" i="12" s="1"/>
  <c r="AR565" i="12"/>
  <c r="AP565" i="12"/>
  <c r="AO565" i="12"/>
  <c r="AM565" i="12"/>
  <c r="AJ565" i="12"/>
  <c r="AH565" i="12"/>
  <c r="AG565" i="12"/>
  <c r="AE565" i="12"/>
  <c r="O565" i="12"/>
  <c r="P565" i="12" s="1"/>
  <c r="R565" i="12" s="1"/>
  <c r="T565" i="12" s="1"/>
  <c r="M565" i="12"/>
  <c r="N565" i="12" s="1"/>
  <c r="AR564" i="12"/>
  <c r="AP564" i="12"/>
  <c r="AO564" i="12"/>
  <c r="AM564" i="12"/>
  <c r="AJ564" i="12"/>
  <c r="AH564" i="12"/>
  <c r="AG564" i="12"/>
  <c r="AE564" i="12"/>
  <c r="O564" i="12"/>
  <c r="P564" i="12" s="1"/>
  <c r="R564" i="12" s="1"/>
  <c r="T564" i="12" s="1"/>
  <c r="M564" i="12"/>
  <c r="N564" i="12" s="1"/>
  <c r="AR563" i="12"/>
  <c r="AP563" i="12"/>
  <c r="AO563" i="12"/>
  <c r="AM563" i="12"/>
  <c r="AJ563" i="12"/>
  <c r="AH563" i="12"/>
  <c r="AG563" i="12"/>
  <c r="AE563" i="12"/>
  <c r="P563" i="12"/>
  <c r="R563" i="12" s="1"/>
  <c r="T563" i="12" s="1"/>
  <c r="O563" i="12"/>
  <c r="M563" i="12"/>
  <c r="N563" i="12" s="1"/>
  <c r="AR562" i="12"/>
  <c r="AP562" i="12"/>
  <c r="AO562" i="12"/>
  <c r="AM562" i="12"/>
  <c r="AJ562" i="12"/>
  <c r="AH562" i="12"/>
  <c r="AG562" i="12"/>
  <c r="AE562" i="12"/>
  <c r="O562" i="12"/>
  <c r="P562" i="12" s="1"/>
  <c r="R562" i="12" s="1"/>
  <c r="T562" i="12" s="1"/>
  <c r="M562" i="12"/>
  <c r="N562" i="12" s="1"/>
  <c r="AR561" i="12"/>
  <c r="AP561" i="12"/>
  <c r="AO561" i="12"/>
  <c r="AM561" i="12"/>
  <c r="AJ561" i="12"/>
  <c r="AH561" i="12"/>
  <c r="AG561" i="12"/>
  <c r="AE561" i="12"/>
  <c r="O561" i="12"/>
  <c r="P561" i="12" s="1"/>
  <c r="R561" i="12" s="1"/>
  <c r="T561" i="12" s="1"/>
  <c r="M561" i="12"/>
  <c r="N561" i="12" s="1"/>
  <c r="AR560" i="12"/>
  <c r="AP560" i="12"/>
  <c r="AO560" i="12"/>
  <c r="AM560" i="12"/>
  <c r="AJ560" i="12"/>
  <c r="AH560" i="12"/>
  <c r="AG560" i="12"/>
  <c r="AE560" i="12"/>
  <c r="P560" i="12"/>
  <c r="R560" i="12" s="1"/>
  <c r="T560" i="12" s="1"/>
  <c r="V560" i="12" s="1"/>
  <c r="O560" i="12"/>
  <c r="M560" i="12"/>
  <c r="N560" i="12" s="1"/>
  <c r="AR559" i="12"/>
  <c r="AP559" i="12"/>
  <c r="AO559" i="12"/>
  <c r="AM559" i="12"/>
  <c r="AJ559" i="12"/>
  <c r="AH559" i="12"/>
  <c r="AG559" i="12"/>
  <c r="AE559" i="12"/>
  <c r="O559" i="12"/>
  <c r="P559" i="12" s="1"/>
  <c r="R559" i="12" s="1"/>
  <c r="T559" i="12" s="1"/>
  <c r="M559" i="12"/>
  <c r="N559" i="12" s="1"/>
  <c r="AR558" i="12"/>
  <c r="AP558" i="12"/>
  <c r="AO558" i="12"/>
  <c r="AM558" i="12"/>
  <c r="AJ558" i="12"/>
  <c r="AH558" i="12"/>
  <c r="AG558" i="12"/>
  <c r="AE558" i="12"/>
  <c r="O558" i="12"/>
  <c r="P558" i="12" s="1"/>
  <c r="R558" i="12" s="1"/>
  <c r="T558" i="12" s="1"/>
  <c r="M558" i="12"/>
  <c r="N558" i="12" s="1"/>
  <c r="AR557" i="12"/>
  <c r="AP557" i="12"/>
  <c r="AO557" i="12"/>
  <c r="AM557" i="12"/>
  <c r="AJ557" i="12"/>
  <c r="AH557" i="12"/>
  <c r="AG557" i="12"/>
  <c r="AE557" i="12"/>
  <c r="O557" i="12"/>
  <c r="P557" i="12" s="1"/>
  <c r="R557" i="12" s="1"/>
  <c r="T557" i="12" s="1"/>
  <c r="M557" i="12"/>
  <c r="N557" i="12" s="1"/>
  <c r="AR556" i="12"/>
  <c r="AP556" i="12"/>
  <c r="AO556" i="12"/>
  <c r="AM556" i="12"/>
  <c r="AJ556" i="12"/>
  <c r="AH556" i="12"/>
  <c r="AG556" i="12"/>
  <c r="AE556" i="12"/>
  <c r="O556" i="12"/>
  <c r="P556" i="12" s="1"/>
  <c r="R556" i="12" s="1"/>
  <c r="T556" i="12" s="1"/>
  <c r="N556" i="12"/>
  <c r="M556" i="12"/>
  <c r="AR555" i="12"/>
  <c r="AP555" i="12"/>
  <c r="AO555" i="12"/>
  <c r="AM555" i="12"/>
  <c r="AJ555" i="12"/>
  <c r="AH555" i="12"/>
  <c r="AG555" i="12"/>
  <c r="AE555" i="12"/>
  <c r="O555" i="12"/>
  <c r="P555" i="12" s="1"/>
  <c r="R555" i="12" s="1"/>
  <c r="T555" i="12" s="1"/>
  <c r="V555" i="12" s="1"/>
  <c r="M555" i="12"/>
  <c r="N555" i="12" s="1"/>
  <c r="AR554" i="12"/>
  <c r="AP554" i="12"/>
  <c r="AO554" i="12"/>
  <c r="AM554" i="12"/>
  <c r="AJ554" i="12"/>
  <c r="AH554" i="12"/>
  <c r="AG554" i="12"/>
  <c r="AE554" i="12"/>
  <c r="O554" i="12"/>
  <c r="P554" i="12" s="1"/>
  <c r="R554" i="12" s="1"/>
  <c r="T554" i="12" s="1"/>
  <c r="V554" i="12" s="1"/>
  <c r="M554" i="12"/>
  <c r="N554" i="12" s="1"/>
  <c r="AR553" i="12"/>
  <c r="AP553" i="12"/>
  <c r="AO553" i="12"/>
  <c r="AM553" i="12"/>
  <c r="AJ553" i="12"/>
  <c r="AH553" i="12"/>
  <c r="AG553" i="12"/>
  <c r="AE553" i="12"/>
  <c r="O553" i="12"/>
  <c r="P553" i="12" s="1"/>
  <c r="R553" i="12" s="1"/>
  <c r="T553" i="12" s="1"/>
  <c r="M553" i="12"/>
  <c r="N553" i="12" s="1"/>
  <c r="AR552" i="12"/>
  <c r="AP552" i="12"/>
  <c r="AO552" i="12"/>
  <c r="AM552" i="12"/>
  <c r="AJ552" i="12"/>
  <c r="AH552" i="12"/>
  <c r="AG552" i="12"/>
  <c r="AE552" i="12"/>
  <c r="O552" i="12"/>
  <c r="P552" i="12" s="1"/>
  <c r="R552" i="12" s="1"/>
  <c r="T552" i="12" s="1"/>
  <c r="N552" i="12"/>
  <c r="M552" i="12"/>
  <c r="AR551" i="12"/>
  <c r="AP551" i="12"/>
  <c r="AO551" i="12"/>
  <c r="AM551" i="12"/>
  <c r="AJ551" i="12"/>
  <c r="AH551" i="12"/>
  <c r="AG551" i="12"/>
  <c r="AE551" i="12"/>
  <c r="O551" i="12"/>
  <c r="P551" i="12" s="1"/>
  <c r="R551" i="12" s="1"/>
  <c r="T551" i="12" s="1"/>
  <c r="V551" i="12" s="1"/>
  <c r="M551" i="12"/>
  <c r="N551" i="12" s="1"/>
  <c r="AR550" i="12"/>
  <c r="AP550" i="12"/>
  <c r="AO550" i="12"/>
  <c r="AM550" i="12"/>
  <c r="AJ550" i="12"/>
  <c r="AH550" i="12"/>
  <c r="AG550" i="12"/>
  <c r="AE550" i="12"/>
  <c r="O550" i="12"/>
  <c r="P550" i="12" s="1"/>
  <c r="R550" i="12" s="1"/>
  <c r="T550" i="12" s="1"/>
  <c r="M550" i="12"/>
  <c r="N550" i="12" s="1"/>
  <c r="AR549" i="12"/>
  <c r="AP549" i="12"/>
  <c r="AO549" i="12"/>
  <c r="AM549" i="12"/>
  <c r="AJ549" i="12"/>
  <c r="AH549" i="12"/>
  <c r="AG549" i="12"/>
  <c r="AE549" i="12"/>
  <c r="O549" i="12"/>
  <c r="P549" i="12" s="1"/>
  <c r="R549" i="12" s="1"/>
  <c r="T549" i="12" s="1"/>
  <c r="M549" i="12"/>
  <c r="N549" i="12" s="1"/>
  <c r="AR548" i="12"/>
  <c r="AP548" i="12"/>
  <c r="AO548" i="12"/>
  <c r="AM548" i="12"/>
  <c r="AJ548" i="12"/>
  <c r="AH548" i="12"/>
  <c r="AG548" i="12"/>
  <c r="AE548" i="12"/>
  <c r="O548" i="12"/>
  <c r="P548" i="12" s="1"/>
  <c r="R548" i="12" s="1"/>
  <c r="T548" i="12" s="1"/>
  <c r="V548" i="12" s="1"/>
  <c r="M548" i="12"/>
  <c r="N548" i="12" s="1"/>
  <c r="AR547" i="12"/>
  <c r="AP547" i="12"/>
  <c r="AO547" i="12"/>
  <c r="AM547" i="12"/>
  <c r="AJ547" i="12"/>
  <c r="AH547" i="12"/>
  <c r="AG547" i="12"/>
  <c r="AE547" i="12"/>
  <c r="O547" i="12"/>
  <c r="P547" i="12" s="1"/>
  <c r="R547" i="12" s="1"/>
  <c r="T547" i="12" s="1"/>
  <c r="M547" i="12"/>
  <c r="N547" i="12" s="1"/>
  <c r="AR546" i="12"/>
  <c r="AP546" i="12"/>
  <c r="AO546" i="12"/>
  <c r="AM546" i="12"/>
  <c r="AJ546" i="12"/>
  <c r="AH546" i="12"/>
  <c r="AG546" i="12"/>
  <c r="AE546" i="12"/>
  <c r="O546" i="12"/>
  <c r="P546" i="12" s="1"/>
  <c r="R546" i="12" s="1"/>
  <c r="T546" i="12" s="1"/>
  <c r="M546" i="12"/>
  <c r="N546" i="12" s="1"/>
  <c r="AR545" i="12"/>
  <c r="AP545" i="12"/>
  <c r="AO545" i="12"/>
  <c r="AM545" i="12"/>
  <c r="AJ545" i="12"/>
  <c r="AH545" i="12"/>
  <c r="AG545" i="12"/>
  <c r="AE545" i="12"/>
  <c r="O545" i="12"/>
  <c r="P545" i="12" s="1"/>
  <c r="R545" i="12" s="1"/>
  <c r="T545" i="12" s="1"/>
  <c r="V545" i="12" s="1"/>
  <c r="M545" i="12"/>
  <c r="N545" i="12" s="1"/>
  <c r="AR544" i="12"/>
  <c r="AP544" i="12"/>
  <c r="AO544" i="12"/>
  <c r="AM544" i="12"/>
  <c r="AJ544" i="12"/>
  <c r="AH544" i="12"/>
  <c r="AG544" i="12"/>
  <c r="AE544" i="12"/>
  <c r="P544" i="12"/>
  <c r="R544" i="12" s="1"/>
  <c r="T544" i="12" s="1"/>
  <c r="O544" i="12"/>
  <c r="N544" i="12"/>
  <c r="M544" i="12"/>
  <c r="AR543" i="12"/>
  <c r="AP543" i="12"/>
  <c r="AO543" i="12"/>
  <c r="AM543" i="12"/>
  <c r="AJ543" i="12"/>
  <c r="AH543" i="12"/>
  <c r="AG543" i="12"/>
  <c r="AE543" i="12"/>
  <c r="O543" i="12"/>
  <c r="P543" i="12" s="1"/>
  <c r="R543" i="12" s="1"/>
  <c r="T543" i="12" s="1"/>
  <c r="V543" i="12" s="1"/>
  <c r="M543" i="12"/>
  <c r="N543" i="12" s="1"/>
  <c r="AR542" i="12"/>
  <c r="AP542" i="12"/>
  <c r="AO542" i="12"/>
  <c r="AM542" i="12"/>
  <c r="AJ542" i="12"/>
  <c r="AH542" i="12"/>
  <c r="AG542" i="12"/>
  <c r="AE542" i="12"/>
  <c r="O542" i="12"/>
  <c r="P542" i="12" s="1"/>
  <c r="R542" i="12" s="1"/>
  <c r="T542" i="12" s="1"/>
  <c r="M542" i="12"/>
  <c r="N542" i="12" s="1"/>
  <c r="AR541" i="12"/>
  <c r="AP541" i="12"/>
  <c r="AO541" i="12"/>
  <c r="AM541" i="12"/>
  <c r="AJ541" i="12"/>
  <c r="AH541" i="12"/>
  <c r="AG541" i="12"/>
  <c r="AE541" i="12"/>
  <c r="O541" i="12"/>
  <c r="P541" i="12" s="1"/>
  <c r="R541" i="12" s="1"/>
  <c r="T541" i="12" s="1"/>
  <c r="N541" i="12"/>
  <c r="M541" i="12"/>
  <c r="AR540" i="12"/>
  <c r="AP540" i="12"/>
  <c r="AO540" i="12"/>
  <c r="AM540" i="12"/>
  <c r="AJ540" i="12"/>
  <c r="AH540" i="12"/>
  <c r="AG540" i="12"/>
  <c r="AE540" i="12"/>
  <c r="O540" i="12"/>
  <c r="P540" i="12" s="1"/>
  <c r="R540" i="12" s="1"/>
  <c r="T540" i="12" s="1"/>
  <c r="M540" i="12"/>
  <c r="N540" i="12" s="1"/>
  <c r="AR539" i="12"/>
  <c r="AP539" i="12"/>
  <c r="AO539" i="12"/>
  <c r="AM539" i="12"/>
  <c r="AJ539" i="12"/>
  <c r="AH539" i="12"/>
  <c r="AG539" i="12"/>
  <c r="AE539" i="12"/>
  <c r="O539" i="12"/>
  <c r="P539" i="12" s="1"/>
  <c r="R539" i="12" s="1"/>
  <c r="T539" i="12" s="1"/>
  <c r="M539" i="12"/>
  <c r="N539" i="12" s="1"/>
  <c r="AR538" i="12"/>
  <c r="AP538" i="12"/>
  <c r="AO538" i="12"/>
  <c r="AM538" i="12"/>
  <c r="AJ538" i="12"/>
  <c r="AH538" i="12"/>
  <c r="AG538" i="12"/>
  <c r="AE538" i="12"/>
  <c r="O538" i="12"/>
  <c r="P538" i="12" s="1"/>
  <c r="R538" i="12" s="1"/>
  <c r="T538" i="12" s="1"/>
  <c r="M538" i="12"/>
  <c r="N538" i="12" s="1"/>
  <c r="AR537" i="12"/>
  <c r="AP537" i="12"/>
  <c r="AO537" i="12"/>
  <c r="AM537" i="12"/>
  <c r="AJ537" i="12"/>
  <c r="AH537" i="12"/>
  <c r="AG537" i="12"/>
  <c r="AE537" i="12"/>
  <c r="O537" i="12"/>
  <c r="P537" i="12" s="1"/>
  <c r="R537" i="12" s="1"/>
  <c r="T537" i="12" s="1"/>
  <c r="M537" i="12"/>
  <c r="N537" i="12" s="1"/>
  <c r="AR536" i="12"/>
  <c r="AP536" i="12"/>
  <c r="AO536" i="12"/>
  <c r="AM536" i="12"/>
  <c r="AJ536" i="12"/>
  <c r="AH536" i="12"/>
  <c r="AG536" i="12"/>
  <c r="AE536" i="12"/>
  <c r="O536" i="12"/>
  <c r="P536" i="12" s="1"/>
  <c r="R536" i="12" s="1"/>
  <c r="T536" i="12" s="1"/>
  <c r="V536" i="12" s="1"/>
  <c r="N536" i="12"/>
  <c r="M536" i="12"/>
  <c r="AR535" i="12"/>
  <c r="AP535" i="12"/>
  <c r="AO535" i="12"/>
  <c r="AM535" i="12"/>
  <c r="AJ535" i="12"/>
  <c r="AH535" i="12"/>
  <c r="AG535" i="12"/>
  <c r="AE535" i="12"/>
  <c r="P535" i="12"/>
  <c r="R535" i="12" s="1"/>
  <c r="T535" i="12" s="1"/>
  <c r="V535" i="12" s="1"/>
  <c r="O535" i="12"/>
  <c r="M535" i="12"/>
  <c r="N535" i="12" s="1"/>
  <c r="AR534" i="12"/>
  <c r="AP534" i="12"/>
  <c r="AO534" i="12"/>
  <c r="AM534" i="12"/>
  <c r="AJ534" i="12"/>
  <c r="AH534" i="12"/>
  <c r="AG534" i="12"/>
  <c r="AE534" i="12"/>
  <c r="P534" i="12"/>
  <c r="R534" i="12" s="1"/>
  <c r="T534" i="12" s="1"/>
  <c r="O534" i="12"/>
  <c r="M534" i="12"/>
  <c r="N534" i="12" s="1"/>
  <c r="AR533" i="12"/>
  <c r="AP533" i="12"/>
  <c r="AO533" i="12"/>
  <c r="AM533" i="12"/>
  <c r="AJ533" i="12"/>
  <c r="AH533" i="12"/>
  <c r="AG533" i="12"/>
  <c r="AE533" i="12"/>
  <c r="P533" i="12"/>
  <c r="R533" i="12" s="1"/>
  <c r="T533" i="12" s="1"/>
  <c r="O533" i="12"/>
  <c r="N533" i="12"/>
  <c r="M533" i="12"/>
  <c r="AR532" i="12"/>
  <c r="AP532" i="12"/>
  <c r="AO532" i="12"/>
  <c r="AM532" i="12"/>
  <c r="AJ532" i="12"/>
  <c r="AH532" i="12"/>
  <c r="AG532" i="12"/>
  <c r="AE532" i="12"/>
  <c r="V532" i="12"/>
  <c r="O532" i="12"/>
  <c r="P532" i="12" s="1"/>
  <c r="R532" i="12" s="1"/>
  <c r="T532" i="12" s="1"/>
  <c r="N532" i="12"/>
  <c r="M532" i="12"/>
  <c r="AR531" i="12"/>
  <c r="AP531" i="12"/>
  <c r="AO531" i="12"/>
  <c r="AM531" i="12"/>
  <c r="AJ531" i="12"/>
  <c r="AH531" i="12"/>
  <c r="AG531" i="12"/>
  <c r="AE531" i="12"/>
  <c r="O531" i="12"/>
  <c r="P531" i="12" s="1"/>
  <c r="R531" i="12" s="1"/>
  <c r="T531" i="12" s="1"/>
  <c r="V531" i="12" s="1"/>
  <c r="M531" i="12"/>
  <c r="N531" i="12" s="1"/>
  <c r="AR530" i="12"/>
  <c r="AP530" i="12"/>
  <c r="AO530" i="12"/>
  <c r="AM530" i="12"/>
  <c r="AJ530" i="12"/>
  <c r="AH530" i="12"/>
  <c r="AG530" i="12"/>
  <c r="AE530" i="12"/>
  <c r="P530" i="12"/>
  <c r="R530" i="12" s="1"/>
  <c r="T530" i="12" s="1"/>
  <c r="O530" i="12"/>
  <c r="N530" i="12"/>
  <c r="M530" i="12"/>
  <c r="AR529" i="12"/>
  <c r="AP529" i="12"/>
  <c r="AO529" i="12"/>
  <c r="AM529" i="12"/>
  <c r="AJ529" i="12"/>
  <c r="AH529" i="12"/>
  <c r="AG529" i="12"/>
  <c r="AE529" i="12"/>
  <c r="V529" i="12"/>
  <c r="O529" i="12"/>
  <c r="P529" i="12" s="1"/>
  <c r="R529" i="12" s="1"/>
  <c r="T529" i="12" s="1"/>
  <c r="M529" i="12"/>
  <c r="N529" i="12" s="1"/>
  <c r="AR528" i="12"/>
  <c r="AP528" i="12"/>
  <c r="AO528" i="12"/>
  <c r="AM528" i="12"/>
  <c r="AJ528" i="12"/>
  <c r="AH528" i="12"/>
  <c r="AG528" i="12"/>
  <c r="AE528" i="12"/>
  <c r="P528" i="12"/>
  <c r="R528" i="12" s="1"/>
  <c r="T528" i="12" s="1"/>
  <c r="V528" i="12" s="1"/>
  <c r="O528" i="12"/>
  <c r="M528" i="12"/>
  <c r="N528" i="12" s="1"/>
  <c r="AR527" i="12"/>
  <c r="AP527" i="12"/>
  <c r="AO527" i="12"/>
  <c r="AM527" i="12"/>
  <c r="AJ527" i="12"/>
  <c r="AH527" i="12"/>
  <c r="AG527" i="12"/>
  <c r="AE527" i="12"/>
  <c r="O527" i="12"/>
  <c r="P527" i="12" s="1"/>
  <c r="R527" i="12" s="1"/>
  <c r="T527" i="12" s="1"/>
  <c r="V527" i="12" s="1"/>
  <c r="M527" i="12"/>
  <c r="N527" i="12" s="1"/>
  <c r="AR526" i="12"/>
  <c r="AQ526" i="12"/>
  <c r="AO526" i="12"/>
  <c r="AN526" i="12"/>
  <c r="AM526" i="12"/>
  <c r="AJ526" i="12"/>
  <c r="AI526" i="12"/>
  <c r="AG526" i="12"/>
  <c r="AF526" i="12"/>
  <c r="AE526" i="12"/>
  <c r="O526" i="12"/>
  <c r="P526" i="12" s="1"/>
  <c r="R526" i="12" s="1"/>
  <c r="T526" i="12" s="1"/>
  <c r="M526" i="12"/>
  <c r="N526" i="12" s="1"/>
  <c r="AR525" i="12"/>
  <c r="AQ525" i="12"/>
  <c r="AO525" i="12"/>
  <c r="AN525" i="12"/>
  <c r="AM525" i="12"/>
  <c r="AJ525" i="12"/>
  <c r="AI525" i="12"/>
  <c r="AG525" i="12"/>
  <c r="AF525" i="12"/>
  <c r="AE525" i="12"/>
  <c r="O525" i="12"/>
  <c r="P525" i="12" s="1"/>
  <c r="R525" i="12" s="1"/>
  <c r="T525" i="12" s="1"/>
  <c r="N525" i="12"/>
  <c r="M525" i="12"/>
  <c r="AR524" i="12"/>
  <c r="AP524" i="12"/>
  <c r="AN524" i="12"/>
  <c r="AM524" i="12"/>
  <c r="AJ524" i="12"/>
  <c r="AH524" i="12"/>
  <c r="AF524" i="12"/>
  <c r="AE524" i="12"/>
  <c r="O524" i="12"/>
  <c r="P524" i="12" s="1"/>
  <c r="R524" i="12" s="1"/>
  <c r="T524" i="12" s="1"/>
  <c r="M524" i="12"/>
  <c r="N524" i="12" s="1"/>
  <c r="AR523" i="12"/>
  <c r="AP523" i="12"/>
  <c r="AO523" i="12"/>
  <c r="AM523" i="12"/>
  <c r="AJ523" i="12"/>
  <c r="AH523" i="12"/>
  <c r="AG523" i="12"/>
  <c r="AE523" i="12"/>
  <c r="O523" i="12"/>
  <c r="P523" i="12" s="1"/>
  <c r="R523" i="12" s="1"/>
  <c r="T523" i="12" s="1"/>
  <c r="M523" i="12"/>
  <c r="N523" i="12" s="1"/>
  <c r="AR522" i="12"/>
  <c r="AP522" i="12"/>
  <c r="AO522" i="12"/>
  <c r="AM522" i="12"/>
  <c r="AJ522" i="12"/>
  <c r="AH522" i="12"/>
  <c r="AG522" i="12"/>
  <c r="AE522" i="12"/>
  <c r="O522" i="12"/>
  <c r="P522" i="12" s="1"/>
  <c r="R522" i="12" s="1"/>
  <c r="T522" i="12" s="1"/>
  <c r="V522" i="12" s="1"/>
  <c r="M522" i="12"/>
  <c r="N522" i="12" s="1"/>
  <c r="AR521" i="12"/>
  <c r="AP521" i="12"/>
  <c r="AO521" i="12"/>
  <c r="AM521" i="12"/>
  <c r="AJ521" i="12"/>
  <c r="AH521" i="12"/>
  <c r="AG521" i="12"/>
  <c r="AE521" i="12"/>
  <c r="R521" i="12"/>
  <c r="T521" i="12" s="1"/>
  <c r="V521" i="12" s="1"/>
  <c r="O521" i="12"/>
  <c r="P521" i="12" s="1"/>
  <c r="N521" i="12"/>
  <c r="M521" i="12"/>
  <c r="AQ520" i="12"/>
  <c r="AP520" i="12"/>
  <c r="AO520" i="12"/>
  <c r="AN520" i="12"/>
  <c r="AM520" i="12"/>
  <c r="AI520" i="12"/>
  <c r="AH520" i="12"/>
  <c r="AG520" i="12"/>
  <c r="AF520" i="12"/>
  <c r="AE520" i="12"/>
  <c r="O520" i="12"/>
  <c r="P520" i="12" s="1"/>
  <c r="R520" i="12" s="1"/>
  <c r="T520" i="12" s="1"/>
  <c r="V520" i="12" s="1"/>
  <c r="N520" i="12"/>
  <c r="M520" i="12"/>
  <c r="AQ519" i="12"/>
  <c r="AP519" i="12"/>
  <c r="AO519" i="12"/>
  <c r="AN519" i="12"/>
  <c r="AM519" i="12"/>
  <c r="AI519" i="12"/>
  <c r="AH519" i="12"/>
  <c r="AG519" i="12"/>
  <c r="AF519" i="12"/>
  <c r="AE519" i="12"/>
  <c r="O519" i="12"/>
  <c r="P519" i="12" s="1"/>
  <c r="R519" i="12" s="1"/>
  <c r="T519" i="12" s="1"/>
  <c r="V519" i="12" s="1"/>
  <c r="M519" i="12"/>
  <c r="N519" i="12" s="1"/>
  <c r="AQ518" i="12"/>
  <c r="AP518" i="12"/>
  <c r="AO518" i="12"/>
  <c r="AN518" i="12"/>
  <c r="AM518" i="12"/>
  <c r="AI518" i="12"/>
  <c r="AH518" i="12"/>
  <c r="AG518" i="12"/>
  <c r="AF518" i="12"/>
  <c r="AE518" i="12"/>
  <c r="T518" i="12"/>
  <c r="V518" i="12" s="1"/>
  <c r="O518" i="12"/>
  <c r="P518" i="12" s="1"/>
  <c r="R518" i="12" s="1"/>
  <c r="M518" i="12"/>
  <c r="N518" i="12" s="1"/>
  <c r="AQ517" i="12"/>
  <c r="AP517" i="12"/>
  <c r="AO517" i="12"/>
  <c r="AN517" i="12"/>
  <c r="AM517" i="12"/>
  <c r="AI517" i="12"/>
  <c r="AH517" i="12"/>
  <c r="AG517" i="12"/>
  <c r="AF517" i="12"/>
  <c r="AE517" i="12"/>
  <c r="O517" i="12"/>
  <c r="P517" i="12" s="1"/>
  <c r="R517" i="12" s="1"/>
  <c r="T517" i="12" s="1"/>
  <c r="V517" i="12" s="1"/>
  <c r="M517" i="12"/>
  <c r="N517" i="12" s="1"/>
  <c r="AQ516" i="12"/>
  <c r="AP516" i="12"/>
  <c r="AO516" i="12"/>
  <c r="AN516" i="12"/>
  <c r="AM516" i="12"/>
  <c r="AI516" i="12"/>
  <c r="AH516" i="12"/>
  <c r="AG516" i="12"/>
  <c r="AF516" i="12"/>
  <c r="AE516" i="12"/>
  <c r="O516" i="12"/>
  <c r="P516" i="12" s="1"/>
  <c r="R516" i="12" s="1"/>
  <c r="T516" i="12" s="1"/>
  <c r="M516" i="12"/>
  <c r="N516" i="12" s="1"/>
  <c r="AQ515" i="12"/>
  <c r="AP515" i="12"/>
  <c r="AO515" i="12"/>
  <c r="AN515" i="12"/>
  <c r="AM515" i="12"/>
  <c r="AI515" i="12"/>
  <c r="AH515" i="12"/>
  <c r="AG515" i="12"/>
  <c r="AF515" i="12"/>
  <c r="AE515" i="12"/>
  <c r="O515" i="12"/>
  <c r="P515" i="12" s="1"/>
  <c r="R515" i="12" s="1"/>
  <c r="T515" i="12" s="1"/>
  <c r="M515" i="12"/>
  <c r="N515" i="12" s="1"/>
  <c r="AQ514" i="12"/>
  <c r="AP514" i="12"/>
  <c r="AO514" i="12"/>
  <c r="AN514" i="12"/>
  <c r="AM514" i="12"/>
  <c r="AI514" i="12"/>
  <c r="AH514" i="12"/>
  <c r="AG514" i="12"/>
  <c r="AF514" i="12"/>
  <c r="AE514" i="12"/>
  <c r="P514" i="12"/>
  <c r="R514" i="12" s="1"/>
  <c r="T514" i="12" s="1"/>
  <c r="O514" i="12"/>
  <c r="M514" i="12"/>
  <c r="N514" i="12" s="1"/>
  <c r="AQ513" i="12"/>
  <c r="AP513" i="12"/>
  <c r="AO513" i="12"/>
  <c r="AN513" i="12"/>
  <c r="AM513" i="12"/>
  <c r="AI513" i="12"/>
  <c r="AH513" i="12"/>
  <c r="AG513" i="12"/>
  <c r="AF513" i="12"/>
  <c r="AE513" i="12"/>
  <c r="O513" i="12"/>
  <c r="P513" i="12" s="1"/>
  <c r="R513" i="12" s="1"/>
  <c r="T513" i="12" s="1"/>
  <c r="M513" i="12"/>
  <c r="N513" i="12" s="1"/>
  <c r="AQ512" i="12"/>
  <c r="AP512" i="12"/>
  <c r="AO512" i="12"/>
  <c r="AN512" i="12"/>
  <c r="AM512" i="12"/>
  <c r="AI512" i="12"/>
  <c r="AH512" i="12"/>
  <c r="AG512" i="12"/>
  <c r="AF512" i="12"/>
  <c r="AE512" i="12"/>
  <c r="O512" i="12"/>
  <c r="P512" i="12" s="1"/>
  <c r="R512" i="12" s="1"/>
  <c r="T512" i="12" s="1"/>
  <c r="M512" i="12"/>
  <c r="N512" i="12" s="1"/>
  <c r="AQ511" i="12"/>
  <c r="AP511" i="12"/>
  <c r="AO511" i="12"/>
  <c r="AN511" i="12"/>
  <c r="AM511" i="12"/>
  <c r="AI511" i="12"/>
  <c r="AH511" i="12"/>
  <c r="AG511" i="12"/>
  <c r="AF511" i="12"/>
  <c r="AE511" i="12"/>
  <c r="O511" i="12"/>
  <c r="P511" i="12" s="1"/>
  <c r="R511" i="12" s="1"/>
  <c r="T511" i="12" s="1"/>
  <c r="V511" i="12" s="1"/>
  <c r="M511" i="12"/>
  <c r="N511" i="12" s="1"/>
  <c r="AQ510" i="12"/>
  <c r="AP510" i="12"/>
  <c r="AO510" i="12"/>
  <c r="AN510" i="12"/>
  <c r="AM510" i="12"/>
  <c r="AI510" i="12"/>
  <c r="AH510" i="12"/>
  <c r="AG510" i="12"/>
  <c r="AF510" i="12"/>
  <c r="AE510" i="12"/>
  <c r="P510" i="12"/>
  <c r="R510" i="12" s="1"/>
  <c r="T510" i="12" s="1"/>
  <c r="O510" i="12"/>
  <c r="M510" i="12"/>
  <c r="N510" i="12" s="1"/>
  <c r="AQ509" i="12"/>
  <c r="AP509" i="12"/>
  <c r="AO509" i="12"/>
  <c r="AN509" i="12"/>
  <c r="AM509" i="12"/>
  <c r="AI509" i="12"/>
  <c r="AH509" i="12"/>
  <c r="AG509" i="12"/>
  <c r="AF509" i="12"/>
  <c r="AE509" i="12"/>
  <c r="P509" i="12"/>
  <c r="R509" i="12" s="1"/>
  <c r="T509" i="12" s="1"/>
  <c r="V509" i="12" s="1"/>
  <c r="O509" i="12"/>
  <c r="M509" i="12"/>
  <c r="N509" i="12" s="1"/>
  <c r="AQ508" i="12"/>
  <c r="AP508" i="12"/>
  <c r="AO508" i="12"/>
  <c r="AN508" i="12"/>
  <c r="AM508" i="12"/>
  <c r="AI508" i="12"/>
  <c r="AH508" i="12"/>
  <c r="AG508" i="12"/>
  <c r="AF508" i="12"/>
  <c r="AE508" i="12"/>
  <c r="O508" i="12"/>
  <c r="P508" i="12" s="1"/>
  <c r="R508" i="12" s="1"/>
  <c r="T508" i="12" s="1"/>
  <c r="N508" i="12"/>
  <c r="M508" i="12"/>
  <c r="AR507" i="12"/>
  <c r="AP507" i="12"/>
  <c r="AN507" i="12"/>
  <c r="AM507" i="12"/>
  <c r="AJ507" i="12"/>
  <c r="AH507" i="12"/>
  <c r="AF507" i="12"/>
  <c r="AE507" i="12"/>
  <c r="R507" i="12"/>
  <c r="T507" i="12" s="1"/>
  <c r="O507" i="12"/>
  <c r="P507" i="12" s="1"/>
  <c r="N507" i="12"/>
  <c r="M507" i="12"/>
  <c r="AR506" i="12"/>
  <c r="AP506" i="12"/>
  <c r="AN506" i="12"/>
  <c r="AM506" i="12"/>
  <c r="AJ506" i="12"/>
  <c r="AH506" i="12"/>
  <c r="AF506" i="12"/>
  <c r="AE506" i="12"/>
  <c r="O506" i="12"/>
  <c r="P506" i="12" s="1"/>
  <c r="R506" i="12" s="1"/>
  <c r="T506" i="12" s="1"/>
  <c r="V506" i="12" s="1"/>
  <c r="M506" i="12"/>
  <c r="N506" i="12" s="1"/>
  <c r="AR505" i="12"/>
  <c r="AP505" i="12"/>
  <c r="AN505" i="12"/>
  <c r="AM505" i="12"/>
  <c r="AJ505" i="12"/>
  <c r="AH505" i="12"/>
  <c r="AF505" i="12"/>
  <c r="AE505" i="12"/>
  <c r="O505" i="12"/>
  <c r="P505" i="12" s="1"/>
  <c r="R505" i="12" s="1"/>
  <c r="T505" i="12" s="1"/>
  <c r="M505" i="12"/>
  <c r="N505" i="12" s="1"/>
  <c r="AR504" i="12"/>
  <c r="AP504" i="12"/>
  <c r="AN504" i="12"/>
  <c r="AM504" i="12"/>
  <c r="AJ504" i="12"/>
  <c r="AH504" i="12"/>
  <c r="AF504" i="12"/>
  <c r="AE504" i="12"/>
  <c r="O504" i="12"/>
  <c r="P504" i="12" s="1"/>
  <c r="R504" i="12" s="1"/>
  <c r="T504" i="12" s="1"/>
  <c r="M504" i="12"/>
  <c r="N504" i="12" s="1"/>
  <c r="AR503" i="12"/>
  <c r="AP503" i="12"/>
  <c r="AN503" i="12"/>
  <c r="AM503" i="12"/>
  <c r="AJ503" i="12"/>
  <c r="AH503" i="12"/>
  <c r="AF503" i="12"/>
  <c r="AE503" i="12"/>
  <c r="O503" i="12"/>
  <c r="P503" i="12" s="1"/>
  <c r="R503" i="12" s="1"/>
  <c r="T503" i="12" s="1"/>
  <c r="M503" i="12"/>
  <c r="N503" i="12" s="1"/>
  <c r="AR502" i="12"/>
  <c r="AP502" i="12"/>
  <c r="AN502" i="12"/>
  <c r="AM502" i="12"/>
  <c r="AJ502" i="12"/>
  <c r="AH502" i="12"/>
  <c r="AF502" i="12"/>
  <c r="AE502" i="12"/>
  <c r="O502" i="12"/>
  <c r="P502" i="12" s="1"/>
  <c r="R502" i="12" s="1"/>
  <c r="T502" i="12" s="1"/>
  <c r="M502" i="12"/>
  <c r="N502" i="12" s="1"/>
  <c r="AR501" i="12"/>
  <c r="AP501" i="12"/>
  <c r="AN501" i="12"/>
  <c r="AM501" i="12"/>
  <c r="AJ501" i="12"/>
  <c r="AH501" i="12"/>
  <c r="AF501" i="12"/>
  <c r="AE501" i="12"/>
  <c r="O501" i="12"/>
  <c r="P501" i="12" s="1"/>
  <c r="R501" i="12" s="1"/>
  <c r="T501" i="12" s="1"/>
  <c r="M501" i="12"/>
  <c r="N501" i="12" s="1"/>
  <c r="AR500" i="12"/>
  <c r="AP500" i="12"/>
  <c r="AN500" i="12"/>
  <c r="AM500" i="12"/>
  <c r="AJ500" i="12"/>
  <c r="AH500" i="12"/>
  <c r="AF500" i="12"/>
  <c r="AE500" i="12"/>
  <c r="O500" i="12"/>
  <c r="P500" i="12" s="1"/>
  <c r="R500" i="12" s="1"/>
  <c r="T500" i="12" s="1"/>
  <c r="V500" i="12" s="1"/>
  <c r="M500" i="12"/>
  <c r="N500" i="12" s="1"/>
  <c r="AR499" i="12"/>
  <c r="AP499" i="12"/>
  <c r="AN499" i="12"/>
  <c r="AM499" i="12"/>
  <c r="AJ499" i="12"/>
  <c r="AH499" i="12"/>
  <c r="AF499" i="12"/>
  <c r="AE499" i="12"/>
  <c r="O499" i="12"/>
  <c r="P499" i="12" s="1"/>
  <c r="R499" i="12" s="1"/>
  <c r="T499" i="12" s="1"/>
  <c r="N499" i="12"/>
  <c r="M499" i="12"/>
  <c r="AR498" i="12"/>
  <c r="AP498" i="12"/>
  <c r="AN498" i="12"/>
  <c r="AM498" i="12"/>
  <c r="AJ498" i="12"/>
  <c r="AH498" i="12"/>
  <c r="AF498" i="12"/>
  <c r="AE498" i="12"/>
  <c r="O498" i="12"/>
  <c r="P498" i="12" s="1"/>
  <c r="R498" i="12" s="1"/>
  <c r="T498" i="12" s="1"/>
  <c r="V498" i="12" s="1"/>
  <c r="N498" i="12"/>
  <c r="AR497" i="12"/>
  <c r="AP497" i="12"/>
  <c r="AN497" i="12"/>
  <c r="AM497" i="12"/>
  <c r="AJ497" i="12"/>
  <c r="AH497" i="12"/>
  <c r="AF497" i="12"/>
  <c r="AE497" i="12"/>
  <c r="P497" i="12"/>
  <c r="R497" i="12" s="1"/>
  <c r="T497" i="12" s="1"/>
  <c r="V497" i="12" s="1"/>
  <c r="O497" i="12"/>
  <c r="N497" i="12"/>
  <c r="AR496" i="12"/>
  <c r="AP496" i="12"/>
  <c r="AN496" i="12"/>
  <c r="AM496" i="12"/>
  <c r="AJ496" i="12"/>
  <c r="AH496" i="12"/>
  <c r="AF496" i="12"/>
  <c r="AE496" i="12"/>
  <c r="O496" i="12"/>
  <c r="P496" i="12" s="1"/>
  <c r="R496" i="12" s="1"/>
  <c r="T496" i="12" s="1"/>
  <c r="V496" i="12" s="1"/>
  <c r="N496" i="12"/>
  <c r="AR495" i="12"/>
  <c r="AP495" i="12"/>
  <c r="AN495" i="12"/>
  <c r="AM495" i="12"/>
  <c r="AJ495" i="12"/>
  <c r="AH495" i="12"/>
  <c r="AF495" i="12"/>
  <c r="AE495" i="12"/>
  <c r="O495" i="12"/>
  <c r="P495" i="12" s="1"/>
  <c r="R495" i="12" s="1"/>
  <c r="T495" i="12" s="1"/>
  <c r="V495" i="12" s="1"/>
  <c r="N495" i="12"/>
  <c r="AR494" i="12"/>
  <c r="AP494" i="12"/>
  <c r="AN494" i="12"/>
  <c r="AM494" i="12"/>
  <c r="AJ494" i="12"/>
  <c r="AH494" i="12"/>
  <c r="AF494" i="12"/>
  <c r="AE494" i="12"/>
  <c r="O494" i="12"/>
  <c r="P494" i="12" s="1"/>
  <c r="R494" i="12" s="1"/>
  <c r="T494" i="12" s="1"/>
  <c r="V494" i="12" s="1"/>
  <c r="N494" i="12"/>
  <c r="AR493" i="12"/>
  <c r="AP493" i="12"/>
  <c r="AN493" i="12"/>
  <c r="AM493" i="12"/>
  <c r="AJ493" i="12"/>
  <c r="AH493" i="12"/>
  <c r="AF493" i="12"/>
  <c r="AE493" i="12"/>
  <c r="O493" i="12"/>
  <c r="P493" i="12" s="1"/>
  <c r="R493" i="12" s="1"/>
  <c r="T493" i="12" s="1"/>
  <c r="V493" i="12" s="1"/>
  <c r="N493" i="12"/>
  <c r="AR492" i="12"/>
  <c r="AP492" i="12"/>
  <c r="AN492" i="12"/>
  <c r="AM492" i="12"/>
  <c r="AJ492" i="12"/>
  <c r="AH492" i="12"/>
  <c r="AF492" i="12"/>
  <c r="AE492" i="12"/>
  <c r="O492" i="12"/>
  <c r="P492" i="12" s="1"/>
  <c r="R492" i="12" s="1"/>
  <c r="T492" i="12" s="1"/>
  <c r="V492" i="12" s="1"/>
  <c r="N492" i="12"/>
  <c r="AR491" i="12"/>
  <c r="AP491" i="12"/>
  <c r="AN491" i="12"/>
  <c r="AM491" i="12"/>
  <c r="AJ491" i="12"/>
  <c r="AH491" i="12"/>
  <c r="AF491" i="12"/>
  <c r="AE491" i="12"/>
  <c r="O491" i="12"/>
  <c r="P491" i="12" s="1"/>
  <c r="R491" i="12" s="1"/>
  <c r="T491" i="12" s="1"/>
  <c r="V491" i="12" s="1"/>
  <c r="N491" i="12"/>
  <c r="AR490" i="12"/>
  <c r="AP490" i="12"/>
  <c r="AN490" i="12"/>
  <c r="AM490" i="12"/>
  <c r="AJ490" i="12"/>
  <c r="AH490" i="12"/>
  <c r="AF490" i="12"/>
  <c r="AE490" i="12"/>
  <c r="O490" i="12"/>
  <c r="P490" i="12" s="1"/>
  <c r="R490" i="12" s="1"/>
  <c r="T490" i="12" s="1"/>
  <c r="V490" i="12" s="1"/>
  <c r="N490" i="12"/>
  <c r="AR489" i="12"/>
  <c r="AP489" i="12"/>
  <c r="AN489" i="12"/>
  <c r="AM489" i="12"/>
  <c r="AJ489" i="12"/>
  <c r="AH489" i="12"/>
  <c r="AF489" i="12"/>
  <c r="AE489" i="12"/>
  <c r="O489" i="12"/>
  <c r="P489" i="12" s="1"/>
  <c r="R489" i="12" s="1"/>
  <c r="T489" i="12" s="1"/>
  <c r="V489" i="12" s="1"/>
  <c r="N489" i="12"/>
  <c r="AR488" i="12"/>
  <c r="AP488" i="12"/>
  <c r="AN488" i="12"/>
  <c r="AM488" i="12"/>
  <c r="AJ488" i="12"/>
  <c r="AH488" i="12"/>
  <c r="AF488" i="12"/>
  <c r="AE488" i="12"/>
  <c r="P488" i="12"/>
  <c r="R488" i="12" s="1"/>
  <c r="T488" i="12" s="1"/>
  <c r="V488" i="12" s="1"/>
  <c r="O488" i="12"/>
  <c r="N488" i="12"/>
  <c r="AR487" i="12"/>
  <c r="AP487" i="12"/>
  <c r="AN487" i="12"/>
  <c r="AM487" i="12"/>
  <c r="AJ487" i="12"/>
  <c r="AH487" i="12"/>
  <c r="AF487" i="12"/>
  <c r="AE487" i="12"/>
  <c r="O487" i="12"/>
  <c r="P487" i="12" s="1"/>
  <c r="R487" i="12" s="1"/>
  <c r="T487" i="12" s="1"/>
  <c r="V487" i="12" s="1"/>
  <c r="N487" i="12"/>
  <c r="AR486" i="12"/>
  <c r="AP486" i="12"/>
  <c r="AN486" i="12"/>
  <c r="AM486" i="12"/>
  <c r="AJ486" i="12"/>
  <c r="AH486" i="12"/>
  <c r="AF486" i="12"/>
  <c r="AE486" i="12"/>
  <c r="P486" i="12"/>
  <c r="R486" i="12" s="1"/>
  <c r="T486" i="12" s="1"/>
  <c r="V486" i="12" s="1"/>
  <c r="O486" i="12"/>
  <c r="N486" i="12"/>
  <c r="AR485" i="12"/>
  <c r="AP485" i="12"/>
  <c r="AN485" i="12"/>
  <c r="AM485" i="12"/>
  <c r="AJ485" i="12"/>
  <c r="AH485" i="12"/>
  <c r="AF485" i="12"/>
  <c r="AE485" i="12"/>
  <c r="O485" i="12"/>
  <c r="P485" i="12" s="1"/>
  <c r="R485" i="12" s="1"/>
  <c r="T485" i="12" s="1"/>
  <c r="V485" i="12" s="1"/>
  <c r="N485" i="12"/>
  <c r="AR484" i="12"/>
  <c r="AP484" i="12"/>
  <c r="AN484" i="12"/>
  <c r="AM484" i="12"/>
  <c r="AJ484" i="12"/>
  <c r="AH484" i="12"/>
  <c r="AF484" i="12"/>
  <c r="AE484" i="12"/>
  <c r="T484" i="12"/>
  <c r="V484" i="12" s="1"/>
  <c r="O484" i="12"/>
  <c r="P484" i="12" s="1"/>
  <c r="R484" i="12" s="1"/>
  <c r="N484" i="12"/>
  <c r="AR483" i="12"/>
  <c r="AP483" i="12"/>
  <c r="AN483" i="12"/>
  <c r="AM483" i="12"/>
  <c r="AJ483" i="12"/>
  <c r="AH483" i="12"/>
  <c r="AF483" i="12"/>
  <c r="AE483" i="12"/>
  <c r="P483" i="12"/>
  <c r="R483" i="12" s="1"/>
  <c r="T483" i="12" s="1"/>
  <c r="V483" i="12" s="1"/>
  <c r="O483" i="12"/>
  <c r="N483" i="12"/>
  <c r="AR482" i="12"/>
  <c r="AP482" i="12"/>
  <c r="AN482" i="12"/>
  <c r="AM482" i="12"/>
  <c r="AJ482" i="12"/>
  <c r="AH482" i="12"/>
  <c r="AF482" i="12"/>
  <c r="AE482" i="12"/>
  <c r="O482" i="12"/>
  <c r="P482" i="12" s="1"/>
  <c r="R482" i="12" s="1"/>
  <c r="T482" i="12" s="1"/>
  <c r="V482" i="12" s="1"/>
  <c r="N482" i="12"/>
  <c r="AR481" i="12"/>
  <c r="AP481" i="12"/>
  <c r="AN481" i="12"/>
  <c r="AM481" i="12"/>
  <c r="AJ481" i="12"/>
  <c r="AH481" i="12"/>
  <c r="AF481" i="12"/>
  <c r="AE481" i="12"/>
  <c r="R481" i="12"/>
  <c r="T481" i="12" s="1"/>
  <c r="V481" i="12" s="1"/>
  <c r="O481" i="12"/>
  <c r="P481" i="12" s="1"/>
  <c r="N481" i="12"/>
  <c r="AR480" i="12"/>
  <c r="AP480" i="12"/>
  <c r="AN480" i="12"/>
  <c r="AM480" i="12"/>
  <c r="AJ480" i="12"/>
  <c r="AH480" i="12"/>
  <c r="AF480" i="12"/>
  <c r="AE480" i="12"/>
  <c r="O480" i="12"/>
  <c r="P480" i="12" s="1"/>
  <c r="R480" i="12" s="1"/>
  <c r="T480" i="12" s="1"/>
  <c r="V480" i="12" s="1"/>
  <c r="N480" i="12"/>
  <c r="AR479" i="12"/>
  <c r="AP479" i="12"/>
  <c r="AN479" i="12"/>
  <c r="AM479" i="12"/>
  <c r="AJ479" i="12"/>
  <c r="AH479" i="12"/>
  <c r="AF479" i="12"/>
  <c r="AE479" i="12"/>
  <c r="O479" i="12"/>
  <c r="P479" i="12" s="1"/>
  <c r="R479" i="12" s="1"/>
  <c r="T479" i="12" s="1"/>
  <c r="V479" i="12" s="1"/>
  <c r="N479" i="12"/>
  <c r="AR478" i="12"/>
  <c r="AP478" i="12"/>
  <c r="AN478" i="12"/>
  <c r="AM478" i="12"/>
  <c r="AJ478" i="12"/>
  <c r="AH478" i="12"/>
  <c r="AF478" i="12"/>
  <c r="AE478" i="12"/>
  <c r="P478" i="12"/>
  <c r="R478" i="12" s="1"/>
  <c r="T478" i="12" s="1"/>
  <c r="V478" i="12" s="1"/>
  <c r="O478" i="12"/>
  <c r="N478" i="12"/>
  <c r="AR477" i="12"/>
  <c r="AP477" i="12"/>
  <c r="AN477" i="12"/>
  <c r="AM477" i="12"/>
  <c r="AJ477" i="12"/>
  <c r="AH477" i="12"/>
  <c r="AF477" i="12"/>
  <c r="AE477" i="12"/>
  <c r="O477" i="12"/>
  <c r="P477" i="12" s="1"/>
  <c r="R477" i="12" s="1"/>
  <c r="T477" i="12" s="1"/>
  <c r="V477" i="12" s="1"/>
  <c r="N477" i="12"/>
  <c r="AR476" i="12"/>
  <c r="AP476" i="12"/>
  <c r="AN476" i="12"/>
  <c r="AM476" i="12"/>
  <c r="AJ476" i="12"/>
  <c r="AH476" i="12"/>
  <c r="AF476" i="12"/>
  <c r="AE476" i="12"/>
  <c r="O476" i="12"/>
  <c r="P476" i="12" s="1"/>
  <c r="R476" i="12" s="1"/>
  <c r="T476" i="12" s="1"/>
  <c r="V476" i="12" s="1"/>
  <c r="N476" i="12"/>
  <c r="AR475" i="12"/>
  <c r="AP475" i="12"/>
  <c r="AN475" i="12"/>
  <c r="AM475" i="12"/>
  <c r="AJ475" i="12"/>
  <c r="AH475" i="12"/>
  <c r="AF475" i="12"/>
  <c r="AE475" i="12"/>
  <c r="O475" i="12"/>
  <c r="P475" i="12" s="1"/>
  <c r="R475" i="12" s="1"/>
  <c r="T475" i="12" s="1"/>
  <c r="V475" i="12" s="1"/>
  <c r="N475" i="12"/>
  <c r="AR474" i="12"/>
  <c r="AP474" i="12"/>
  <c r="AN474" i="12"/>
  <c r="AM474" i="12"/>
  <c r="AJ474" i="12"/>
  <c r="AH474" i="12"/>
  <c r="AF474" i="12"/>
  <c r="AE474" i="12"/>
  <c r="P474" i="12"/>
  <c r="R474" i="12" s="1"/>
  <c r="T474" i="12" s="1"/>
  <c r="V474" i="12" s="1"/>
  <c r="O474" i="12"/>
  <c r="N474" i="12"/>
  <c r="AR473" i="12"/>
  <c r="AP473" i="12"/>
  <c r="AN473" i="12"/>
  <c r="AM473" i="12"/>
  <c r="AJ473" i="12"/>
  <c r="AH473" i="12"/>
  <c r="AF473" i="12"/>
  <c r="AE473" i="12"/>
  <c r="O473" i="12"/>
  <c r="P473" i="12" s="1"/>
  <c r="R473" i="12" s="1"/>
  <c r="T473" i="12" s="1"/>
  <c r="V473" i="12" s="1"/>
  <c r="N473" i="12"/>
  <c r="AR472" i="12"/>
  <c r="AP472" i="12"/>
  <c r="AN472" i="12"/>
  <c r="AM472" i="12"/>
  <c r="AJ472" i="12"/>
  <c r="AH472" i="12"/>
  <c r="AF472" i="12"/>
  <c r="AE472" i="12"/>
  <c r="O472" i="12"/>
  <c r="P472" i="12" s="1"/>
  <c r="R472" i="12" s="1"/>
  <c r="T472" i="12" s="1"/>
  <c r="V472" i="12" s="1"/>
  <c r="N472" i="12"/>
  <c r="AR471" i="12"/>
  <c r="AP471" i="12"/>
  <c r="AN471" i="12"/>
  <c r="AM471" i="12"/>
  <c r="AJ471" i="12"/>
  <c r="AH471" i="12"/>
  <c r="AF471" i="12"/>
  <c r="AE471" i="12"/>
  <c r="O471" i="12"/>
  <c r="P471" i="12" s="1"/>
  <c r="R471" i="12" s="1"/>
  <c r="T471" i="12" s="1"/>
  <c r="V471" i="12" s="1"/>
  <c r="N471" i="12"/>
  <c r="AR470" i="12"/>
  <c r="AP470" i="12"/>
  <c r="AN470" i="12"/>
  <c r="AM470" i="12"/>
  <c r="AJ470" i="12"/>
  <c r="AH470" i="12"/>
  <c r="AF470" i="12"/>
  <c r="AE470" i="12"/>
  <c r="O470" i="12"/>
  <c r="P470" i="12" s="1"/>
  <c r="R470" i="12" s="1"/>
  <c r="T470" i="12" s="1"/>
  <c r="V470" i="12" s="1"/>
  <c r="N470" i="12"/>
  <c r="AR469" i="12"/>
  <c r="AP469" i="12"/>
  <c r="AN469" i="12"/>
  <c r="AM469" i="12"/>
  <c r="AJ469" i="12"/>
  <c r="AH469" i="12"/>
  <c r="AF469" i="12"/>
  <c r="AE469" i="12"/>
  <c r="O469" i="12"/>
  <c r="P469" i="12" s="1"/>
  <c r="R469" i="12" s="1"/>
  <c r="T469" i="12" s="1"/>
  <c r="V469" i="12" s="1"/>
  <c r="N469" i="12"/>
  <c r="AR468" i="12"/>
  <c r="AP468" i="12"/>
  <c r="AN468" i="12"/>
  <c r="AM468" i="12"/>
  <c r="AJ468" i="12"/>
  <c r="AH468" i="12"/>
  <c r="AF468" i="12"/>
  <c r="AE468" i="12"/>
  <c r="O468" i="12"/>
  <c r="P468" i="12" s="1"/>
  <c r="R468" i="12" s="1"/>
  <c r="T468" i="12" s="1"/>
  <c r="V468" i="12" s="1"/>
  <c r="N468" i="12"/>
  <c r="AR467" i="12"/>
  <c r="AP467" i="12"/>
  <c r="AN467" i="12"/>
  <c r="AM467" i="12"/>
  <c r="AJ467" i="12"/>
  <c r="AH467" i="12"/>
  <c r="AF467" i="12"/>
  <c r="AE467" i="12"/>
  <c r="O467" i="12"/>
  <c r="P467" i="12" s="1"/>
  <c r="R467" i="12" s="1"/>
  <c r="T467" i="12" s="1"/>
  <c r="V467" i="12" s="1"/>
  <c r="N467" i="12"/>
  <c r="AR466" i="12"/>
  <c r="AP466" i="12"/>
  <c r="AN466" i="12"/>
  <c r="AM466" i="12"/>
  <c r="AJ466" i="12"/>
  <c r="AH466" i="12"/>
  <c r="AF466" i="12"/>
  <c r="AE466" i="12"/>
  <c r="O466" i="12"/>
  <c r="P466" i="12" s="1"/>
  <c r="R466" i="12" s="1"/>
  <c r="T466" i="12" s="1"/>
  <c r="V466" i="12" s="1"/>
  <c r="N466" i="12"/>
  <c r="AR465" i="12"/>
  <c r="AP465" i="12"/>
  <c r="AN465" i="12"/>
  <c r="AM465" i="12"/>
  <c r="AJ465" i="12"/>
  <c r="AH465" i="12"/>
  <c r="AF465" i="12"/>
  <c r="AE465" i="12"/>
  <c r="O465" i="12"/>
  <c r="P465" i="12" s="1"/>
  <c r="R465" i="12" s="1"/>
  <c r="T465" i="12" s="1"/>
  <c r="V465" i="12" s="1"/>
  <c r="N465" i="12"/>
  <c r="AR464" i="12"/>
  <c r="AP464" i="12"/>
  <c r="AN464" i="12"/>
  <c r="AM464" i="12"/>
  <c r="AJ464" i="12"/>
  <c r="AH464" i="12"/>
  <c r="AF464" i="12"/>
  <c r="AE464" i="12"/>
  <c r="O464" i="12"/>
  <c r="P464" i="12" s="1"/>
  <c r="R464" i="12" s="1"/>
  <c r="T464" i="12" s="1"/>
  <c r="V464" i="12" s="1"/>
  <c r="N464" i="12"/>
  <c r="AR463" i="12"/>
  <c r="AP463" i="12"/>
  <c r="AN463" i="12"/>
  <c r="AM463" i="12"/>
  <c r="AJ463" i="12"/>
  <c r="AH463" i="12"/>
  <c r="AF463" i="12"/>
  <c r="AE463" i="12"/>
  <c r="R463" i="12"/>
  <c r="T463" i="12" s="1"/>
  <c r="V463" i="12" s="1"/>
  <c r="O463" i="12"/>
  <c r="P463" i="12" s="1"/>
  <c r="N463" i="12"/>
  <c r="AR462" i="12"/>
  <c r="AP462" i="12"/>
  <c r="AN462" i="12"/>
  <c r="AM462" i="12"/>
  <c r="AJ462" i="12"/>
  <c r="AH462" i="12"/>
  <c r="AF462" i="12"/>
  <c r="AE462" i="12"/>
  <c r="P462" i="12"/>
  <c r="R462" i="12" s="1"/>
  <c r="T462" i="12" s="1"/>
  <c r="V462" i="12" s="1"/>
  <c r="O462" i="12"/>
  <c r="N462" i="12"/>
  <c r="AR461" i="12"/>
  <c r="AP461" i="12"/>
  <c r="AN461" i="12"/>
  <c r="AM461" i="12"/>
  <c r="AJ461" i="12"/>
  <c r="AH461" i="12"/>
  <c r="AF461" i="12"/>
  <c r="AE461" i="12"/>
  <c r="O461" i="12"/>
  <c r="P461" i="12" s="1"/>
  <c r="R461" i="12" s="1"/>
  <c r="T461" i="12" s="1"/>
  <c r="V461" i="12" s="1"/>
  <c r="N461" i="12"/>
  <c r="AR460" i="12"/>
  <c r="AP460" i="12"/>
  <c r="AN460" i="12"/>
  <c r="AM460" i="12"/>
  <c r="AJ460" i="12"/>
  <c r="AH460" i="12"/>
  <c r="AF460" i="12"/>
  <c r="AE460" i="12"/>
  <c r="O460" i="12"/>
  <c r="P460" i="12" s="1"/>
  <c r="R460" i="12" s="1"/>
  <c r="T460" i="12" s="1"/>
  <c r="V460" i="12" s="1"/>
  <c r="N460" i="12"/>
  <c r="AR459" i="12"/>
  <c r="AP459" i="12"/>
  <c r="AN459" i="12"/>
  <c r="AM459" i="12"/>
  <c r="AJ459" i="12"/>
  <c r="AH459" i="12"/>
  <c r="AF459" i="12"/>
  <c r="AE459" i="12"/>
  <c r="R459" i="12"/>
  <c r="T459" i="12" s="1"/>
  <c r="V459" i="12" s="1"/>
  <c r="O459" i="12"/>
  <c r="P459" i="12" s="1"/>
  <c r="N459" i="12"/>
  <c r="AR458" i="12"/>
  <c r="AP458" i="12"/>
  <c r="AN458" i="12"/>
  <c r="AM458" i="12"/>
  <c r="AJ458" i="12"/>
  <c r="AH458" i="12"/>
  <c r="AF458" i="12"/>
  <c r="AE458" i="12"/>
  <c r="O458" i="12"/>
  <c r="P458" i="12" s="1"/>
  <c r="R458" i="12" s="1"/>
  <c r="T458" i="12" s="1"/>
  <c r="V458" i="12" s="1"/>
  <c r="N458" i="12"/>
  <c r="AR457" i="12"/>
  <c r="AP457" i="12"/>
  <c r="AN457" i="12"/>
  <c r="AM457" i="12"/>
  <c r="AJ457" i="12"/>
  <c r="AH457" i="12"/>
  <c r="AF457" i="12"/>
  <c r="AE457" i="12"/>
  <c r="O457" i="12"/>
  <c r="P457" i="12" s="1"/>
  <c r="R457" i="12" s="1"/>
  <c r="T457" i="12" s="1"/>
  <c r="V457" i="12" s="1"/>
  <c r="N457" i="12"/>
  <c r="AR456" i="12"/>
  <c r="AP456" i="12"/>
  <c r="AN456" i="12"/>
  <c r="AM456" i="12"/>
  <c r="AJ456" i="12"/>
  <c r="AH456" i="12"/>
  <c r="AF456" i="12"/>
  <c r="AE456" i="12"/>
  <c r="O456" i="12"/>
  <c r="P456" i="12" s="1"/>
  <c r="R456" i="12" s="1"/>
  <c r="T456" i="12" s="1"/>
  <c r="V456" i="12" s="1"/>
  <c r="N456" i="12"/>
  <c r="AR455" i="12"/>
  <c r="AP455" i="12"/>
  <c r="AN455" i="12"/>
  <c r="AM455" i="12"/>
  <c r="AJ455" i="12"/>
  <c r="AH455" i="12"/>
  <c r="AF455" i="12"/>
  <c r="AE455" i="12"/>
  <c r="P455" i="12"/>
  <c r="R455" i="12" s="1"/>
  <c r="T455" i="12" s="1"/>
  <c r="V455" i="12" s="1"/>
  <c r="O455" i="12"/>
  <c r="N455" i="12"/>
  <c r="AR454" i="12"/>
  <c r="AP454" i="12"/>
  <c r="AN454" i="12"/>
  <c r="AM454" i="12"/>
  <c r="AJ454" i="12"/>
  <c r="AH454" i="12"/>
  <c r="AF454" i="12"/>
  <c r="AE454" i="12"/>
  <c r="O454" i="12"/>
  <c r="P454" i="12" s="1"/>
  <c r="R454" i="12" s="1"/>
  <c r="T454" i="12" s="1"/>
  <c r="V454" i="12" s="1"/>
  <c r="N454" i="12"/>
  <c r="AR453" i="12"/>
  <c r="AP453" i="12"/>
  <c r="AN453" i="12"/>
  <c r="AM453" i="12"/>
  <c r="AJ453" i="12"/>
  <c r="AH453" i="12"/>
  <c r="AF453" i="12"/>
  <c r="AE453" i="12"/>
  <c r="O453" i="12"/>
  <c r="P453" i="12" s="1"/>
  <c r="R453" i="12" s="1"/>
  <c r="T453" i="12" s="1"/>
  <c r="V453" i="12" s="1"/>
  <c r="N453" i="12"/>
  <c r="AR452" i="12"/>
  <c r="AP452" i="12"/>
  <c r="AN452" i="12"/>
  <c r="AM452" i="12"/>
  <c r="AJ452" i="12"/>
  <c r="AH452" i="12"/>
  <c r="AF452" i="12"/>
  <c r="AE452" i="12"/>
  <c r="O452" i="12"/>
  <c r="P452" i="12" s="1"/>
  <c r="R452" i="12" s="1"/>
  <c r="T452" i="12" s="1"/>
  <c r="V452" i="12" s="1"/>
  <c r="N452" i="12"/>
  <c r="AR451" i="12"/>
  <c r="AP451" i="12"/>
  <c r="AN451" i="12"/>
  <c r="AM451" i="12"/>
  <c r="AJ451" i="12"/>
  <c r="AH451" i="12"/>
  <c r="AF451" i="12"/>
  <c r="AE451" i="12"/>
  <c r="O451" i="12"/>
  <c r="P451" i="12" s="1"/>
  <c r="R451" i="12" s="1"/>
  <c r="T451" i="12" s="1"/>
  <c r="V451" i="12" s="1"/>
  <c r="N451" i="12"/>
  <c r="AR450" i="12"/>
  <c r="AP450" i="12"/>
  <c r="AN450" i="12"/>
  <c r="AM450" i="12"/>
  <c r="AJ450" i="12"/>
  <c r="AH450" i="12"/>
  <c r="AF450" i="12"/>
  <c r="AE450" i="12"/>
  <c r="P450" i="12"/>
  <c r="R450" i="12" s="1"/>
  <c r="T450" i="12" s="1"/>
  <c r="V450" i="12" s="1"/>
  <c r="O450" i="12"/>
  <c r="N450" i="12"/>
  <c r="AR449" i="12"/>
  <c r="AP449" i="12"/>
  <c r="AN449" i="12"/>
  <c r="AM449" i="12"/>
  <c r="AJ449" i="12"/>
  <c r="AH449" i="12"/>
  <c r="AF449" i="12"/>
  <c r="AE449" i="12"/>
  <c r="O449" i="12"/>
  <c r="P449" i="12" s="1"/>
  <c r="R449" i="12" s="1"/>
  <c r="T449" i="12" s="1"/>
  <c r="V449" i="12" s="1"/>
  <c r="N449" i="12"/>
  <c r="AR448" i="12"/>
  <c r="AP448" i="12"/>
  <c r="AN448" i="12"/>
  <c r="AM448" i="12"/>
  <c r="AJ448" i="12"/>
  <c r="AH448" i="12"/>
  <c r="AF448" i="12"/>
  <c r="AE448" i="12"/>
  <c r="O448" i="12"/>
  <c r="P448" i="12" s="1"/>
  <c r="R448" i="12" s="1"/>
  <c r="T448" i="12" s="1"/>
  <c r="V448" i="12" s="1"/>
  <c r="N448" i="12"/>
  <c r="AR447" i="12"/>
  <c r="AP447" i="12"/>
  <c r="AO447" i="12"/>
  <c r="AM447" i="12"/>
  <c r="AJ447" i="12"/>
  <c r="AH447" i="12"/>
  <c r="AG447" i="12"/>
  <c r="AE447" i="12"/>
  <c r="P447" i="12"/>
  <c r="R447" i="12" s="1"/>
  <c r="T447" i="12" s="1"/>
  <c r="V447" i="12" s="1"/>
  <c r="O447" i="12"/>
  <c r="N447" i="12"/>
  <c r="AR446" i="12"/>
  <c r="AP446" i="12"/>
  <c r="AO446" i="12"/>
  <c r="AM446" i="12"/>
  <c r="AJ446" i="12"/>
  <c r="AH446" i="12"/>
  <c r="AG446" i="12"/>
  <c r="AE446" i="12"/>
  <c r="O446" i="12"/>
  <c r="P446" i="12" s="1"/>
  <c r="R446" i="12" s="1"/>
  <c r="T446" i="12" s="1"/>
  <c r="V446" i="12" s="1"/>
  <c r="N446" i="12"/>
  <c r="AR445" i="12"/>
  <c r="AP445" i="12"/>
  <c r="AO445" i="12"/>
  <c r="AM445" i="12"/>
  <c r="AJ445" i="12"/>
  <c r="AH445" i="12"/>
  <c r="AG445" i="12"/>
  <c r="AE445" i="12"/>
  <c r="O445" i="12"/>
  <c r="P445" i="12" s="1"/>
  <c r="R445" i="12" s="1"/>
  <c r="T445" i="12" s="1"/>
  <c r="V445" i="12" s="1"/>
  <c r="N445" i="12"/>
  <c r="AR444" i="12"/>
  <c r="AP444" i="12"/>
  <c r="AO444" i="12"/>
  <c r="AM444" i="12"/>
  <c r="AJ444" i="12"/>
  <c r="AH444" i="12"/>
  <c r="AG444" i="12"/>
  <c r="AE444" i="12"/>
  <c r="P444" i="12"/>
  <c r="R444" i="12" s="1"/>
  <c r="T444" i="12" s="1"/>
  <c r="V444" i="12" s="1"/>
  <c r="O444" i="12"/>
  <c r="N444" i="12"/>
  <c r="AR443" i="12"/>
  <c r="AP443" i="12"/>
  <c r="AO443" i="12"/>
  <c r="AM443" i="12"/>
  <c r="AJ443" i="12"/>
  <c r="AH443" i="12"/>
  <c r="AG443" i="12"/>
  <c r="AE443" i="12"/>
  <c r="O443" i="12"/>
  <c r="P443" i="12" s="1"/>
  <c r="R443" i="12" s="1"/>
  <c r="T443" i="12" s="1"/>
  <c r="V443" i="12" s="1"/>
  <c r="N443" i="12"/>
  <c r="AR442" i="12"/>
  <c r="AP442" i="12"/>
  <c r="AO442" i="12"/>
  <c r="AM442" i="12"/>
  <c r="AJ442" i="12"/>
  <c r="AH442" i="12"/>
  <c r="AG442" i="12"/>
  <c r="AE442" i="12"/>
  <c r="O442" i="12"/>
  <c r="P442" i="12" s="1"/>
  <c r="R442" i="12" s="1"/>
  <c r="T442" i="12" s="1"/>
  <c r="V442" i="12" s="1"/>
  <c r="N442" i="12"/>
  <c r="AR441" i="12"/>
  <c r="AP441" i="12"/>
  <c r="AO441" i="12"/>
  <c r="AM441" i="12"/>
  <c r="AJ441" i="12"/>
  <c r="AH441" i="12"/>
  <c r="AG441" i="12"/>
  <c r="AE441" i="12"/>
  <c r="P441" i="12"/>
  <c r="R441" i="12" s="1"/>
  <c r="T441" i="12" s="1"/>
  <c r="V441" i="12" s="1"/>
  <c r="O441" i="12"/>
  <c r="N441" i="12"/>
  <c r="AR440" i="12"/>
  <c r="AP440" i="12"/>
  <c r="AO440" i="12"/>
  <c r="AM440" i="12"/>
  <c r="AJ440" i="12"/>
  <c r="AH440" i="12"/>
  <c r="AG440" i="12"/>
  <c r="AE440" i="12"/>
  <c r="O440" i="12"/>
  <c r="P440" i="12" s="1"/>
  <c r="R440" i="12" s="1"/>
  <c r="T440" i="12" s="1"/>
  <c r="V440" i="12" s="1"/>
  <c r="N440" i="12"/>
  <c r="AR439" i="12"/>
  <c r="AP439" i="12"/>
  <c r="AO439" i="12"/>
  <c r="AM439" i="12"/>
  <c r="AJ439" i="12"/>
  <c r="AH439" i="12"/>
  <c r="AG439" i="12"/>
  <c r="AE439" i="12"/>
  <c r="O439" i="12"/>
  <c r="P439" i="12" s="1"/>
  <c r="R439" i="12" s="1"/>
  <c r="T439" i="12" s="1"/>
  <c r="V439" i="12" s="1"/>
  <c r="N439" i="12"/>
  <c r="AR438" i="12"/>
  <c r="AP438" i="12"/>
  <c r="AO438" i="12"/>
  <c r="AM438" i="12"/>
  <c r="AJ438" i="12"/>
  <c r="AH438" i="12"/>
  <c r="AG438" i="12"/>
  <c r="AE438" i="12"/>
  <c r="O438" i="12"/>
  <c r="P438" i="12" s="1"/>
  <c r="R438" i="12" s="1"/>
  <c r="T438" i="12" s="1"/>
  <c r="V438" i="12" s="1"/>
  <c r="N438" i="12"/>
  <c r="AR437" i="12"/>
  <c r="AP437" i="12"/>
  <c r="AO437" i="12"/>
  <c r="AM437" i="12"/>
  <c r="AJ437" i="12"/>
  <c r="AH437" i="12"/>
  <c r="AG437" i="12"/>
  <c r="AE437" i="12"/>
  <c r="O437" i="12"/>
  <c r="P437" i="12" s="1"/>
  <c r="R437" i="12" s="1"/>
  <c r="T437" i="12" s="1"/>
  <c r="V437" i="12" s="1"/>
  <c r="N437" i="12"/>
  <c r="AR436" i="12"/>
  <c r="AP436" i="12"/>
  <c r="AO436" i="12"/>
  <c r="AM436" i="12"/>
  <c r="AJ436" i="12"/>
  <c r="AH436" i="12"/>
  <c r="AG436" i="12"/>
  <c r="AE436" i="12"/>
  <c r="T436" i="12"/>
  <c r="V436" i="12" s="1"/>
  <c r="O436" i="12"/>
  <c r="P436" i="12" s="1"/>
  <c r="R436" i="12" s="1"/>
  <c r="N436" i="12"/>
  <c r="AR435" i="12"/>
  <c r="AP435" i="12"/>
  <c r="AO435" i="12"/>
  <c r="AM435" i="12"/>
  <c r="AJ435" i="12"/>
  <c r="AH435" i="12"/>
  <c r="AG435" i="12"/>
  <c r="AE435" i="12"/>
  <c r="P435" i="12"/>
  <c r="R435" i="12" s="1"/>
  <c r="T435" i="12" s="1"/>
  <c r="V435" i="12" s="1"/>
  <c r="O435" i="12"/>
  <c r="N435" i="12"/>
  <c r="AR434" i="12"/>
  <c r="AP434" i="12"/>
  <c r="AO434" i="12"/>
  <c r="AM434" i="12"/>
  <c r="AJ434" i="12"/>
  <c r="AH434" i="12"/>
  <c r="AG434" i="12"/>
  <c r="AE434" i="12"/>
  <c r="O434" i="12"/>
  <c r="P434" i="12" s="1"/>
  <c r="R434" i="12" s="1"/>
  <c r="T434" i="12" s="1"/>
  <c r="V434" i="12" s="1"/>
  <c r="N434" i="12"/>
  <c r="AR433" i="12"/>
  <c r="AP433" i="12"/>
  <c r="AO433" i="12"/>
  <c r="AM433" i="12"/>
  <c r="AJ433" i="12"/>
  <c r="AH433" i="12"/>
  <c r="AG433" i="12"/>
  <c r="AE433" i="12"/>
  <c r="P433" i="12"/>
  <c r="R433" i="12" s="1"/>
  <c r="T433" i="12" s="1"/>
  <c r="V433" i="12" s="1"/>
  <c r="O433" i="12"/>
  <c r="N433" i="12"/>
  <c r="AR432" i="12"/>
  <c r="AP432" i="12"/>
  <c r="AO432" i="12"/>
  <c r="AM432" i="12"/>
  <c r="AJ432" i="12"/>
  <c r="AH432" i="12"/>
  <c r="AG432" i="12"/>
  <c r="AE432" i="12"/>
  <c r="O432" i="12"/>
  <c r="P432" i="12" s="1"/>
  <c r="R432" i="12" s="1"/>
  <c r="T432" i="12" s="1"/>
  <c r="V432" i="12" s="1"/>
  <c r="N432" i="12"/>
  <c r="AR431" i="12"/>
  <c r="AP431" i="12"/>
  <c r="AO431" i="12"/>
  <c r="AM431" i="12"/>
  <c r="AJ431" i="12"/>
  <c r="AH431" i="12"/>
  <c r="AG431" i="12"/>
  <c r="AE431" i="12"/>
  <c r="R431" i="12"/>
  <c r="T431" i="12" s="1"/>
  <c r="V431" i="12" s="1"/>
  <c r="O431" i="12"/>
  <c r="P431" i="12" s="1"/>
  <c r="N431" i="12"/>
  <c r="AR430" i="12"/>
  <c r="AP430" i="12"/>
  <c r="AO430" i="12"/>
  <c r="AM430" i="12"/>
  <c r="AJ430" i="12"/>
  <c r="AH430" i="12"/>
  <c r="AG430" i="12"/>
  <c r="AE430" i="12"/>
  <c r="O430" i="12"/>
  <c r="P430" i="12" s="1"/>
  <c r="R430" i="12" s="1"/>
  <c r="T430" i="12" s="1"/>
  <c r="V430" i="12" s="1"/>
  <c r="N430" i="12"/>
  <c r="AR429" i="12"/>
  <c r="AP429" i="12"/>
  <c r="AO429" i="12"/>
  <c r="AM429" i="12"/>
  <c r="AJ429" i="12"/>
  <c r="AH429" i="12"/>
  <c r="AG429" i="12"/>
  <c r="AE429" i="12"/>
  <c r="O429" i="12"/>
  <c r="P429" i="12" s="1"/>
  <c r="R429" i="12" s="1"/>
  <c r="T429" i="12" s="1"/>
  <c r="V429" i="12" s="1"/>
  <c r="N429" i="12"/>
  <c r="AR428" i="12"/>
  <c r="AP428" i="12"/>
  <c r="AO428" i="12"/>
  <c r="AM428" i="12"/>
  <c r="AJ428" i="12"/>
  <c r="AH428" i="12"/>
  <c r="AG428" i="12"/>
  <c r="AE428" i="12"/>
  <c r="O428" i="12"/>
  <c r="P428" i="12" s="1"/>
  <c r="R428" i="12" s="1"/>
  <c r="T428" i="12" s="1"/>
  <c r="V428" i="12" s="1"/>
  <c r="N428" i="12"/>
  <c r="AR427" i="12"/>
  <c r="AP427" i="12"/>
  <c r="AO427" i="12"/>
  <c r="AM427" i="12"/>
  <c r="AJ427" i="12"/>
  <c r="AH427" i="12"/>
  <c r="AG427" i="12"/>
  <c r="AE427" i="12"/>
  <c r="O427" i="12"/>
  <c r="P427" i="12" s="1"/>
  <c r="R427" i="12" s="1"/>
  <c r="T427" i="12" s="1"/>
  <c r="V427" i="12" s="1"/>
  <c r="N427" i="12"/>
  <c r="AR426" i="12"/>
  <c r="AQ426" i="12"/>
  <c r="AP426" i="12"/>
  <c r="AO426" i="12"/>
  <c r="AN426" i="12"/>
  <c r="AJ426" i="12"/>
  <c r="AI426" i="12"/>
  <c r="AH426" i="12"/>
  <c r="AG426" i="12"/>
  <c r="AF426" i="12"/>
  <c r="O426" i="12"/>
  <c r="P426" i="12" s="1"/>
  <c r="R426" i="12" s="1"/>
  <c r="T426" i="12" s="1"/>
  <c r="V426" i="12" s="1"/>
  <c r="N426" i="12"/>
  <c r="AR425" i="12"/>
  <c r="AQ425" i="12"/>
  <c r="AP425" i="12"/>
  <c r="AO425" i="12"/>
  <c r="AN425" i="12"/>
  <c r="AJ425" i="12"/>
  <c r="AI425" i="12"/>
  <c r="AH425" i="12"/>
  <c r="AG425" i="12"/>
  <c r="AF425" i="12"/>
  <c r="O425" i="12"/>
  <c r="P425" i="12" s="1"/>
  <c r="R425" i="12" s="1"/>
  <c r="T425" i="12" s="1"/>
  <c r="V425" i="12" s="1"/>
  <c r="N425" i="12"/>
  <c r="AR424" i="12"/>
  <c r="AQ424" i="12"/>
  <c r="AP424" i="12"/>
  <c r="AO424" i="12"/>
  <c r="AN424" i="12"/>
  <c r="AJ424" i="12"/>
  <c r="AI424" i="12"/>
  <c r="AH424" i="12"/>
  <c r="AG424" i="12"/>
  <c r="AF424" i="12"/>
  <c r="O424" i="12"/>
  <c r="P424" i="12" s="1"/>
  <c r="R424" i="12" s="1"/>
  <c r="T424" i="12" s="1"/>
  <c r="V424" i="12" s="1"/>
  <c r="N424" i="12"/>
  <c r="AR423" i="12"/>
  <c r="AQ423" i="12"/>
  <c r="AP423" i="12"/>
  <c r="AO423" i="12"/>
  <c r="AN423" i="12"/>
  <c r="AJ423" i="12"/>
  <c r="AI423" i="12"/>
  <c r="AH423" i="12"/>
  <c r="AG423" i="12"/>
  <c r="AF423" i="12"/>
  <c r="P423" i="12"/>
  <c r="R423" i="12" s="1"/>
  <c r="T423" i="12" s="1"/>
  <c r="V423" i="12" s="1"/>
  <c r="O423" i="12"/>
  <c r="N423" i="12"/>
  <c r="AR422" i="12"/>
  <c r="AQ422" i="12"/>
  <c r="AP422" i="12"/>
  <c r="AO422" i="12"/>
  <c r="AN422" i="12"/>
  <c r="AJ422" i="12"/>
  <c r="AI422" i="12"/>
  <c r="AH422" i="12"/>
  <c r="AG422" i="12"/>
  <c r="AF422" i="12"/>
  <c r="O422" i="12"/>
  <c r="P422" i="12" s="1"/>
  <c r="R422" i="12" s="1"/>
  <c r="T422" i="12" s="1"/>
  <c r="V422" i="12" s="1"/>
  <c r="N422" i="12"/>
  <c r="AR421" i="12"/>
  <c r="AQ421" i="12"/>
  <c r="AP421" i="12"/>
  <c r="AO421" i="12"/>
  <c r="AN421" i="12"/>
  <c r="AJ421" i="12"/>
  <c r="AI421" i="12"/>
  <c r="AH421" i="12"/>
  <c r="AG421" i="12"/>
  <c r="AF421" i="12"/>
  <c r="O421" i="12"/>
  <c r="P421" i="12" s="1"/>
  <c r="R421" i="12" s="1"/>
  <c r="T421" i="12" s="1"/>
  <c r="V421" i="12" s="1"/>
  <c r="N421" i="12"/>
  <c r="AR420" i="12"/>
  <c r="AQ420" i="12"/>
  <c r="AP420" i="12"/>
  <c r="AO420" i="12"/>
  <c r="AN420" i="12"/>
  <c r="AJ420" i="12"/>
  <c r="AI420" i="12"/>
  <c r="AH420" i="12"/>
  <c r="AG420" i="12"/>
  <c r="AF420" i="12"/>
  <c r="O420" i="12"/>
  <c r="P420" i="12" s="1"/>
  <c r="R420" i="12" s="1"/>
  <c r="T420" i="12" s="1"/>
  <c r="V420" i="12" s="1"/>
  <c r="N420" i="12"/>
  <c r="AR419" i="12"/>
  <c r="AQ419" i="12"/>
  <c r="AP419" i="12"/>
  <c r="AO419" i="12"/>
  <c r="AN419" i="12"/>
  <c r="AJ419" i="12"/>
  <c r="AI419" i="12"/>
  <c r="AH419" i="12"/>
  <c r="AG419" i="12"/>
  <c r="AF419" i="12"/>
  <c r="R419" i="12"/>
  <c r="T419" i="12" s="1"/>
  <c r="V419" i="12" s="1"/>
  <c r="O419" i="12"/>
  <c r="P419" i="12" s="1"/>
  <c r="N419" i="12"/>
  <c r="AR418" i="12"/>
  <c r="AQ418" i="12"/>
  <c r="AP418" i="12"/>
  <c r="AO418" i="12"/>
  <c r="AN418" i="12"/>
  <c r="AJ418" i="12"/>
  <c r="AI418" i="12"/>
  <c r="AH418" i="12"/>
  <c r="AG418" i="12"/>
  <c r="AF418" i="12"/>
  <c r="O418" i="12"/>
  <c r="P418" i="12" s="1"/>
  <c r="R418" i="12" s="1"/>
  <c r="T418" i="12" s="1"/>
  <c r="V418" i="12" s="1"/>
  <c r="N418" i="12"/>
  <c r="AR417" i="12"/>
  <c r="AQ417" i="12"/>
  <c r="AP417" i="12"/>
  <c r="AO417" i="12"/>
  <c r="AN417" i="12"/>
  <c r="AJ417" i="12"/>
  <c r="AI417" i="12"/>
  <c r="AH417" i="12"/>
  <c r="AG417" i="12"/>
  <c r="AF417" i="12"/>
  <c r="O417" i="12"/>
  <c r="P417" i="12" s="1"/>
  <c r="R417" i="12" s="1"/>
  <c r="T417" i="12" s="1"/>
  <c r="V417" i="12" s="1"/>
  <c r="N417" i="12"/>
  <c r="AR416" i="12"/>
  <c r="AQ416" i="12"/>
  <c r="AP416" i="12"/>
  <c r="AO416" i="12"/>
  <c r="AN416" i="12"/>
  <c r="AJ416" i="12"/>
  <c r="AI416" i="12"/>
  <c r="AH416" i="12"/>
  <c r="AG416" i="12"/>
  <c r="AF416" i="12"/>
  <c r="O416" i="12"/>
  <c r="P416" i="12" s="1"/>
  <c r="R416" i="12" s="1"/>
  <c r="T416" i="12" s="1"/>
  <c r="V416" i="12" s="1"/>
  <c r="N416" i="12"/>
  <c r="AR415" i="12"/>
  <c r="AQ415" i="12"/>
  <c r="AP415" i="12"/>
  <c r="AO415" i="12"/>
  <c r="AN415" i="12"/>
  <c r="AJ415" i="12"/>
  <c r="AI415" i="12"/>
  <c r="AH415" i="12"/>
  <c r="AG415" i="12"/>
  <c r="AF415" i="12"/>
  <c r="O415" i="12"/>
  <c r="P415" i="12" s="1"/>
  <c r="R415" i="12" s="1"/>
  <c r="T415" i="12" s="1"/>
  <c r="V415" i="12" s="1"/>
  <c r="N415" i="12"/>
  <c r="AR414" i="12"/>
  <c r="AQ414" i="12"/>
  <c r="AP414" i="12"/>
  <c r="AO414" i="12"/>
  <c r="AN414" i="12"/>
  <c r="AJ414" i="12"/>
  <c r="AI414" i="12"/>
  <c r="AH414" i="12"/>
  <c r="AG414" i="12"/>
  <c r="AF414" i="12"/>
  <c r="O414" i="12"/>
  <c r="P414" i="12" s="1"/>
  <c r="R414" i="12" s="1"/>
  <c r="T414" i="12" s="1"/>
  <c r="V414" i="12" s="1"/>
  <c r="N414" i="12"/>
  <c r="AR413" i="12"/>
  <c r="AQ413" i="12"/>
  <c r="AP413" i="12"/>
  <c r="AO413" i="12"/>
  <c r="AN413" i="12"/>
  <c r="AJ413" i="12"/>
  <c r="AI413" i="12"/>
  <c r="AH413" i="12"/>
  <c r="AG413" i="12"/>
  <c r="AF413" i="12"/>
  <c r="O413" i="12"/>
  <c r="P413" i="12" s="1"/>
  <c r="R413" i="12" s="1"/>
  <c r="T413" i="12" s="1"/>
  <c r="V413" i="12" s="1"/>
  <c r="N413" i="12"/>
  <c r="AR412" i="12"/>
  <c r="AQ412" i="12"/>
  <c r="AP412" i="12"/>
  <c r="AO412" i="12"/>
  <c r="AN412" i="12"/>
  <c r="AJ412" i="12"/>
  <c r="AI412" i="12"/>
  <c r="AH412" i="12"/>
  <c r="AG412" i="12"/>
  <c r="AF412" i="12"/>
  <c r="O412" i="12"/>
  <c r="P412" i="12" s="1"/>
  <c r="R412" i="12" s="1"/>
  <c r="T412" i="12" s="1"/>
  <c r="V412" i="12" s="1"/>
  <c r="N412" i="12"/>
  <c r="AR411" i="12"/>
  <c r="AQ411" i="12"/>
  <c r="AP411" i="12"/>
  <c r="AO411" i="12"/>
  <c r="AN411" i="12"/>
  <c r="AJ411" i="12"/>
  <c r="AI411" i="12"/>
  <c r="AH411" i="12"/>
  <c r="AG411" i="12"/>
  <c r="AF411" i="12"/>
  <c r="O411" i="12"/>
  <c r="P411" i="12" s="1"/>
  <c r="R411" i="12" s="1"/>
  <c r="T411" i="12" s="1"/>
  <c r="V411" i="12" s="1"/>
  <c r="N411" i="12"/>
  <c r="AR410" i="12"/>
  <c r="AQ410" i="12"/>
  <c r="AP410" i="12"/>
  <c r="AO410" i="12"/>
  <c r="AN410" i="12"/>
  <c r="AJ410" i="12"/>
  <c r="AI410" i="12"/>
  <c r="AH410" i="12"/>
  <c r="AG410" i="12"/>
  <c r="AF410" i="12"/>
  <c r="O410" i="12"/>
  <c r="P410" i="12" s="1"/>
  <c r="R410" i="12" s="1"/>
  <c r="T410" i="12" s="1"/>
  <c r="V410" i="12" s="1"/>
  <c r="N410" i="12"/>
  <c r="AR409" i="12"/>
  <c r="AQ409" i="12"/>
  <c r="AP409" i="12"/>
  <c r="AO409" i="12"/>
  <c r="AN409" i="12"/>
  <c r="AJ409" i="12"/>
  <c r="AI409" i="12"/>
  <c r="AH409" i="12"/>
  <c r="AG409" i="12"/>
  <c r="AF409" i="12"/>
  <c r="O409" i="12"/>
  <c r="P409" i="12" s="1"/>
  <c r="R409" i="12" s="1"/>
  <c r="T409" i="12" s="1"/>
  <c r="V409" i="12" s="1"/>
  <c r="N409" i="12"/>
  <c r="AR408" i="12"/>
  <c r="AQ408" i="12"/>
  <c r="AP408" i="12"/>
  <c r="AO408" i="12"/>
  <c r="AN408" i="12"/>
  <c r="AJ408" i="12"/>
  <c r="AI408" i="12"/>
  <c r="AH408" i="12"/>
  <c r="AG408" i="12"/>
  <c r="AF408" i="12"/>
  <c r="P408" i="12"/>
  <c r="R408" i="12" s="1"/>
  <c r="T408" i="12" s="1"/>
  <c r="V408" i="12" s="1"/>
  <c r="O408" i="12"/>
  <c r="N408" i="12"/>
  <c r="AR407" i="12"/>
  <c r="AQ407" i="12"/>
  <c r="AP407" i="12"/>
  <c r="AO407" i="12"/>
  <c r="AN407" i="12"/>
  <c r="AJ407" i="12"/>
  <c r="AI407" i="12"/>
  <c r="AH407" i="12"/>
  <c r="AG407" i="12"/>
  <c r="AF407" i="12"/>
  <c r="O407" i="12"/>
  <c r="P407" i="12" s="1"/>
  <c r="R407" i="12" s="1"/>
  <c r="T407" i="12" s="1"/>
  <c r="V407" i="12" s="1"/>
  <c r="N407" i="12"/>
  <c r="AR406" i="12"/>
  <c r="AQ406" i="12"/>
  <c r="AP406" i="12"/>
  <c r="AO406" i="12"/>
  <c r="AN406" i="12"/>
  <c r="AJ406" i="12"/>
  <c r="AI406" i="12"/>
  <c r="AH406" i="12"/>
  <c r="AG406" i="12"/>
  <c r="AF406" i="12"/>
  <c r="O406" i="12"/>
  <c r="P406" i="12" s="1"/>
  <c r="R406" i="12" s="1"/>
  <c r="T406" i="12" s="1"/>
  <c r="V406" i="12" s="1"/>
  <c r="N406" i="12"/>
  <c r="AR405" i="12"/>
  <c r="AQ405" i="12"/>
  <c r="AP405" i="12"/>
  <c r="AO405" i="12"/>
  <c r="AN405" i="12"/>
  <c r="AJ405" i="12"/>
  <c r="AI405" i="12"/>
  <c r="AH405" i="12"/>
  <c r="AG405" i="12"/>
  <c r="AF405" i="12"/>
  <c r="O405" i="12"/>
  <c r="P405" i="12" s="1"/>
  <c r="R405" i="12" s="1"/>
  <c r="T405" i="12" s="1"/>
  <c r="V405" i="12" s="1"/>
  <c r="N405" i="12"/>
  <c r="AR404" i="12"/>
  <c r="AQ404" i="12"/>
  <c r="AP404" i="12"/>
  <c r="AO404" i="12"/>
  <c r="AN404" i="12"/>
  <c r="AJ404" i="12"/>
  <c r="AI404" i="12"/>
  <c r="AH404" i="12"/>
  <c r="AG404" i="12"/>
  <c r="AF404" i="12"/>
  <c r="T404" i="12"/>
  <c r="V404" i="12" s="1"/>
  <c r="O404" i="12"/>
  <c r="P404" i="12" s="1"/>
  <c r="R404" i="12" s="1"/>
  <c r="N404" i="12"/>
  <c r="AR403" i="12"/>
  <c r="AQ403" i="12"/>
  <c r="AP403" i="12"/>
  <c r="AO403" i="12"/>
  <c r="AN403" i="12"/>
  <c r="AJ403" i="12"/>
  <c r="AI403" i="12"/>
  <c r="AH403" i="12"/>
  <c r="AG403" i="12"/>
  <c r="AF403" i="12"/>
  <c r="O403" i="12"/>
  <c r="P403" i="12" s="1"/>
  <c r="R403" i="12" s="1"/>
  <c r="T403" i="12" s="1"/>
  <c r="V403" i="12" s="1"/>
  <c r="N403" i="12"/>
  <c r="AR402" i="12"/>
  <c r="AQ402" i="12"/>
  <c r="AP402" i="12"/>
  <c r="AO402" i="12"/>
  <c r="AN402" i="12"/>
  <c r="AJ402" i="12"/>
  <c r="AI402" i="12"/>
  <c r="AH402" i="12"/>
  <c r="AG402" i="12"/>
  <c r="AF402" i="12"/>
  <c r="O402" i="12"/>
  <c r="P402" i="12" s="1"/>
  <c r="R402" i="12" s="1"/>
  <c r="T402" i="12" s="1"/>
  <c r="V402" i="12" s="1"/>
  <c r="N402" i="12"/>
  <c r="AR401" i="12"/>
  <c r="AQ401" i="12"/>
  <c r="AP401" i="12"/>
  <c r="AO401" i="12"/>
  <c r="AN401" i="12"/>
  <c r="AJ401" i="12"/>
  <c r="AI401" i="12"/>
  <c r="AH401" i="12"/>
  <c r="AG401" i="12"/>
  <c r="AF401" i="12"/>
  <c r="O401" i="12"/>
  <c r="P401" i="12" s="1"/>
  <c r="R401" i="12" s="1"/>
  <c r="T401" i="12" s="1"/>
  <c r="V401" i="12" s="1"/>
  <c r="N401" i="12"/>
  <c r="AR400" i="12"/>
  <c r="AQ400" i="12"/>
  <c r="AP400" i="12"/>
  <c r="AO400" i="12"/>
  <c r="AN400" i="12"/>
  <c r="AJ400" i="12"/>
  <c r="AI400" i="12"/>
  <c r="AH400" i="12"/>
  <c r="AG400" i="12"/>
  <c r="AF400" i="12"/>
  <c r="O400" i="12"/>
  <c r="P400" i="12" s="1"/>
  <c r="R400" i="12" s="1"/>
  <c r="T400" i="12" s="1"/>
  <c r="V400" i="12" s="1"/>
  <c r="N400" i="12"/>
  <c r="AR399" i="12"/>
  <c r="AQ399" i="12"/>
  <c r="AP399" i="12"/>
  <c r="AO399" i="12"/>
  <c r="AN399" i="12"/>
  <c r="AJ399" i="12"/>
  <c r="AI399" i="12"/>
  <c r="AH399" i="12"/>
  <c r="AG399" i="12"/>
  <c r="AF399" i="12"/>
  <c r="O399" i="12"/>
  <c r="P399" i="12" s="1"/>
  <c r="R399" i="12" s="1"/>
  <c r="T399" i="12" s="1"/>
  <c r="V399" i="12" s="1"/>
  <c r="N399" i="12"/>
  <c r="AR398" i="12"/>
  <c r="AQ398" i="12"/>
  <c r="AP398" i="12"/>
  <c r="AO398" i="12"/>
  <c r="AN398" i="12"/>
  <c r="AJ398" i="12"/>
  <c r="AI398" i="12"/>
  <c r="AH398" i="12"/>
  <c r="AG398" i="12"/>
  <c r="AF398" i="12"/>
  <c r="O398" i="12"/>
  <c r="P398" i="12" s="1"/>
  <c r="R398" i="12" s="1"/>
  <c r="T398" i="12" s="1"/>
  <c r="V398" i="12" s="1"/>
  <c r="N398" i="12"/>
  <c r="AR397" i="12"/>
  <c r="AQ397" i="12"/>
  <c r="AP397" i="12"/>
  <c r="AO397" i="12"/>
  <c r="AN397" i="12"/>
  <c r="AJ397" i="12"/>
  <c r="AI397" i="12"/>
  <c r="AH397" i="12"/>
  <c r="AG397" i="12"/>
  <c r="AF397" i="12"/>
  <c r="O397" i="12"/>
  <c r="P397" i="12" s="1"/>
  <c r="R397" i="12" s="1"/>
  <c r="T397" i="12" s="1"/>
  <c r="V397" i="12" s="1"/>
  <c r="N397" i="12"/>
  <c r="AR396" i="12"/>
  <c r="AQ396" i="12"/>
  <c r="AP396" i="12"/>
  <c r="AO396" i="12"/>
  <c r="AN396" i="12"/>
  <c r="AJ396" i="12"/>
  <c r="AI396" i="12"/>
  <c r="AH396" i="12"/>
  <c r="AG396" i="12"/>
  <c r="AF396" i="12"/>
  <c r="P396" i="12"/>
  <c r="R396" i="12" s="1"/>
  <c r="T396" i="12" s="1"/>
  <c r="V396" i="12" s="1"/>
  <c r="O396" i="12"/>
  <c r="N396" i="12"/>
  <c r="AR395" i="12"/>
  <c r="AQ395" i="12"/>
  <c r="AP395" i="12"/>
  <c r="AO395" i="12"/>
  <c r="AN395" i="12"/>
  <c r="AJ395" i="12"/>
  <c r="AI395" i="12"/>
  <c r="AH395" i="12"/>
  <c r="AG395" i="12"/>
  <c r="AF395" i="12"/>
  <c r="P395" i="12"/>
  <c r="R395" i="12" s="1"/>
  <c r="T395" i="12" s="1"/>
  <c r="V395" i="12" s="1"/>
  <c r="O395" i="12"/>
  <c r="N395" i="12"/>
  <c r="AR394" i="12"/>
  <c r="AQ394" i="12"/>
  <c r="AP394" i="12"/>
  <c r="AO394" i="12"/>
  <c r="AN394" i="12"/>
  <c r="AJ394" i="12"/>
  <c r="AI394" i="12"/>
  <c r="AH394" i="12"/>
  <c r="AG394" i="12"/>
  <c r="AF394" i="12"/>
  <c r="O394" i="12"/>
  <c r="P394" i="12" s="1"/>
  <c r="R394" i="12" s="1"/>
  <c r="T394" i="12" s="1"/>
  <c r="V394" i="12" s="1"/>
  <c r="N394" i="12"/>
  <c r="AR393" i="12"/>
  <c r="AQ393" i="12"/>
  <c r="AP393" i="12"/>
  <c r="AO393" i="12"/>
  <c r="AN393" i="12"/>
  <c r="AJ393" i="12"/>
  <c r="AI393" i="12"/>
  <c r="AH393" i="12"/>
  <c r="AG393" i="12"/>
  <c r="AF393" i="12"/>
  <c r="O393" i="12"/>
  <c r="P393" i="12" s="1"/>
  <c r="R393" i="12" s="1"/>
  <c r="T393" i="12" s="1"/>
  <c r="V393" i="12" s="1"/>
  <c r="N393" i="12"/>
  <c r="AR392" i="12"/>
  <c r="AQ392" i="12"/>
  <c r="AP392" i="12"/>
  <c r="AO392" i="12"/>
  <c r="AN392" i="12"/>
  <c r="AJ392" i="12"/>
  <c r="AI392" i="12"/>
  <c r="AH392" i="12"/>
  <c r="AG392" i="12"/>
  <c r="AF392" i="12"/>
  <c r="P392" i="12"/>
  <c r="R392" i="12" s="1"/>
  <c r="T392" i="12" s="1"/>
  <c r="V392" i="12" s="1"/>
  <c r="O392" i="12"/>
  <c r="N392" i="12"/>
  <c r="AR391" i="12"/>
  <c r="AQ391" i="12"/>
  <c r="AP391" i="12"/>
  <c r="AO391" i="12"/>
  <c r="AN391" i="12"/>
  <c r="AJ391" i="12"/>
  <c r="AI391" i="12"/>
  <c r="AH391" i="12"/>
  <c r="AG391" i="12"/>
  <c r="AF391" i="12"/>
  <c r="O391" i="12"/>
  <c r="P391" i="12" s="1"/>
  <c r="R391" i="12" s="1"/>
  <c r="T391" i="12" s="1"/>
  <c r="V391" i="12" s="1"/>
  <c r="N391" i="12"/>
  <c r="AR390" i="12"/>
  <c r="AQ390" i="12"/>
  <c r="AP390" i="12"/>
  <c r="AO390" i="12"/>
  <c r="AN390" i="12"/>
  <c r="AJ390" i="12"/>
  <c r="AI390" i="12"/>
  <c r="AH390" i="12"/>
  <c r="AG390" i="12"/>
  <c r="AF390" i="12"/>
  <c r="O390" i="12"/>
  <c r="P390" i="12" s="1"/>
  <c r="R390" i="12" s="1"/>
  <c r="T390" i="12" s="1"/>
  <c r="V390" i="12" s="1"/>
  <c r="N390" i="12"/>
  <c r="AR389" i="12"/>
  <c r="AQ389" i="12"/>
  <c r="AP389" i="12"/>
  <c r="AO389" i="12"/>
  <c r="AN389" i="12"/>
  <c r="AJ389" i="12"/>
  <c r="AI389" i="12"/>
  <c r="AH389" i="12"/>
  <c r="AG389" i="12"/>
  <c r="AF389" i="12"/>
  <c r="O389" i="12"/>
  <c r="P389" i="12" s="1"/>
  <c r="R389" i="12" s="1"/>
  <c r="T389" i="12" s="1"/>
  <c r="V389" i="12" s="1"/>
  <c r="N389" i="12"/>
  <c r="AR388" i="12"/>
  <c r="AQ388" i="12"/>
  <c r="AP388" i="12"/>
  <c r="AO388" i="12"/>
  <c r="AN388" i="12"/>
  <c r="AJ388" i="12"/>
  <c r="AI388" i="12"/>
  <c r="AH388" i="12"/>
  <c r="AG388" i="12"/>
  <c r="AF388" i="12"/>
  <c r="O388" i="12"/>
  <c r="P388" i="12" s="1"/>
  <c r="R388" i="12" s="1"/>
  <c r="T388" i="12" s="1"/>
  <c r="V388" i="12" s="1"/>
  <c r="N388" i="12"/>
  <c r="AR387" i="12"/>
  <c r="AQ387" i="12"/>
  <c r="AP387" i="12"/>
  <c r="AO387" i="12"/>
  <c r="AN387" i="12"/>
  <c r="AJ387" i="12"/>
  <c r="AI387" i="12"/>
  <c r="AH387" i="12"/>
  <c r="AG387" i="12"/>
  <c r="AF387" i="12"/>
  <c r="O387" i="12"/>
  <c r="P387" i="12" s="1"/>
  <c r="R387" i="12" s="1"/>
  <c r="T387" i="12" s="1"/>
  <c r="V387" i="12" s="1"/>
  <c r="N387" i="12"/>
  <c r="AR386" i="12"/>
  <c r="AQ386" i="12"/>
  <c r="AP386" i="12"/>
  <c r="AO386" i="12"/>
  <c r="AN386" i="12"/>
  <c r="AJ386" i="12"/>
  <c r="AI386" i="12"/>
  <c r="AH386" i="12"/>
  <c r="AG386" i="12"/>
  <c r="AF386" i="12"/>
  <c r="O386" i="12"/>
  <c r="P386" i="12" s="1"/>
  <c r="R386" i="12" s="1"/>
  <c r="T386" i="12" s="1"/>
  <c r="V386" i="12" s="1"/>
  <c r="N386" i="12"/>
  <c r="AR385" i="12"/>
  <c r="AQ385" i="12"/>
  <c r="AP385" i="12"/>
  <c r="AO385" i="12"/>
  <c r="AN385" i="12"/>
  <c r="AJ385" i="12"/>
  <c r="AI385" i="12"/>
  <c r="AH385" i="12"/>
  <c r="AG385" i="12"/>
  <c r="AF385" i="12"/>
  <c r="O385" i="12"/>
  <c r="P385" i="12" s="1"/>
  <c r="R385" i="12" s="1"/>
  <c r="T385" i="12" s="1"/>
  <c r="V385" i="12" s="1"/>
  <c r="M385" i="12"/>
  <c r="N385" i="12" s="1"/>
  <c r="AR384" i="12"/>
  <c r="AQ384" i="12"/>
  <c r="AP384" i="12"/>
  <c r="AO384" i="12"/>
  <c r="AN384" i="12"/>
  <c r="AJ384" i="12"/>
  <c r="AI384" i="12"/>
  <c r="AH384" i="12"/>
  <c r="AG384" i="12"/>
  <c r="AF384" i="12"/>
  <c r="R384" i="12"/>
  <c r="T384" i="12" s="1"/>
  <c r="O384" i="12"/>
  <c r="P384" i="12" s="1"/>
  <c r="M384" i="12"/>
  <c r="N384" i="12" s="1"/>
  <c r="AR383" i="12"/>
  <c r="AQ383" i="12"/>
  <c r="AP383" i="12"/>
  <c r="AO383" i="12"/>
  <c r="AN383" i="12"/>
  <c r="AJ383" i="12"/>
  <c r="AI383" i="12"/>
  <c r="AH383" i="12"/>
  <c r="AG383" i="12"/>
  <c r="AF383" i="12"/>
  <c r="O383" i="12"/>
  <c r="P383" i="12" s="1"/>
  <c r="R383" i="12" s="1"/>
  <c r="T383" i="12" s="1"/>
  <c r="M383" i="12"/>
  <c r="N383" i="12" s="1"/>
  <c r="AR382" i="12"/>
  <c r="AQ382" i="12"/>
  <c r="AP382" i="12"/>
  <c r="AO382" i="12"/>
  <c r="AN382" i="12"/>
  <c r="AJ382" i="12"/>
  <c r="AI382" i="12"/>
  <c r="AH382" i="12"/>
  <c r="AG382" i="12"/>
  <c r="AF382" i="12"/>
  <c r="O382" i="12"/>
  <c r="P382" i="12" s="1"/>
  <c r="R382" i="12" s="1"/>
  <c r="T382" i="12" s="1"/>
  <c r="V382" i="12" s="1"/>
  <c r="M382" i="12"/>
  <c r="N382" i="12" s="1"/>
  <c r="AR381" i="12"/>
  <c r="AQ381" i="12"/>
  <c r="AP381" i="12"/>
  <c r="AO381" i="12"/>
  <c r="AN381" i="12"/>
  <c r="AJ381" i="12"/>
  <c r="AI381" i="12"/>
  <c r="AH381" i="12"/>
  <c r="AG381" i="12"/>
  <c r="AF381" i="12"/>
  <c r="O381" i="12"/>
  <c r="P381" i="12" s="1"/>
  <c r="R381" i="12" s="1"/>
  <c r="T381" i="12" s="1"/>
  <c r="V381" i="12" s="1"/>
  <c r="M381" i="12"/>
  <c r="N381" i="12" s="1"/>
  <c r="AR380" i="12"/>
  <c r="AQ380" i="12"/>
  <c r="AP380" i="12"/>
  <c r="AO380" i="12"/>
  <c r="AN380" i="12"/>
  <c r="AJ380" i="12"/>
  <c r="AI380" i="12"/>
  <c r="AH380" i="12"/>
  <c r="AG380" i="12"/>
  <c r="AF380" i="12"/>
  <c r="O380" i="12"/>
  <c r="P380" i="12" s="1"/>
  <c r="R380" i="12" s="1"/>
  <c r="T380" i="12" s="1"/>
  <c r="V380" i="12" s="1"/>
  <c r="N380" i="12"/>
  <c r="M380" i="12"/>
  <c r="AR379" i="12"/>
  <c r="AQ379" i="12"/>
  <c r="AP379" i="12"/>
  <c r="AO379" i="12"/>
  <c r="AN379" i="12"/>
  <c r="AJ379" i="12"/>
  <c r="AI379" i="12"/>
  <c r="AH379" i="12"/>
  <c r="AG379" i="12"/>
  <c r="AF379" i="12"/>
  <c r="O379" i="12"/>
  <c r="P379" i="12" s="1"/>
  <c r="R379" i="12" s="1"/>
  <c r="T379" i="12" s="1"/>
  <c r="M379" i="12"/>
  <c r="N379" i="12" s="1"/>
  <c r="AR378" i="12"/>
  <c r="AQ378" i="12"/>
  <c r="AP378" i="12"/>
  <c r="AO378" i="12"/>
  <c r="AN378" i="12"/>
  <c r="AJ378" i="12"/>
  <c r="AI378" i="12"/>
  <c r="AH378" i="12"/>
  <c r="AG378" i="12"/>
  <c r="AF378" i="12"/>
  <c r="O378" i="12"/>
  <c r="P378" i="12" s="1"/>
  <c r="R378" i="12" s="1"/>
  <c r="T378" i="12" s="1"/>
  <c r="M378" i="12"/>
  <c r="N378" i="12" s="1"/>
  <c r="AR377" i="12"/>
  <c r="AQ377" i="12"/>
  <c r="AP377" i="12"/>
  <c r="AO377" i="12"/>
  <c r="AN377" i="12"/>
  <c r="AJ377" i="12"/>
  <c r="AI377" i="12"/>
  <c r="AH377" i="12"/>
  <c r="AG377" i="12"/>
  <c r="AF377" i="12"/>
  <c r="P377" i="12"/>
  <c r="R377" i="12" s="1"/>
  <c r="T377" i="12" s="1"/>
  <c r="O377" i="12"/>
  <c r="M377" i="12"/>
  <c r="N377" i="12" s="1"/>
  <c r="AR376" i="12"/>
  <c r="AQ376" i="12"/>
  <c r="AP376" i="12"/>
  <c r="AO376" i="12"/>
  <c r="AN376" i="12"/>
  <c r="AJ376" i="12"/>
  <c r="AI376" i="12"/>
  <c r="AH376" i="12"/>
  <c r="AG376" i="12"/>
  <c r="AF376" i="12"/>
  <c r="O376" i="12"/>
  <c r="P376" i="12" s="1"/>
  <c r="R376" i="12" s="1"/>
  <c r="T376" i="12" s="1"/>
  <c r="M376" i="12"/>
  <c r="N376" i="12" s="1"/>
  <c r="AR375" i="12"/>
  <c r="AQ375" i="12"/>
  <c r="AP375" i="12"/>
  <c r="AO375" i="12"/>
  <c r="AN375" i="12"/>
  <c r="AJ375" i="12"/>
  <c r="AI375" i="12"/>
  <c r="AH375" i="12"/>
  <c r="AG375" i="12"/>
  <c r="AF375" i="12"/>
  <c r="O375" i="12"/>
  <c r="P375" i="12" s="1"/>
  <c r="R375" i="12" s="1"/>
  <c r="T375" i="12" s="1"/>
  <c r="V375" i="12" s="1"/>
  <c r="M375" i="12"/>
  <c r="N375" i="12" s="1"/>
  <c r="AR374" i="12"/>
  <c r="AQ374" i="12"/>
  <c r="AP374" i="12"/>
  <c r="AO374" i="12"/>
  <c r="AN374" i="12"/>
  <c r="AJ374" i="12"/>
  <c r="AI374" i="12"/>
  <c r="AH374" i="12"/>
  <c r="AG374" i="12"/>
  <c r="AF374" i="12"/>
  <c r="O374" i="12"/>
  <c r="P374" i="12" s="1"/>
  <c r="R374" i="12" s="1"/>
  <c r="T374" i="12" s="1"/>
  <c r="M374" i="12"/>
  <c r="N374" i="12" s="1"/>
  <c r="AR373" i="12"/>
  <c r="AQ373" i="12"/>
  <c r="AP373" i="12"/>
  <c r="AO373" i="12"/>
  <c r="AN373" i="12"/>
  <c r="AJ373" i="12"/>
  <c r="AI373" i="12"/>
  <c r="AH373" i="12"/>
  <c r="AG373" i="12"/>
  <c r="AF373" i="12"/>
  <c r="O373" i="12"/>
  <c r="P373" i="12" s="1"/>
  <c r="R373" i="12" s="1"/>
  <c r="T373" i="12" s="1"/>
  <c r="M373" i="12"/>
  <c r="N373" i="12" s="1"/>
  <c r="AR372" i="12"/>
  <c r="AQ372" i="12"/>
  <c r="AP372" i="12"/>
  <c r="AO372" i="12"/>
  <c r="AN372" i="12"/>
  <c r="AJ372" i="12"/>
  <c r="AI372" i="12"/>
  <c r="AH372" i="12"/>
  <c r="AG372" i="12"/>
  <c r="AF372" i="12"/>
  <c r="O372" i="12"/>
  <c r="P372" i="12" s="1"/>
  <c r="R372" i="12" s="1"/>
  <c r="T372" i="12" s="1"/>
  <c r="M372" i="12"/>
  <c r="N372" i="12" s="1"/>
  <c r="AR371" i="12"/>
  <c r="AQ371" i="12"/>
  <c r="AP371" i="12"/>
  <c r="AO371" i="12"/>
  <c r="AN371" i="12"/>
  <c r="AJ371" i="12"/>
  <c r="AI371" i="12"/>
  <c r="AH371" i="12"/>
  <c r="AG371" i="12"/>
  <c r="AF371" i="12"/>
  <c r="O371" i="12"/>
  <c r="P371" i="12" s="1"/>
  <c r="R371" i="12" s="1"/>
  <c r="T371" i="12" s="1"/>
  <c r="M371" i="12"/>
  <c r="N371" i="12" s="1"/>
  <c r="AR370" i="12"/>
  <c r="AQ370" i="12"/>
  <c r="AP370" i="12"/>
  <c r="AO370" i="12"/>
  <c r="AN370" i="12"/>
  <c r="AJ370" i="12"/>
  <c r="AI370" i="12"/>
  <c r="AH370" i="12"/>
  <c r="AG370" i="12"/>
  <c r="AF370" i="12"/>
  <c r="O370" i="12"/>
  <c r="P370" i="12" s="1"/>
  <c r="R370" i="12" s="1"/>
  <c r="T370" i="12" s="1"/>
  <c r="M370" i="12"/>
  <c r="N370" i="12" s="1"/>
  <c r="AR369" i="12"/>
  <c r="AQ369" i="12"/>
  <c r="AP369" i="12"/>
  <c r="AO369" i="12"/>
  <c r="AN369" i="12"/>
  <c r="AJ369" i="12"/>
  <c r="AI369" i="12"/>
  <c r="AH369" i="12"/>
  <c r="AG369" i="12"/>
  <c r="AF369" i="12"/>
  <c r="P369" i="12"/>
  <c r="R369" i="12" s="1"/>
  <c r="T369" i="12" s="1"/>
  <c r="O369" i="12"/>
  <c r="M369" i="12"/>
  <c r="N369" i="12" s="1"/>
  <c r="AR368" i="12"/>
  <c r="AQ368" i="12"/>
  <c r="AP368" i="12"/>
  <c r="AO368" i="12"/>
  <c r="AN368" i="12"/>
  <c r="AJ368" i="12"/>
  <c r="AI368" i="12"/>
  <c r="AH368" i="12"/>
  <c r="AG368" i="12"/>
  <c r="AF368" i="12"/>
  <c r="O368" i="12"/>
  <c r="P368" i="12" s="1"/>
  <c r="R368" i="12" s="1"/>
  <c r="T368" i="12" s="1"/>
  <c r="M368" i="12"/>
  <c r="N368" i="12" s="1"/>
  <c r="AR367" i="12"/>
  <c r="AQ367" i="12"/>
  <c r="AP367" i="12"/>
  <c r="AO367" i="12"/>
  <c r="AN367" i="12"/>
  <c r="AJ367" i="12"/>
  <c r="AI367" i="12"/>
  <c r="AH367" i="12"/>
  <c r="AG367" i="12"/>
  <c r="AF367" i="12"/>
  <c r="O367" i="12"/>
  <c r="P367" i="12" s="1"/>
  <c r="R367" i="12" s="1"/>
  <c r="T367" i="12" s="1"/>
  <c r="V367" i="12" s="1"/>
  <c r="M367" i="12"/>
  <c r="N367" i="12" s="1"/>
  <c r="AR366" i="12"/>
  <c r="AQ366" i="12"/>
  <c r="AP366" i="12"/>
  <c r="AO366" i="12"/>
  <c r="AN366" i="12"/>
  <c r="AJ366" i="12"/>
  <c r="AI366" i="12"/>
  <c r="AH366" i="12"/>
  <c r="AG366" i="12"/>
  <c r="AF366" i="12"/>
  <c r="O366" i="12"/>
  <c r="P366" i="12" s="1"/>
  <c r="R366" i="12" s="1"/>
  <c r="T366" i="12" s="1"/>
  <c r="V366" i="12" s="1"/>
  <c r="M366" i="12"/>
  <c r="N366" i="12" s="1"/>
  <c r="AR365" i="12"/>
  <c r="AQ365" i="12"/>
  <c r="AP365" i="12"/>
  <c r="AO365" i="12"/>
  <c r="AN365" i="12"/>
  <c r="AJ365" i="12"/>
  <c r="AI365" i="12"/>
  <c r="AH365" i="12"/>
  <c r="AG365" i="12"/>
  <c r="AF365" i="12"/>
  <c r="T365" i="12"/>
  <c r="V365" i="12" s="1"/>
  <c r="O365" i="12"/>
  <c r="P365" i="12" s="1"/>
  <c r="R365" i="12" s="1"/>
  <c r="M365" i="12"/>
  <c r="N365" i="12" s="1"/>
  <c r="AR364" i="12"/>
  <c r="AQ364" i="12"/>
  <c r="AP364" i="12"/>
  <c r="AO364" i="12"/>
  <c r="AN364" i="12"/>
  <c r="AJ364" i="12"/>
  <c r="AI364" i="12"/>
  <c r="AH364" i="12"/>
  <c r="AG364" i="12"/>
  <c r="AF364" i="12"/>
  <c r="O364" i="12"/>
  <c r="P364" i="12" s="1"/>
  <c r="R364" i="12" s="1"/>
  <c r="T364" i="12" s="1"/>
  <c r="M364" i="12"/>
  <c r="N364" i="12" s="1"/>
  <c r="AR363" i="12"/>
  <c r="AQ363" i="12"/>
  <c r="AP363" i="12"/>
  <c r="AO363" i="12"/>
  <c r="AN363" i="12"/>
  <c r="AJ363" i="12"/>
  <c r="AI363" i="12"/>
  <c r="AH363" i="12"/>
  <c r="AG363" i="12"/>
  <c r="AF363" i="12"/>
  <c r="O363" i="12"/>
  <c r="P363" i="12" s="1"/>
  <c r="R363" i="12" s="1"/>
  <c r="T363" i="12" s="1"/>
  <c r="M363" i="12"/>
  <c r="N363" i="12" s="1"/>
  <c r="AR362" i="12"/>
  <c r="AQ362" i="12"/>
  <c r="AP362" i="12"/>
  <c r="AM362" i="12"/>
  <c r="AJ362" i="12"/>
  <c r="AI362" i="12"/>
  <c r="AH362" i="12"/>
  <c r="AE362" i="12"/>
  <c r="O362" i="12"/>
  <c r="P362" i="12" s="1"/>
  <c r="R362" i="12" s="1"/>
  <c r="T362" i="12" s="1"/>
  <c r="N362" i="12"/>
  <c r="M362" i="12"/>
  <c r="AR361" i="12"/>
  <c r="AQ361" i="12"/>
  <c r="AP361" i="12"/>
  <c r="AM361" i="12"/>
  <c r="AJ361" i="12"/>
  <c r="AI361" i="12"/>
  <c r="AH361" i="12"/>
  <c r="AE361" i="12"/>
  <c r="O361" i="12"/>
  <c r="P361" i="12" s="1"/>
  <c r="R361" i="12" s="1"/>
  <c r="T361" i="12" s="1"/>
  <c r="V361" i="12" s="1"/>
  <c r="M361" i="12"/>
  <c r="N361" i="12" s="1"/>
  <c r="AR360" i="12"/>
  <c r="AQ360" i="12"/>
  <c r="AP360" i="12"/>
  <c r="AM360" i="12"/>
  <c r="AJ360" i="12"/>
  <c r="AI360" i="12"/>
  <c r="AH360" i="12"/>
  <c r="AE360" i="12"/>
  <c r="R360" i="12"/>
  <c r="T360" i="12" s="1"/>
  <c r="O360" i="12"/>
  <c r="P360" i="12" s="1"/>
  <c r="M360" i="12"/>
  <c r="N360" i="12" s="1"/>
  <c r="AR359" i="12"/>
  <c r="AQ359" i="12"/>
  <c r="AP359" i="12"/>
  <c r="AM359" i="12"/>
  <c r="AJ359" i="12"/>
  <c r="AI359" i="12"/>
  <c r="AH359" i="12"/>
  <c r="AE359" i="12"/>
  <c r="O359" i="12"/>
  <c r="P359" i="12" s="1"/>
  <c r="R359" i="12" s="1"/>
  <c r="T359" i="12" s="1"/>
  <c r="M359" i="12"/>
  <c r="N359" i="12" s="1"/>
  <c r="AR358" i="12"/>
  <c r="AQ358" i="12"/>
  <c r="AP358" i="12"/>
  <c r="AM358" i="12"/>
  <c r="AJ358" i="12"/>
  <c r="AI358" i="12"/>
  <c r="AH358" i="12"/>
  <c r="AE358" i="12"/>
  <c r="O358" i="12"/>
  <c r="P358" i="12" s="1"/>
  <c r="R358" i="12" s="1"/>
  <c r="T358" i="12" s="1"/>
  <c r="M358" i="12"/>
  <c r="N358" i="12" s="1"/>
  <c r="AR357" i="12"/>
  <c r="AQ357" i="12"/>
  <c r="AP357" i="12"/>
  <c r="AM357" i="12"/>
  <c r="AJ357" i="12"/>
  <c r="AI357" i="12"/>
  <c r="AH357" i="12"/>
  <c r="AE357" i="12"/>
  <c r="O357" i="12"/>
  <c r="P357" i="12" s="1"/>
  <c r="R357" i="12" s="1"/>
  <c r="T357" i="12" s="1"/>
  <c r="M357" i="12"/>
  <c r="N357" i="12" s="1"/>
  <c r="AR356" i="12"/>
  <c r="AQ356" i="12"/>
  <c r="AP356" i="12"/>
  <c r="AM356" i="12"/>
  <c r="AJ356" i="12"/>
  <c r="AI356" i="12"/>
  <c r="AH356" i="12"/>
  <c r="AE356" i="12"/>
  <c r="P356" i="12"/>
  <c r="R356" i="12" s="1"/>
  <c r="T356" i="12" s="1"/>
  <c r="V356" i="12" s="1"/>
  <c r="O356" i="12"/>
  <c r="M356" i="12"/>
  <c r="N356" i="12" s="1"/>
  <c r="AR355" i="12"/>
  <c r="AQ355" i="12"/>
  <c r="AP355" i="12"/>
  <c r="AM355" i="12"/>
  <c r="AJ355" i="12"/>
  <c r="AI355" i="12"/>
  <c r="AH355" i="12"/>
  <c r="AE355" i="12"/>
  <c r="O355" i="12"/>
  <c r="P355" i="12" s="1"/>
  <c r="R355" i="12" s="1"/>
  <c r="T355" i="12" s="1"/>
  <c r="N355" i="12"/>
  <c r="M355" i="12"/>
  <c r="AR354" i="12"/>
  <c r="AQ354" i="12"/>
  <c r="AP354" i="12"/>
  <c r="AM354" i="12"/>
  <c r="AJ354" i="12"/>
  <c r="AI354" i="12"/>
  <c r="AH354" i="12"/>
  <c r="AE354" i="12"/>
  <c r="O354" i="12"/>
  <c r="P354" i="12" s="1"/>
  <c r="R354" i="12" s="1"/>
  <c r="T354" i="12" s="1"/>
  <c r="M354" i="12"/>
  <c r="N354" i="12" s="1"/>
  <c r="AR353" i="12"/>
  <c r="AQ353" i="12"/>
  <c r="AP353" i="12"/>
  <c r="AM353" i="12"/>
  <c r="AJ353" i="12"/>
  <c r="AI353" i="12"/>
  <c r="AH353" i="12"/>
  <c r="AE353" i="12"/>
  <c r="O353" i="12"/>
  <c r="P353" i="12" s="1"/>
  <c r="R353" i="12" s="1"/>
  <c r="T353" i="12" s="1"/>
  <c r="M353" i="12"/>
  <c r="N353" i="12" s="1"/>
  <c r="AR352" i="12"/>
  <c r="AQ352" i="12"/>
  <c r="AP352" i="12"/>
  <c r="AM352" i="12"/>
  <c r="AJ352" i="12"/>
  <c r="AI352" i="12"/>
  <c r="AH352" i="12"/>
  <c r="AE352" i="12"/>
  <c r="O352" i="12"/>
  <c r="P352" i="12" s="1"/>
  <c r="R352" i="12" s="1"/>
  <c r="T352" i="12" s="1"/>
  <c r="M352" i="12"/>
  <c r="N352" i="12" s="1"/>
  <c r="AR351" i="12"/>
  <c r="AQ351" i="12"/>
  <c r="AP351" i="12"/>
  <c r="AM351" i="12"/>
  <c r="AJ351" i="12"/>
  <c r="AI351" i="12"/>
  <c r="AH351" i="12"/>
  <c r="AE351" i="12"/>
  <c r="O351" i="12"/>
  <c r="P351" i="12" s="1"/>
  <c r="R351" i="12" s="1"/>
  <c r="T351" i="12" s="1"/>
  <c r="M351" i="12"/>
  <c r="N351" i="12" s="1"/>
  <c r="AR350" i="12"/>
  <c r="AQ350" i="12"/>
  <c r="AP350" i="12"/>
  <c r="AM350" i="12"/>
  <c r="AJ350" i="12"/>
  <c r="AI350" i="12"/>
  <c r="AH350" i="12"/>
  <c r="AE350" i="12"/>
  <c r="O350" i="12"/>
  <c r="P350" i="12" s="1"/>
  <c r="R350" i="12" s="1"/>
  <c r="T350" i="12" s="1"/>
  <c r="M350" i="12"/>
  <c r="N350" i="12" s="1"/>
  <c r="AR349" i="12"/>
  <c r="AQ349" i="12"/>
  <c r="AP349" i="12"/>
  <c r="AM349" i="12"/>
  <c r="AJ349" i="12"/>
  <c r="AI349" i="12"/>
  <c r="AH349" i="12"/>
  <c r="AE349" i="12"/>
  <c r="O349" i="12"/>
  <c r="P349" i="12" s="1"/>
  <c r="R349" i="12" s="1"/>
  <c r="T349" i="12" s="1"/>
  <c r="M349" i="12"/>
  <c r="N349" i="12" s="1"/>
  <c r="AR348" i="12"/>
  <c r="AQ348" i="12"/>
  <c r="AP348" i="12"/>
  <c r="AM348" i="12"/>
  <c r="AJ348" i="12"/>
  <c r="AI348" i="12"/>
  <c r="AH348" i="12"/>
  <c r="AE348" i="12"/>
  <c r="O348" i="12"/>
  <c r="P348" i="12" s="1"/>
  <c r="R348" i="12" s="1"/>
  <c r="T348" i="12" s="1"/>
  <c r="M348" i="12"/>
  <c r="N348" i="12" s="1"/>
  <c r="AR347" i="12"/>
  <c r="AQ347" i="12"/>
  <c r="AP347" i="12"/>
  <c r="AM347" i="12"/>
  <c r="AJ347" i="12"/>
  <c r="AI347" i="12"/>
  <c r="AH347" i="12"/>
  <c r="AE347" i="12"/>
  <c r="O347" i="12"/>
  <c r="P347" i="12" s="1"/>
  <c r="R347" i="12" s="1"/>
  <c r="T347" i="12" s="1"/>
  <c r="M347" i="12"/>
  <c r="N347" i="12" s="1"/>
  <c r="AR346" i="12"/>
  <c r="AQ346" i="12"/>
  <c r="AP346" i="12"/>
  <c r="AM346" i="12"/>
  <c r="AJ346" i="12"/>
  <c r="AI346" i="12"/>
  <c r="AH346" i="12"/>
  <c r="AE346" i="12"/>
  <c r="O346" i="12"/>
  <c r="P346" i="12" s="1"/>
  <c r="R346" i="12" s="1"/>
  <c r="T346" i="12" s="1"/>
  <c r="V346" i="12" s="1"/>
  <c r="M346" i="12"/>
  <c r="N346" i="12" s="1"/>
  <c r="AR345" i="12"/>
  <c r="AQ345" i="12"/>
  <c r="AP345" i="12"/>
  <c r="AM345" i="12"/>
  <c r="AJ345" i="12"/>
  <c r="AI345" i="12"/>
  <c r="AH345" i="12"/>
  <c r="AE345" i="12"/>
  <c r="O345" i="12"/>
  <c r="P345" i="12" s="1"/>
  <c r="R345" i="12" s="1"/>
  <c r="T345" i="12" s="1"/>
  <c r="M345" i="12"/>
  <c r="N345" i="12" s="1"/>
  <c r="AR344" i="12"/>
  <c r="AQ344" i="12"/>
  <c r="AP344" i="12"/>
  <c r="AM344" i="12"/>
  <c r="AJ344" i="12"/>
  <c r="AI344" i="12"/>
  <c r="AH344" i="12"/>
  <c r="AE344" i="12"/>
  <c r="O344" i="12"/>
  <c r="P344" i="12" s="1"/>
  <c r="R344" i="12" s="1"/>
  <c r="T344" i="12" s="1"/>
  <c r="V344" i="12" s="1"/>
  <c r="M344" i="12"/>
  <c r="N344" i="12" s="1"/>
  <c r="AR343" i="12"/>
  <c r="AQ343" i="12"/>
  <c r="AP343" i="12"/>
  <c r="AM343" i="12"/>
  <c r="AJ343" i="12"/>
  <c r="AI343" i="12"/>
  <c r="AH343" i="12"/>
  <c r="AE343" i="12"/>
  <c r="P343" i="12"/>
  <c r="R343" i="12" s="1"/>
  <c r="T343" i="12" s="1"/>
  <c r="V343" i="12" s="1"/>
  <c r="O343" i="12"/>
  <c r="M343" i="12"/>
  <c r="N343" i="12" s="1"/>
  <c r="AR342" i="12"/>
  <c r="AQ342" i="12"/>
  <c r="AP342" i="12"/>
  <c r="AM342" i="12"/>
  <c r="AJ342" i="12"/>
  <c r="AI342" i="12"/>
  <c r="AH342" i="12"/>
  <c r="AE342" i="12"/>
  <c r="O342" i="12"/>
  <c r="P342" i="12" s="1"/>
  <c r="R342" i="12" s="1"/>
  <c r="T342" i="12" s="1"/>
  <c r="M342" i="12"/>
  <c r="N342" i="12" s="1"/>
  <c r="AR341" i="12"/>
  <c r="AQ341" i="12"/>
  <c r="AP341" i="12"/>
  <c r="AM341" i="12"/>
  <c r="AJ341" i="12"/>
  <c r="AI341" i="12"/>
  <c r="AH341" i="12"/>
  <c r="AE341" i="12"/>
  <c r="O341" i="12"/>
  <c r="P341" i="12" s="1"/>
  <c r="R341" i="12" s="1"/>
  <c r="T341" i="12" s="1"/>
  <c r="N341" i="12"/>
  <c r="M341" i="12"/>
  <c r="AR340" i="12"/>
  <c r="AQ340" i="12"/>
  <c r="AP340" i="12"/>
  <c r="AM340" i="12"/>
  <c r="AJ340" i="12"/>
  <c r="AI340" i="12"/>
  <c r="AH340" i="12"/>
  <c r="AE340" i="12"/>
  <c r="O340" i="12"/>
  <c r="P340" i="12" s="1"/>
  <c r="R340" i="12" s="1"/>
  <c r="T340" i="12" s="1"/>
  <c r="V340" i="12" s="1"/>
  <c r="M340" i="12"/>
  <c r="N340" i="12" s="1"/>
  <c r="AR339" i="12"/>
  <c r="AQ339" i="12"/>
  <c r="AP339" i="12"/>
  <c r="AM339" i="12"/>
  <c r="AJ339" i="12"/>
  <c r="AI339" i="12"/>
  <c r="AH339" i="12"/>
  <c r="AE339" i="12"/>
  <c r="T339" i="12"/>
  <c r="V339" i="12" s="1"/>
  <c r="O339" i="12"/>
  <c r="P339" i="12" s="1"/>
  <c r="R339" i="12" s="1"/>
  <c r="N339" i="12"/>
  <c r="M339" i="12"/>
  <c r="AR338" i="12"/>
  <c r="AQ338" i="12"/>
  <c r="AP338" i="12"/>
  <c r="AM338" i="12"/>
  <c r="AJ338" i="12"/>
  <c r="AI338" i="12"/>
  <c r="AH338" i="12"/>
  <c r="AE338" i="12"/>
  <c r="O338" i="12"/>
  <c r="P338" i="12" s="1"/>
  <c r="R338" i="12" s="1"/>
  <c r="T338" i="12" s="1"/>
  <c r="V338" i="12" s="1"/>
  <c r="M338" i="12"/>
  <c r="N338" i="12" s="1"/>
  <c r="AR337" i="12"/>
  <c r="AQ337" i="12"/>
  <c r="AP337" i="12"/>
  <c r="AM337" i="12"/>
  <c r="AJ337" i="12"/>
  <c r="AI337" i="12"/>
  <c r="AH337" i="12"/>
  <c r="AE337" i="12"/>
  <c r="O337" i="12"/>
  <c r="P337" i="12" s="1"/>
  <c r="R337" i="12" s="1"/>
  <c r="T337" i="12" s="1"/>
  <c r="M337" i="12"/>
  <c r="N337" i="12" s="1"/>
  <c r="AR336" i="12"/>
  <c r="AQ336" i="12"/>
  <c r="AP336" i="12"/>
  <c r="AM336" i="12"/>
  <c r="AJ336" i="12"/>
  <c r="AI336" i="12"/>
  <c r="AH336" i="12"/>
  <c r="AE336" i="12"/>
  <c r="O336" i="12"/>
  <c r="P336" i="12" s="1"/>
  <c r="R336" i="12" s="1"/>
  <c r="T336" i="12" s="1"/>
  <c r="M336" i="12"/>
  <c r="N336" i="12" s="1"/>
  <c r="AR335" i="12"/>
  <c r="AQ335" i="12"/>
  <c r="AP335" i="12"/>
  <c r="AM335" i="12"/>
  <c r="AJ335" i="12"/>
  <c r="AI335" i="12"/>
  <c r="AH335" i="12"/>
  <c r="AE335" i="12"/>
  <c r="O335" i="12"/>
  <c r="P335" i="12" s="1"/>
  <c r="R335" i="12" s="1"/>
  <c r="T335" i="12" s="1"/>
  <c r="M335" i="12"/>
  <c r="N335" i="12" s="1"/>
  <c r="AR334" i="12"/>
  <c r="AQ334" i="12"/>
  <c r="AP334" i="12"/>
  <c r="AM334" i="12"/>
  <c r="AJ334" i="12"/>
  <c r="AI334" i="12"/>
  <c r="AH334" i="12"/>
  <c r="AE334" i="12"/>
  <c r="O334" i="12"/>
  <c r="P334" i="12" s="1"/>
  <c r="R334" i="12" s="1"/>
  <c r="T334" i="12" s="1"/>
  <c r="V334" i="12" s="1"/>
  <c r="M334" i="12"/>
  <c r="N334" i="12" s="1"/>
  <c r="AR333" i="12"/>
  <c r="AQ333" i="12"/>
  <c r="AP333" i="12"/>
  <c r="AM333" i="12"/>
  <c r="AJ333" i="12"/>
  <c r="AI333" i="12"/>
  <c r="AH333" i="12"/>
  <c r="AE333" i="12"/>
  <c r="O333" i="12"/>
  <c r="P333" i="12" s="1"/>
  <c r="R333" i="12" s="1"/>
  <c r="T333" i="12" s="1"/>
  <c r="V333" i="12" s="1"/>
  <c r="M333" i="12"/>
  <c r="N333" i="12" s="1"/>
  <c r="AR332" i="12"/>
  <c r="AQ332" i="12"/>
  <c r="AP332" i="12"/>
  <c r="AM332" i="12"/>
  <c r="AJ332" i="12"/>
  <c r="AI332" i="12"/>
  <c r="AH332" i="12"/>
  <c r="AE332" i="12"/>
  <c r="O332" i="12"/>
  <c r="P332" i="12" s="1"/>
  <c r="R332" i="12" s="1"/>
  <c r="T332" i="12" s="1"/>
  <c r="M332" i="12"/>
  <c r="N332" i="12" s="1"/>
  <c r="AR331" i="12"/>
  <c r="AQ331" i="12"/>
  <c r="AP331" i="12"/>
  <c r="AM331" i="12"/>
  <c r="AJ331" i="12"/>
  <c r="AI331" i="12"/>
  <c r="AH331" i="12"/>
  <c r="AE331" i="12"/>
  <c r="O331" i="12"/>
  <c r="P331" i="12" s="1"/>
  <c r="R331" i="12" s="1"/>
  <c r="T331" i="12" s="1"/>
  <c r="M331" i="12"/>
  <c r="N331" i="12" s="1"/>
  <c r="AR330" i="12"/>
  <c r="AQ330" i="12"/>
  <c r="AP330" i="12"/>
  <c r="AM330" i="12"/>
  <c r="AJ330" i="12"/>
  <c r="AI330" i="12"/>
  <c r="AH330" i="12"/>
  <c r="AE330" i="12"/>
  <c r="O330" i="12"/>
  <c r="P330" i="12" s="1"/>
  <c r="R330" i="12" s="1"/>
  <c r="T330" i="12" s="1"/>
  <c r="V330" i="12" s="1"/>
  <c r="M330" i="12"/>
  <c r="N330" i="12" s="1"/>
  <c r="AR329" i="12"/>
  <c r="AQ329" i="12"/>
  <c r="AP329" i="12"/>
  <c r="AM329" i="12"/>
  <c r="AJ329" i="12"/>
  <c r="AI329" i="12"/>
  <c r="AH329" i="12"/>
  <c r="AE329" i="12"/>
  <c r="P329" i="12"/>
  <c r="R329" i="12" s="1"/>
  <c r="T329" i="12" s="1"/>
  <c r="O329" i="12"/>
  <c r="M329" i="12"/>
  <c r="N329" i="12" s="1"/>
  <c r="AR328" i="12"/>
  <c r="AQ328" i="12"/>
  <c r="AP328" i="12"/>
  <c r="AM328" i="12"/>
  <c r="AJ328" i="12"/>
  <c r="AI328" i="12"/>
  <c r="AH328" i="12"/>
  <c r="AE328" i="12"/>
  <c r="P328" i="12"/>
  <c r="R328" i="12" s="1"/>
  <c r="T328" i="12" s="1"/>
  <c r="V328" i="12" s="1"/>
  <c r="O328" i="12"/>
  <c r="M328" i="12"/>
  <c r="N328" i="12" s="1"/>
  <c r="AR327" i="12"/>
  <c r="AQ327" i="12"/>
  <c r="AP327" i="12"/>
  <c r="AM327" i="12"/>
  <c r="AJ327" i="12"/>
  <c r="AI327" i="12"/>
  <c r="AH327" i="12"/>
  <c r="AE327" i="12"/>
  <c r="O327" i="12"/>
  <c r="P327" i="12" s="1"/>
  <c r="R327" i="12" s="1"/>
  <c r="T327" i="12" s="1"/>
  <c r="N327" i="12"/>
  <c r="M327" i="12"/>
  <c r="AR326" i="12"/>
  <c r="AQ326" i="12"/>
  <c r="AP326" i="12"/>
  <c r="AM326" i="12"/>
  <c r="AJ326" i="12"/>
  <c r="AI326" i="12"/>
  <c r="AH326" i="12"/>
  <c r="AE326" i="12"/>
  <c r="O326" i="12"/>
  <c r="P326" i="12" s="1"/>
  <c r="R326" i="12" s="1"/>
  <c r="T326" i="12" s="1"/>
  <c r="V326" i="12" s="1"/>
  <c r="M326" i="12"/>
  <c r="N326" i="12" s="1"/>
  <c r="AR325" i="12"/>
  <c r="AQ325" i="12"/>
  <c r="AP325" i="12"/>
  <c r="AM325" i="12"/>
  <c r="AJ325" i="12"/>
  <c r="AI325" i="12"/>
  <c r="AH325" i="12"/>
  <c r="AE325" i="12"/>
  <c r="P325" i="12"/>
  <c r="R325" i="12" s="1"/>
  <c r="T325" i="12" s="1"/>
  <c r="O325" i="12"/>
  <c r="M325" i="12"/>
  <c r="N325" i="12" s="1"/>
  <c r="AR324" i="12"/>
  <c r="AQ324" i="12"/>
  <c r="AP324" i="12"/>
  <c r="AM324" i="12"/>
  <c r="AJ324" i="12"/>
  <c r="AI324" i="12"/>
  <c r="AH324" i="12"/>
  <c r="AE324" i="12"/>
  <c r="O324" i="12"/>
  <c r="P324" i="12" s="1"/>
  <c r="R324" i="12" s="1"/>
  <c r="T324" i="12" s="1"/>
  <c r="N324" i="12"/>
  <c r="M324" i="12"/>
  <c r="AR323" i="12"/>
  <c r="AQ323" i="12"/>
  <c r="AP323" i="12"/>
  <c r="AM323" i="12"/>
  <c r="AJ323" i="12"/>
  <c r="AI323" i="12"/>
  <c r="AH323" i="12"/>
  <c r="AE323" i="12"/>
  <c r="R323" i="12"/>
  <c r="T323" i="12" s="1"/>
  <c r="O323" i="12"/>
  <c r="P323" i="12" s="1"/>
  <c r="M323" i="12"/>
  <c r="N323" i="12" s="1"/>
  <c r="AR322" i="12"/>
  <c r="AQ322" i="12"/>
  <c r="AP322" i="12"/>
  <c r="AM322" i="12"/>
  <c r="AJ322" i="12"/>
  <c r="AI322" i="12"/>
  <c r="AH322" i="12"/>
  <c r="AE322" i="12"/>
  <c r="O322" i="12"/>
  <c r="P322" i="12" s="1"/>
  <c r="R322" i="12" s="1"/>
  <c r="T322" i="12" s="1"/>
  <c r="M322" i="12"/>
  <c r="N322" i="12" s="1"/>
  <c r="AR321" i="12"/>
  <c r="AQ321" i="12"/>
  <c r="AP321" i="12"/>
  <c r="AM321" i="12"/>
  <c r="AJ321" i="12"/>
  <c r="AI321" i="12"/>
  <c r="AH321" i="12"/>
  <c r="AE321" i="12"/>
  <c r="O321" i="12"/>
  <c r="P321" i="12" s="1"/>
  <c r="R321" i="12" s="1"/>
  <c r="T321" i="12" s="1"/>
  <c r="M321" i="12"/>
  <c r="N321" i="12" s="1"/>
  <c r="AR320" i="12"/>
  <c r="AQ320" i="12"/>
  <c r="AP320" i="12"/>
  <c r="AM320" i="12"/>
  <c r="AJ320" i="12"/>
  <c r="AI320" i="12"/>
  <c r="AH320" i="12"/>
  <c r="AE320" i="12"/>
  <c r="O320" i="12"/>
  <c r="P320" i="12" s="1"/>
  <c r="R320" i="12" s="1"/>
  <c r="T320" i="12" s="1"/>
  <c r="V320" i="12" s="1"/>
  <c r="M320" i="12"/>
  <c r="N320" i="12" s="1"/>
  <c r="AR319" i="12"/>
  <c r="AQ319" i="12"/>
  <c r="AP319" i="12"/>
  <c r="AM319" i="12"/>
  <c r="AJ319" i="12"/>
  <c r="AI319" i="12"/>
  <c r="AH319" i="12"/>
  <c r="AE319" i="12"/>
  <c r="O319" i="12"/>
  <c r="P319" i="12" s="1"/>
  <c r="R319" i="12" s="1"/>
  <c r="T319" i="12" s="1"/>
  <c r="M319" i="12"/>
  <c r="N319" i="12" s="1"/>
  <c r="AR318" i="12"/>
  <c r="AQ318" i="12"/>
  <c r="AP318" i="12"/>
  <c r="AM318" i="12"/>
  <c r="AJ318" i="12"/>
  <c r="AI318" i="12"/>
  <c r="AH318" i="12"/>
  <c r="AE318" i="12"/>
  <c r="O318" i="12"/>
  <c r="P318" i="12" s="1"/>
  <c r="R318" i="12" s="1"/>
  <c r="T318" i="12" s="1"/>
  <c r="V318" i="12" s="1"/>
  <c r="M318" i="12"/>
  <c r="N318" i="12" s="1"/>
  <c r="AR317" i="12"/>
  <c r="AQ317" i="12"/>
  <c r="AP317" i="12"/>
  <c r="AM317" i="12"/>
  <c r="AJ317" i="12"/>
  <c r="AI317" i="12"/>
  <c r="AH317" i="12"/>
  <c r="AE317" i="12"/>
  <c r="O317" i="12"/>
  <c r="P317" i="12" s="1"/>
  <c r="R317" i="12" s="1"/>
  <c r="T317" i="12" s="1"/>
  <c r="V317" i="12" s="1"/>
  <c r="M317" i="12"/>
  <c r="N317" i="12" s="1"/>
  <c r="AR316" i="12"/>
  <c r="AQ316" i="12"/>
  <c r="AP316" i="12"/>
  <c r="AM316" i="12"/>
  <c r="AJ316" i="12"/>
  <c r="AI316" i="12"/>
  <c r="AH316" i="12"/>
  <c r="AE316" i="12"/>
  <c r="O316" i="12"/>
  <c r="P316" i="12" s="1"/>
  <c r="R316" i="12" s="1"/>
  <c r="T316" i="12" s="1"/>
  <c r="M316" i="12"/>
  <c r="N316" i="12" s="1"/>
  <c r="AR315" i="12"/>
  <c r="AQ315" i="12"/>
  <c r="AP315" i="12"/>
  <c r="AM315" i="12"/>
  <c r="AJ315" i="12"/>
  <c r="AI315" i="12"/>
  <c r="AH315" i="12"/>
  <c r="AE315" i="12"/>
  <c r="P315" i="12"/>
  <c r="R315" i="12" s="1"/>
  <c r="T315" i="12" s="1"/>
  <c r="V315" i="12" s="1"/>
  <c r="O315" i="12"/>
  <c r="N315" i="12"/>
  <c r="M315" i="12"/>
  <c r="AR314" i="12"/>
  <c r="AQ314" i="12"/>
  <c r="AP314" i="12"/>
  <c r="AM314" i="12"/>
  <c r="AJ314" i="12"/>
  <c r="AI314" i="12"/>
  <c r="AH314" i="12"/>
  <c r="AE314" i="12"/>
  <c r="O314" i="12"/>
  <c r="P314" i="12" s="1"/>
  <c r="R314" i="12" s="1"/>
  <c r="T314" i="12" s="1"/>
  <c r="V314" i="12" s="1"/>
  <c r="M314" i="12"/>
  <c r="N314" i="12" s="1"/>
  <c r="AR313" i="12"/>
  <c r="AQ313" i="12"/>
  <c r="AP313" i="12"/>
  <c r="AM313" i="12"/>
  <c r="AJ313" i="12"/>
  <c r="AI313" i="12"/>
  <c r="AH313" i="12"/>
  <c r="AE313" i="12"/>
  <c r="O313" i="12"/>
  <c r="P313" i="12" s="1"/>
  <c r="R313" i="12" s="1"/>
  <c r="T313" i="12" s="1"/>
  <c r="M313" i="12"/>
  <c r="N313" i="12" s="1"/>
  <c r="AR312" i="12"/>
  <c r="AQ312" i="12"/>
  <c r="AP312" i="12"/>
  <c r="AM312" i="12"/>
  <c r="AJ312" i="12"/>
  <c r="AI312" i="12"/>
  <c r="AH312" i="12"/>
  <c r="AE312" i="12"/>
  <c r="O312" i="12"/>
  <c r="P312" i="12" s="1"/>
  <c r="R312" i="12" s="1"/>
  <c r="T312" i="12" s="1"/>
  <c r="M312" i="12"/>
  <c r="N312" i="12" s="1"/>
  <c r="AR311" i="12"/>
  <c r="AQ311" i="12"/>
  <c r="AP311" i="12"/>
  <c r="AM311" i="12"/>
  <c r="AJ311" i="12"/>
  <c r="AI311" i="12"/>
  <c r="AH311" i="12"/>
  <c r="AE311" i="12"/>
  <c r="O311" i="12"/>
  <c r="P311" i="12" s="1"/>
  <c r="R311" i="12" s="1"/>
  <c r="T311" i="12" s="1"/>
  <c r="M311" i="12"/>
  <c r="N311" i="12" s="1"/>
  <c r="AR310" i="12"/>
  <c r="AQ310" i="12"/>
  <c r="AP310" i="12"/>
  <c r="AM310" i="12"/>
  <c r="AJ310" i="12"/>
  <c r="AI310" i="12"/>
  <c r="AH310" i="12"/>
  <c r="AE310" i="12"/>
  <c r="O310" i="12"/>
  <c r="P310" i="12" s="1"/>
  <c r="R310" i="12" s="1"/>
  <c r="T310" i="12" s="1"/>
  <c r="M310" i="12"/>
  <c r="N310" i="12" s="1"/>
  <c r="AR309" i="12"/>
  <c r="AQ309" i="12"/>
  <c r="AP309" i="12"/>
  <c r="AM309" i="12"/>
  <c r="AJ309" i="12"/>
  <c r="AI309" i="12"/>
  <c r="AH309" i="12"/>
  <c r="AE309" i="12"/>
  <c r="P309" i="12"/>
  <c r="R309" i="12" s="1"/>
  <c r="T309" i="12" s="1"/>
  <c r="V309" i="12" s="1"/>
  <c r="O309" i="12"/>
  <c r="M309" i="12"/>
  <c r="N309" i="12" s="1"/>
  <c r="AR308" i="12"/>
  <c r="AQ308" i="12"/>
  <c r="AP308" i="12"/>
  <c r="AM308" i="12"/>
  <c r="AJ308" i="12"/>
  <c r="AI308" i="12"/>
  <c r="AH308" i="12"/>
  <c r="AE308" i="12"/>
  <c r="O308" i="12"/>
  <c r="P308" i="12" s="1"/>
  <c r="R308" i="12" s="1"/>
  <c r="T308" i="12" s="1"/>
  <c r="M308" i="12"/>
  <c r="N308" i="12" s="1"/>
  <c r="AR307" i="12"/>
  <c r="AQ307" i="12"/>
  <c r="AP307" i="12"/>
  <c r="AM307" i="12"/>
  <c r="AJ307" i="12"/>
  <c r="AI307" i="12"/>
  <c r="AH307" i="12"/>
  <c r="AE307" i="12"/>
  <c r="O307" i="12"/>
  <c r="P307" i="12" s="1"/>
  <c r="R307" i="12" s="1"/>
  <c r="T307" i="12" s="1"/>
  <c r="V307" i="12" s="1"/>
  <c r="M307" i="12"/>
  <c r="N307" i="12" s="1"/>
  <c r="AR306" i="12"/>
  <c r="AQ306" i="12"/>
  <c r="AP306" i="12"/>
  <c r="AM306" i="12"/>
  <c r="AJ306" i="12"/>
  <c r="AI306" i="12"/>
  <c r="AH306" i="12"/>
  <c r="AE306" i="12"/>
  <c r="O306" i="12"/>
  <c r="P306" i="12" s="1"/>
  <c r="R306" i="12" s="1"/>
  <c r="T306" i="12" s="1"/>
  <c r="M306" i="12"/>
  <c r="N306" i="12" s="1"/>
  <c r="AR305" i="12"/>
  <c r="AQ305" i="12"/>
  <c r="AO305" i="12"/>
  <c r="AN305" i="12"/>
  <c r="AM305" i="12"/>
  <c r="AJ305" i="12"/>
  <c r="AI305" i="12"/>
  <c r="AG305" i="12"/>
  <c r="AF305" i="12"/>
  <c r="AE305" i="12"/>
  <c r="P305" i="12"/>
  <c r="R305" i="12" s="1"/>
  <c r="T305" i="12" s="1"/>
  <c r="V305" i="12" s="1"/>
  <c r="O305" i="12"/>
  <c r="N305" i="12"/>
  <c r="M305" i="12"/>
  <c r="AR304" i="12"/>
  <c r="AQ304" i="12"/>
  <c r="AO304" i="12"/>
  <c r="AN304" i="12"/>
  <c r="AM304" i="12"/>
  <c r="AJ304" i="12"/>
  <c r="AI304" i="12"/>
  <c r="AG304" i="12"/>
  <c r="AF304" i="12"/>
  <c r="AE304" i="12"/>
  <c r="O304" i="12"/>
  <c r="P304" i="12" s="1"/>
  <c r="R304" i="12" s="1"/>
  <c r="T304" i="12" s="1"/>
  <c r="V304" i="12" s="1"/>
  <c r="M304" i="12"/>
  <c r="N304" i="12" s="1"/>
  <c r="AR303" i="12"/>
  <c r="AQ303" i="12"/>
  <c r="AO303" i="12"/>
  <c r="AN303" i="12"/>
  <c r="AM303" i="12"/>
  <c r="AJ303" i="12"/>
  <c r="AI303" i="12"/>
  <c r="AG303" i="12"/>
  <c r="AF303" i="12"/>
  <c r="AE303" i="12"/>
  <c r="P303" i="12"/>
  <c r="R303" i="12" s="1"/>
  <c r="T303" i="12" s="1"/>
  <c r="V303" i="12" s="1"/>
  <c r="O303" i="12"/>
  <c r="M303" i="12"/>
  <c r="N303" i="12" s="1"/>
  <c r="AR302" i="12"/>
  <c r="AQ302" i="12"/>
  <c r="AO302" i="12"/>
  <c r="AN302" i="12"/>
  <c r="AM302" i="12"/>
  <c r="AJ302" i="12"/>
  <c r="AI302" i="12"/>
  <c r="AG302" i="12"/>
  <c r="AF302" i="12"/>
  <c r="AE302" i="12"/>
  <c r="O302" i="12"/>
  <c r="P302" i="12" s="1"/>
  <c r="R302" i="12" s="1"/>
  <c r="T302" i="12" s="1"/>
  <c r="N302" i="12"/>
  <c r="M302" i="12"/>
  <c r="AR301" i="12"/>
  <c r="AQ301" i="12"/>
  <c r="AO301" i="12"/>
  <c r="AN301" i="12"/>
  <c r="AM301" i="12"/>
  <c r="AJ301" i="12"/>
  <c r="AI301" i="12"/>
  <c r="AG301" i="12"/>
  <c r="AF301" i="12"/>
  <c r="AE301" i="12"/>
  <c r="O301" i="12"/>
  <c r="P301" i="12" s="1"/>
  <c r="R301" i="12" s="1"/>
  <c r="T301" i="12" s="1"/>
  <c r="V301" i="12" s="1"/>
  <c r="M301" i="12"/>
  <c r="N301" i="12" s="1"/>
  <c r="AR300" i="12"/>
  <c r="AQ300" i="12"/>
  <c r="AO300" i="12"/>
  <c r="AN300" i="12"/>
  <c r="AM300" i="12"/>
  <c r="AJ300" i="12"/>
  <c r="AI300" i="12"/>
  <c r="AG300" i="12"/>
  <c r="AF300" i="12"/>
  <c r="AE300" i="12"/>
  <c r="O300" i="12"/>
  <c r="P300" i="12" s="1"/>
  <c r="R300" i="12" s="1"/>
  <c r="T300" i="12" s="1"/>
  <c r="M300" i="12"/>
  <c r="N300" i="12" s="1"/>
  <c r="AR299" i="12"/>
  <c r="AQ299" i="12"/>
  <c r="AO299" i="12"/>
  <c r="AN299" i="12"/>
  <c r="AM299" i="12"/>
  <c r="AJ299" i="12"/>
  <c r="AI299" i="12"/>
  <c r="AG299" i="12"/>
  <c r="AF299" i="12"/>
  <c r="AE299" i="12"/>
  <c r="O299" i="12"/>
  <c r="P299" i="12" s="1"/>
  <c r="R299" i="12" s="1"/>
  <c r="T299" i="12" s="1"/>
  <c r="V299" i="12" s="1"/>
  <c r="M299" i="12"/>
  <c r="N299" i="12" s="1"/>
  <c r="AR298" i="12"/>
  <c r="AQ298" i="12"/>
  <c r="AO298" i="12"/>
  <c r="AN298" i="12"/>
  <c r="AM298" i="12"/>
  <c r="AJ298" i="12"/>
  <c r="AI298" i="12"/>
  <c r="AG298" i="12"/>
  <c r="AF298" i="12"/>
  <c r="AE298" i="12"/>
  <c r="O298" i="12"/>
  <c r="P298" i="12" s="1"/>
  <c r="R298" i="12" s="1"/>
  <c r="T298" i="12" s="1"/>
  <c r="M298" i="12"/>
  <c r="N298" i="12" s="1"/>
  <c r="AR297" i="12"/>
  <c r="AQ297" i="12"/>
  <c r="AO297" i="12"/>
  <c r="AN297" i="12"/>
  <c r="AM297" i="12"/>
  <c r="AJ297" i="12"/>
  <c r="AI297" i="12"/>
  <c r="AG297" i="12"/>
  <c r="AF297" i="12"/>
  <c r="AE297" i="12"/>
  <c r="O297" i="12"/>
  <c r="P297" i="12" s="1"/>
  <c r="R297" i="12" s="1"/>
  <c r="T297" i="12" s="1"/>
  <c r="M297" i="12"/>
  <c r="N297" i="12" s="1"/>
  <c r="AR296" i="12"/>
  <c r="AQ296" i="12"/>
  <c r="AO296" i="12"/>
  <c r="AN296" i="12"/>
  <c r="AM296" i="12"/>
  <c r="AJ296" i="12"/>
  <c r="AI296" i="12"/>
  <c r="AG296" i="12"/>
  <c r="AF296" i="12"/>
  <c r="AE296" i="12"/>
  <c r="O296" i="12"/>
  <c r="P296" i="12" s="1"/>
  <c r="R296" i="12" s="1"/>
  <c r="T296" i="12" s="1"/>
  <c r="M296" i="12"/>
  <c r="N296" i="12" s="1"/>
  <c r="AR295" i="12"/>
  <c r="AQ295" i="12"/>
  <c r="AO295" i="12"/>
  <c r="AN295" i="12"/>
  <c r="AM295" i="12"/>
  <c r="AJ295" i="12"/>
  <c r="AI295" i="12"/>
  <c r="AG295" i="12"/>
  <c r="AF295" i="12"/>
  <c r="AE295" i="12"/>
  <c r="O295" i="12"/>
  <c r="P295" i="12" s="1"/>
  <c r="R295" i="12" s="1"/>
  <c r="T295" i="12" s="1"/>
  <c r="M295" i="12"/>
  <c r="N295" i="12" s="1"/>
  <c r="V295" i="12" s="1"/>
  <c r="AR294" i="12"/>
  <c r="AQ294" i="12"/>
  <c r="AO294" i="12"/>
  <c r="AN294" i="12"/>
  <c r="AM294" i="12"/>
  <c r="AJ294" i="12"/>
  <c r="AI294" i="12"/>
  <c r="AG294" i="12"/>
  <c r="AF294" i="12"/>
  <c r="AE294" i="12"/>
  <c r="O294" i="12"/>
  <c r="P294" i="12" s="1"/>
  <c r="R294" i="12" s="1"/>
  <c r="T294" i="12" s="1"/>
  <c r="M294" i="12"/>
  <c r="N294" i="12" s="1"/>
  <c r="AR293" i="12"/>
  <c r="AQ293" i="12"/>
  <c r="AO293" i="12"/>
  <c r="AN293" i="12"/>
  <c r="AM293" i="12"/>
  <c r="AJ293" i="12"/>
  <c r="AI293" i="12"/>
  <c r="AG293" i="12"/>
  <c r="AF293" i="12"/>
  <c r="AE293" i="12"/>
  <c r="P293" i="12"/>
  <c r="R293" i="12" s="1"/>
  <c r="T293" i="12" s="1"/>
  <c r="V293" i="12" s="1"/>
  <c r="O293" i="12"/>
  <c r="M293" i="12"/>
  <c r="N293" i="12" s="1"/>
  <c r="AR292" i="12"/>
  <c r="AQ292" i="12"/>
  <c r="AO292" i="12"/>
  <c r="AN292" i="12"/>
  <c r="AM292" i="12"/>
  <c r="AJ292" i="12"/>
  <c r="AI292" i="12"/>
  <c r="AG292" i="12"/>
  <c r="AF292" i="12"/>
  <c r="AE292" i="12"/>
  <c r="O292" i="12"/>
  <c r="P292" i="12" s="1"/>
  <c r="R292" i="12" s="1"/>
  <c r="T292" i="12" s="1"/>
  <c r="M292" i="12"/>
  <c r="N292" i="12" s="1"/>
  <c r="AR291" i="12"/>
  <c r="AQ291" i="12"/>
  <c r="AO291" i="12"/>
  <c r="AN291" i="12"/>
  <c r="AM291" i="12"/>
  <c r="AJ291" i="12"/>
  <c r="AI291" i="12"/>
  <c r="AG291" i="12"/>
  <c r="AF291" i="12"/>
  <c r="AE291" i="12"/>
  <c r="O291" i="12"/>
  <c r="P291" i="12" s="1"/>
  <c r="R291" i="12" s="1"/>
  <c r="T291" i="12" s="1"/>
  <c r="M291" i="12"/>
  <c r="N291" i="12" s="1"/>
  <c r="AR290" i="12"/>
  <c r="AQ290" i="12"/>
  <c r="AO290" i="12"/>
  <c r="AN290" i="12"/>
  <c r="AM290" i="12"/>
  <c r="AJ290" i="12"/>
  <c r="AI290" i="12"/>
  <c r="AG290" i="12"/>
  <c r="AF290" i="12"/>
  <c r="AE290" i="12"/>
  <c r="P290" i="12"/>
  <c r="R290" i="12" s="1"/>
  <c r="T290" i="12" s="1"/>
  <c r="O290" i="12"/>
  <c r="M290" i="12"/>
  <c r="N290" i="12" s="1"/>
  <c r="AR289" i="12"/>
  <c r="AQ289" i="12"/>
  <c r="AO289" i="12"/>
  <c r="AN289" i="12"/>
  <c r="AM289" i="12"/>
  <c r="AJ289" i="12"/>
  <c r="AI289" i="12"/>
  <c r="AG289" i="12"/>
  <c r="AF289" i="12"/>
  <c r="AE289" i="12"/>
  <c r="O289" i="12"/>
  <c r="P289" i="12" s="1"/>
  <c r="R289" i="12" s="1"/>
  <c r="T289" i="12" s="1"/>
  <c r="M289" i="12"/>
  <c r="N289" i="12" s="1"/>
  <c r="AR288" i="12"/>
  <c r="AQ288" i="12"/>
  <c r="AO288" i="12"/>
  <c r="AN288" i="12"/>
  <c r="AM288" i="12"/>
  <c r="AJ288" i="12"/>
  <c r="AI288" i="12"/>
  <c r="AG288" i="12"/>
  <c r="AF288" i="12"/>
  <c r="AE288" i="12"/>
  <c r="O288" i="12"/>
  <c r="P288" i="12" s="1"/>
  <c r="R288" i="12" s="1"/>
  <c r="T288" i="12" s="1"/>
  <c r="M288" i="12"/>
  <c r="N288" i="12" s="1"/>
  <c r="AR287" i="12"/>
  <c r="AQ287" i="12"/>
  <c r="AO287" i="12"/>
  <c r="AN287" i="12"/>
  <c r="AM287" i="12"/>
  <c r="AJ287" i="12"/>
  <c r="AI287" i="12"/>
  <c r="AG287" i="12"/>
  <c r="AF287" i="12"/>
  <c r="AE287" i="12"/>
  <c r="P287" i="12"/>
  <c r="R287" i="12" s="1"/>
  <c r="T287" i="12" s="1"/>
  <c r="O287" i="12"/>
  <c r="M287" i="12"/>
  <c r="N287" i="12" s="1"/>
  <c r="AR286" i="12"/>
  <c r="AQ286" i="12"/>
  <c r="AO286" i="12"/>
  <c r="AN286" i="12"/>
  <c r="AM286" i="12"/>
  <c r="AJ286" i="12"/>
  <c r="AI286" i="12"/>
  <c r="AG286" i="12"/>
  <c r="AF286" i="12"/>
  <c r="AE286" i="12"/>
  <c r="O286" i="12"/>
  <c r="P286" i="12" s="1"/>
  <c r="R286" i="12" s="1"/>
  <c r="T286" i="12" s="1"/>
  <c r="V286" i="12" s="1"/>
  <c r="M286" i="12"/>
  <c r="N286" i="12" s="1"/>
  <c r="AR285" i="12"/>
  <c r="AQ285" i="12"/>
  <c r="AO285" i="12"/>
  <c r="AN285" i="12"/>
  <c r="AM285" i="12"/>
  <c r="AJ285" i="12"/>
  <c r="AI285" i="12"/>
  <c r="AG285" i="12"/>
  <c r="AF285" i="12"/>
  <c r="AE285" i="12"/>
  <c r="P285" i="12"/>
  <c r="R285" i="12" s="1"/>
  <c r="T285" i="12" s="1"/>
  <c r="O285" i="12"/>
  <c r="M285" i="12"/>
  <c r="N285" i="12" s="1"/>
  <c r="AR284" i="12"/>
  <c r="AQ284" i="12"/>
  <c r="AO284" i="12"/>
  <c r="AN284" i="12"/>
  <c r="AM284" i="12"/>
  <c r="AJ284" i="12"/>
  <c r="AI284" i="12"/>
  <c r="AG284" i="12"/>
  <c r="AF284" i="12"/>
  <c r="AE284" i="12"/>
  <c r="O284" i="12"/>
  <c r="P284" i="12" s="1"/>
  <c r="R284" i="12" s="1"/>
  <c r="T284" i="12" s="1"/>
  <c r="M284" i="12"/>
  <c r="N284" i="12" s="1"/>
  <c r="AR283" i="12"/>
  <c r="AQ283" i="12"/>
  <c r="AO283" i="12"/>
  <c r="AN283" i="12"/>
  <c r="AM283" i="12"/>
  <c r="AJ283" i="12"/>
  <c r="AI283" i="12"/>
  <c r="AG283" i="12"/>
  <c r="AF283" i="12"/>
  <c r="AE283" i="12"/>
  <c r="O283" i="12"/>
  <c r="P283" i="12" s="1"/>
  <c r="R283" i="12" s="1"/>
  <c r="T283" i="12" s="1"/>
  <c r="M283" i="12"/>
  <c r="N283" i="12" s="1"/>
  <c r="AR282" i="12"/>
  <c r="AQ282" i="12"/>
  <c r="AO282" i="12"/>
  <c r="AN282" i="12"/>
  <c r="AM282" i="12"/>
  <c r="AJ282" i="12"/>
  <c r="AI282" i="12"/>
  <c r="AG282" i="12"/>
  <c r="AF282" i="12"/>
  <c r="AE282" i="12"/>
  <c r="O282" i="12"/>
  <c r="P282" i="12" s="1"/>
  <c r="R282" i="12" s="1"/>
  <c r="T282" i="12" s="1"/>
  <c r="V282" i="12" s="1"/>
  <c r="M282" i="12"/>
  <c r="N282" i="12" s="1"/>
  <c r="AR281" i="12"/>
  <c r="AQ281" i="12"/>
  <c r="AO281" i="12"/>
  <c r="AN281" i="12"/>
  <c r="AM281" i="12"/>
  <c r="AJ281" i="12"/>
  <c r="AI281" i="12"/>
  <c r="AG281" i="12"/>
  <c r="AF281" i="12"/>
  <c r="AE281" i="12"/>
  <c r="O281" i="12"/>
  <c r="P281" i="12" s="1"/>
  <c r="R281" i="12" s="1"/>
  <c r="T281" i="12" s="1"/>
  <c r="M281" i="12"/>
  <c r="N281" i="12" s="1"/>
  <c r="AR280" i="12"/>
  <c r="AQ280" i="12"/>
  <c r="AO280" i="12"/>
  <c r="AN280" i="12"/>
  <c r="AM280" i="12"/>
  <c r="AJ280" i="12"/>
  <c r="AI280" i="12"/>
  <c r="AG280" i="12"/>
  <c r="AF280" i="12"/>
  <c r="AE280" i="12"/>
  <c r="O280" i="12"/>
  <c r="P280" i="12" s="1"/>
  <c r="R280" i="12" s="1"/>
  <c r="T280" i="12" s="1"/>
  <c r="M280" i="12"/>
  <c r="N280" i="12" s="1"/>
  <c r="AR279" i="12"/>
  <c r="AQ279" i="12"/>
  <c r="AO279" i="12"/>
  <c r="AN279" i="12"/>
  <c r="AM279" i="12"/>
  <c r="AJ279" i="12"/>
  <c r="AI279" i="12"/>
  <c r="AG279" i="12"/>
  <c r="AF279" i="12"/>
  <c r="AE279" i="12"/>
  <c r="O279" i="12"/>
  <c r="P279" i="12" s="1"/>
  <c r="R279" i="12" s="1"/>
  <c r="T279" i="12" s="1"/>
  <c r="M279" i="12"/>
  <c r="N279" i="12" s="1"/>
  <c r="AR278" i="12"/>
  <c r="AQ278" i="12"/>
  <c r="AO278" i="12"/>
  <c r="AN278" i="12"/>
  <c r="AM278" i="12"/>
  <c r="AJ278" i="12"/>
  <c r="AI278" i="12"/>
  <c r="AG278" i="12"/>
  <c r="AF278" i="12"/>
  <c r="AE278" i="12"/>
  <c r="O278" i="12"/>
  <c r="P278" i="12" s="1"/>
  <c r="R278" i="12" s="1"/>
  <c r="T278" i="12" s="1"/>
  <c r="N278" i="12"/>
  <c r="M278" i="12"/>
  <c r="AR277" i="12"/>
  <c r="AQ277" i="12"/>
  <c r="AO277" i="12"/>
  <c r="AN277" i="12"/>
  <c r="AM277" i="12"/>
  <c r="AJ277" i="12"/>
  <c r="AI277" i="12"/>
  <c r="AG277" i="12"/>
  <c r="AF277" i="12"/>
  <c r="AE277" i="12"/>
  <c r="O277" i="12"/>
  <c r="P277" i="12" s="1"/>
  <c r="R277" i="12" s="1"/>
  <c r="T277" i="12" s="1"/>
  <c r="M277" i="12"/>
  <c r="N277" i="12" s="1"/>
  <c r="AR276" i="12"/>
  <c r="AQ276" i="12"/>
  <c r="AO276" i="12"/>
  <c r="AN276" i="12"/>
  <c r="AM276" i="12"/>
  <c r="AJ276" i="12"/>
  <c r="AI276" i="12"/>
  <c r="AG276" i="12"/>
  <c r="AF276" i="12"/>
  <c r="AE276" i="12"/>
  <c r="O276" i="12"/>
  <c r="P276" i="12" s="1"/>
  <c r="R276" i="12" s="1"/>
  <c r="T276" i="12" s="1"/>
  <c r="M276" i="12"/>
  <c r="N276" i="12" s="1"/>
  <c r="AR275" i="12"/>
  <c r="AQ275" i="12"/>
  <c r="AO275" i="12"/>
  <c r="AN275" i="12"/>
  <c r="AM275" i="12"/>
  <c r="AJ275" i="12"/>
  <c r="AI275" i="12"/>
  <c r="AG275" i="12"/>
  <c r="AF275" i="12"/>
  <c r="AE275" i="12"/>
  <c r="O275" i="12"/>
  <c r="P275" i="12" s="1"/>
  <c r="R275" i="12" s="1"/>
  <c r="T275" i="12" s="1"/>
  <c r="M275" i="12"/>
  <c r="N275" i="12" s="1"/>
  <c r="AR274" i="12"/>
  <c r="AQ274" i="12"/>
  <c r="AO274" i="12"/>
  <c r="AN274" i="12"/>
  <c r="AM274" i="12"/>
  <c r="AJ274" i="12"/>
  <c r="AI274" i="12"/>
  <c r="AG274" i="12"/>
  <c r="AF274" i="12"/>
  <c r="AE274" i="12"/>
  <c r="P274" i="12"/>
  <c r="R274" i="12" s="1"/>
  <c r="T274" i="12" s="1"/>
  <c r="O274" i="12"/>
  <c r="M274" i="12"/>
  <c r="N274" i="12" s="1"/>
  <c r="AR273" i="12"/>
  <c r="AQ273" i="12"/>
  <c r="AO273" i="12"/>
  <c r="AN273" i="12"/>
  <c r="AM273" i="12"/>
  <c r="AJ273" i="12"/>
  <c r="AI273" i="12"/>
  <c r="AG273" i="12"/>
  <c r="AF273" i="12"/>
  <c r="AE273" i="12"/>
  <c r="O273" i="12"/>
  <c r="P273" i="12" s="1"/>
  <c r="R273" i="12" s="1"/>
  <c r="T273" i="12" s="1"/>
  <c r="V273" i="12" s="1"/>
  <c r="M273" i="12"/>
  <c r="N273" i="12" s="1"/>
  <c r="AR272" i="12"/>
  <c r="AQ272" i="12"/>
  <c r="AO272" i="12"/>
  <c r="AN272" i="12"/>
  <c r="AM272" i="12"/>
  <c r="AJ272" i="12"/>
  <c r="AI272" i="12"/>
  <c r="AG272" i="12"/>
  <c r="AF272" i="12"/>
  <c r="AE272" i="12"/>
  <c r="O272" i="12"/>
  <c r="P272" i="12" s="1"/>
  <c r="R272" i="12" s="1"/>
  <c r="T272" i="12" s="1"/>
  <c r="N272" i="12"/>
  <c r="M272" i="12"/>
  <c r="AR271" i="12"/>
  <c r="AQ271" i="12"/>
  <c r="AO271" i="12"/>
  <c r="AN271" i="12"/>
  <c r="AM271" i="12"/>
  <c r="AJ271" i="12"/>
  <c r="AI271" i="12"/>
  <c r="AG271" i="12"/>
  <c r="AF271" i="12"/>
  <c r="AE271" i="12"/>
  <c r="O271" i="12"/>
  <c r="P271" i="12" s="1"/>
  <c r="R271" i="12" s="1"/>
  <c r="T271" i="12" s="1"/>
  <c r="V271" i="12" s="1"/>
  <c r="M271" i="12"/>
  <c r="N271" i="12" s="1"/>
  <c r="AR270" i="12"/>
  <c r="AQ270" i="12"/>
  <c r="AO270" i="12"/>
  <c r="AN270" i="12"/>
  <c r="AM270" i="12"/>
  <c r="AJ270" i="12"/>
  <c r="AI270" i="12"/>
  <c r="AG270" i="12"/>
  <c r="AF270" i="12"/>
  <c r="AE270" i="12"/>
  <c r="O270" i="12"/>
  <c r="P270" i="12" s="1"/>
  <c r="R270" i="12" s="1"/>
  <c r="T270" i="12" s="1"/>
  <c r="V270" i="12" s="1"/>
  <c r="M270" i="12"/>
  <c r="N270" i="12" s="1"/>
  <c r="AR269" i="12"/>
  <c r="AQ269" i="12"/>
  <c r="AO269" i="12"/>
  <c r="AN269" i="12"/>
  <c r="AM269" i="12"/>
  <c r="AJ269" i="12"/>
  <c r="AI269" i="12"/>
  <c r="AG269" i="12"/>
  <c r="AF269" i="12"/>
  <c r="AE269" i="12"/>
  <c r="P269" i="12"/>
  <c r="R269" i="12" s="1"/>
  <c r="T269" i="12" s="1"/>
  <c r="O269" i="12"/>
  <c r="M269" i="12"/>
  <c r="N269" i="12" s="1"/>
  <c r="AR268" i="12"/>
  <c r="AQ268" i="12"/>
  <c r="AO268" i="12"/>
  <c r="AN268" i="12"/>
  <c r="AM268" i="12"/>
  <c r="AJ268" i="12"/>
  <c r="AI268" i="12"/>
  <c r="AG268" i="12"/>
  <c r="AF268" i="12"/>
  <c r="AE268" i="12"/>
  <c r="O268" i="12"/>
  <c r="P268" i="12" s="1"/>
  <c r="R268" i="12" s="1"/>
  <c r="T268" i="12" s="1"/>
  <c r="M268" i="12"/>
  <c r="N268" i="12" s="1"/>
  <c r="AR267" i="12"/>
  <c r="AQ267" i="12"/>
  <c r="AO267" i="12"/>
  <c r="AN267" i="12"/>
  <c r="AM267" i="12"/>
  <c r="AJ267" i="12"/>
  <c r="AI267" i="12"/>
  <c r="AG267" i="12"/>
  <c r="AF267" i="12"/>
  <c r="AE267" i="12"/>
  <c r="O267" i="12"/>
  <c r="P267" i="12" s="1"/>
  <c r="R267" i="12" s="1"/>
  <c r="T267" i="12" s="1"/>
  <c r="M267" i="12"/>
  <c r="N267" i="12" s="1"/>
  <c r="AR266" i="12"/>
  <c r="AQ266" i="12"/>
  <c r="AO266" i="12"/>
  <c r="AN266" i="12"/>
  <c r="AM266" i="12"/>
  <c r="AJ266" i="12"/>
  <c r="AI266" i="12"/>
  <c r="AG266" i="12"/>
  <c r="AF266" i="12"/>
  <c r="AE266" i="12"/>
  <c r="O266" i="12"/>
  <c r="P266" i="12" s="1"/>
  <c r="R266" i="12" s="1"/>
  <c r="T266" i="12" s="1"/>
  <c r="M266" i="12"/>
  <c r="N266" i="12" s="1"/>
  <c r="AR265" i="12"/>
  <c r="AQ265" i="12"/>
  <c r="AO265" i="12"/>
  <c r="AN265" i="12"/>
  <c r="AM265" i="12"/>
  <c r="AJ265" i="12"/>
  <c r="AI265" i="12"/>
  <c r="AG265" i="12"/>
  <c r="AF265" i="12"/>
  <c r="AE265" i="12"/>
  <c r="T265" i="12"/>
  <c r="O265" i="12"/>
  <c r="P265" i="12" s="1"/>
  <c r="R265" i="12" s="1"/>
  <c r="N265" i="12"/>
  <c r="M265" i="12"/>
  <c r="AR264" i="12"/>
  <c r="AQ264" i="12"/>
  <c r="AO264" i="12"/>
  <c r="AN264" i="12"/>
  <c r="AM264" i="12"/>
  <c r="AJ264" i="12"/>
  <c r="AI264" i="12"/>
  <c r="AG264" i="12"/>
  <c r="AF264" i="12"/>
  <c r="AE264" i="12"/>
  <c r="P264" i="12"/>
  <c r="R264" i="12" s="1"/>
  <c r="T264" i="12" s="1"/>
  <c r="V264" i="12" s="1"/>
  <c r="O264" i="12"/>
  <c r="M264" i="12"/>
  <c r="N264" i="12" s="1"/>
  <c r="AR263" i="12"/>
  <c r="AQ263" i="12"/>
  <c r="AO263" i="12"/>
  <c r="AN263" i="12"/>
  <c r="AM263" i="12"/>
  <c r="AJ263" i="12"/>
  <c r="AI263" i="12"/>
  <c r="AG263" i="12"/>
  <c r="AF263" i="12"/>
  <c r="AE263" i="12"/>
  <c r="O263" i="12"/>
  <c r="P263" i="12" s="1"/>
  <c r="R263" i="12" s="1"/>
  <c r="T263" i="12" s="1"/>
  <c r="V263" i="12" s="1"/>
  <c r="M263" i="12"/>
  <c r="N263" i="12" s="1"/>
  <c r="AR262" i="12"/>
  <c r="AQ262" i="12"/>
  <c r="AO262" i="12"/>
  <c r="AN262" i="12"/>
  <c r="AM262" i="12"/>
  <c r="AJ262" i="12"/>
  <c r="AI262" i="12"/>
  <c r="AG262" i="12"/>
  <c r="AF262" i="12"/>
  <c r="AE262" i="12"/>
  <c r="O262" i="12"/>
  <c r="P262" i="12" s="1"/>
  <c r="R262" i="12" s="1"/>
  <c r="T262" i="12" s="1"/>
  <c r="M262" i="12"/>
  <c r="N262" i="12" s="1"/>
  <c r="AR261" i="12"/>
  <c r="AQ261" i="12"/>
  <c r="AO261" i="12"/>
  <c r="AN261" i="12"/>
  <c r="AM261" i="12"/>
  <c r="AJ261" i="12"/>
  <c r="AI261" i="12"/>
  <c r="AG261" i="12"/>
  <c r="AF261" i="12"/>
  <c r="AE261" i="12"/>
  <c r="O261" i="12"/>
  <c r="P261" i="12" s="1"/>
  <c r="R261" i="12" s="1"/>
  <c r="T261" i="12" s="1"/>
  <c r="M261" i="12"/>
  <c r="N261" i="12" s="1"/>
  <c r="AR260" i="12"/>
  <c r="AQ260" i="12"/>
  <c r="AO260" i="12"/>
  <c r="AN260" i="12"/>
  <c r="AM260" i="12"/>
  <c r="AJ260" i="12"/>
  <c r="AI260" i="12"/>
  <c r="AG260" i="12"/>
  <c r="AF260" i="12"/>
  <c r="AE260" i="12"/>
  <c r="O260" i="12"/>
  <c r="P260" i="12" s="1"/>
  <c r="R260" i="12" s="1"/>
  <c r="T260" i="12" s="1"/>
  <c r="V260" i="12" s="1"/>
  <c r="M260" i="12"/>
  <c r="N260" i="12" s="1"/>
  <c r="AR259" i="12"/>
  <c r="AQ259" i="12"/>
  <c r="AO259" i="12"/>
  <c r="AN259" i="12"/>
  <c r="AM259" i="12"/>
  <c r="AJ259" i="12"/>
  <c r="AI259" i="12"/>
  <c r="AG259" i="12"/>
  <c r="AF259" i="12"/>
  <c r="AE259" i="12"/>
  <c r="O259" i="12"/>
  <c r="P259" i="12" s="1"/>
  <c r="R259" i="12" s="1"/>
  <c r="T259" i="12" s="1"/>
  <c r="M259" i="12"/>
  <c r="N259" i="12" s="1"/>
  <c r="AR258" i="12"/>
  <c r="AQ258" i="12"/>
  <c r="AO258" i="12"/>
  <c r="AN258" i="12"/>
  <c r="AM258" i="12"/>
  <c r="AJ258" i="12"/>
  <c r="AI258" i="12"/>
  <c r="AG258" i="12"/>
  <c r="AF258" i="12"/>
  <c r="AE258" i="12"/>
  <c r="T258" i="12"/>
  <c r="O258" i="12"/>
  <c r="P258" i="12" s="1"/>
  <c r="R258" i="12" s="1"/>
  <c r="M258" i="12"/>
  <c r="N258" i="12" s="1"/>
  <c r="AR257" i="12"/>
  <c r="AQ257" i="12"/>
  <c r="AO257" i="12"/>
  <c r="AN257" i="12"/>
  <c r="AM257" i="12"/>
  <c r="AJ257" i="12"/>
  <c r="AI257" i="12"/>
  <c r="AG257" i="12"/>
  <c r="AF257" i="12"/>
  <c r="AE257" i="12"/>
  <c r="O257" i="12"/>
  <c r="P257" i="12" s="1"/>
  <c r="R257" i="12" s="1"/>
  <c r="T257" i="12" s="1"/>
  <c r="M257" i="12"/>
  <c r="N257" i="12" s="1"/>
  <c r="AR256" i="12"/>
  <c r="AQ256" i="12"/>
  <c r="AO256" i="12"/>
  <c r="AN256" i="12"/>
  <c r="AM256" i="12"/>
  <c r="AJ256" i="12"/>
  <c r="AI256" i="12"/>
  <c r="AG256" i="12"/>
  <c r="AF256" i="12"/>
  <c r="AE256" i="12"/>
  <c r="O256" i="12"/>
  <c r="P256" i="12" s="1"/>
  <c r="R256" i="12" s="1"/>
  <c r="T256" i="12" s="1"/>
  <c r="M256" i="12"/>
  <c r="N256" i="12" s="1"/>
  <c r="AR255" i="12"/>
  <c r="AQ255" i="12"/>
  <c r="AO255" i="12"/>
  <c r="AN255" i="12"/>
  <c r="AM255" i="12"/>
  <c r="AJ255" i="12"/>
  <c r="AI255" i="12"/>
  <c r="AG255" i="12"/>
  <c r="AF255" i="12"/>
  <c r="AE255" i="12"/>
  <c r="O255" i="12"/>
  <c r="P255" i="12" s="1"/>
  <c r="R255" i="12" s="1"/>
  <c r="T255" i="12" s="1"/>
  <c r="M255" i="12"/>
  <c r="N255" i="12" s="1"/>
  <c r="AR254" i="12"/>
  <c r="AQ254" i="12"/>
  <c r="AO254" i="12"/>
  <c r="AN254" i="12"/>
  <c r="AM254" i="12"/>
  <c r="AJ254" i="12"/>
  <c r="AI254" i="12"/>
  <c r="AG254" i="12"/>
  <c r="AF254" i="12"/>
  <c r="AE254" i="12"/>
  <c r="O254" i="12"/>
  <c r="P254" i="12" s="1"/>
  <c r="R254" i="12" s="1"/>
  <c r="T254" i="12" s="1"/>
  <c r="M254" i="12"/>
  <c r="N254" i="12" s="1"/>
  <c r="AR253" i="12"/>
  <c r="AQ253" i="12"/>
  <c r="AO253" i="12"/>
  <c r="AN253" i="12"/>
  <c r="AM253" i="12"/>
  <c r="AJ253" i="12"/>
  <c r="AI253" i="12"/>
  <c r="AG253" i="12"/>
  <c r="AF253" i="12"/>
  <c r="AE253" i="12"/>
  <c r="O253" i="12"/>
  <c r="P253" i="12" s="1"/>
  <c r="R253" i="12" s="1"/>
  <c r="T253" i="12" s="1"/>
  <c r="M253" i="12"/>
  <c r="N253" i="12" s="1"/>
  <c r="AR252" i="12"/>
  <c r="AQ252" i="12"/>
  <c r="AO252" i="12"/>
  <c r="AN252" i="12"/>
  <c r="AM252" i="12"/>
  <c r="AJ252" i="12"/>
  <c r="AI252" i="12"/>
  <c r="AG252" i="12"/>
  <c r="AF252" i="12"/>
  <c r="AE252" i="12"/>
  <c r="O252" i="12"/>
  <c r="P252" i="12" s="1"/>
  <c r="R252" i="12" s="1"/>
  <c r="T252" i="12" s="1"/>
  <c r="M252" i="12"/>
  <c r="N252" i="12" s="1"/>
  <c r="AR251" i="12"/>
  <c r="AQ251" i="12"/>
  <c r="AO251" i="12"/>
  <c r="AN251" i="12"/>
  <c r="AM251" i="12"/>
  <c r="AJ251" i="12"/>
  <c r="AI251" i="12"/>
  <c r="AG251" i="12"/>
  <c r="AF251" i="12"/>
  <c r="AE251" i="12"/>
  <c r="O251" i="12"/>
  <c r="P251" i="12" s="1"/>
  <c r="R251" i="12" s="1"/>
  <c r="T251" i="12" s="1"/>
  <c r="M251" i="12"/>
  <c r="N251" i="12" s="1"/>
  <c r="AR250" i="12"/>
  <c r="AQ250" i="12"/>
  <c r="AO250" i="12"/>
  <c r="AN250" i="12"/>
  <c r="AM250" i="12"/>
  <c r="AJ250" i="12"/>
  <c r="AI250" i="12"/>
  <c r="AG250" i="12"/>
  <c r="AF250" i="12"/>
  <c r="AE250" i="12"/>
  <c r="O250" i="12"/>
  <c r="P250" i="12" s="1"/>
  <c r="R250" i="12" s="1"/>
  <c r="T250" i="12" s="1"/>
  <c r="N250" i="12"/>
  <c r="M250" i="12"/>
  <c r="AR249" i="12"/>
  <c r="AQ249" i="12"/>
  <c r="AO249" i="12"/>
  <c r="AN249" i="12"/>
  <c r="AM249" i="12"/>
  <c r="AJ249" i="12"/>
  <c r="AI249" i="12"/>
  <c r="AG249" i="12"/>
  <c r="AF249" i="12"/>
  <c r="AE249" i="12"/>
  <c r="O249" i="12"/>
  <c r="P249" i="12" s="1"/>
  <c r="R249" i="12" s="1"/>
  <c r="T249" i="12" s="1"/>
  <c r="M249" i="12"/>
  <c r="N249" i="12" s="1"/>
  <c r="AR248" i="12"/>
  <c r="AQ248" i="12"/>
  <c r="AO248" i="12"/>
  <c r="AN248" i="12"/>
  <c r="AM248" i="12"/>
  <c r="AJ248" i="12"/>
  <c r="AI248" i="12"/>
  <c r="AG248" i="12"/>
  <c r="AF248" i="12"/>
  <c r="AE248" i="12"/>
  <c r="O248" i="12"/>
  <c r="P248" i="12" s="1"/>
  <c r="R248" i="12" s="1"/>
  <c r="T248" i="12" s="1"/>
  <c r="V248" i="12" s="1"/>
  <c r="M248" i="12"/>
  <c r="N248" i="12" s="1"/>
  <c r="AR247" i="12"/>
  <c r="AQ247" i="12"/>
  <c r="AO247" i="12"/>
  <c r="AN247" i="12"/>
  <c r="AM247" i="12"/>
  <c r="AJ247" i="12"/>
  <c r="AI247" i="12"/>
  <c r="AG247" i="12"/>
  <c r="AF247" i="12"/>
  <c r="AE247" i="12"/>
  <c r="P247" i="12"/>
  <c r="R247" i="12" s="1"/>
  <c r="T247" i="12" s="1"/>
  <c r="V247" i="12" s="1"/>
  <c r="O247" i="12"/>
  <c r="M247" i="12"/>
  <c r="N247" i="12" s="1"/>
  <c r="AR246" i="12"/>
  <c r="AQ246" i="12"/>
  <c r="AO246" i="12"/>
  <c r="AN246" i="12"/>
  <c r="AM246" i="12"/>
  <c r="AJ246" i="12"/>
  <c r="AI246" i="12"/>
  <c r="AG246" i="12"/>
  <c r="AF246" i="12"/>
  <c r="AE246" i="12"/>
  <c r="O246" i="12"/>
  <c r="P246" i="12" s="1"/>
  <c r="R246" i="12" s="1"/>
  <c r="T246" i="12" s="1"/>
  <c r="M246" i="12"/>
  <c r="N246" i="12" s="1"/>
  <c r="AR245" i="12"/>
  <c r="AQ245" i="12"/>
  <c r="AO245" i="12"/>
  <c r="AN245" i="12"/>
  <c r="AM245" i="12"/>
  <c r="AJ245" i="12"/>
  <c r="AI245" i="12"/>
  <c r="AG245" i="12"/>
  <c r="AF245" i="12"/>
  <c r="AE245" i="12"/>
  <c r="P245" i="12"/>
  <c r="R245" i="12" s="1"/>
  <c r="T245" i="12" s="1"/>
  <c r="O245" i="12"/>
  <c r="M245" i="12"/>
  <c r="N245" i="12" s="1"/>
  <c r="AR244" i="12"/>
  <c r="AQ244" i="12"/>
  <c r="AO244" i="12"/>
  <c r="AN244" i="12"/>
  <c r="AM244" i="12"/>
  <c r="AJ244" i="12"/>
  <c r="AI244" i="12"/>
  <c r="AG244" i="12"/>
  <c r="AF244" i="12"/>
  <c r="AE244" i="12"/>
  <c r="O244" i="12"/>
  <c r="P244" i="12" s="1"/>
  <c r="R244" i="12" s="1"/>
  <c r="T244" i="12" s="1"/>
  <c r="V244" i="12" s="1"/>
  <c r="M244" i="12"/>
  <c r="N244" i="12" s="1"/>
  <c r="AR243" i="12"/>
  <c r="AQ243" i="12"/>
  <c r="AO243" i="12"/>
  <c r="AN243" i="12"/>
  <c r="AM243" i="12"/>
  <c r="AJ243" i="12"/>
  <c r="AI243" i="12"/>
  <c r="AG243" i="12"/>
  <c r="AF243" i="12"/>
  <c r="AE243" i="12"/>
  <c r="O243" i="12"/>
  <c r="P243" i="12" s="1"/>
  <c r="R243" i="12" s="1"/>
  <c r="T243" i="12" s="1"/>
  <c r="M243" i="12"/>
  <c r="N243" i="12" s="1"/>
  <c r="AR242" i="12"/>
  <c r="AQ242" i="12"/>
  <c r="AO242" i="12"/>
  <c r="AN242" i="12"/>
  <c r="AM242" i="12"/>
  <c r="AJ242" i="12"/>
  <c r="AI242" i="12"/>
  <c r="AG242" i="12"/>
  <c r="AF242" i="12"/>
  <c r="AE242" i="12"/>
  <c r="P242" i="12"/>
  <c r="R242" i="12" s="1"/>
  <c r="T242" i="12" s="1"/>
  <c r="O242" i="12"/>
  <c r="M242" i="12"/>
  <c r="N242" i="12" s="1"/>
  <c r="AR241" i="12"/>
  <c r="AQ241" i="12"/>
  <c r="AO241" i="12"/>
  <c r="AN241" i="12"/>
  <c r="AM241" i="12"/>
  <c r="AJ241" i="12"/>
  <c r="AI241" i="12"/>
  <c r="AG241" i="12"/>
  <c r="AF241" i="12"/>
  <c r="AE241" i="12"/>
  <c r="O241" i="12"/>
  <c r="P241" i="12" s="1"/>
  <c r="R241" i="12" s="1"/>
  <c r="T241" i="12" s="1"/>
  <c r="M241" i="12"/>
  <c r="N241" i="12" s="1"/>
  <c r="AR240" i="12"/>
  <c r="AQ240" i="12"/>
  <c r="AO240" i="12"/>
  <c r="AN240" i="12"/>
  <c r="AM240" i="12"/>
  <c r="AJ240" i="12"/>
  <c r="AI240" i="12"/>
  <c r="AG240" i="12"/>
  <c r="AF240" i="12"/>
  <c r="AE240" i="12"/>
  <c r="O240" i="12"/>
  <c r="P240" i="12" s="1"/>
  <c r="R240" i="12" s="1"/>
  <c r="T240" i="12" s="1"/>
  <c r="M240" i="12"/>
  <c r="N240" i="12" s="1"/>
  <c r="AR239" i="12"/>
  <c r="AQ239" i="12"/>
  <c r="AO239" i="12"/>
  <c r="AN239" i="12"/>
  <c r="AM239" i="12"/>
  <c r="AJ239" i="12"/>
  <c r="AI239" i="12"/>
  <c r="AG239" i="12"/>
  <c r="AF239" i="12"/>
  <c r="AE239" i="12"/>
  <c r="O239" i="12"/>
  <c r="P239" i="12" s="1"/>
  <c r="R239" i="12" s="1"/>
  <c r="T239" i="12" s="1"/>
  <c r="V239" i="12" s="1"/>
  <c r="M239" i="12"/>
  <c r="N239" i="12" s="1"/>
  <c r="AR238" i="12"/>
  <c r="AQ238" i="12"/>
  <c r="AO238" i="12"/>
  <c r="AN238" i="12"/>
  <c r="AM238" i="12"/>
  <c r="AJ238" i="12"/>
  <c r="AI238" i="12"/>
  <c r="AG238" i="12"/>
  <c r="AF238" i="12"/>
  <c r="AE238" i="12"/>
  <c r="O238" i="12"/>
  <c r="P238" i="12" s="1"/>
  <c r="R238" i="12" s="1"/>
  <c r="T238" i="12" s="1"/>
  <c r="M238" i="12"/>
  <c r="N238" i="12" s="1"/>
  <c r="AR237" i="12"/>
  <c r="AQ237" i="12"/>
  <c r="AO237" i="12"/>
  <c r="AN237" i="12"/>
  <c r="AM237" i="12"/>
  <c r="AJ237" i="12"/>
  <c r="AI237" i="12"/>
  <c r="AG237" i="12"/>
  <c r="AF237" i="12"/>
  <c r="AE237" i="12"/>
  <c r="O237" i="12"/>
  <c r="P237" i="12" s="1"/>
  <c r="R237" i="12" s="1"/>
  <c r="T237" i="12" s="1"/>
  <c r="M237" i="12"/>
  <c r="N237" i="12" s="1"/>
  <c r="AR236" i="12"/>
  <c r="AQ236" i="12"/>
  <c r="AO236" i="12"/>
  <c r="AN236" i="12"/>
  <c r="AM236" i="12"/>
  <c r="AJ236" i="12"/>
  <c r="AI236" i="12"/>
  <c r="AG236" i="12"/>
  <c r="AF236" i="12"/>
  <c r="AE236" i="12"/>
  <c r="O236" i="12"/>
  <c r="P236" i="12" s="1"/>
  <c r="R236" i="12" s="1"/>
  <c r="T236" i="12" s="1"/>
  <c r="M236" i="12"/>
  <c r="N236" i="12" s="1"/>
  <c r="AR235" i="12"/>
  <c r="AQ235" i="12"/>
  <c r="AO235" i="12"/>
  <c r="AN235" i="12"/>
  <c r="AM235" i="12"/>
  <c r="AJ235" i="12"/>
  <c r="AI235" i="12"/>
  <c r="AG235" i="12"/>
  <c r="AF235" i="12"/>
  <c r="AE235" i="12"/>
  <c r="O235" i="12"/>
  <c r="P235" i="12" s="1"/>
  <c r="R235" i="12" s="1"/>
  <c r="T235" i="12" s="1"/>
  <c r="V235" i="12" s="1"/>
  <c r="N235" i="12"/>
  <c r="M235" i="12"/>
  <c r="AR234" i="12"/>
  <c r="AQ234" i="12"/>
  <c r="AO234" i="12"/>
  <c r="AN234" i="12"/>
  <c r="AM234" i="12"/>
  <c r="AJ234" i="12"/>
  <c r="AI234" i="12"/>
  <c r="AG234" i="12"/>
  <c r="AF234" i="12"/>
  <c r="AE234" i="12"/>
  <c r="V234" i="12"/>
  <c r="R234" i="12"/>
  <c r="T234" i="12" s="1"/>
  <c r="O234" i="12"/>
  <c r="P234" i="12" s="1"/>
  <c r="M234" i="12"/>
  <c r="N234" i="12" s="1"/>
  <c r="AR233" i="12"/>
  <c r="AQ233" i="12"/>
  <c r="AO233" i="12"/>
  <c r="AN233" i="12"/>
  <c r="AM233" i="12"/>
  <c r="AJ233" i="12"/>
  <c r="AI233" i="12"/>
  <c r="AG233" i="12"/>
  <c r="AF233" i="12"/>
  <c r="AE233" i="12"/>
  <c r="O233" i="12"/>
  <c r="P233" i="12" s="1"/>
  <c r="R233" i="12" s="1"/>
  <c r="T233" i="12" s="1"/>
  <c r="M233" i="12"/>
  <c r="N233" i="12" s="1"/>
  <c r="AR232" i="12"/>
  <c r="AQ232" i="12"/>
  <c r="AO232" i="12"/>
  <c r="AN232" i="12"/>
  <c r="AM232" i="12"/>
  <c r="AJ232" i="12"/>
  <c r="AI232" i="12"/>
  <c r="AG232" i="12"/>
  <c r="AF232" i="12"/>
  <c r="AE232" i="12"/>
  <c r="P232" i="12"/>
  <c r="R232" i="12" s="1"/>
  <c r="T232" i="12" s="1"/>
  <c r="O232" i="12"/>
  <c r="M232" i="12"/>
  <c r="N232" i="12" s="1"/>
  <c r="AR231" i="12"/>
  <c r="AQ231" i="12"/>
  <c r="AO231" i="12"/>
  <c r="AN231" i="12"/>
  <c r="AM231" i="12"/>
  <c r="AJ231" i="12"/>
  <c r="AI231" i="12"/>
  <c r="AG231" i="12"/>
  <c r="AF231" i="12"/>
  <c r="AE231" i="12"/>
  <c r="O231" i="12"/>
  <c r="P231" i="12" s="1"/>
  <c r="R231" i="12" s="1"/>
  <c r="T231" i="12" s="1"/>
  <c r="V231" i="12" s="1"/>
  <c r="M231" i="12"/>
  <c r="N231" i="12" s="1"/>
  <c r="AR230" i="12"/>
  <c r="AQ230" i="12"/>
  <c r="AO230" i="12"/>
  <c r="AN230" i="12"/>
  <c r="AM230" i="12"/>
  <c r="AJ230" i="12"/>
  <c r="AI230" i="12"/>
  <c r="AG230" i="12"/>
  <c r="AF230" i="12"/>
  <c r="AE230" i="12"/>
  <c r="O230" i="12"/>
  <c r="P230" i="12" s="1"/>
  <c r="R230" i="12" s="1"/>
  <c r="T230" i="12" s="1"/>
  <c r="V230" i="12" s="1"/>
  <c r="M230" i="12"/>
  <c r="N230" i="12" s="1"/>
  <c r="AR229" i="12"/>
  <c r="AQ229" i="12"/>
  <c r="AO229" i="12"/>
  <c r="AN229" i="12"/>
  <c r="AM229" i="12"/>
  <c r="AJ229" i="12"/>
  <c r="AI229" i="12"/>
  <c r="AG229" i="12"/>
  <c r="AF229" i="12"/>
  <c r="AE229" i="12"/>
  <c r="T229" i="12"/>
  <c r="O229" i="12"/>
  <c r="P229" i="12" s="1"/>
  <c r="R229" i="12" s="1"/>
  <c r="M229" i="12"/>
  <c r="N229" i="12" s="1"/>
  <c r="AR228" i="12"/>
  <c r="AQ228" i="12"/>
  <c r="AO228" i="12"/>
  <c r="AN228" i="12"/>
  <c r="AM228" i="12"/>
  <c r="AJ228" i="12"/>
  <c r="AI228" i="12"/>
  <c r="AG228" i="12"/>
  <c r="AF228" i="12"/>
  <c r="AE228" i="12"/>
  <c r="O228" i="12"/>
  <c r="P228" i="12" s="1"/>
  <c r="R228" i="12" s="1"/>
  <c r="T228" i="12" s="1"/>
  <c r="M228" i="12"/>
  <c r="N228" i="12" s="1"/>
  <c r="AR227" i="12"/>
  <c r="AQ227" i="12"/>
  <c r="AO227" i="12"/>
  <c r="AN227" i="12"/>
  <c r="AM227" i="12"/>
  <c r="AJ227" i="12"/>
  <c r="AI227" i="12"/>
  <c r="AG227" i="12"/>
  <c r="AF227" i="12"/>
  <c r="AE227" i="12"/>
  <c r="P227" i="12"/>
  <c r="R227" i="12" s="1"/>
  <c r="T227" i="12" s="1"/>
  <c r="O227" i="12"/>
  <c r="M227" i="12"/>
  <c r="N227" i="12" s="1"/>
  <c r="AR226" i="12"/>
  <c r="AQ226" i="12"/>
  <c r="AO226" i="12"/>
  <c r="AN226" i="12"/>
  <c r="AM226" i="12"/>
  <c r="AJ226" i="12"/>
  <c r="AI226" i="12"/>
  <c r="AG226" i="12"/>
  <c r="AF226" i="12"/>
  <c r="AE226" i="12"/>
  <c r="O226" i="12"/>
  <c r="P226" i="12" s="1"/>
  <c r="R226" i="12" s="1"/>
  <c r="T226" i="12" s="1"/>
  <c r="V226" i="12" s="1"/>
  <c r="M226" i="12"/>
  <c r="N226" i="12" s="1"/>
  <c r="AR225" i="12"/>
  <c r="AQ225" i="12"/>
  <c r="AO225" i="12"/>
  <c r="AN225" i="12"/>
  <c r="AM225" i="12"/>
  <c r="AJ225" i="12"/>
  <c r="AI225" i="12"/>
  <c r="AG225" i="12"/>
  <c r="AF225" i="12"/>
  <c r="AE225" i="12"/>
  <c r="O225" i="12"/>
  <c r="P225" i="12" s="1"/>
  <c r="R225" i="12" s="1"/>
  <c r="T225" i="12" s="1"/>
  <c r="M225" i="12"/>
  <c r="N225" i="12" s="1"/>
  <c r="AR224" i="12"/>
  <c r="AQ224" i="12"/>
  <c r="AO224" i="12"/>
  <c r="AN224" i="12"/>
  <c r="AM224" i="12"/>
  <c r="AJ224" i="12"/>
  <c r="AI224" i="12"/>
  <c r="AG224" i="12"/>
  <c r="AF224" i="12"/>
  <c r="AE224" i="12"/>
  <c r="O224" i="12"/>
  <c r="P224" i="12" s="1"/>
  <c r="R224" i="12" s="1"/>
  <c r="T224" i="12" s="1"/>
  <c r="M224" i="12"/>
  <c r="N224" i="12" s="1"/>
  <c r="AR223" i="12"/>
  <c r="AQ223" i="12"/>
  <c r="AO223" i="12"/>
  <c r="AN223" i="12"/>
  <c r="AM223" i="12"/>
  <c r="AJ223" i="12"/>
  <c r="AI223" i="12"/>
  <c r="AG223" i="12"/>
  <c r="AF223" i="12"/>
  <c r="AE223" i="12"/>
  <c r="O223" i="12"/>
  <c r="P223" i="12" s="1"/>
  <c r="R223" i="12" s="1"/>
  <c r="T223" i="12" s="1"/>
  <c r="V223" i="12" s="1"/>
  <c r="M223" i="12"/>
  <c r="N223" i="12" s="1"/>
  <c r="AR222" i="12"/>
  <c r="AQ222" i="12"/>
  <c r="AO222" i="12"/>
  <c r="AN222" i="12"/>
  <c r="AM222" i="12"/>
  <c r="AJ222" i="12"/>
  <c r="AI222" i="12"/>
  <c r="AG222" i="12"/>
  <c r="AF222" i="12"/>
  <c r="AE222" i="12"/>
  <c r="O222" i="12"/>
  <c r="P222" i="12" s="1"/>
  <c r="R222" i="12" s="1"/>
  <c r="T222" i="12" s="1"/>
  <c r="M222" i="12"/>
  <c r="N222" i="12" s="1"/>
  <c r="AR221" i="12"/>
  <c r="AQ221" i="12"/>
  <c r="AO221" i="12"/>
  <c r="AN221" i="12"/>
  <c r="AM221" i="12"/>
  <c r="AJ221" i="12"/>
  <c r="AI221" i="12"/>
  <c r="AG221" i="12"/>
  <c r="AF221" i="12"/>
  <c r="AE221" i="12"/>
  <c r="O221" i="12"/>
  <c r="P221" i="12" s="1"/>
  <c r="R221" i="12" s="1"/>
  <c r="T221" i="12" s="1"/>
  <c r="V221" i="12" s="1"/>
  <c r="M221" i="12"/>
  <c r="N221" i="12" s="1"/>
  <c r="AR220" i="12"/>
  <c r="AQ220" i="12"/>
  <c r="AO220" i="12"/>
  <c r="AN220" i="12"/>
  <c r="AM220" i="12"/>
  <c r="AJ220" i="12"/>
  <c r="AI220" i="12"/>
  <c r="AG220" i="12"/>
  <c r="AF220" i="12"/>
  <c r="AE220" i="12"/>
  <c r="O220" i="12"/>
  <c r="P220" i="12" s="1"/>
  <c r="R220" i="12" s="1"/>
  <c r="T220" i="12" s="1"/>
  <c r="V220" i="12" s="1"/>
  <c r="M220" i="12"/>
  <c r="N220" i="12" s="1"/>
  <c r="AR219" i="12"/>
  <c r="AQ219" i="12"/>
  <c r="AO219" i="12"/>
  <c r="AN219" i="12"/>
  <c r="AM219" i="12"/>
  <c r="AJ219" i="12"/>
  <c r="AI219" i="12"/>
  <c r="AG219" i="12"/>
  <c r="AF219" i="12"/>
  <c r="AE219" i="12"/>
  <c r="O219" i="12"/>
  <c r="P219" i="12" s="1"/>
  <c r="R219" i="12" s="1"/>
  <c r="T219" i="12" s="1"/>
  <c r="M219" i="12"/>
  <c r="N219" i="12" s="1"/>
  <c r="AR218" i="12"/>
  <c r="AQ218" i="12"/>
  <c r="AO218" i="12"/>
  <c r="AN218" i="12"/>
  <c r="AM218" i="12"/>
  <c r="AJ218" i="12"/>
  <c r="AI218" i="12"/>
  <c r="AG218" i="12"/>
  <c r="AF218" i="12"/>
  <c r="AE218" i="12"/>
  <c r="P218" i="12"/>
  <c r="R218" i="12" s="1"/>
  <c r="T218" i="12" s="1"/>
  <c r="O218" i="12"/>
  <c r="M218" i="12"/>
  <c r="N218" i="12" s="1"/>
  <c r="AR217" i="12"/>
  <c r="AQ217" i="12"/>
  <c r="AO217" i="12"/>
  <c r="AN217" i="12"/>
  <c r="AM217" i="12"/>
  <c r="AJ217" i="12"/>
  <c r="AI217" i="12"/>
  <c r="AG217" i="12"/>
  <c r="AF217" i="12"/>
  <c r="AE217" i="12"/>
  <c r="O217" i="12"/>
  <c r="P217" i="12" s="1"/>
  <c r="R217" i="12" s="1"/>
  <c r="T217" i="12" s="1"/>
  <c r="N217" i="12"/>
  <c r="M217" i="12"/>
  <c r="AR216" i="12"/>
  <c r="AQ216" i="12"/>
  <c r="AO216" i="12"/>
  <c r="AN216" i="12"/>
  <c r="AM216" i="12"/>
  <c r="AJ216" i="12"/>
  <c r="AI216" i="12"/>
  <c r="AG216" i="12"/>
  <c r="AF216" i="12"/>
  <c r="AE216" i="12"/>
  <c r="O216" i="12"/>
  <c r="P216" i="12" s="1"/>
  <c r="R216" i="12" s="1"/>
  <c r="T216" i="12" s="1"/>
  <c r="V216" i="12" s="1"/>
  <c r="M216" i="12"/>
  <c r="N216" i="12" s="1"/>
  <c r="AR215" i="12"/>
  <c r="AQ215" i="12"/>
  <c r="AO215" i="12"/>
  <c r="AN215" i="12"/>
  <c r="AM215" i="12"/>
  <c r="AJ215" i="12"/>
  <c r="AI215" i="12"/>
  <c r="AG215" i="12"/>
  <c r="AF215" i="12"/>
  <c r="AE215" i="12"/>
  <c r="T215" i="12"/>
  <c r="V215" i="12" s="1"/>
  <c r="O215" i="12"/>
  <c r="P215" i="12" s="1"/>
  <c r="R215" i="12" s="1"/>
  <c r="M215" i="12"/>
  <c r="N215" i="12" s="1"/>
  <c r="AR214" i="12"/>
  <c r="AQ214" i="12"/>
  <c r="AO214" i="12"/>
  <c r="AN214" i="12"/>
  <c r="AM214" i="12"/>
  <c r="AJ214" i="12"/>
  <c r="AI214" i="12"/>
  <c r="AG214" i="12"/>
  <c r="AF214" i="12"/>
  <c r="AE214" i="12"/>
  <c r="O214" i="12"/>
  <c r="P214" i="12" s="1"/>
  <c r="R214" i="12" s="1"/>
  <c r="T214" i="12" s="1"/>
  <c r="M214" i="12"/>
  <c r="N214" i="12" s="1"/>
  <c r="AR213" i="12"/>
  <c r="AQ213" i="12"/>
  <c r="AO213" i="12"/>
  <c r="AN213" i="12"/>
  <c r="AM213" i="12"/>
  <c r="AJ213" i="12"/>
  <c r="AI213" i="12"/>
  <c r="AG213" i="12"/>
  <c r="AF213" i="12"/>
  <c r="AE213" i="12"/>
  <c r="P213" i="12"/>
  <c r="R213" i="12" s="1"/>
  <c r="T213" i="12" s="1"/>
  <c r="V213" i="12" s="1"/>
  <c r="O213" i="12"/>
  <c r="N213" i="12"/>
  <c r="M213" i="12"/>
  <c r="AR212" i="12"/>
  <c r="AQ212" i="12"/>
  <c r="AO212" i="12"/>
  <c r="AN212" i="12"/>
  <c r="AM212" i="12"/>
  <c r="AJ212" i="12"/>
  <c r="AI212" i="12"/>
  <c r="AG212" i="12"/>
  <c r="AF212" i="12"/>
  <c r="AE212" i="12"/>
  <c r="P212" i="12"/>
  <c r="R212" i="12" s="1"/>
  <c r="T212" i="12" s="1"/>
  <c r="O212" i="12"/>
  <c r="M212" i="12"/>
  <c r="N212" i="12" s="1"/>
  <c r="AR211" i="12"/>
  <c r="AQ211" i="12"/>
  <c r="AO211" i="12"/>
  <c r="AN211" i="12"/>
  <c r="AM211" i="12"/>
  <c r="AJ211" i="12"/>
  <c r="AI211" i="12"/>
  <c r="AG211" i="12"/>
  <c r="AF211" i="12"/>
  <c r="AE211" i="12"/>
  <c r="O211" i="12"/>
  <c r="P211" i="12" s="1"/>
  <c r="R211" i="12" s="1"/>
  <c r="T211" i="12" s="1"/>
  <c r="V211" i="12" s="1"/>
  <c r="M211" i="12"/>
  <c r="N211" i="12" s="1"/>
  <c r="AR210" i="12"/>
  <c r="AQ210" i="12"/>
  <c r="AO210" i="12"/>
  <c r="AN210" i="12"/>
  <c r="AM210" i="12"/>
  <c r="AJ210" i="12"/>
  <c r="AI210" i="12"/>
  <c r="AG210" i="12"/>
  <c r="AF210" i="12"/>
  <c r="AE210" i="12"/>
  <c r="O210" i="12"/>
  <c r="P210" i="12" s="1"/>
  <c r="R210" i="12" s="1"/>
  <c r="T210" i="12" s="1"/>
  <c r="M210" i="12"/>
  <c r="N210" i="12" s="1"/>
  <c r="AR209" i="12"/>
  <c r="AQ209" i="12"/>
  <c r="AO209" i="12"/>
  <c r="AN209" i="12"/>
  <c r="AM209" i="12"/>
  <c r="AJ209" i="12"/>
  <c r="AI209" i="12"/>
  <c r="AG209" i="12"/>
  <c r="AF209" i="12"/>
  <c r="AE209" i="12"/>
  <c r="O209" i="12"/>
  <c r="P209" i="12" s="1"/>
  <c r="R209" i="12" s="1"/>
  <c r="T209" i="12" s="1"/>
  <c r="N209" i="12"/>
  <c r="M209" i="12"/>
  <c r="AR208" i="12"/>
  <c r="AQ208" i="12"/>
  <c r="AO208" i="12"/>
  <c r="AN208" i="12"/>
  <c r="AM208" i="12"/>
  <c r="AJ208" i="12"/>
  <c r="AI208" i="12"/>
  <c r="AG208" i="12"/>
  <c r="AF208" i="12"/>
  <c r="AE208" i="12"/>
  <c r="P208" i="12"/>
  <c r="R208" i="12" s="1"/>
  <c r="T208" i="12" s="1"/>
  <c r="V208" i="12" s="1"/>
  <c r="O208" i="12"/>
  <c r="M208" i="12"/>
  <c r="N208" i="12" s="1"/>
  <c r="AR207" i="12"/>
  <c r="AQ207" i="12"/>
  <c r="AO207" i="12"/>
  <c r="AN207" i="12"/>
  <c r="AM207" i="12"/>
  <c r="AJ207" i="12"/>
  <c r="AI207" i="12"/>
  <c r="AG207" i="12"/>
  <c r="AF207" i="12"/>
  <c r="AE207" i="12"/>
  <c r="O207" i="12"/>
  <c r="P207" i="12" s="1"/>
  <c r="R207" i="12" s="1"/>
  <c r="T207" i="12" s="1"/>
  <c r="M207" i="12"/>
  <c r="N207" i="12" s="1"/>
  <c r="AR206" i="12"/>
  <c r="AQ206" i="12"/>
  <c r="AO206" i="12"/>
  <c r="AN206" i="12"/>
  <c r="AM206" i="12"/>
  <c r="AJ206" i="12"/>
  <c r="AI206" i="12"/>
  <c r="AG206" i="12"/>
  <c r="AF206" i="12"/>
  <c r="AE206" i="12"/>
  <c r="O206" i="12"/>
  <c r="P206" i="12" s="1"/>
  <c r="R206" i="12" s="1"/>
  <c r="T206" i="12" s="1"/>
  <c r="M206" i="12"/>
  <c r="N206" i="12" s="1"/>
  <c r="AR205" i="12"/>
  <c r="AQ205" i="12"/>
  <c r="AO205" i="12"/>
  <c r="AN205" i="12"/>
  <c r="AM205" i="12"/>
  <c r="AJ205" i="12"/>
  <c r="AI205" i="12"/>
  <c r="AG205" i="12"/>
  <c r="AF205" i="12"/>
  <c r="AE205" i="12"/>
  <c r="O205" i="12"/>
  <c r="P205" i="12" s="1"/>
  <c r="R205" i="12" s="1"/>
  <c r="T205" i="12" s="1"/>
  <c r="M205" i="12"/>
  <c r="N205" i="12" s="1"/>
  <c r="AR204" i="12"/>
  <c r="AP204" i="12"/>
  <c r="AO204" i="12"/>
  <c r="AM204" i="12"/>
  <c r="AJ204" i="12"/>
  <c r="AH204" i="12"/>
  <c r="AG204" i="12"/>
  <c r="AE204" i="12"/>
  <c r="O204" i="12"/>
  <c r="P204" i="12" s="1"/>
  <c r="R204" i="12" s="1"/>
  <c r="T204" i="12" s="1"/>
  <c r="N204" i="12"/>
  <c r="M204" i="12"/>
  <c r="AR203" i="12"/>
  <c r="AP203" i="12"/>
  <c r="AO203" i="12"/>
  <c r="AM203" i="12"/>
  <c r="AJ203" i="12"/>
  <c r="AH203" i="12"/>
  <c r="AG203" i="12"/>
  <c r="AE203" i="12"/>
  <c r="P203" i="12"/>
  <c r="R203" i="12" s="1"/>
  <c r="T203" i="12" s="1"/>
  <c r="O203" i="12"/>
  <c r="M203" i="12"/>
  <c r="N203" i="12" s="1"/>
  <c r="AR202" i="12"/>
  <c r="AP202" i="12"/>
  <c r="AO202" i="12"/>
  <c r="AM202" i="12"/>
  <c r="AJ202" i="12"/>
  <c r="AH202" i="12"/>
  <c r="AG202" i="12"/>
  <c r="AE202" i="12"/>
  <c r="O202" i="12"/>
  <c r="P202" i="12" s="1"/>
  <c r="R202" i="12" s="1"/>
  <c r="T202" i="12" s="1"/>
  <c r="N202" i="12"/>
  <c r="M202" i="12"/>
  <c r="AR201" i="12"/>
  <c r="AP201" i="12"/>
  <c r="AO201" i="12"/>
  <c r="AM201" i="12"/>
  <c r="AJ201" i="12"/>
  <c r="AH201" i="12"/>
  <c r="AG201" i="12"/>
  <c r="AE201" i="12"/>
  <c r="O201" i="12"/>
  <c r="P201" i="12" s="1"/>
  <c r="R201" i="12" s="1"/>
  <c r="T201" i="12" s="1"/>
  <c r="M201" i="12"/>
  <c r="N201" i="12" s="1"/>
  <c r="AR200" i="12"/>
  <c r="AP200" i="12"/>
  <c r="AO200" i="12"/>
  <c r="AM200" i="12"/>
  <c r="AJ200" i="12"/>
  <c r="AH200" i="12"/>
  <c r="AG200" i="12"/>
  <c r="AE200" i="12"/>
  <c r="O200" i="12"/>
  <c r="P200" i="12" s="1"/>
  <c r="R200" i="12" s="1"/>
  <c r="T200" i="12" s="1"/>
  <c r="M200" i="12"/>
  <c r="N200" i="12" s="1"/>
  <c r="AR199" i="12"/>
  <c r="AP199" i="12"/>
  <c r="AO199" i="12"/>
  <c r="AM199" i="12"/>
  <c r="AJ199" i="12"/>
  <c r="AH199" i="12"/>
  <c r="AG199" i="12"/>
  <c r="AE199" i="12"/>
  <c r="O199" i="12"/>
  <c r="P199" i="12" s="1"/>
  <c r="R199" i="12" s="1"/>
  <c r="T199" i="12" s="1"/>
  <c r="M199" i="12"/>
  <c r="N199" i="12" s="1"/>
  <c r="AR198" i="12"/>
  <c r="AP198" i="12"/>
  <c r="AO198" i="12"/>
  <c r="AM198" i="12"/>
  <c r="AJ198" i="12"/>
  <c r="AH198" i="12"/>
  <c r="AG198" i="12"/>
  <c r="AE198" i="12"/>
  <c r="O198" i="12"/>
  <c r="P198" i="12" s="1"/>
  <c r="R198" i="12" s="1"/>
  <c r="T198" i="12" s="1"/>
  <c r="M198" i="12"/>
  <c r="N198" i="12" s="1"/>
  <c r="AR197" i="12"/>
  <c r="AP197" i="12"/>
  <c r="AO197" i="12"/>
  <c r="AM197" i="12"/>
  <c r="AJ197" i="12"/>
  <c r="AH197" i="12"/>
  <c r="AG197" i="12"/>
  <c r="AE197" i="12"/>
  <c r="O197" i="12"/>
  <c r="P197" i="12" s="1"/>
  <c r="R197" i="12" s="1"/>
  <c r="T197" i="12" s="1"/>
  <c r="M197" i="12"/>
  <c r="N197" i="12" s="1"/>
  <c r="AR196" i="12"/>
  <c r="AP196" i="12"/>
  <c r="AO196" i="12"/>
  <c r="AM196" i="12"/>
  <c r="AJ196" i="12"/>
  <c r="AH196" i="12"/>
  <c r="AG196" i="12"/>
  <c r="AE196" i="12"/>
  <c r="O196" i="12"/>
  <c r="P196" i="12" s="1"/>
  <c r="R196" i="12" s="1"/>
  <c r="T196" i="12" s="1"/>
  <c r="M196" i="12"/>
  <c r="N196" i="12" s="1"/>
  <c r="AR195" i="12"/>
  <c r="AP195" i="12"/>
  <c r="AO195" i="12"/>
  <c r="AM195" i="12"/>
  <c r="AJ195" i="12"/>
  <c r="AH195" i="12"/>
  <c r="AG195" i="12"/>
  <c r="AE195" i="12"/>
  <c r="O195" i="12"/>
  <c r="P195" i="12" s="1"/>
  <c r="R195" i="12" s="1"/>
  <c r="T195" i="12" s="1"/>
  <c r="M195" i="12"/>
  <c r="N195" i="12" s="1"/>
  <c r="AR194" i="12"/>
  <c r="AP194" i="12"/>
  <c r="AO194" i="12"/>
  <c r="AM194" i="12"/>
  <c r="AJ194" i="12"/>
  <c r="AH194" i="12"/>
  <c r="AG194" i="12"/>
  <c r="AE194" i="12"/>
  <c r="O194" i="12"/>
  <c r="P194" i="12" s="1"/>
  <c r="R194" i="12" s="1"/>
  <c r="T194" i="12" s="1"/>
  <c r="M194" i="12"/>
  <c r="N194" i="12" s="1"/>
  <c r="AR193" i="12"/>
  <c r="AP193" i="12"/>
  <c r="AO193" i="12"/>
  <c r="AM193" i="12"/>
  <c r="AJ193" i="12"/>
  <c r="AH193" i="12"/>
  <c r="AG193" i="12"/>
  <c r="AE193" i="12"/>
  <c r="O193" i="12"/>
  <c r="P193" i="12" s="1"/>
  <c r="R193" i="12" s="1"/>
  <c r="T193" i="12" s="1"/>
  <c r="M193" i="12"/>
  <c r="N193" i="12" s="1"/>
  <c r="AR192" i="12"/>
  <c r="AP192" i="12"/>
  <c r="AO192" i="12"/>
  <c r="AM192" i="12"/>
  <c r="AJ192" i="12"/>
  <c r="AH192" i="12"/>
  <c r="AG192" i="12"/>
  <c r="AE192" i="12"/>
  <c r="O192" i="12"/>
  <c r="P192" i="12" s="1"/>
  <c r="R192" i="12" s="1"/>
  <c r="T192" i="12" s="1"/>
  <c r="M192" i="12"/>
  <c r="N192" i="12" s="1"/>
  <c r="AR191" i="12"/>
  <c r="AP191" i="12"/>
  <c r="AO191" i="12"/>
  <c r="AM191" i="12"/>
  <c r="AJ191" i="12"/>
  <c r="AH191" i="12"/>
  <c r="AG191" i="12"/>
  <c r="AE191" i="12"/>
  <c r="O191" i="12"/>
  <c r="P191" i="12" s="1"/>
  <c r="R191" i="12" s="1"/>
  <c r="T191" i="12" s="1"/>
  <c r="V191" i="12" s="1"/>
  <c r="M191" i="12"/>
  <c r="N191" i="12" s="1"/>
  <c r="AR190" i="12"/>
  <c r="AP190" i="12"/>
  <c r="AO190" i="12"/>
  <c r="AM190" i="12"/>
  <c r="AJ190" i="12"/>
  <c r="AH190" i="12"/>
  <c r="AG190" i="12"/>
  <c r="AE190" i="12"/>
  <c r="O190" i="12"/>
  <c r="P190" i="12" s="1"/>
  <c r="R190" i="12" s="1"/>
  <c r="T190" i="12" s="1"/>
  <c r="M190" i="12"/>
  <c r="N190" i="12" s="1"/>
  <c r="AR189" i="12"/>
  <c r="AP189" i="12"/>
  <c r="AO189" i="12"/>
  <c r="AM189" i="12"/>
  <c r="AJ189" i="12"/>
  <c r="AH189" i="12"/>
  <c r="AG189" i="12"/>
  <c r="AE189" i="12"/>
  <c r="O189" i="12"/>
  <c r="P189" i="12" s="1"/>
  <c r="R189" i="12" s="1"/>
  <c r="T189" i="12" s="1"/>
  <c r="N189" i="12"/>
  <c r="M189" i="12"/>
  <c r="AR188" i="12"/>
  <c r="AP188" i="12"/>
  <c r="AO188" i="12"/>
  <c r="AM188" i="12"/>
  <c r="AJ188" i="12"/>
  <c r="AH188" i="12"/>
  <c r="AG188" i="12"/>
  <c r="AE188" i="12"/>
  <c r="O188" i="12"/>
  <c r="P188" i="12" s="1"/>
  <c r="R188" i="12" s="1"/>
  <c r="T188" i="12" s="1"/>
  <c r="M188" i="12"/>
  <c r="N188" i="12" s="1"/>
  <c r="AR187" i="12"/>
  <c r="AP187" i="12"/>
  <c r="AO187" i="12"/>
  <c r="AM187" i="12"/>
  <c r="AJ187" i="12"/>
  <c r="AH187" i="12"/>
  <c r="AG187" i="12"/>
  <c r="AE187" i="12"/>
  <c r="O187" i="12"/>
  <c r="P187" i="12" s="1"/>
  <c r="R187" i="12" s="1"/>
  <c r="T187" i="12" s="1"/>
  <c r="V187" i="12" s="1"/>
  <c r="M187" i="12"/>
  <c r="N187" i="12" s="1"/>
  <c r="AR186" i="12"/>
  <c r="AP186" i="12"/>
  <c r="AO186" i="12"/>
  <c r="AM186" i="12"/>
  <c r="AJ186" i="12"/>
  <c r="AH186" i="12"/>
  <c r="AG186" i="12"/>
  <c r="AE186" i="12"/>
  <c r="O186" i="12"/>
  <c r="P186" i="12" s="1"/>
  <c r="R186" i="12" s="1"/>
  <c r="T186" i="12" s="1"/>
  <c r="M186" i="12"/>
  <c r="N186" i="12" s="1"/>
  <c r="AR185" i="12"/>
  <c r="AP185" i="12"/>
  <c r="AO185" i="12"/>
  <c r="AM185" i="12"/>
  <c r="AJ185" i="12"/>
  <c r="AH185" i="12"/>
  <c r="AG185" i="12"/>
  <c r="AE185" i="12"/>
  <c r="O185" i="12"/>
  <c r="P185" i="12" s="1"/>
  <c r="R185" i="12" s="1"/>
  <c r="T185" i="12" s="1"/>
  <c r="M185" i="12"/>
  <c r="N185" i="12" s="1"/>
  <c r="AR184" i="12"/>
  <c r="AP184" i="12"/>
  <c r="AO184" i="12"/>
  <c r="AM184" i="12"/>
  <c r="AJ184" i="12"/>
  <c r="AH184" i="12"/>
  <c r="AG184" i="12"/>
  <c r="AE184" i="12"/>
  <c r="O184" i="12"/>
  <c r="P184" i="12" s="1"/>
  <c r="R184" i="12" s="1"/>
  <c r="T184" i="12" s="1"/>
  <c r="M184" i="12"/>
  <c r="N184" i="12" s="1"/>
  <c r="AR183" i="12"/>
  <c r="AP183" i="12"/>
  <c r="AO183" i="12"/>
  <c r="AM183" i="12"/>
  <c r="AJ183" i="12"/>
  <c r="AH183" i="12"/>
  <c r="AG183" i="12"/>
  <c r="AE183" i="12"/>
  <c r="O183" i="12"/>
  <c r="P183" i="12" s="1"/>
  <c r="R183" i="12" s="1"/>
  <c r="T183" i="12" s="1"/>
  <c r="M183" i="12"/>
  <c r="N183" i="12" s="1"/>
  <c r="AR182" i="12"/>
  <c r="AP182" i="12"/>
  <c r="AO182" i="12"/>
  <c r="AM182" i="12"/>
  <c r="AJ182" i="12"/>
  <c r="AH182" i="12"/>
  <c r="AG182" i="12"/>
  <c r="AE182" i="12"/>
  <c r="O182" i="12"/>
  <c r="P182" i="12" s="1"/>
  <c r="R182" i="12" s="1"/>
  <c r="T182" i="12" s="1"/>
  <c r="V182" i="12" s="1"/>
  <c r="M182" i="12"/>
  <c r="N182" i="12" s="1"/>
  <c r="AR181" i="12"/>
  <c r="AP181" i="12"/>
  <c r="AO181" i="12"/>
  <c r="AM181" i="12"/>
  <c r="AJ181" i="12"/>
  <c r="AH181" i="12"/>
  <c r="AG181" i="12"/>
  <c r="AE181" i="12"/>
  <c r="O181" i="12"/>
  <c r="P181" i="12" s="1"/>
  <c r="R181" i="12" s="1"/>
  <c r="T181" i="12" s="1"/>
  <c r="V181" i="12" s="1"/>
  <c r="M181" i="12"/>
  <c r="N181" i="12" s="1"/>
  <c r="AR180" i="12"/>
  <c r="AP180" i="12"/>
  <c r="AO180" i="12"/>
  <c r="AM180" i="12"/>
  <c r="AJ180" i="12"/>
  <c r="AH180" i="12"/>
  <c r="AG180" i="12"/>
  <c r="AE180" i="12"/>
  <c r="T180" i="12"/>
  <c r="O180" i="12"/>
  <c r="P180" i="12" s="1"/>
  <c r="R180" i="12" s="1"/>
  <c r="M180" i="12"/>
  <c r="N180" i="12" s="1"/>
  <c r="AR179" i="12"/>
  <c r="AP179" i="12"/>
  <c r="AO179" i="12"/>
  <c r="AM179" i="12"/>
  <c r="AJ179" i="12"/>
  <c r="AH179" i="12"/>
  <c r="AG179" i="12"/>
  <c r="AE179" i="12"/>
  <c r="O179" i="12"/>
  <c r="P179" i="12" s="1"/>
  <c r="R179" i="12" s="1"/>
  <c r="T179" i="12" s="1"/>
  <c r="M179" i="12"/>
  <c r="N179" i="12" s="1"/>
  <c r="AR178" i="12"/>
  <c r="AP178" i="12"/>
  <c r="AO178" i="12"/>
  <c r="AM178" i="12"/>
  <c r="AJ178" i="12"/>
  <c r="AH178" i="12"/>
  <c r="AG178" i="12"/>
  <c r="AE178" i="12"/>
  <c r="O178" i="12"/>
  <c r="P178" i="12" s="1"/>
  <c r="R178" i="12" s="1"/>
  <c r="T178" i="12" s="1"/>
  <c r="V178" i="12" s="1"/>
  <c r="M178" i="12"/>
  <c r="N178" i="12" s="1"/>
  <c r="AR177" i="12"/>
  <c r="AP177" i="12"/>
  <c r="AO177" i="12"/>
  <c r="AM177" i="12"/>
  <c r="AJ177" i="12"/>
  <c r="AH177" i="12"/>
  <c r="AG177" i="12"/>
  <c r="AE177" i="12"/>
  <c r="O177" i="12"/>
  <c r="P177" i="12" s="1"/>
  <c r="R177" i="12" s="1"/>
  <c r="T177" i="12" s="1"/>
  <c r="M177" i="12"/>
  <c r="N177" i="12" s="1"/>
  <c r="AR176" i="12"/>
  <c r="AP176" i="12"/>
  <c r="AO176" i="12"/>
  <c r="AM176" i="12"/>
  <c r="AJ176" i="12"/>
  <c r="AH176" i="12"/>
  <c r="AG176" i="12"/>
  <c r="AE176" i="12"/>
  <c r="O176" i="12"/>
  <c r="P176" i="12" s="1"/>
  <c r="R176" i="12" s="1"/>
  <c r="T176" i="12" s="1"/>
  <c r="M176" i="12"/>
  <c r="N176" i="12" s="1"/>
  <c r="AR175" i="12"/>
  <c r="AP175" i="12"/>
  <c r="AO175" i="12"/>
  <c r="AM175" i="12"/>
  <c r="AJ175" i="12"/>
  <c r="AH175" i="12"/>
  <c r="AG175" i="12"/>
  <c r="AE175" i="12"/>
  <c r="O175" i="12"/>
  <c r="P175" i="12" s="1"/>
  <c r="R175" i="12" s="1"/>
  <c r="T175" i="12" s="1"/>
  <c r="M175" i="12"/>
  <c r="N175" i="12" s="1"/>
  <c r="AR174" i="12"/>
  <c r="AP174" i="12"/>
  <c r="AO174" i="12"/>
  <c r="AM174" i="12"/>
  <c r="AJ174" i="12"/>
  <c r="AH174" i="12"/>
  <c r="AG174" i="12"/>
  <c r="AE174" i="12"/>
  <c r="O174" i="12"/>
  <c r="P174" i="12" s="1"/>
  <c r="R174" i="12" s="1"/>
  <c r="T174" i="12" s="1"/>
  <c r="N174" i="12"/>
  <c r="M174" i="12"/>
  <c r="AR173" i="12"/>
  <c r="AP173" i="12"/>
  <c r="AO173" i="12"/>
  <c r="AM173" i="12"/>
  <c r="AJ173" i="12"/>
  <c r="AH173" i="12"/>
  <c r="AG173" i="12"/>
  <c r="AE173" i="12"/>
  <c r="O173" i="12"/>
  <c r="P173" i="12" s="1"/>
  <c r="R173" i="12" s="1"/>
  <c r="T173" i="12" s="1"/>
  <c r="M173" i="12"/>
  <c r="N173" i="12" s="1"/>
  <c r="AR172" i="12"/>
  <c r="AP172" i="12"/>
  <c r="AO172" i="12"/>
  <c r="AM172" i="12"/>
  <c r="AJ172" i="12"/>
  <c r="AH172" i="12"/>
  <c r="AG172" i="12"/>
  <c r="AE172" i="12"/>
  <c r="P172" i="12"/>
  <c r="R172" i="12" s="1"/>
  <c r="T172" i="12" s="1"/>
  <c r="O172" i="12"/>
  <c r="M172" i="12"/>
  <c r="N172" i="12" s="1"/>
  <c r="AR171" i="12"/>
  <c r="AP171" i="12"/>
  <c r="AO171" i="12"/>
  <c r="AM171" i="12"/>
  <c r="AJ171" i="12"/>
  <c r="AH171" i="12"/>
  <c r="AG171" i="12"/>
  <c r="AE171" i="12"/>
  <c r="O171" i="12"/>
  <c r="P171" i="12" s="1"/>
  <c r="R171" i="12" s="1"/>
  <c r="T171" i="12" s="1"/>
  <c r="M171" i="12"/>
  <c r="N171" i="12" s="1"/>
  <c r="AR170" i="12"/>
  <c r="AP170" i="12"/>
  <c r="AO170" i="12"/>
  <c r="AM170" i="12"/>
  <c r="AJ170" i="12"/>
  <c r="AH170" i="12"/>
  <c r="AG170" i="12"/>
  <c r="AE170" i="12"/>
  <c r="O170" i="12"/>
  <c r="P170" i="12" s="1"/>
  <c r="R170" i="12" s="1"/>
  <c r="T170" i="12" s="1"/>
  <c r="N170" i="12"/>
  <c r="M170" i="12"/>
  <c r="AR169" i="12"/>
  <c r="AP169" i="12"/>
  <c r="AO169" i="12"/>
  <c r="AM169" i="12"/>
  <c r="AJ169" i="12"/>
  <c r="AH169" i="12"/>
  <c r="AG169" i="12"/>
  <c r="AE169" i="12"/>
  <c r="T169" i="12"/>
  <c r="O169" i="12"/>
  <c r="P169" i="12" s="1"/>
  <c r="R169" i="12" s="1"/>
  <c r="M169" i="12"/>
  <c r="N169" i="12" s="1"/>
  <c r="AR168" i="12"/>
  <c r="AP168" i="12"/>
  <c r="AO168" i="12"/>
  <c r="AM168" i="12"/>
  <c r="AJ168" i="12"/>
  <c r="AH168" i="12"/>
  <c r="AG168" i="12"/>
  <c r="AE168" i="12"/>
  <c r="O168" i="12"/>
  <c r="P168" i="12" s="1"/>
  <c r="R168" i="12" s="1"/>
  <c r="T168" i="12" s="1"/>
  <c r="V168" i="12" s="1"/>
  <c r="M168" i="12"/>
  <c r="N168" i="12" s="1"/>
  <c r="AR167" i="12"/>
  <c r="AP167" i="12"/>
  <c r="AO167" i="12"/>
  <c r="AM167" i="12"/>
  <c r="AJ167" i="12"/>
  <c r="AH167" i="12"/>
  <c r="AG167" i="12"/>
  <c r="AE167" i="12"/>
  <c r="P167" i="12"/>
  <c r="R167" i="12" s="1"/>
  <c r="T167" i="12" s="1"/>
  <c r="V167" i="12" s="1"/>
  <c r="O167" i="12"/>
  <c r="N167" i="12"/>
  <c r="M167" i="12"/>
  <c r="AR166" i="12"/>
  <c r="AP166" i="12"/>
  <c r="AO166" i="12"/>
  <c r="AM166" i="12"/>
  <c r="AJ166" i="12"/>
  <c r="AH166" i="12"/>
  <c r="AG166" i="12"/>
  <c r="AE166" i="12"/>
  <c r="O166" i="12"/>
  <c r="P166" i="12" s="1"/>
  <c r="R166" i="12" s="1"/>
  <c r="T166" i="12" s="1"/>
  <c r="V166" i="12" s="1"/>
  <c r="M166" i="12"/>
  <c r="N166" i="12" s="1"/>
  <c r="AR165" i="12"/>
  <c r="AP165" i="12"/>
  <c r="AO165" i="12"/>
  <c r="AM165" i="12"/>
  <c r="AJ165" i="12"/>
  <c r="AH165" i="12"/>
  <c r="AG165" i="12"/>
  <c r="AE165" i="12"/>
  <c r="P165" i="12"/>
  <c r="R165" i="12" s="1"/>
  <c r="T165" i="12" s="1"/>
  <c r="O165" i="12"/>
  <c r="N165" i="12"/>
  <c r="M165" i="12"/>
  <c r="AR164" i="12"/>
  <c r="AP164" i="12"/>
  <c r="AO164" i="12"/>
  <c r="AM164" i="12"/>
  <c r="AJ164" i="12"/>
  <c r="AH164" i="12"/>
  <c r="AG164" i="12"/>
  <c r="AE164" i="12"/>
  <c r="O164" i="12"/>
  <c r="P164" i="12" s="1"/>
  <c r="R164" i="12" s="1"/>
  <c r="T164" i="12" s="1"/>
  <c r="V164" i="12" s="1"/>
  <c r="M164" i="12"/>
  <c r="N164" i="12" s="1"/>
  <c r="AR163" i="12"/>
  <c r="AP163" i="12"/>
  <c r="AO163" i="12"/>
  <c r="AM163" i="12"/>
  <c r="AJ163" i="12"/>
  <c r="AH163" i="12"/>
  <c r="AG163" i="12"/>
  <c r="AE163" i="12"/>
  <c r="R163" i="12"/>
  <c r="T163" i="12" s="1"/>
  <c r="V163" i="12" s="1"/>
  <c r="O163" i="12"/>
  <c r="P163" i="12" s="1"/>
  <c r="M163" i="12"/>
  <c r="N163" i="12" s="1"/>
  <c r="AR162" i="12"/>
  <c r="AP162" i="12"/>
  <c r="AO162" i="12"/>
  <c r="AM162" i="12"/>
  <c r="AJ162" i="12"/>
  <c r="AH162" i="12"/>
  <c r="AG162" i="12"/>
  <c r="AE162" i="12"/>
  <c r="O162" i="12"/>
  <c r="P162" i="12" s="1"/>
  <c r="R162" i="12" s="1"/>
  <c r="T162" i="12" s="1"/>
  <c r="M162" i="12"/>
  <c r="N162" i="12" s="1"/>
  <c r="AR161" i="12"/>
  <c r="AP161" i="12"/>
  <c r="AO161" i="12"/>
  <c r="AM161" i="12"/>
  <c r="AJ161" i="12"/>
  <c r="AH161" i="12"/>
  <c r="AG161" i="12"/>
  <c r="AE161" i="12"/>
  <c r="O161" i="12"/>
  <c r="P161" i="12" s="1"/>
  <c r="R161" i="12" s="1"/>
  <c r="T161" i="12" s="1"/>
  <c r="M161" i="12"/>
  <c r="N161" i="12" s="1"/>
  <c r="AR160" i="12"/>
  <c r="AP160" i="12"/>
  <c r="AO160" i="12"/>
  <c r="AM160" i="12"/>
  <c r="AJ160" i="12"/>
  <c r="AH160" i="12"/>
  <c r="AG160" i="12"/>
  <c r="AE160" i="12"/>
  <c r="O160" i="12"/>
  <c r="P160" i="12" s="1"/>
  <c r="R160" i="12" s="1"/>
  <c r="T160" i="12" s="1"/>
  <c r="M160" i="12"/>
  <c r="N160" i="12" s="1"/>
  <c r="AR159" i="12"/>
  <c r="AP159" i="12"/>
  <c r="AO159" i="12"/>
  <c r="AM159" i="12"/>
  <c r="AJ159" i="12"/>
  <c r="AH159" i="12"/>
  <c r="AG159" i="12"/>
  <c r="AE159" i="12"/>
  <c r="O159" i="12"/>
  <c r="P159" i="12" s="1"/>
  <c r="R159" i="12" s="1"/>
  <c r="T159" i="12" s="1"/>
  <c r="M159" i="12"/>
  <c r="N159" i="12" s="1"/>
  <c r="AR158" i="12"/>
  <c r="AP158" i="12"/>
  <c r="AO158" i="12"/>
  <c r="AM158" i="12"/>
  <c r="AJ158" i="12"/>
  <c r="AH158" i="12"/>
  <c r="AG158" i="12"/>
  <c r="AE158" i="12"/>
  <c r="O158" i="12"/>
  <c r="P158" i="12" s="1"/>
  <c r="R158" i="12" s="1"/>
  <c r="T158" i="12" s="1"/>
  <c r="M158" i="12"/>
  <c r="N158" i="12" s="1"/>
  <c r="AR157" i="12"/>
  <c r="AP157" i="12"/>
  <c r="AO157" i="12"/>
  <c r="AM157" i="12"/>
  <c r="AJ157" i="12"/>
  <c r="AH157" i="12"/>
  <c r="AG157" i="12"/>
  <c r="AE157" i="12"/>
  <c r="O157" i="12"/>
  <c r="P157" i="12" s="1"/>
  <c r="R157" i="12" s="1"/>
  <c r="T157" i="12" s="1"/>
  <c r="M157" i="12"/>
  <c r="N157" i="12" s="1"/>
  <c r="AR156" i="12"/>
  <c r="AP156" i="12"/>
  <c r="AO156" i="12"/>
  <c r="AM156" i="12"/>
  <c r="AJ156" i="12"/>
  <c r="AH156" i="12"/>
  <c r="AG156" i="12"/>
  <c r="AE156" i="12"/>
  <c r="O156" i="12"/>
  <c r="P156" i="12" s="1"/>
  <c r="R156" i="12" s="1"/>
  <c r="T156" i="12" s="1"/>
  <c r="M156" i="12"/>
  <c r="N156" i="12" s="1"/>
  <c r="AR155" i="12"/>
  <c r="AP155" i="12"/>
  <c r="AO155" i="12"/>
  <c r="AM155" i="12"/>
  <c r="AJ155" i="12"/>
  <c r="AH155" i="12"/>
  <c r="AG155" i="12"/>
  <c r="AE155" i="12"/>
  <c r="O155" i="12"/>
  <c r="P155" i="12" s="1"/>
  <c r="R155" i="12" s="1"/>
  <c r="T155" i="12" s="1"/>
  <c r="V155" i="12" s="1"/>
  <c r="M155" i="12"/>
  <c r="N155" i="12" s="1"/>
  <c r="AR154" i="12"/>
  <c r="AP154" i="12"/>
  <c r="AO154" i="12"/>
  <c r="AM154" i="12"/>
  <c r="AJ154" i="12"/>
  <c r="AH154" i="12"/>
  <c r="AG154" i="12"/>
  <c r="AE154" i="12"/>
  <c r="R154" i="12"/>
  <c r="T154" i="12" s="1"/>
  <c r="V154" i="12" s="1"/>
  <c r="O154" i="12"/>
  <c r="P154" i="12" s="1"/>
  <c r="N154" i="12"/>
  <c r="M154" i="12"/>
  <c r="AR153" i="12"/>
  <c r="AP153" i="12"/>
  <c r="AO153" i="12"/>
  <c r="AM153" i="12"/>
  <c r="AJ153" i="12"/>
  <c r="AH153" i="12"/>
  <c r="AG153" i="12"/>
  <c r="AE153" i="12"/>
  <c r="P153" i="12"/>
  <c r="R153" i="12" s="1"/>
  <c r="T153" i="12" s="1"/>
  <c r="O153" i="12"/>
  <c r="N153" i="12"/>
  <c r="M153" i="12"/>
  <c r="AR152" i="12"/>
  <c r="AP152" i="12"/>
  <c r="AO152" i="12"/>
  <c r="AM152" i="12"/>
  <c r="AJ152" i="12"/>
  <c r="AH152" i="12"/>
  <c r="AG152" i="12"/>
  <c r="AE152" i="12"/>
  <c r="O152" i="12"/>
  <c r="P152" i="12" s="1"/>
  <c r="R152" i="12" s="1"/>
  <c r="T152" i="12" s="1"/>
  <c r="M152" i="12"/>
  <c r="N152" i="12" s="1"/>
  <c r="AR151" i="12"/>
  <c r="AP151" i="12"/>
  <c r="AO151" i="12"/>
  <c r="AM151" i="12"/>
  <c r="AJ151" i="12"/>
  <c r="AH151" i="12"/>
  <c r="AG151" i="12"/>
  <c r="AE151" i="12"/>
  <c r="O151" i="12"/>
  <c r="P151" i="12" s="1"/>
  <c r="R151" i="12" s="1"/>
  <c r="T151" i="12" s="1"/>
  <c r="M151" i="12"/>
  <c r="N151" i="12" s="1"/>
  <c r="AR150" i="12"/>
  <c r="AP150" i="12"/>
  <c r="AO150" i="12"/>
  <c r="AM150" i="12"/>
  <c r="AJ150" i="12"/>
  <c r="AH150" i="12"/>
  <c r="AG150" i="12"/>
  <c r="AE150" i="12"/>
  <c r="O150" i="12"/>
  <c r="P150" i="12" s="1"/>
  <c r="R150" i="12" s="1"/>
  <c r="T150" i="12" s="1"/>
  <c r="M150" i="12"/>
  <c r="N150" i="12" s="1"/>
  <c r="AR149" i="12"/>
  <c r="AP149" i="12"/>
  <c r="AO149" i="12"/>
  <c r="AM149" i="12"/>
  <c r="AJ149" i="12"/>
  <c r="AH149" i="12"/>
  <c r="AG149" i="12"/>
  <c r="AE149" i="12"/>
  <c r="O149" i="12"/>
  <c r="P149" i="12" s="1"/>
  <c r="R149" i="12" s="1"/>
  <c r="T149" i="12" s="1"/>
  <c r="M149" i="12"/>
  <c r="N149" i="12" s="1"/>
  <c r="AR148" i="12"/>
  <c r="AP148" i="12"/>
  <c r="AO148" i="12"/>
  <c r="AM148" i="12"/>
  <c r="AJ148" i="12"/>
  <c r="AH148" i="12"/>
  <c r="AG148" i="12"/>
  <c r="AE148" i="12"/>
  <c r="O148" i="12"/>
  <c r="P148" i="12" s="1"/>
  <c r="R148" i="12" s="1"/>
  <c r="T148" i="12" s="1"/>
  <c r="M148" i="12"/>
  <c r="N148" i="12" s="1"/>
  <c r="AR147" i="12"/>
  <c r="AP147" i="12"/>
  <c r="AO147" i="12"/>
  <c r="AM147" i="12"/>
  <c r="AJ147" i="12"/>
  <c r="AH147" i="12"/>
  <c r="AG147" i="12"/>
  <c r="AE147" i="12"/>
  <c r="O147" i="12"/>
  <c r="P147" i="12" s="1"/>
  <c r="R147" i="12" s="1"/>
  <c r="T147" i="12" s="1"/>
  <c r="M147" i="12"/>
  <c r="N147" i="12" s="1"/>
  <c r="AR146" i="12"/>
  <c r="AP146" i="12"/>
  <c r="AO146" i="12"/>
  <c r="AM146" i="12"/>
  <c r="AJ146" i="12"/>
  <c r="AH146" i="12"/>
  <c r="AG146" i="12"/>
  <c r="AE146" i="12"/>
  <c r="O146" i="12"/>
  <c r="P146" i="12" s="1"/>
  <c r="R146" i="12" s="1"/>
  <c r="T146" i="12" s="1"/>
  <c r="M146" i="12"/>
  <c r="N146" i="12" s="1"/>
  <c r="AR145" i="12"/>
  <c r="AP145" i="12"/>
  <c r="AO145" i="12"/>
  <c r="AM145" i="12"/>
  <c r="AJ145" i="12"/>
  <c r="AH145" i="12"/>
  <c r="AG145" i="12"/>
  <c r="AE145" i="12"/>
  <c r="P145" i="12"/>
  <c r="R145" i="12" s="1"/>
  <c r="T145" i="12" s="1"/>
  <c r="O145" i="12"/>
  <c r="M145" i="12"/>
  <c r="N145" i="12" s="1"/>
  <c r="AR144" i="12"/>
  <c r="AP144" i="12"/>
  <c r="AO144" i="12"/>
  <c r="AM144" i="12"/>
  <c r="AJ144" i="12"/>
  <c r="AH144" i="12"/>
  <c r="AG144" i="12"/>
  <c r="AE144" i="12"/>
  <c r="O144" i="12"/>
  <c r="P144" i="12" s="1"/>
  <c r="R144" i="12" s="1"/>
  <c r="T144" i="12" s="1"/>
  <c r="M144" i="12"/>
  <c r="N144" i="12" s="1"/>
  <c r="AR143" i="12"/>
  <c r="AP143" i="12"/>
  <c r="AO143" i="12"/>
  <c r="AM143" i="12"/>
  <c r="AJ143" i="12"/>
  <c r="AH143" i="12"/>
  <c r="AG143" i="12"/>
  <c r="AE143" i="12"/>
  <c r="O143" i="12"/>
  <c r="P143" i="12" s="1"/>
  <c r="R143" i="12" s="1"/>
  <c r="T143" i="12" s="1"/>
  <c r="V143" i="12" s="1"/>
  <c r="M143" i="12"/>
  <c r="N143" i="12" s="1"/>
  <c r="AR142" i="12"/>
  <c r="AP142" i="12"/>
  <c r="AO142" i="12"/>
  <c r="AM142" i="12"/>
  <c r="AJ142" i="12"/>
  <c r="AH142" i="12"/>
  <c r="AG142" i="12"/>
  <c r="AE142" i="12"/>
  <c r="O142" i="12"/>
  <c r="P142" i="12" s="1"/>
  <c r="R142" i="12" s="1"/>
  <c r="T142" i="12" s="1"/>
  <c r="V142" i="12" s="1"/>
  <c r="M142" i="12"/>
  <c r="N142" i="12" s="1"/>
  <c r="AR141" i="12"/>
  <c r="AP141" i="12"/>
  <c r="AO141" i="12"/>
  <c r="AM141" i="12"/>
  <c r="AJ141" i="12"/>
  <c r="AH141" i="12"/>
  <c r="AG141" i="12"/>
  <c r="AE141" i="12"/>
  <c r="O141" i="12"/>
  <c r="P141" i="12" s="1"/>
  <c r="R141" i="12" s="1"/>
  <c r="T141" i="12" s="1"/>
  <c r="V141" i="12" s="1"/>
  <c r="M141" i="12"/>
  <c r="N141" i="12" s="1"/>
  <c r="AR140" i="12"/>
  <c r="AP140" i="12"/>
  <c r="AO140" i="12"/>
  <c r="AM140" i="12"/>
  <c r="AJ140" i="12"/>
  <c r="AH140" i="12"/>
  <c r="AG140" i="12"/>
  <c r="AE140" i="12"/>
  <c r="O140" i="12"/>
  <c r="P140" i="12" s="1"/>
  <c r="R140" i="12" s="1"/>
  <c r="T140" i="12" s="1"/>
  <c r="V140" i="12" s="1"/>
  <c r="M140" i="12"/>
  <c r="N140" i="12" s="1"/>
  <c r="AR139" i="12"/>
  <c r="AP139" i="12"/>
  <c r="AO139" i="12"/>
  <c r="AM139" i="12"/>
  <c r="AJ139" i="12"/>
  <c r="AH139" i="12"/>
  <c r="AG139" i="12"/>
  <c r="AE139" i="12"/>
  <c r="O139" i="12"/>
  <c r="P139" i="12" s="1"/>
  <c r="R139" i="12" s="1"/>
  <c r="T139" i="12" s="1"/>
  <c r="M139" i="12"/>
  <c r="N139" i="12" s="1"/>
  <c r="V139" i="12" s="1"/>
  <c r="AR138" i="12"/>
  <c r="AP138" i="12"/>
  <c r="AO138" i="12"/>
  <c r="AM138" i="12"/>
  <c r="AJ138" i="12"/>
  <c r="AH138" i="12"/>
  <c r="AG138" i="12"/>
  <c r="AE138" i="12"/>
  <c r="O138" i="12"/>
  <c r="P138" i="12" s="1"/>
  <c r="R138" i="12" s="1"/>
  <c r="T138" i="12" s="1"/>
  <c r="M138" i="12"/>
  <c r="N138" i="12" s="1"/>
  <c r="AR137" i="12"/>
  <c r="AP137" i="12"/>
  <c r="AO137" i="12"/>
  <c r="AM137" i="12"/>
  <c r="AJ137" i="12"/>
  <c r="AH137" i="12"/>
  <c r="AG137" i="12"/>
  <c r="AE137" i="12"/>
  <c r="O137" i="12"/>
  <c r="P137" i="12" s="1"/>
  <c r="R137" i="12" s="1"/>
  <c r="T137" i="12" s="1"/>
  <c r="V137" i="12" s="1"/>
  <c r="M137" i="12"/>
  <c r="N137" i="12" s="1"/>
  <c r="AR136" i="12"/>
  <c r="AP136" i="12"/>
  <c r="AO136" i="12"/>
  <c r="AM136" i="12"/>
  <c r="AJ136" i="12"/>
  <c r="AH136" i="12"/>
  <c r="AG136" i="12"/>
  <c r="AE136" i="12"/>
  <c r="P136" i="12"/>
  <c r="R136" i="12" s="1"/>
  <c r="T136" i="12" s="1"/>
  <c r="V136" i="12" s="1"/>
  <c r="O136" i="12"/>
  <c r="M136" i="12"/>
  <c r="N136" i="12" s="1"/>
  <c r="AR135" i="12"/>
  <c r="AP135" i="12"/>
  <c r="AO135" i="12"/>
  <c r="AM135" i="12"/>
  <c r="AJ135" i="12"/>
  <c r="AH135" i="12"/>
  <c r="AG135" i="12"/>
  <c r="AE135" i="12"/>
  <c r="O135" i="12"/>
  <c r="P135" i="12" s="1"/>
  <c r="R135" i="12" s="1"/>
  <c r="T135" i="12" s="1"/>
  <c r="M135" i="12"/>
  <c r="N135" i="12" s="1"/>
  <c r="AR134" i="12"/>
  <c r="AP134" i="12"/>
  <c r="AO134" i="12"/>
  <c r="AM134" i="12"/>
  <c r="AJ134" i="12"/>
  <c r="AH134" i="12"/>
  <c r="AG134" i="12"/>
  <c r="AE134" i="12"/>
  <c r="O134" i="12"/>
  <c r="P134" i="12" s="1"/>
  <c r="R134" i="12" s="1"/>
  <c r="T134" i="12" s="1"/>
  <c r="M134" i="12"/>
  <c r="N134" i="12" s="1"/>
  <c r="AR133" i="12"/>
  <c r="AP133" i="12"/>
  <c r="AO133" i="12"/>
  <c r="AM133" i="12"/>
  <c r="AJ133" i="12"/>
  <c r="AH133" i="12"/>
  <c r="AG133" i="12"/>
  <c r="AE133" i="12"/>
  <c r="O133" i="12"/>
  <c r="P133" i="12" s="1"/>
  <c r="R133" i="12" s="1"/>
  <c r="T133" i="12" s="1"/>
  <c r="M133" i="12"/>
  <c r="N133" i="12" s="1"/>
  <c r="AR132" i="12"/>
  <c r="AP132" i="12"/>
  <c r="AO132" i="12"/>
  <c r="AM132" i="12"/>
  <c r="AJ132" i="12"/>
  <c r="AH132" i="12"/>
  <c r="AG132" i="12"/>
  <c r="AE132" i="12"/>
  <c r="O132" i="12"/>
  <c r="P132" i="12" s="1"/>
  <c r="R132" i="12" s="1"/>
  <c r="T132" i="12" s="1"/>
  <c r="M132" i="12"/>
  <c r="N132" i="12" s="1"/>
  <c r="AR131" i="12"/>
  <c r="AP131" i="12"/>
  <c r="AO131" i="12"/>
  <c r="AM131" i="12"/>
  <c r="AJ131" i="12"/>
  <c r="AH131" i="12"/>
  <c r="AG131" i="12"/>
  <c r="AE131" i="12"/>
  <c r="P131" i="12"/>
  <c r="R131" i="12" s="1"/>
  <c r="T131" i="12" s="1"/>
  <c r="V131" i="12" s="1"/>
  <c r="O131" i="12"/>
  <c r="M131" i="12"/>
  <c r="N131" i="12" s="1"/>
  <c r="AR130" i="12"/>
  <c r="AP130" i="12"/>
  <c r="AO130" i="12"/>
  <c r="AM130" i="12"/>
  <c r="AJ130" i="12"/>
  <c r="AH130" i="12"/>
  <c r="AG130" i="12"/>
  <c r="AE130" i="12"/>
  <c r="O130" i="12"/>
  <c r="P130" i="12" s="1"/>
  <c r="R130" i="12" s="1"/>
  <c r="T130" i="12" s="1"/>
  <c r="M130" i="12"/>
  <c r="N130" i="12" s="1"/>
  <c r="AR129" i="12"/>
  <c r="AP129" i="12"/>
  <c r="AO129" i="12"/>
  <c r="AM129" i="12"/>
  <c r="AJ129" i="12"/>
  <c r="AH129" i="12"/>
  <c r="AG129" i="12"/>
  <c r="AE129" i="12"/>
  <c r="O129" i="12"/>
  <c r="P129" i="12" s="1"/>
  <c r="R129" i="12" s="1"/>
  <c r="T129" i="12" s="1"/>
  <c r="N129" i="12"/>
  <c r="M129" i="12"/>
  <c r="AR128" i="12"/>
  <c r="AP128" i="12"/>
  <c r="AO128" i="12"/>
  <c r="AM128" i="12"/>
  <c r="AJ128" i="12"/>
  <c r="AH128" i="12"/>
  <c r="AG128" i="12"/>
  <c r="AE128" i="12"/>
  <c r="O128" i="12"/>
  <c r="P128" i="12" s="1"/>
  <c r="R128" i="12" s="1"/>
  <c r="T128" i="12" s="1"/>
  <c r="V128" i="12" s="1"/>
  <c r="M128" i="12"/>
  <c r="N128" i="12" s="1"/>
  <c r="AR127" i="12"/>
  <c r="AP127" i="12"/>
  <c r="AO127" i="12"/>
  <c r="AM127" i="12"/>
  <c r="AJ127" i="12"/>
  <c r="AH127" i="12"/>
  <c r="AG127" i="12"/>
  <c r="AE127" i="12"/>
  <c r="O127" i="12"/>
  <c r="P127" i="12" s="1"/>
  <c r="R127" i="12" s="1"/>
  <c r="T127" i="12" s="1"/>
  <c r="M127" i="12"/>
  <c r="N127" i="12" s="1"/>
  <c r="AR126" i="12"/>
  <c r="AP126" i="12"/>
  <c r="AO126" i="12"/>
  <c r="AM126" i="12"/>
  <c r="AJ126" i="12"/>
  <c r="AH126" i="12"/>
  <c r="AG126" i="12"/>
  <c r="AE126" i="12"/>
  <c r="O126" i="12"/>
  <c r="P126" i="12" s="1"/>
  <c r="R126" i="12" s="1"/>
  <c r="T126" i="12" s="1"/>
  <c r="M126" i="12"/>
  <c r="N126" i="12" s="1"/>
  <c r="AR125" i="12"/>
  <c r="AP125" i="12"/>
  <c r="AO125" i="12"/>
  <c r="AM125" i="12"/>
  <c r="AJ125" i="12"/>
  <c r="AH125" i="12"/>
  <c r="AG125" i="12"/>
  <c r="AE125" i="12"/>
  <c r="O125" i="12"/>
  <c r="P125" i="12" s="1"/>
  <c r="R125" i="12" s="1"/>
  <c r="T125" i="12" s="1"/>
  <c r="V125" i="12" s="1"/>
  <c r="M125" i="12"/>
  <c r="N125" i="12" s="1"/>
  <c r="AR124" i="12"/>
  <c r="AQ124" i="12"/>
  <c r="AP124" i="12"/>
  <c r="AM124" i="12"/>
  <c r="AJ124" i="12"/>
  <c r="AI124" i="12"/>
  <c r="AH124" i="12"/>
  <c r="AE124" i="12"/>
  <c r="P124" i="12"/>
  <c r="R124" i="12" s="1"/>
  <c r="T124" i="12" s="1"/>
  <c r="V124" i="12" s="1"/>
  <c r="O124" i="12"/>
  <c r="M124" i="12"/>
  <c r="N124" i="12" s="1"/>
  <c r="AR123" i="12"/>
  <c r="AQ123" i="12"/>
  <c r="AP123" i="12"/>
  <c r="AM123" i="12"/>
  <c r="AJ123" i="12"/>
  <c r="AI123" i="12"/>
  <c r="AH123" i="12"/>
  <c r="AE123" i="12"/>
  <c r="O123" i="12"/>
  <c r="P123" i="12" s="1"/>
  <c r="R123" i="12" s="1"/>
  <c r="T123" i="12" s="1"/>
  <c r="M123" i="12"/>
  <c r="N123" i="12" s="1"/>
  <c r="AR122" i="12"/>
  <c r="AQ122" i="12"/>
  <c r="AP122" i="12"/>
  <c r="AM122" i="12"/>
  <c r="AJ122" i="12"/>
  <c r="AI122" i="12"/>
  <c r="AH122" i="12"/>
  <c r="AE122" i="12"/>
  <c r="O122" i="12"/>
  <c r="P122" i="12" s="1"/>
  <c r="R122" i="12" s="1"/>
  <c r="T122" i="12" s="1"/>
  <c r="M122" i="12"/>
  <c r="N122" i="12" s="1"/>
  <c r="AR121" i="12"/>
  <c r="AP121" i="12"/>
  <c r="AO121" i="12"/>
  <c r="AM121" i="12"/>
  <c r="AJ121" i="12"/>
  <c r="AH121" i="12"/>
  <c r="AG121" i="12"/>
  <c r="AE121" i="12"/>
  <c r="P121" i="12"/>
  <c r="R121" i="12" s="1"/>
  <c r="T121" i="12" s="1"/>
  <c r="O121" i="12"/>
  <c r="M121" i="12"/>
  <c r="N121" i="12" s="1"/>
  <c r="V121" i="12" s="1"/>
  <c r="AR120" i="12"/>
  <c r="AQ120" i="12"/>
  <c r="AO120" i="12"/>
  <c r="AN120" i="12"/>
  <c r="AM120" i="12"/>
  <c r="AJ120" i="12"/>
  <c r="AI120" i="12"/>
  <c r="AG120" i="12"/>
  <c r="AF120" i="12"/>
  <c r="AE120" i="12"/>
  <c r="O120" i="12"/>
  <c r="P120" i="12" s="1"/>
  <c r="R120" i="12" s="1"/>
  <c r="T120" i="12" s="1"/>
  <c r="M120" i="12"/>
  <c r="N120" i="12" s="1"/>
  <c r="AR119" i="12"/>
  <c r="AQ119" i="12"/>
  <c r="AO119" i="12"/>
  <c r="AN119" i="12"/>
  <c r="AM119" i="12"/>
  <c r="AJ119" i="12"/>
  <c r="AI119" i="12"/>
  <c r="AG119" i="12"/>
  <c r="AF119" i="12"/>
  <c r="AE119" i="12"/>
  <c r="O119" i="12"/>
  <c r="P119" i="12" s="1"/>
  <c r="R119" i="12" s="1"/>
  <c r="T119" i="12" s="1"/>
  <c r="M119" i="12"/>
  <c r="N119" i="12" s="1"/>
  <c r="AR118" i="12"/>
  <c r="AQ118" i="12"/>
  <c r="AO118" i="12"/>
  <c r="AN118" i="12"/>
  <c r="AM118" i="12"/>
  <c r="AJ118" i="12"/>
  <c r="AI118" i="12"/>
  <c r="AG118" i="12"/>
  <c r="AF118" i="12"/>
  <c r="AE118" i="12"/>
  <c r="O118" i="12"/>
  <c r="P118" i="12" s="1"/>
  <c r="R118" i="12" s="1"/>
  <c r="T118" i="12" s="1"/>
  <c r="M118" i="12"/>
  <c r="N118" i="12" s="1"/>
  <c r="AR117" i="12"/>
  <c r="AQ117" i="12"/>
  <c r="AP117" i="12"/>
  <c r="AM117" i="12"/>
  <c r="AJ117" i="12"/>
  <c r="AI117" i="12"/>
  <c r="AH117" i="12"/>
  <c r="AE117" i="12"/>
  <c r="O117" i="12"/>
  <c r="P117" i="12" s="1"/>
  <c r="R117" i="12" s="1"/>
  <c r="T117" i="12" s="1"/>
  <c r="M117" i="12"/>
  <c r="N117" i="12" s="1"/>
  <c r="AR116" i="12"/>
  <c r="AQ116" i="12"/>
  <c r="AO116" i="12"/>
  <c r="AN116" i="12"/>
  <c r="AM116" i="12"/>
  <c r="AJ116" i="12"/>
  <c r="AI116" i="12"/>
  <c r="AG116" i="12"/>
  <c r="AF116" i="12"/>
  <c r="AE116" i="12"/>
  <c r="O116" i="12"/>
  <c r="P116" i="12" s="1"/>
  <c r="R116" i="12" s="1"/>
  <c r="T116" i="12" s="1"/>
  <c r="V116" i="12" s="1"/>
  <c r="M116" i="12"/>
  <c r="N116" i="12" s="1"/>
  <c r="AR115" i="12"/>
  <c r="AQ115" i="12"/>
  <c r="AO115" i="12"/>
  <c r="AN115" i="12"/>
  <c r="AM115" i="12"/>
  <c r="AJ115" i="12"/>
  <c r="AI115" i="12"/>
  <c r="AG115" i="12"/>
  <c r="AF115" i="12"/>
  <c r="AE115" i="12"/>
  <c r="O115" i="12"/>
  <c r="P115" i="12" s="1"/>
  <c r="R115" i="12" s="1"/>
  <c r="T115" i="12" s="1"/>
  <c r="V115" i="12" s="1"/>
  <c r="M115" i="12"/>
  <c r="N115" i="12" s="1"/>
  <c r="AR114" i="12"/>
  <c r="AQ114" i="12"/>
  <c r="AO114" i="12"/>
  <c r="AN114" i="12"/>
  <c r="AM114" i="12"/>
  <c r="AJ114" i="12"/>
  <c r="AI114" i="12"/>
  <c r="AG114" i="12"/>
  <c r="AF114" i="12"/>
  <c r="AE114" i="12"/>
  <c r="O114" i="12"/>
  <c r="P114" i="12" s="1"/>
  <c r="R114" i="12" s="1"/>
  <c r="T114" i="12" s="1"/>
  <c r="V114" i="12" s="1"/>
  <c r="M114" i="12"/>
  <c r="N114" i="12" s="1"/>
  <c r="AR113" i="12"/>
  <c r="AP113" i="12"/>
  <c r="AO113" i="12"/>
  <c r="AM113" i="12"/>
  <c r="AJ113" i="12"/>
  <c r="AH113" i="12"/>
  <c r="AG113" i="12"/>
  <c r="AE113" i="12"/>
  <c r="O113" i="12"/>
  <c r="P113" i="12" s="1"/>
  <c r="R113" i="12" s="1"/>
  <c r="T113" i="12" s="1"/>
  <c r="N113" i="12"/>
  <c r="M113" i="12"/>
  <c r="AR112" i="12"/>
  <c r="AP112" i="12"/>
  <c r="AO112" i="12"/>
  <c r="AM112" i="12"/>
  <c r="AJ112" i="12"/>
  <c r="AH112" i="12"/>
  <c r="AG112" i="12"/>
  <c r="AE112" i="12"/>
  <c r="O112" i="12"/>
  <c r="P112" i="12" s="1"/>
  <c r="R112" i="12" s="1"/>
  <c r="T112" i="12" s="1"/>
  <c r="V112" i="12" s="1"/>
  <c r="M112" i="12"/>
  <c r="N112" i="12" s="1"/>
  <c r="AR111" i="12"/>
  <c r="AP111" i="12"/>
  <c r="AO111" i="12"/>
  <c r="AM111" i="12"/>
  <c r="AJ111" i="12"/>
  <c r="AH111" i="12"/>
  <c r="AG111" i="12"/>
  <c r="AE111" i="12"/>
  <c r="P111" i="12"/>
  <c r="R111" i="12" s="1"/>
  <c r="T111" i="12" s="1"/>
  <c r="O111" i="12"/>
  <c r="N111" i="12"/>
  <c r="M111" i="12"/>
  <c r="AR110" i="12"/>
  <c r="AP110" i="12"/>
  <c r="AO110" i="12"/>
  <c r="AM110" i="12"/>
  <c r="AJ110" i="12"/>
  <c r="AH110" i="12"/>
  <c r="AG110" i="12"/>
  <c r="AE110" i="12"/>
  <c r="O110" i="12"/>
  <c r="P110" i="12" s="1"/>
  <c r="R110" i="12" s="1"/>
  <c r="T110" i="12" s="1"/>
  <c r="V110" i="12" s="1"/>
  <c r="M110" i="12"/>
  <c r="N110" i="12" s="1"/>
  <c r="AR109" i="12"/>
  <c r="AP109" i="12"/>
  <c r="AO109" i="12"/>
  <c r="AM109" i="12"/>
  <c r="AJ109" i="12"/>
  <c r="AH109" i="12"/>
  <c r="AG109" i="12"/>
  <c r="AE109" i="12"/>
  <c r="O109" i="12"/>
  <c r="P109" i="12" s="1"/>
  <c r="R109" i="12" s="1"/>
  <c r="T109" i="12" s="1"/>
  <c r="V109" i="12" s="1"/>
  <c r="M109" i="12"/>
  <c r="N109" i="12" s="1"/>
  <c r="AR108" i="12"/>
  <c r="AP108" i="12"/>
  <c r="AO108" i="12"/>
  <c r="AM108" i="12"/>
  <c r="AJ108" i="12"/>
  <c r="AH108" i="12"/>
  <c r="AG108" i="12"/>
  <c r="AE108" i="12"/>
  <c r="P108" i="12"/>
  <c r="R108" i="12" s="1"/>
  <c r="T108" i="12" s="1"/>
  <c r="V108" i="12" s="1"/>
  <c r="O108" i="12"/>
  <c r="M108" i="12"/>
  <c r="N108" i="12" s="1"/>
  <c r="AR107" i="12"/>
  <c r="AP107" i="12"/>
  <c r="AO107" i="12"/>
  <c r="AM107" i="12"/>
  <c r="AJ107" i="12"/>
  <c r="AH107" i="12"/>
  <c r="AG107" i="12"/>
  <c r="AE107" i="12"/>
  <c r="O107" i="12"/>
  <c r="P107" i="12" s="1"/>
  <c r="R107" i="12" s="1"/>
  <c r="T107" i="12" s="1"/>
  <c r="M107" i="12"/>
  <c r="N107" i="12" s="1"/>
  <c r="AR106" i="12"/>
  <c r="AP106" i="12"/>
  <c r="AO106" i="12"/>
  <c r="AM106" i="12"/>
  <c r="AJ106" i="12"/>
  <c r="AH106" i="12"/>
  <c r="AG106" i="12"/>
  <c r="AE106" i="12"/>
  <c r="O106" i="12"/>
  <c r="P106" i="12" s="1"/>
  <c r="R106" i="12" s="1"/>
  <c r="T106" i="12" s="1"/>
  <c r="N106" i="12"/>
  <c r="M106" i="12"/>
  <c r="AR105" i="12"/>
  <c r="AP105" i="12"/>
  <c r="AO105" i="12"/>
  <c r="AM105" i="12"/>
  <c r="AJ105" i="12"/>
  <c r="AH105" i="12"/>
  <c r="AG105" i="12"/>
  <c r="AE105" i="12"/>
  <c r="O105" i="12"/>
  <c r="P105" i="12" s="1"/>
  <c r="R105" i="12" s="1"/>
  <c r="T105" i="12" s="1"/>
  <c r="M105" i="12"/>
  <c r="N105" i="12" s="1"/>
  <c r="AR104" i="12"/>
  <c r="AQ104" i="12"/>
  <c r="AP104" i="12"/>
  <c r="AM104" i="12"/>
  <c r="AJ104" i="12"/>
  <c r="AI104" i="12"/>
  <c r="AH104" i="12"/>
  <c r="AE104" i="12"/>
  <c r="O104" i="12"/>
  <c r="P104" i="12" s="1"/>
  <c r="R104" i="12" s="1"/>
  <c r="T104" i="12" s="1"/>
  <c r="M104" i="12"/>
  <c r="N104" i="12" s="1"/>
  <c r="AR103" i="12"/>
  <c r="AQ103" i="12"/>
  <c r="AP103" i="12"/>
  <c r="AM103" i="12"/>
  <c r="AJ103" i="12"/>
  <c r="AI103" i="12"/>
  <c r="AH103" i="12"/>
  <c r="AE103" i="12"/>
  <c r="P103" i="12"/>
  <c r="R103" i="12" s="1"/>
  <c r="T103" i="12" s="1"/>
  <c r="O103" i="12"/>
  <c r="M103" i="12"/>
  <c r="N103" i="12" s="1"/>
  <c r="AR102" i="12"/>
  <c r="AP102" i="12"/>
  <c r="AO102" i="12"/>
  <c r="AM102" i="12"/>
  <c r="AJ102" i="12"/>
  <c r="AH102" i="12"/>
  <c r="AG102" i="12"/>
  <c r="AE102" i="12"/>
  <c r="O102" i="12"/>
  <c r="P102" i="12" s="1"/>
  <c r="R102" i="12" s="1"/>
  <c r="T102" i="12" s="1"/>
  <c r="M102" i="12"/>
  <c r="N102" i="12" s="1"/>
  <c r="AR101" i="12"/>
  <c r="AQ101" i="12"/>
  <c r="AP101" i="12"/>
  <c r="AO101" i="12"/>
  <c r="AN101" i="12"/>
  <c r="AJ101" i="12"/>
  <c r="AI101" i="12"/>
  <c r="AH101" i="12"/>
  <c r="AG101" i="12"/>
  <c r="AF101" i="12"/>
  <c r="R101" i="12"/>
  <c r="T101" i="12" s="1"/>
  <c r="V101" i="12" s="1"/>
  <c r="O101" i="12"/>
  <c r="P101" i="12" s="1"/>
  <c r="M101" i="12"/>
  <c r="N101" i="12" s="1"/>
  <c r="AR100" i="12"/>
  <c r="AQ100" i="12"/>
  <c r="AP100" i="12"/>
  <c r="AO100" i="12"/>
  <c r="AN100" i="12"/>
  <c r="AJ100" i="12"/>
  <c r="AI100" i="12"/>
  <c r="AH100" i="12"/>
  <c r="AG100" i="12"/>
  <c r="AF100" i="12"/>
  <c r="O100" i="12"/>
  <c r="P100" i="12" s="1"/>
  <c r="R100" i="12" s="1"/>
  <c r="T100" i="12" s="1"/>
  <c r="M100" i="12"/>
  <c r="N100" i="12" s="1"/>
  <c r="AR99" i="12"/>
  <c r="AQ99" i="12"/>
  <c r="AP99" i="12"/>
  <c r="AO99" i="12"/>
  <c r="AN99" i="12"/>
  <c r="AJ99" i="12"/>
  <c r="AI99" i="12"/>
  <c r="AH99" i="12"/>
  <c r="AG99" i="12"/>
  <c r="AF99" i="12"/>
  <c r="P99" i="12"/>
  <c r="R99" i="12" s="1"/>
  <c r="T99" i="12" s="1"/>
  <c r="O99" i="12"/>
  <c r="M99" i="12"/>
  <c r="N99" i="12" s="1"/>
  <c r="AR98" i="12"/>
  <c r="AQ98" i="12"/>
  <c r="AP98" i="12"/>
  <c r="AO98" i="12"/>
  <c r="AN98" i="12"/>
  <c r="AJ98" i="12"/>
  <c r="AI98" i="12"/>
  <c r="AH98" i="12"/>
  <c r="AG98" i="12"/>
  <c r="AF98" i="12"/>
  <c r="O98" i="12"/>
  <c r="P98" i="12" s="1"/>
  <c r="R98" i="12" s="1"/>
  <c r="T98" i="12" s="1"/>
  <c r="N98" i="12"/>
  <c r="M98" i="12"/>
  <c r="AR97" i="12"/>
  <c r="AQ97" i="12"/>
  <c r="AP97" i="12"/>
  <c r="AO97" i="12"/>
  <c r="AN97" i="12"/>
  <c r="AJ97" i="12"/>
  <c r="AI97" i="12"/>
  <c r="AH97" i="12"/>
  <c r="AG97" i="12"/>
  <c r="AF97" i="12"/>
  <c r="O97" i="12"/>
  <c r="P97" i="12" s="1"/>
  <c r="R97" i="12" s="1"/>
  <c r="T97" i="12" s="1"/>
  <c r="V97" i="12" s="1"/>
  <c r="M97" i="12"/>
  <c r="N97" i="12" s="1"/>
  <c r="AR96" i="12"/>
  <c r="AQ96" i="12"/>
  <c r="AP96" i="12"/>
  <c r="AO96" i="12"/>
  <c r="AN96" i="12"/>
  <c r="AJ96" i="12"/>
  <c r="AI96" i="12"/>
  <c r="AH96" i="12"/>
  <c r="AG96" i="12"/>
  <c r="AF96" i="12"/>
  <c r="O96" i="12"/>
  <c r="P96" i="12" s="1"/>
  <c r="R96" i="12" s="1"/>
  <c r="T96" i="12" s="1"/>
  <c r="V96" i="12" s="1"/>
  <c r="M96" i="12"/>
  <c r="N96" i="12" s="1"/>
  <c r="AR95" i="12"/>
  <c r="AQ95" i="12"/>
  <c r="AP95" i="12"/>
  <c r="AO95" i="12"/>
  <c r="AN95" i="12"/>
  <c r="AJ95" i="12"/>
  <c r="AI95" i="12"/>
  <c r="AH95" i="12"/>
  <c r="AG95" i="12"/>
  <c r="AF95" i="12"/>
  <c r="O95" i="12"/>
  <c r="P95" i="12" s="1"/>
  <c r="R95" i="12" s="1"/>
  <c r="T95" i="12" s="1"/>
  <c r="V95" i="12" s="1"/>
  <c r="M95" i="12"/>
  <c r="N95" i="12" s="1"/>
  <c r="AR94" i="12"/>
  <c r="AQ94" i="12"/>
  <c r="AP94" i="12"/>
  <c r="AO94" i="12"/>
  <c r="AN94" i="12"/>
  <c r="AJ94" i="12"/>
  <c r="AI94" i="12"/>
  <c r="AH94" i="12"/>
  <c r="AG94" i="12"/>
  <c r="AF94" i="12"/>
  <c r="R94" i="12"/>
  <c r="T94" i="12" s="1"/>
  <c r="O94" i="12"/>
  <c r="P94" i="12" s="1"/>
  <c r="M94" i="12"/>
  <c r="N94" i="12" s="1"/>
  <c r="AR93" i="12"/>
  <c r="AQ93" i="12"/>
  <c r="AP93" i="12"/>
  <c r="AO93" i="12"/>
  <c r="AN93" i="12"/>
  <c r="AJ93" i="12"/>
  <c r="AI93" i="12"/>
  <c r="AH93" i="12"/>
  <c r="AG93" i="12"/>
  <c r="AF93" i="12"/>
  <c r="O93" i="12"/>
  <c r="P93" i="12" s="1"/>
  <c r="R93" i="12" s="1"/>
  <c r="T93" i="12" s="1"/>
  <c r="N93" i="12"/>
  <c r="M93" i="12"/>
  <c r="AR92" i="12"/>
  <c r="AQ92" i="12"/>
  <c r="AP92" i="12"/>
  <c r="AO92" i="12"/>
  <c r="AN92" i="12"/>
  <c r="AJ92" i="12"/>
  <c r="AI92" i="12"/>
  <c r="AH92" i="12"/>
  <c r="AG92" i="12"/>
  <c r="AF92" i="12"/>
  <c r="O92" i="12"/>
  <c r="P92" i="12" s="1"/>
  <c r="R92" i="12" s="1"/>
  <c r="T92" i="12" s="1"/>
  <c r="V92" i="12" s="1"/>
  <c r="M92" i="12"/>
  <c r="N92" i="12" s="1"/>
  <c r="AR91" i="12"/>
  <c r="AQ91" i="12"/>
  <c r="AP91" i="12"/>
  <c r="AO91" i="12"/>
  <c r="AN91" i="12"/>
  <c r="AJ91" i="12"/>
  <c r="AI91" i="12"/>
  <c r="AH91" i="12"/>
  <c r="AG91" i="12"/>
  <c r="AF91" i="12"/>
  <c r="O91" i="12"/>
  <c r="P91" i="12" s="1"/>
  <c r="R91" i="12" s="1"/>
  <c r="T91" i="12" s="1"/>
  <c r="V91" i="12" s="1"/>
  <c r="M91" i="12"/>
  <c r="N91" i="12" s="1"/>
  <c r="AR90" i="12"/>
  <c r="AP90" i="12"/>
  <c r="AO90" i="12"/>
  <c r="AM90" i="12"/>
  <c r="AJ90" i="12"/>
  <c r="AH90" i="12"/>
  <c r="AG90" i="12"/>
  <c r="AE90" i="12"/>
  <c r="O90" i="12"/>
  <c r="P90" i="12" s="1"/>
  <c r="R90" i="12" s="1"/>
  <c r="T90" i="12" s="1"/>
  <c r="V90" i="12" s="1"/>
  <c r="M90" i="12"/>
  <c r="N90" i="12" s="1"/>
  <c r="AR89" i="12"/>
  <c r="AP89" i="12"/>
  <c r="AO89" i="12"/>
  <c r="AM89" i="12"/>
  <c r="AJ89" i="12"/>
  <c r="AH89" i="12"/>
  <c r="AG89" i="12"/>
  <c r="AE89" i="12"/>
  <c r="O89" i="12"/>
  <c r="P89" i="12" s="1"/>
  <c r="R89" i="12" s="1"/>
  <c r="T89" i="12" s="1"/>
  <c r="M89" i="12"/>
  <c r="N89" i="12" s="1"/>
  <c r="AR88" i="12"/>
  <c r="AP88" i="12"/>
  <c r="AO88" i="12"/>
  <c r="AM88" i="12"/>
  <c r="AJ88" i="12"/>
  <c r="AH88" i="12"/>
  <c r="AG88" i="12"/>
  <c r="AE88" i="12"/>
  <c r="O88" i="12"/>
  <c r="P88" i="12" s="1"/>
  <c r="R88" i="12" s="1"/>
  <c r="T88" i="12" s="1"/>
  <c r="V88" i="12" s="1"/>
  <c r="M88" i="12"/>
  <c r="N88" i="12" s="1"/>
  <c r="AR87" i="12"/>
  <c r="AP87" i="12"/>
  <c r="AO87" i="12"/>
  <c r="AM87" i="12"/>
  <c r="AJ87" i="12"/>
  <c r="AH87" i="12"/>
  <c r="AG87" i="12"/>
  <c r="AE87" i="12"/>
  <c r="P87" i="12"/>
  <c r="R87" i="12" s="1"/>
  <c r="T87" i="12" s="1"/>
  <c r="O87" i="12"/>
  <c r="M87" i="12"/>
  <c r="N87" i="12" s="1"/>
  <c r="AR86" i="12"/>
  <c r="AP86" i="12"/>
  <c r="AO86" i="12"/>
  <c r="AM86" i="12"/>
  <c r="AJ86" i="12"/>
  <c r="AH86" i="12"/>
  <c r="AG86" i="12"/>
  <c r="AE86" i="12"/>
  <c r="O86" i="12"/>
  <c r="P86" i="12" s="1"/>
  <c r="R86" i="12" s="1"/>
  <c r="T86" i="12" s="1"/>
  <c r="M86" i="12"/>
  <c r="N86" i="12" s="1"/>
  <c r="AR85" i="12"/>
  <c r="AP85" i="12"/>
  <c r="AO85" i="12"/>
  <c r="AM85" i="12"/>
  <c r="AJ85" i="12"/>
  <c r="AH85" i="12"/>
  <c r="AG85" i="12"/>
  <c r="AE85" i="12"/>
  <c r="O85" i="12"/>
  <c r="P85" i="12" s="1"/>
  <c r="R85" i="12" s="1"/>
  <c r="T85" i="12" s="1"/>
  <c r="M85" i="12"/>
  <c r="N85" i="12" s="1"/>
  <c r="AR84" i="12"/>
  <c r="AP84" i="12"/>
  <c r="AO84" i="12"/>
  <c r="AM84" i="12"/>
  <c r="AJ84" i="12"/>
  <c r="AH84" i="12"/>
  <c r="AG84" i="12"/>
  <c r="AE84" i="12"/>
  <c r="O84" i="12"/>
  <c r="P84" i="12" s="1"/>
  <c r="R84" i="12" s="1"/>
  <c r="T84" i="12" s="1"/>
  <c r="V84" i="12" s="1"/>
  <c r="M84" i="12"/>
  <c r="N84" i="12" s="1"/>
  <c r="AR83" i="12"/>
  <c r="AP83" i="12"/>
  <c r="AO83" i="12"/>
  <c r="AM83" i="12"/>
  <c r="AJ83" i="12"/>
  <c r="AH83" i="12"/>
  <c r="AG83" i="12"/>
  <c r="AE83" i="12"/>
  <c r="P83" i="12"/>
  <c r="R83" i="12" s="1"/>
  <c r="T83" i="12" s="1"/>
  <c r="O83" i="12"/>
  <c r="M83" i="12"/>
  <c r="N83" i="12" s="1"/>
  <c r="AR82" i="12"/>
  <c r="AP82" i="12"/>
  <c r="AO82" i="12"/>
  <c r="AM82" i="12"/>
  <c r="AJ82" i="12"/>
  <c r="AH82" i="12"/>
  <c r="AG82" i="12"/>
  <c r="AE82" i="12"/>
  <c r="O82" i="12"/>
  <c r="P82" i="12" s="1"/>
  <c r="R82" i="12" s="1"/>
  <c r="T82" i="12" s="1"/>
  <c r="V82" i="12" s="1"/>
  <c r="M82" i="12"/>
  <c r="N82" i="12" s="1"/>
  <c r="AR81" i="12"/>
  <c r="AP81" i="12"/>
  <c r="AO81" i="12"/>
  <c r="AM81" i="12"/>
  <c r="AJ81" i="12"/>
  <c r="AH81" i="12"/>
  <c r="AG81" i="12"/>
  <c r="AE81" i="12"/>
  <c r="O81" i="12"/>
  <c r="P81" i="12" s="1"/>
  <c r="R81" i="12" s="1"/>
  <c r="T81" i="12" s="1"/>
  <c r="M81" i="12"/>
  <c r="N81" i="12" s="1"/>
  <c r="AR80" i="12"/>
  <c r="AP80" i="12"/>
  <c r="AO80" i="12"/>
  <c r="AM80" i="12"/>
  <c r="AJ80" i="12"/>
  <c r="AH80" i="12"/>
  <c r="AG80" i="12"/>
  <c r="AE80" i="12"/>
  <c r="O80" i="12"/>
  <c r="P80" i="12" s="1"/>
  <c r="R80" i="12" s="1"/>
  <c r="T80" i="12" s="1"/>
  <c r="M80" i="12"/>
  <c r="N80" i="12" s="1"/>
  <c r="AR79" i="12"/>
  <c r="AP79" i="12"/>
  <c r="AO79" i="12"/>
  <c r="AM79" i="12"/>
  <c r="AJ79" i="12"/>
  <c r="AH79" i="12"/>
  <c r="AG79" i="12"/>
  <c r="AE79" i="12"/>
  <c r="O79" i="12"/>
  <c r="P79" i="12" s="1"/>
  <c r="R79" i="12" s="1"/>
  <c r="T79" i="12" s="1"/>
  <c r="M79" i="12"/>
  <c r="N79" i="12" s="1"/>
  <c r="AR78" i="12"/>
  <c r="AP78" i="12"/>
  <c r="AO78" i="12"/>
  <c r="AM78" i="12"/>
  <c r="AJ78" i="12"/>
  <c r="AH78" i="12"/>
  <c r="AG78" i="12"/>
  <c r="AE78" i="12"/>
  <c r="O78" i="12"/>
  <c r="P78" i="12" s="1"/>
  <c r="R78" i="12" s="1"/>
  <c r="T78" i="12" s="1"/>
  <c r="N78" i="12"/>
  <c r="M78" i="12"/>
  <c r="AR77" i="12"/>
  <c r="AP77" i="12"/>
  <c r="AO77" i="12"/>
  <c r="AM77" i="12"/>
  <c r="AJ77" i="12"/>
  <c r="AH77" i="12"/>
  <c r="AG77" i="12"/>
  <c r="AE77" i="12"/>
  <c r="O77" i="12"/>
  <c r="P77" i="12" s="1"/>
  <c r="R77" i="12" s="1"/>
  <c r="T77" i="12" s="1"/>
  <c r="V77" i="12" s="1"/>
  <c r="M77" i="12"/>
  <c r="N77" i="12" s="1"/>
  <c r="AR76" i="12"/>
  <c r="AP76" i="12"/>
  <c r="AO76" i="12"/>
  <c r="AM76" i="12"/>
  <c r="AJ76" i="12"/>
  <c r="AH76" i="12"/>
  <c r="AG76" i="12"/>
  <c r="AE76" i="12"/>
  <c r="O76" i="12"/>
  <c r="P76" i="12" s="1"/>
  <c r="R76" i="12" s="1"/>
  <c r="T76" i="12" s="1"/>
  <c r="V76" i="12" s="1"/>
  <c r="M76" i="12"/>
  <c r="N76" i="12" s="1"/>
  <c r="AR75" i="12"/>
  <c r="AP75" i="12"/>
  <c r="AO75" i="12"/>
  <c r="AM75" i="12"/>
  <c r="AJ75" i="12"/>
  <c r="AH75" i="12"/>
  <c r="AG75" i="12"/>
  <c r="AE75" i="12"/>
  <c r="O75" i="12"/>
  <c r="P75" i="12" s="1"/>
  <c r="R75" i="12" s="1"/>
  <c r="T75" i="12" s="1"/>
  <c r="V75" i="12" s="1"/>
  <c r="M75" i="12"/>
  <c r="N75" i="12" s="1"/>
  <c r="AR74" i="12"/>
  <c r="AP74" i="12"/>
  <c r="AO74" i="12"/>
  <c r="AM74" i="12"/>
  <c r="AJ74" i="12"/>
  <c r="AH74" i="12"/>
  <c r="AG74" i="12"/>
  <c r="AE74" i="12"/>
  <c r="P74" i="12"/>
  <c r="R74" i="12" s="1"/>
  <c r="T74" i="12" s="1"/>
  <c r="V74" i="12" s="1"/>
  <c r="O74" i="12"/>
  <c r="M74" i="12"/>
  <c r="N74" i="12" s="1"/>
  <c r="AR73" i="12"/>
  <c r="AQ73" i="12"/>
  <c r="AP73" i="12"/>
  <c r="AO73" i="12"/>
  <c r="AN73" i="12"/>
  <c r="AJ73" i="12"/>
  <c r="AI73" i="12"/>
  <c r="AH73" i="12"/>
  <c r="AG73" i="12"/>
  <c r="AF73" i="12"/>
  <c r="O73" i="12"/>
  <c r="P73" i="12" s="1"/>
  <c r="R73" i="12" s="1"/>
  <c r="T73" i="12" s="1"/>
  <c r="M73" i="12"/>
  <c r="N73" i="12" s="1"/>
  <c r="AR72" i="12"/>
  <c r="AQ72" i="12"/>
  <c r="AP72" i="12"/>
  <c r="AO72" i="12"/>
  <c r="AN72" i="12"/>
  <c r="AJ72" i="12"/>
  <c r="AI72" i="12"/>
  <c r="AH72" i="12"/>
  <c r="AG72" i="12"/>
  <c r="AF72" i="12"/>
  <c r="O72" i="12"/>
  <c r="P72" i="12" s="1"/>
  <c r="R72" i="12" s="1"/>
  <c r="T72" i="12" s="1"/>
  <c r="M72" i="12"/>
  <c r="N72" i="12" s="1"/>
  <c r="AR71" i="12"/>
  <c r="AQ71" i="12"/>
  <c r="AP71" i="12"/>
  <c r="AO71" i="12"/>
  <c r="AN71" i="12"/>
  <c r="AJ71" i="12"/>
  <c r="AI71" i="12"/>
  <c r="AH71" i="12"/>
  <c r="AG71" i="12"/>
  <c r="AF71" i="12"/>
  <c r="O71" i="12"/>
  <c r="P71" i="12" s="1"/>
  <c r="R71" i="12" s="1"/>
  <c r="T71" i="12" s="1"/>
  <c r="V71" i="12" s="1"/>
  <c r="M71" i="12"/>
  <c r="N71" i="12" s="1"/>
  <c r="AR70" i="12"/>
  <c r="AQ70" i="12"/>
  <c r="AP70" i="12"/>
  <c r="AO70" i="12"/>
  <c r="AN70" i="12"/>
  <c r="AJ70" i="12"/>
  <c r="AI70" i="12"/>
  <c r="AH70" i="12"/>
  <c r="AG70" i="12"/>
  <c r="AF70" i="12"/>
  <c r="R70" i="12"/>
  <c r="T70" i="12" s="1"/>
  <c r="O70" i="12"/>
  <c r="P70" i="12" s="1"/>
  <c r="M70" i="12"/>
  <c r="N70" i="12" s="1"/>
  <c r="AR69" i="12"/>
  <c r="AQ69" i="12"/>
  <c r="AP69" i="12"/>
  <c r="AO69" i="12"/>
  <c r="AN69" i="12"/>
  <c r="AJ69" i="12"/>
  <c r="AI69" i="12"/>
  <c r="AH69" i="12"/>
  <c r="AG69" i="12"/>
  <c r="AF69" i="12"/>
  <c r="O69" i="12"/>
  <c r="P69" i="12" s="1"/>
  <c r="R69" i="12" s="1"/>
  <c r="T69" i="12" s="1"/>
  <c r="M69" i="12"/>
  <c r="N69" i="12" s="1"/>
  <c r="AR68" i="12"/>
  <c r="AP68" i="12"/>
  <c r="AO68" i="12"/>
  <c r="AM68" i="12"/>
  <c r="AJ68" i="12"/>
  <c r="AH68" i="12"/>
  <c r="AG68" i="12"/>
  <c r="AE68" i="12"/>
  <c r="O68" i="12"/>
  <c r="P68" i="12" s="1"/>
  <c r="R68" i="12" s="1"/>
  <c r="T68" i="12" s="1"/>
  <c r="M68" i="12"/>
  <c r="N68" i="12" s="1"/>
  <c r="AR67" i="12"/>
  <c r="AP67" i="12"/>
  <c r="AO67" i="12"/>
  <c r="AM67" i="12"/>
  <c r="AJ67" i="12"/>
  <c r="AH67" i="12"/>
  <c r="AG67" i="12"/>
  <c r="AE67" i="12"/>
  <c r="O67" i="12"/>
  <c r="P67" i="12" s="1"/>
  <c r="R67" i="12" s="1"/>
  <c r="T67" i="12" s="1"/>
  <c r="M67" i="12"/>
  <c r="N67" i="12" s="1"/>
  <c r="AR66" i="12"/>
  <c r="AP66" i="12"/>
  <c r="AO66" i="12"/>
  <c r="AM66" i="12"/>
  <c r="AJ66" i="12"/>
  <c r="AH66" i="12"/>
  <c r="AG66" i="12"/>
  <c r="AE66" i="12"/>
  <c r="O66" i="12"/>
  <c r="P66" i="12" s="1"/>
  <c r="R66" i="12" s="1"/>
  <c r="T66" i="12" s="1"/>
  <c r="M66" i="12"/>
  <c r="N66" i="12" s="1"/>
  <c r="AR65" i="12"/>
  <c r="AP65" i="12"/>
  <c r="AO65" i="12"/>
  <c r="AM65" i="12"/>
  <c r="AJ65" i="12"/>
  <c r="AH65" i="12"/>
  <c r="AG65" i="12"/>
  <c r="AE65" i="12"/>
  <c r="O65" i="12"/>
  <c r="P65" i="12" s="1"/>
  <c r="R65" i="12" s="1"/>
  <c r="T65" i="12" s="1"/>
  <c r="M65" i="12"/>
  <c r="N65" i="12" s="1"/>
  <c r="AR64" i="12"/>
  <c r="AP64" i="12"/>
  <c r="AO64" i="12"/>
  <c r="AM64" i="12"/>
  <c r="AJ64" i="12"/>
  <c r="AH64" i="12"/>
  <c r="AG64" i="12"/>
  <c r="AE64" i="12"/>
  <c r="O64" i="12"/>
  <c r="P64" i="12" s="1"/>
  <c r="R64" i="12" s="1"/>
  <c r="T64" i="12" s="1"/>
  <c r="V64" i="12" s="1"/>
  <c r="M64" i="12"/>
  <c r="N64" i="12" s="1"/>
  <c r="AR63" i="12"/>
  <c r="AP63" i="12"/>
  <c r="AO63" i="12"/>
  <c r="AM63" i="12"/>
  <c r="AJ63" i="12"/>
  <c r="AH63" i="12"/>
  <c r="AG63" i="12"/>
  <c r="AE63" i="12"/>
  <c r="O63" i="12"/>
  <c r="P63" i="12" s="1"/>
  <c r="R63" i="12" s="1"/>
  <c r="T63" i="12" s="1"/>
  <c r="M63" i="12"/>
  <c r="N63" i="12" s="1"/>
  <c r="AR62" i="12"/>
  <c r="AP62" i="12"/>
  <c r="AO62" i="12"/>
  <c r="AM62" i="12"/>
  <c r="AJ62" i="12"/>
  <c r="AH62" i="12"/>
  <c r="AG62" i="12"/>
  <c r="AE62" i="12"/>
  <c r="O62" i="12"/>
  <c r="P62" i="12" s="1"/>
  <c r="R62" i="12" s="1"/>
  <c r="T62" i="12" s="1"/>
  <c r="N62" i="12"/>
  <c r="M62" i="12"/>
  <c r="AR61" i="12"/>
  <c r="AP61" i="12"/>
  <c r="AO61" i="12"/>
  <c r="AM61" i="12"/>
  <c r="AJ61" i="12"/>
  <c r="AH61" i="12"/>
  <c r="AG61" i="12"/>
  <c r="AE61" i="12"/>
  <c r="P61" i="12"/>
  <c r="R61" i="12" s="1"/>
  <c r="T61" i="12" s="1"/>
  <c r="V61" i="12" s="1"/>
  <c r="O61" i="12"/>
  <c r="M61" i="12"/>
  <c r="N61" i="12" s="1"/>
  <c r="AR60" i="12"/>
  <c r="AP60" i="12"/>
  <c r="AO60" i="12"/>
  <c r="AM60" i="12"/>
  <c r="AJ60" i="12"/>
  <c r="AH60" i="12"/>
  <c r="AG60" i="12"/>
  <c r="AE60" i="12"/>
  <c r="O60" i="12"/>
  <c r="P60" i="12" s="1"/>
  <c r="R60" i="12" s="1"/>
  <c r="T60" i="12" s="1"/>
  <c r="V60" i="12" s="1"/>
  <c r="M60" i="12"/>
  <c r="N60" i="12" s="1"/>
  <c r="AR59" i="12"/>
  <c r="AP59" i="12"/>
  <c r="AO59" i="12"/>
  <c r="AM59" i="12"/>
  <c r="AJ59" i="12"/>
  <c r="AH59" i="12"/>
  <c r="AG59" i="12"/>
  <c r="AE59" i="12"/>
  <c r="P59" i="12"/>
  <c r="R59" i="12" s="1"/>
  <c r="T59" i="12" s="1"/>
  <c r="O59" i="12"/>
  <c r="M59" i="12"/>
  <c r="N59" i="12" s="1"/>
  <c r="AR58" i="12"/>
  <c r="AP58" i="12"/>
  <c r="AO58" i="12"/>
  <c r="AM58" i="12"/>
  <c r="AJ58" i="12"/>
  <c r="AH58" i="12"/>
  <c r="AG58" i="12"/>
  <c r="AE58" i="12"/>
  <c r="O58" i="12"/>
  <c r="P58" i="12" s="1"/>
  <c r="R58" i="12" s="1"/>
  <c r="T58" i="12" s="1"/>
  <c r="M58" i="12"/>
  <c r="N58" i="12" s="1"/>
  <c r="AR57" i="12"/>
  <c r="AP57" i="12"/>
  <c r="AO57" i="12"/>
  <c r="AM57" i="12"/>
  <c r="AJ57" i="12"/>
  <c r="AH57" i="12"/>
  <c r="AG57" i="12"/>
  <c r="AE57" i="12"/>
  <c r="P57" i="12"/>
  <c r="R57" i="12" s="1"/>
  <c r="T57" i="12" s="1"/>
  <c r="O57" i="12"/>
  <c r="N57" i="12"/>
  <c r="M57" i="12"/>
  <c r="AR56" i="12"/>
  <c r="AP56" i="12"/>
  <c r="AO56" i="12"/>
  <c r="AM56" i="12"/>
  <c r="AJ56" i="12"/>
  <c r="AH56" i="12"/>
  <c r="AG56" i="12"/>
  <c r="AE56" i="12"/>
  <c r="P56" i="12"/>
  <c r="R56" i="12" s="1"/>
  <c r="T56" i="12" s="1"/>
  <c r="V56" i="12" s="1"/>
  <c r="O56" i="12"/>
  <c r="M56" i="12"/>
  <c r="N56" i="12" s="1"/>
  <c r="AR55" i="12"/>
  <c r="AP55" i="12"/>
  <c r="AO55" i="12"/>
  <c r="AM55" i="12"/>
  <c r="AJ55" i="12"/>
  <c r="AH55" i="12"/>
  <c r="AG55" i="12"/>
  <c r="AE55" i="12"/>
  <c r="O55" i="12"/>
  <c r="P55" i="12" s="1"/>
  <c r="R55" i="12" s="1"/>
  <c r="T55" i="12" s="1"/>
  <c r="M55" i="12"/>
  <c r="N55" i="12" s="1"/>
  <c r="AR54" i="12"/>
  <c r="AP54" i="12"/>
  <c r="AO54" i="12"/>
  <c r="AM54" i="12"/>
  <c r="AJ54" i="12"/>
  <c r="AH54" i="12"/>
  <c r="AG54" i="12"/>
  <c r="AE54" i="12"/>
  <c r="O54" i="12"/>
  <c r="P54" i="12" s="1"/>
  <c r="R54" i="12" s="1"/>
  <c r="T54" i="12" s="1"/>
  <c r="M54" i="12"/>
  <c r="N54" i="12" s="1"/>
  <c r="AR53" i="12"/>
  <c r="AP53" i="12"/>
  <c r="AO53" i="12"/>
  <c r="AM53" i="12"/>
  <c r="AJ53" i="12"/>
  <c r="AH53" i="12"/>
  <c r="AG53" i="12"/>
  <c r="AE53" i="12"/>
  <c r="O53" i="12"/>
  <c r="P53" i="12" s="1"/>
  <c r="R53" i="12" s="1"/>
  <c r="T53" i="12" s="1"/>
  <c r="M53" i="12"/>
  <c r="N53" i="12" s="1"/>
  <c r="AR52" i="12"/>
  <c r="AP52" i="12"/>
  <c r="AO52" i="12"/>
  <c r="AM52" i="12"/>
  <c r="AJ52" i="12"/>
  <c r="AH52" i="12"/>
  <c r="AG52" i="12"/>
  <c r="AE52" i="12"/>
  <c r="O52" i="12"/>
  <c r="P52" i="12" s="1"/>
  <c r="R52" i="12" s="1"/>
  <c r="T52" i="12" s="1"/>
  <c r="M52" i="12"/>
  <c r="N52" i="12" s="1"/>
  <c r="AR51" i="12"/>
  <c r="AP51" i="12"/>
  <c r="AO51" i="12"/>
  <c r="AM51" i="12"/>
  <c r="AJ51" i="12"/>
  <c r="AH51" i="12"/>
  <c r="AG51" i="12"/>
  <c r="AE51" i="12"/>
  <c r="O51" i="12"/>
  <c r="P51" i="12" s="1"/>
  <c r="M51" i="12"/>
  <c r="N51" i="12" s="1"/>
  <c r="AR50" i="12"/>
  <c r="AP50" i="12"/>
  <c r="AO50" i="12"/>
  <c r="AM50" i="12"/>
  <c r="AJ50" i="12"/>
  <c r="AH50" i="12"/>
  <c r="AG50" i="12"/>
  <c r="AE50" i="12"/>
  <c r="O50" i="12"/>
  <c r="P50" i="12" s="1"/>
  <c r="R50" i="12" s="1"/>
  <c r="T50" i="12" s="1"/>
  <c r="M50" i="12"/>
  <c r="N50" i="12" s="1"/>
  <c r="AS49" i="12"/>
  <c r="AR49" i="12"/>
  <c r="AQ49" i="12"/>
  <c r="AP49" i="12"/>
  <c r="AO49" i="12"/>
  <c r="AN49" i="12"/>
  <c r="AM49" i="12"/>
  <c r="AJ49" i="12"/>
  <c r="AI49" i="12"/>
  <c r="AH49" i="12"/>
  <c r="AG49" i="12"/>
  <c r="AF49" i="12"/>
  <c r="AK49" i="12" s="1"/>
  <c r="AE49" i="12"/>
  <c r="M49" i="12"/>
  <c r="AR48" i="12"/>
  <c r="AQ48" i="12"/>
  <c r="AP48" i="12"/>
  <c r="AO48" i="12"/>
  <c r="AN48" i="12"/>
  <c r="AS48" i="12" s="1"/>
  <c r="AM48" i="12"/>
  <c r="AK48" i="12"/>
  <c r="AJ48" i="12"/>
  <c r="AI48" i="12"/>
  <c r="AH48" i="12"/>
  <c r="AG48" i="12"/>
  <c r="AF48" i="12"/>
  <c r="AE48" i="12"/>
  <c r="M48" i="12"/>
  <c r="AR47" i="12"/>
  <c r="AQ47" i="12"/>
  <c r="AO47" i="12"/>
  <c r="AN47" i="12"/>
  <c r="AM47" i="12"/>
  <c r="AJ47" i="12"/>
  <c r="AI47" i="12"/>
  <c r="AG47" i="12"/>
  <c r="AF47" i="12"/>
  <c r="AE47" i="12"/>
  <c r="T47" i="12"/>
  <c r="R47" i="12"/>
  <c r="O47" i="12"/>
  <c r="M47" i="12"/>
  <c r="N47" i="12" s="1"/>
  <c r="V47" i="12" s="1"/>
  <c r="AR46" i="12"/>
  <c r="AQ46" i="12"/>
  <c r="AP46" i="12"/>
  <c r="AM46" i="12"/>
  <c r="AJ46" i="12"/>
  <c r="AI46" i="12"/>
  <c r="AH46" i="12"/>
  <c r="AE46" i="12"/>
  <c r="T46" i="12"/>
  <c r="R46" i="12"/>
  <c r="O46" i="12"/>
  <c r="M46" i="12"/>
  <c r="N46" i="12" s="1"/>
  <c r="V46" i="12" s="1"/>
  <c r="AR45" i="12"/>
  <c r="AP45" i="12"/>
  <c r="AN45" i="12"/>
  <c r="AM45" i="12"/>
  <c r="AJ45" i="12"/>
  <c r="AH45" i="12"/>
  <c r="AF45" i="12"/>
  <c r="AE45" i="12"/>
  <c r="T45" i="12"/>
  <c r="R45" i="12"/>
  <c r="O45" i="12"/>
  <c r="M45" i="12"/>
  <c r="N45" i="12" s="1"/>
  <c r="V45" i="12" s="1"/>
  <c r="AR44" i="12"/>
  <c r="AQ44" i="12"/>
  <c r="AP44" i="12"/>
  <c r="AO44" i="12"/>
  <c r="AN44" i="12"/>
  <c r="AJ44" i="12"/>
  <c r="AI44" i="12"/>
  <c r="AH44" i="12"/>
  <c r="AG44" i="12"/>
  <c r="AF44" i="12"/>
  <c r="T44" i="12"/>
  <c r="R44" i="12"/>
  <c r="O44" i="12"/>
  <c r="N44" i="12"/>
  <c r="V44" i="12" s="1"/>
  <c r="M44" i="12"/>
  <c r="AQ43" i="12"/>
  <c r="AP43" i="12"/>
  <c r="AO43" i="12"/>
  <c r="AN43" i="12"/>
  <c r="AM43" i="12"/>
  <c r="AI43" i="12"/>
  <c r="AH43" i="12"/>
  <c r="AG43" i="12"/>
  <c r="AF43" i="12"/>
  <c r="AE43" i="12"/>
  <c r="V43" i="12"/>
  <c r="T43" i="12"/>
  <c r="R43" i="12"/>
  <c r="O43" i="12"/>
  <c r="M43" i="12"/>
  <c r="N43" i="12" s="1"/>
  <c r="AR42" i="12"/>
  <c r="AP42" i="12"/>
  <c r="AO42" i="12"/>
  <c r="AM42" i="12"/>
  <c r="AJ42" i="12"/>
  <c r="AH42" i="12"/>
  <c r="AG42" i="12"/>
  <c r="AE42" i="12"/>
  <c r="T42" i="12"/>
  <c r="R42" i="12"/>
  <c r="O42" i="12"/>
  <c r="M42" i="12"/>
  <c r="N42" i="12" s="1"/>
  <c r="V42" i="12" s="1"/>
  <c r="AR41" i="12"/>
  <c r="AP41" i="12"/>
  <c r="AO41" i="12"/>
  <c r="AM41" i="12"/>
  <c r="AJ41" i="12"/>
  <c r="AH41" i="12"/>
  <c r="AG41" i="12"/>
  <c r="AE41" i="12"/>
  <c r="T41" i="12"/>
  <c r="R41" i="12"/>
  <c r="O41" i="12"/>
  <c r="M41" i="12"/>
  <c r="N41" i="12" s="1"/>
  <c r="V41" i="12" s="1"/>
  <c r="AR40" i="12"/>
  <c r="AP40" i="12"/>
  <c r="AO40" i="12"/>
  <c r="AM40" i="12"/>
  <c r="AJ40" i="12"/>
  <c r="AH40" i="12"/>
  <c r="AG40" i="12"/>
  <c r="AE40" i="12"/>
  <c r="T40" i="12"/>
  <c r="R40" i="12"/>
  <c r="O40" i="12"/>
  <c r="M40" i="12"/>
  <c r="N40" i="12" s="1"/>
  <c r="V40" i="12" s="1"/>
  <c r="AR39" i="12"/>
  <c r="AQ39" i="12"/>
  <c r="AO39" i="12"/>
  <c r="AN39" i="12"/>
  <c r="AM39" i="12"/>
  <c r="AJ39" i="12"/>
  <c r="AI39" i="12"/>
  <c r="AG39" i="12"/>
  <c r="AF39" i="12"/>
  <c r="AE39" i="12"/>
  <c r="T39" i="12"/>
  <c r="R39" i="12"/>
  <c r="O39" i="12"/>
  <c r="N39" i="12"/>
  <c r="V39" i="12" s="1"/>
  <c r="M39" i="12"/>
  <c r="AR38" i="12"/>
  <c r="AQ38" i="12"/>
  <c r="AO38" i="12"/>
  <c r="AN38" i="12"/>
  <c r="AM38" i="12"/>
  <c r="AJ38" i="12"/>
  <c r="AI38" i="12"/>
  <c r="AG38" i="12"/>
  <c r="AF38" i="12"/>
  <c r="AE38" i="12"/>
  <c r="T38" i="12"/>
  <c r="R38" i="12"/>
  <c r="O38" i="12"/>
  <c r="M38" i="12"/>
  <c r="N38" i="12" s="1"/>
  <c r="V38" i="12" s="1"/>
  <c r="AR37" i="12"/>
  <c r="AQ37" i="12"/>
  <c r="AO37" i="12"/>
  <c r="AN37" i="12"/>
  <c r="AM37" i="12"/>
  <c r="AJ37" i="12"/>
  <c r="AI37" i="12"/>
  <c r="AG37" i="12"/>
  <c r="AF37" i="12"/>
  <c r="AE37" i="12"/>
  <c r="T37" i="12"/>
  <c r="R37" i="12"/>
  <c r="O37" i="12"/>
  <c r="M37" i="12"/>
  <c r="N37" i="12" s="1"/>
  <c r="V37" i="12" s="1"/>
  <c r="AR36" i="12"/>
  <c r="AQ36" i="12"/>
  <c r="AO36" i="12"/>
  <c r="AN36" i="12"/>
  <c r="AM36" i="12"/>
  <c r="AJ36" i="12"/>
  <c r="AI36" i="12"/>
  <c r="AG36" i="12"/>
  <c r="AF36" i="12"/>
  <c r="AE36" i="12"/>
  <c r="T36" i="12"/>
  <c r="R36" i="12"/>
  <c r="O36" i="12"/>
  <c r="M36" i="12"/>
  <c r="N36" i="12" s="1"/>
  <c r="V36" i="12" s="1"/>
  <c r="AR35" i="12"/>
  <c r="AQ35" i="12"/>
  <c r="AP35" i="12"/>
  <c r="AO35" i="12"/>
  <c r="AN35" i="12"/>
  <c r="AJ35" i="12"/>
  <c r="AI35" i="12"/>
  <c r="AH35" i="12"/>
  <c r="AG35" i="12"/>
  <c r="AF35" i="12"/>
  <c r="T35" i="12"/>
  <c r="R35" i="12"/>
  <c r="O35" i="12"/>
  <c r="M35" i="12"/>
  <c r="N35" i="12" s="1"/>
  <c r="V35" i="12" s="1"/>
  <c r="AR34" i="12"/>
  <c r="AQ34" i="12"/>
  <c r="AP34" i="12"/>
  <c r="AO34" i="12"/>
  <c r="AN34" i="12"/>
  <c r="AJ34" i="12"/>
  <c r="AI34" i="12"/>
  <c r="AH34" i="12"/>
  <c r="AG34" i="12"/>
  <c r="AF34" i="12"/>
  <c r="V34" i="12"/>
  <c r="T34" i="12"/>
  <c r="R34" i="12"/>
  <c r="O34" i="12"/>
  <c r="M34" i="12"/>
  <c r="N34" i="12" s="1"/>
  <c r="AR33" i="12"/>
  <c r="AQ33" i="12"/>
  <c r="AP33" i="12"/>
  <c r="AM33" i="12"/>
  <c r="AJ33" i="12"/>
  <c r="AI33" i="12"/>
  <c r="AH33" i="12"/>
  <c r="AE33" i="12"/>
  <c r="T33" i="12"/>
  <c r="R33" i="12"/>
  <c r="O33" i="12"/>
  <c r="M33" i="12"/>
  <c r="N33" i="12" s="1"/>
  <c r="V33" i="12" s="1"/>
  <c r="AR32" i="12"/>
  <c r="AQ32" i="12"/>
  <c r="AP32" i="12"/>
  <c r="AM32" i="12"/>
  <c r="AJ32" i="12"/>
  <c r="AI32" i="12"/>
  <c r="AH32" i="12"/>
  <c r="AE32" i="12"/>
  <c r="T32" i="12"/>
  <c r="R32" i="12"/>
  <c r="O32" i="12"/>
  <c r="M32" i="12"/>
  <c r="N32" i="12" s="1"/>
  <c r="V32" i="12" s="1"/>
  <c r="AR31" i="12"/>
  <c r="AP31" i="12"/>
  <c r="AN31" i="12"/>
  <c r="AM31" i="12"/>
  <c r="AJ31" i="12"/>
  <c r="AH31" i="12"/>
  <c r="AF31" i="12"/>
  <c r="AE31" i="12"/>
  <c r="T31" i="12"/>
  <c r="R31" i="12"/>
  <c r="O31" i="12"/>
  <c r="M31" i="12"/>
  <c r="N31" i="12" s="1"/>
  <c r="V31" i="12" s="1"/>
  <c r="AQ30" i="12"/>
  <c r="AP30" i="12"/>
  <c r="AO30" i="12"/>
  <c r="AN30" i="12"/>
  <c r="AM30" i="12"/>
  <c r="AI30" i="12"/>
  <c r="AH30" i="12"/>
  <c r="AG30" i="12"/>
  <c r="AF30" i="12"/>
  <c r="AE30" i="12"/>
  <c r="T30" i="12"/>
  <c r="R30" i="12"/>
  <c r="O30" i="12"/>
  <c r="M30" i="12"/>
  <c r="N30" i="12" s="1"/>
  <c r="V30" i="12" s="1"/>
  <c r="AQ29" i="12"/>
  <c r="AP29" i="12"/>
  <c r="AO29" i="12"/>
  <c r="AN29" i="12"/>
  <c r="AM29" i="12"/>
  <c r="AI29" i="12"/>
  <c r="AH29" i="12"/>
  <c r="AG29" i="12"/>
  <c r="AF29" i="12"/>
  <c r="AE29" i="12"/>
  <c r="T29" i="12"/>
  <c r="R29" i="12"/>
  <c r="O29" i="12"/>
  <c r="M29" i="12"/>
  <c r="N29" i="12" s="1"/>
  <c r="V29" i="12" s="1"/>
  <c r="AQ28" i="12"/>
  <c r="AP28" i="12"/>
  <c r="AO28" i="12"/>
  <c r="AN28" i="12"/>
  <c r="AM28" i="12"/>
  <c r="AI28" i="12"/>
  <c r="AH28" i="12"/>
  <c r="AG28" i="12"/>
  <c r="AF28" i="12"/>
  <c r="AE28" i="12"/>
  <c r="T28" i="12"/>
  <c r="R28" i="12"/>
  <c r="O28" i="12"/>
  <c r="M28" i="12"/>
  <c r="N28" i="12" s="1"/>
  <c r="V28" i="12" s="1"/>
  <c r="AR27" i="12"/>
  <c r="AP27" i="12"/>
  <c r="AO27" i="12"/>
  <c r="AM27" i="12"/>
  <c r="AJ27" i="12"/>
  <c r="AH27" i="12"/>
  <c r="AG27" i="12"/>
  <c r="AE27" i="12"/>
  <c r="T27" i="12"/>
  <c r="R27" i="12"/>
  <c r="O27" i="12"/>
  <c r="M27" i="12"/>
  <c r="N27" i="12" s="1"/>
  <c r="V27" i="12" s="1"/>
  <c r="AR26" i="12"/>
  <c r="AP26" i="12"/>
  <c r="AO26" i="12"/>
  <c r="AM26" i="12"/>
  <c r="AJ26" i="12"/>
  <c r="AH26" i="12"/>
  <c r="AG26" i="12"/>
  <c r="AE26" i="12"/>
  <c r="T26" i="12"/>
  <c r="R26" i="12"/>
  <c r="O26" i="12"/>
  <c r="M26" i="12"/>
  <c r="N26" i="12" s="1"/>
  <c r="V26" i="12" s="1"/>
  <c r="AR25" i="12"/>
  <c r="AP25" i="12"/>
  <c r="AO25" i="12"/>
  <c r="AM25" i="12"/>
  <c r="AJ25" i="12"/>
  <c r="AH25" i="12"/>
  <c r="AG25" i="12"/>
  <c r="AE25" i="12"/>
  <c r="T25" i="12"/>
  <c r="R25" i="12"/>
  <c r="O25" i="12"/>
  <c r="M25" i="12"/>
  <c r="N25" i="12" s="1"/>
  <c r="V25" i="12" s="1"/>
  <c r="AQ24" i="12"/>
  <c r="AP24" i="12"/>
  <c r="AO24" i="12"/>
  <c r="AN24" i="12"/>
  <c r="AM24" i="12"/>
  <c r="AI24" i="12"/>
  <c r="AH24" i="12"/>
  <c r="AG24" i="12"/>
  <c r="AF24" i="12"/>
  <c r="AE24" i="12"/>
  <c r="T24" i="12"/>
  <c r="R24" i="12"/>
  <c r="O24" i="12"/>
  <c r="M24" i="12"/>
  <c r="N24" i="12" s="1"/>
  <c r="V24" i="12" s="1"/>
  <c r="AQ23" i="12"/>
  <c r="AP23" i="12"/>
  <c r="AO23" i="12"/>
  <c r="AN23" i="12"/>
  <c r="AM23" i="12"/>
  <c r="AI23" i="12"/>
  <c r="AH23" i="12"/>
  <c r="AG23" i="12"/>
  <c r="AF23" i="12"/>
  <c r="AE23" i="12"/>
  <c r="T23" i="12"/>
  <c r="R23" i="12"/>
  <c r="O23" i="12"/>
  <c r="N23" i="12"/>
  <c r="V23" i="12" s="1"/>
  <c r="M23" i="12"/>
  <c r="AR22" i="12"/>
  <c r="AP22" i="12"/>
  <c r="AN22" i="12"/>
  <c r="AM22" i="12"/>
  <c r="AJ22" i="12"/>
  <c r="AH22" i="12"/>
  <c r="AF22" i="12"/>
  <c r="AE22" i="12"/>
  <c r="V22" i="12"/>
  <c r="T22" i="12"/>
  <c r="R22" i="12"/>
  <c r="O22" i="12"/>
  <c r="M22" i="12"/>
  <c r="N22" i="12" s="1"/>
  <c r="AR21" i="12"/>
  <c r="AP21" i="12"/>
  <c r="AN21" i="12"/>
  <c r="AM21" i="12"/>
  <c r="AJ21" i="12"/>
  <c r="AH21" i="12"/>
  <c r="AF21" i="12"/>
  <c r="AE21" i="12"/>
  <c r="T21" i="12"/>
  <c r="R21" i="12"/>
  <c r="O21" i="12"/>
  <c r="M21" i="12"/>
  <c r="N21" i="12" s="1"/>
  <c r="V21" i="12" s="1"/>
  <c r="AR20" i="12"/>
  <c r="AP20" i="12"/>
  <c r="AN20" i="12"/>
  <c r="AM20" i="12"/>
  <c r="AJ20" i="12"/>
  <c r="AH20" i="12"/>
  <c r="AF20" i="12"/>
  <c r="AE20" i="12"/>
  <c r="T20" i="12"/>
  <c r="R20" i="12"/>
  <c r="O20" i="12"/>
  <c r="M20" i="12"/>
  <c r="N20" i="12" s="1"/>
  <c r="V20" i="12" s="1"/>
  <c r="AR19" i="12"/>
  <c r="AP19" i="12"/>
  <c r="AN19" i="12"/>
  <c r="AM19" i="12"/>
  <c r="AJ19" i="12"/>
  <c r="AH19" i="12"/>
  <c r="AF19" i="12"/>
  <c r="AE19" i="12"/>
  <c r="T19" i="12"/>
  <c r="R19" i="12"/>
  <c r="O19" i="12"/>
  <c r="M19" i="12"/>
  <c r="N19" i="12" s="1"/>
  <c r="V19" i="12" s="1"/>
  <c r="AR18" i="12"/>
  <c r="AP18" i="12"/>
  <c r="AN18" i="12"/>
  <c r="AM18" i="12"/>
  <c r="AJ18" i="12"/>
  <c r="AH18" i="12"/>
  <c r="AF18" i="12"/>
  <c r="AE18" i="12"/>
  <c r="T18" i="12"/>
  <c r="R18" i="12"/>
  <c r="O18" i="12"/>
  <c r="M18" i="12"/>
  <c r="N18" i="12" s="1"/>
  <c r="V18" i="12" s="1"/>
  <c r="AR17" i="12"/>
  <c r="AP17" i="12"/>
  <c r="AO17" i="12"/>
  <c r="AM17" i="12"/>
  <c r="AJ17" i="12"/>
  <c r="AH17" i="12"/>
  <c r="AG17" i="12"/>
  <c r="AE17" i="12"/>
  <c r="T17" i="12"/>
  <c r="R17" i="12"/>
  <c r="O17" i="12"/>
  <c r="M17" i="12"/>
  <c r="N17" i="12" s="1"/>
  <c r="V17" i="12" s="1"/>
  <c r="AR16" i="12"/>
  <c r="AP16" i="12"/>
  <c r="AO16" i="12"/>
  <c r="AM16" i="12"/>
  <c r="AJ16" i="12"/>
  <c r="AH16" i="12"/>
  <c r="AG16" i="12"/>
  <c r="AE16" i="12"/>
  <c r="T16" i="12"/>
  <c r="R16" i="12"/>
  <c r="O16" i="12"/>
  <c r="M16" i="12"/>
  <c r="N16" i="12" s="1"/>
  <c r="V16" i="12" s="1"/>
  <c r="AR15" i="12"/>
  <c r="AP15" i="12"/>
  <c r="AO15" i="12"/>
  <c r="AM15" i="12"/>
  <c r="AJ15" i="12"/>
  <c r="AH15" i="12"/>
  <c r="AG15" i="12"/>
  <c r="AE15" i="12"/>
  <c r="T15" i="12"/>
  <c r="R15" i="12"/>
  <c r="O15" i="12"/>
  <c r="M15" i="12"/>
  <c r="N15" i="12" s="1"/>
  <c r="V15" i="12" s="1"/>
  <c r="AR14" i="12"/>
  <c r="AP14" i="12"/>
  <c r="AO14" i="12"/>
  <c r="AM14" i="12"/>
  <c r="AJ14" i="12"/>
  <c r="AH14" i="12"/>
  <c r="AG14" i="12"/>
  <c r="AE14" i="12"/>
  <c r="T14" i="12"/>
  <c r="R14" i="12"/>
  <c r="O14" i="12"/>
  <c r="M14" i="12"/>
  <c r="N14" i="12" s="1"/>
  <c r="V14" i="12" s="1"/>
  <c r="AR13" i="12"/>
  <c r="AP13" i="12"/>
  <c r="AO13" i="12"/>
  <c r="AM13" i="12"/>
  <c r="AJ13" i="12"/>
  <c r="AH13" i="12"/>
  <c r="AG13" i="12"/>
  <c r="AE13" i="12"/>
  <c r="T13" i="12"/>
  <c r="R13" i="12"/>
  <c r="O13" i="12"/>
  <c r="M13" i="12"/>
  <c r="N13" i="12" s="1"/>
  <c r="V13" i="12" s="1"/>
  <c r="AR12" i="12"/>
  <c r="AP12" i="12"/>
  <c r="AO12" i="12"/>
  <c r="AM12" i="12"/>
  <c r="AJ12" i="12"/>
  <c r="AH12" i="12"/>
  <c r="AG12" i="12"/>
  <c r="AE12" i="12"/>
  <c r="T12" i="12"/>
  <c r="R12" i="12"/>
  <c r="O12" i="12"/>
  <c r="M12" i="12"/>
  <c r="N12" i="12" s="1"/>
  <c r="V12" i="12" s="1"/>
  <c r="AR11" i="12"/>
  <c r="AP11" i="12"/>
  <c r="AO11" i="12"/>
  <c r="AM11" i="12"/>
  <c r="AJ11" i="12"/>
  <c r="AH11" i="12"/>
  <c r="AG11" i="12"/>
  <c r="AE11" i="12"/>
  <c r="T11" i="12"/>
  <c r="R11" i="12"/>
  <c r="O11" i="12"/>
  <c r="M11" i="12"/>
  <c r="N11" i="12" s="1"/>
  <c r="AS10" i="12"/>
  <c r="AR10" i="12"/>
  <c r="AQ10" i="12"/>
  <c r="AP10" i="12"/>
  <c r="AO10" i="12"/>
  <c r="AN10" i="12"/>
  <c r="AM10" i="12"/>
  <c r="AJ10" i="12"/>
  <c r="AI10" i="12"/>
  <c r="AH10" i="12"/>
  <c r="AG10" i="12"/>
  <c r="AF10" i="12"/>
  <c r="AE10" i="12"/>
  <c r="M10" i="12"/>
  <c r="AS9" i="12"/>
  <c r="AR9" i="12"/>
  <c r="AQ9" i="12"/>
  <c r="AP9" i="12"/>
  <c r="AO9" i="12"/>
  <c r="AN9" i="12"/>
  <c r="AM9" i="12"/>
  <c r="AJ9" i="12"/>
  <c r="AI9" i="12"/>
  <c r="AH9" i="12"/>
  <c r="AG9" i="12"/>
  <c r="AF9" i="12"/>
  <c r="AE9" i="12"/>
  <c r="M9" i="12"/>
  <c r="AR7" i="12"/>
  <c r="AQ7" i="12"/>
  <c r="AP7" i="12"/>
  <c r="AO7" i="12"/>
  <c r="AN7" i="12"/>
  <c r="AM7" i="12"/>
  <c r="AJ7" i="12"/>
  <c r="AI7" i="12"/>
  <c r="AH7" i="12"/>
  <c r="AG7" i="12"/>
  <c r="AF7" i="12"/>
  <c r="AE7" i="12"/>
  <c r="AC7" i="12"/>
  <c r="AB7" i="12"/>
  <c r="AA7" i="12"/>
  <c r="Z7" i="12"/>
  <c r="Y7" i="12"/>
  <c r="X7" i="12"/>
  <c r="B3" i="12"/>
  <c r="B2" i="12"/>
  <c r="B1" i="12"/>
  <c r="AY22" i="2"/>
  <c r="AX22" i="2"/>
  <c r="AW22" i="2"/>
  <c r="AV22" i="2"/>
  <c r="AU22" i="2"/>
  <c r="AT22" i="2"/>
  <c r="AS22" i="2"/>
  <c r="AR22" i="2"/>
  <c r="AO22" i="2"/>
  <c r="AN22" i="2"/>
  <c r="AM22" i="2"/>
  <c r="AL22" i="2"/>
  <c r="AK22" i="2"/>
  <c r="AJ22" i="2"/>
  <c r="AI22" i="2"/>
  <c r="AH22" i="2"/>
  <c r="K22" i="2"/>
  <c r="AY20" i="2"/>
  <c r="AX20" i="2"/>
  <c r="AW20" i="2"/>
  <c r="AV20" i="2"/>
  <c r="AU20" i="2"/>
  <c r="AT20" i="2"/>
  <c r="AS20" i="2"/>
  <c r="AO20" i="2"/>
  <c r="AN20" i="2"/>
  <c r="AM20" i="2"/>
  <c r="AL20" i="2"/>
  <c r="AK20" i="2"/>
  <c r="AJ20" i="2"/>
  <c r="AI20" i="2"/>
  <c r="L20" i="2"/>
  <c r="G20" i="2"/>
  <c r="P20" i="2" s="1"/>
  <c r="R20" i="2" s="1"/>
  <c r="AY19" i="2"/>
  <c r="AX19" i="2"/>
  <c r="AW19" i="2"/>
  <c r="AV19" i="2"/>
  <c r="AU19" i="2"/>
  <c r="AT19" i="2"/>
  <c r="AS19" i="2"/>
  <c r="AO19" i="2"/>
  <c r="AN19" i="2"/>
  <c r="AM19" i="2"/>
  <c r="AL19" i="2"/>
  <c r="AK19" i="2"/>
  <c r="AJ19" i="2"/>
  <c r="AI19" i="2"/>
  <c r="L19" i="2"/>
  <c r="G19" i="2"/>
  <c r="P19" i="2" s="1"/>
  <c r="R19" i="2" s="1"/>
  <c r="AY18" i="2"/>
  <c r="AX18" i="2"/>
  <c r="AW18" i="2"/>
  <c r="AV18" i="2"/>
  <c r="AU18" i="2"/>
  <c r="AT18" i="2"/>
  <c r="AS18" i="2"/>
  <c r="AO18" i="2"/>
  <c r="AN18" i="2"/>
  <c r="AM18" i="2"/>
  <c r="AL18" i="2"/>
  <c r="AK18" i="2"/>
  <c r="AJ18" i="2"/>
  <c r="AI18" i="2"/>
  <c r="L18" i="2"/>
  <c r="G18" i="2"/>
  <c r="P18" i="2" s="1"/>
  <c r="R18" i="2" s="1"/>
  <c r="AY17" i="2"/>
  <c r="AX17" i="2"/>
  <c r="AW17" i="2"/>
  <c r="AV17" i="2"/>
  <c r="AU17" i="2"/>
  <c r="AT17" i="2"/>
  <c r="AS17" i="2"/>
  <c r="AO17" i="2"/>
  <c r="AN17" i="2"/>
  <c r="AM17" i="2"/>
  <c r="AL17" i="2"/>
  <c r="AK17" i="2"/>
  <c r="AJ17" i="2"/>
  <c r="AI17" i="2"/>
  <c r="L17" i="2"/>
  <c r="G17" i="2"/>
  <c r="P17" i="2" s="1"/>
  <c r="R17" i="2" s="1"/>
  <c r="AY16" i="2"/>
  <c r="AX16" i="2"/>
  <c r="AW16" i="2"/>
  <c r="AV16" i="2"/>
  <c r="AU16" i="2"/>
  <c r="AT16" i="2"/>
  <c r="AS16" i="2"/>
  <c r="AO16" i="2"/>
  <c r="AN16" i="2"/>
  <c r="AM16" i="2"/>
  <c r="AL16" i="2"/>
  <c r="AK16" i="2"/>
  <c r="AJ16" i="2"/>
  <c r="AI16" i="2"/>
  <c r="L16" i="2"/>
  <c r="G16" i="2"/>
  <c r="AY15" i="2"/>
  <c r="AX15" i="2"/>
  <c r="AW15" i="2"/>
  <c r="AV15" i="2"/>
  <c r="AU15" i="2"/>
  <c r="AT15" i="2"/>
  <c r="AS15" i="2"/>
  <c r="AR15" i="2"/>
  <c r="AO15" i="2"/>
  <c r="AN15" i="2"/>
  <c r="AM15" i="2"/>
  <c r="AL15" i="2"/>
  <c r="AK15" i="2"/>
  <c r="AJ15" i="2"/>
  <c r="AI15" i="2"/>
  <c r="AH15" i="2"/>
  <c r="K15" i="2"/>
  <c r="AY14" i="2"/>
  <c r="AX14" i="2"/>
  <c r="AW14" i="2"/>
  <c r="AV14" i="2"/>
  <c r="AU14" i="2"/>
  <c r="AT14" i="2"/>
  <c r="AS14" i="2"/>
  <c r="AR14" i="2"/>
  <c r="AO14" i="2"/>
  <c r="AN14" i="2"/>
  <c r="AM14" i="2"/>
  <c r="AL14" i="2"/>
  <c r="AK14" i="2"/>
  <c r="AJ14" i="2"/>
  <c r="AI14" i="2"/>
  <c r="AH14" i="2"/>
  <c r="K14" i="2"/>
  <c r="AY13" i="2"/>
  <c r="AX13" i="2"/>
  <c r="AW13" i="2"/>
  <c r="AU13" i="2"/>
  <c r="AT13" i="2"/>
  <c r="AR13" i="2"/>
  <c r="AO13" i="2"/>
  <c r="AN13" i="2"/>
  <c r="AM13" i="2"/>
  <c r="AK13" i="2"/>
  <c r="AJ13" i="2"/>
  <c r="AH13" i="2"/>
  <c r="P13" i="2"/>
  <c r="R13" i="2" s="1"/>
  <c r="M13" i="2"/>
  <c r="L13" i="2"/>
  <c r="AY12" i="2"/>
  <c r="AX12" i="2"/>
  <c r="AW12" i="2"/>
  <c r="AU12" i="2"/>
  <c r="AT12" i="2"/>
  <c r="AR12" i="2"/>
  <c r="AO12" i="2"/>
  <c r="AN12" i="2"/>
  <c r="AM12" i="2"/>
  <c r="AK12" i="2"/>
  <c r="AJ12" i="2"/>
  <c r="AH12" i="2"/>
  <c r="P12" i="2"/>
  <c r="R12" i="2" s="1"/>
  <c r="M12" i="2"/>
  <c r="L12" i="2"/>
  <c r="AY10" i="2"/>
  <c r="AX10" i="2"/>
  <c r="AW10" i="2"/>
  <c r="AV10" i="2"/>
  <c r="AU10" i="2"/>
  <c r="AT10" i="2"/>
  <c r="AS10" i="2"/>
  <c r="AR10" i="2"/>
  <c r="AO10" i="2"/>
  <c r="AN10" i="2"/>
  <c r="AM10" i="2"/>
  <c r="AL10" i="2"/>
  <c r="AK10" i="2"/>
  <c r="AJ10" i="2"/>
  <c r="AI10" i="2"/>
  <c r="AH10" i="2"/>
  <c r="K10" i="2"/>
  <c r="AY9" i="2"/>
  <c r="AX9" i="2"/>
  <c r="AW9" i="2"/>
  <c r="AV9" i="2"/>
  <c r="AU9" i="2"/>
  <c r="AT9" i="2"/>
  <c r="AS9" i="2"/>
  <c r="AR9" i="2"/>
  <c r="AO9" i="2"/>
  <c r="AN9" i="2"/>
  <c r="AM9" i="2"/>
  <c r="AL9" i="2"/>
  <c r="AK9" i="2"/>
  <c r="AJ9" i="2"/>
  <c r="AI9" i="2"/>
  <c r="AH9" i="2"/>
  <c r="K9" i="2"/>
  <c r="AY7" i="2"/>
  <c r="AX7" i="2"/>
  <c r="AW7" i="2"/>
  <c r="AV7" i="2"/>
  <c r="AU7" i="2"/>
  <c r="AT7" i="2"/>
  <c r="AS7" i="2"/>
  <c r="AR7" i="2"/>
  <c r="AO7" i="2"/>
  <c r="AN7" i="2"/>
  <c r="AM7" i="2"/>
  <c r="AL7" i="2"/>
  <c r="AK7" i="2"/>
  <c r="AJ7" i="2"/>
  <c r="AI7" i="2"/>
  <c r="AH7" i="2"/>
  <c r="AF7" i="2"/>
  <c r="AE7" i="2"/>
  <c r="AD7" i="2"/>
  <c r="AC7" i="2"/>
  <c r="AB7" i="2"/>
  <c r="AA7" i="2"/>
  <c r="Z7" i="2"/>
  <c r="Y7" i="2"/>
  <c r="B3" i="2"/>
  <c r="B2" i="2"/>
  <c r="B1" i="2"/>
  <c r="AW778" i="3"/>
  <c r="AV778" i="3"/>
  <c r="AU778" i="3"/>
  <c r="AT778" i="3"/>
  <c r="AS778" i="3"/>
  <c r="AR778" i="3"/>
  <c r="AQ778" i="3"/>
  <c r="AP778" i="3"/>
  <c r="AM778" i="3"/>
  <c r="AL778" i="3"/>
  <c r="AK778" i="3"/>
  <c r="AJ778" i="3"/>
  <c r="AI778" i="3"/>
  <c r="AH778" i="3"/>
  <c r="AG778" i="3"/>
  <c r="AF778" i="3"/>
  <c r="L778" i="3"/>
  <c r="N722" i="3"/>
  <c r="O722" i="3" s="1"/>
  <c r="Q722" i="3" s="1"/>
  <c r="S722" i="3" s="1"/>
  <c r="L722" i="3"/>
  <c r="M722" i="3" s="1"/>
  <c r="AW721" i="3"/>
  <c r="AV721" i="3"/>
  <c r="AU721" i="3"/>
  <c r="AT721" i="3"/>
  <c r="AS721" i="3"/>
  <c r="AR721" i="3"/>
  <c r="AQ721" i="3"/>
  <c r="AM721" i="3"/>
  <c r="AL721" i="3"/>
  <c r="AK721" i="3"/>
  <c r="AJ721" i="3"/>
  <c r="AI721" i="3"/>
  <c r="AH721" i="3"/>
  <c r="AG721" i="3"/>
  <c r="N721" i="3"/>
  <c r="O721" i="3" s="1"/>
  <c r="Q721" i="3" s="1"/>
  <c r="S721" i="3" s="1"/>
  <c r="L721" i="3"/>
  <c r="M721" i="3" s="1"/>
  <c r="AW720" i="3"/>
  <c r="AV720" i="3"/>
  <c r="AU720" i="3"/>
  <c r="AT720" i="3"/>
  <c r="AS720" i="3"/>
  <c r="AR720" i="3"/>
  <c r="AQ720" i="3"/>
  <c r="AM720" i="3"/>
  <c r="AL720" i="3"/>
  <c r="AK720" i="3"/>
  <c r="AJ720" i="3"/>
  <c r="AI720" i="3"/>
  <c r="AH720" i="3"/>
  <c r="AG720" i="3"/>
  <c r="N720" i="3"/>
  <c r="O720" i="3" s="1"/>
  <c r="Q720" i="3" s="1"/>
  <c r="S720" i="3" s="1"/>
  <c r="L720" i="3"/>
  <c r="M720" i="3" s="1"/>
  <c r="AW719" i="3"/>
  <c r="AV719" i="3"/>
  <c r="AU719" i="3"/>
  <c r="AT719" i="3"/>
  <c r="AS719" i="3"/>
  <c r="AR719" i="3"/>
  <c r="AQ719" i="3"/>
  <c r="AM719" i="3"/>
  <c r="AL719" i="3"/>
  <c r="AK719" i="3"/>
  <c r="AJ719" i="3"/>
  <c r="AI719" i="3"/>
  <c r="AH719" i="3"/>
  <c r="AG719" i="3"/>
  <c r="N719" i="3"/>
  <c r="O719" i="3" s="1"/>
  <c r="Q719" i="3" s="1"/>
  <c r="S719" i="3" s="1"/>
  <c r="L719" i="3"/>
  <c r="M719" i="3" s="1"/>
  <c r="AW718" i="3"/>
  <c r="AV718" i="3"/>
  <c r="AU718" i="3"/>
  <c r="AT718" i="3"/>
  <c r="AS718" i="3"/>
  <c r="AR718" i="3"/>
  <c r="AQ718" i="3"/>
  <c r="AM718" i="3"/>
  <c r="AL718" i="3"/>
  <c r="AK718" i="3"/>
  <c r="AJ718" i="3"/>
  <c r="AI718" i="3"/>
  <c r="AH718" i="3"/>
  <c r="AG718" i="3"/>
  <c r="N718" i="3"/>
  <c r="O718" i="3" s="1"/>
  <c r="Q718" i="3" s="1"/>
  <c r="S718" i="3" s="1"/>
  <c r="L718" i="3"/>
  <c r="M718" i="3" s="1"/>
  <c r="AW717" i="3"/>
  <c r="AV717" i="3"/>
  <c r="AU717" i="3"/>
  <c r="AT717" i="3"/>
  <c r="AS717" i="3"/>
  <c r="AR717" i="3"/>
  <c r="AQ717" i="3"/>
  <c r="AM717" i="3"/>
  <c r="AL717" i="3"/>
  <c r="AK717" i="3"/>
  <c r="AJ717" i="3"/>
  <c r="AI717" i="3"/>
  <c r="AH717" i="3"/>
  <c r="AG717" i="3"/>
  <c r="N717" i="3"/>
  <c r="O717" i="3" s="1"/>
  <c r="Q717" i="3" s="1"/>
  <c r="S717" i="3" s="1"/>
  <c r="L717" i="3"/>
  <c r="M717" i="3" s="1"/>
  <c r="AW716" i="3"/>
  <c r="AV716" i="3"/>
  <c r="AU716" i="3"/>
  <c r="AT716" i="3"/>
  <c r="AS716" i="3"/>
  <c r="AR716" i="3"/>
  <c r="AQ716" i="3"/>
  <c r="AM716" i="3"/>
  <c r="AL716" i="3"/>
  <c r="AK716" i="3"/>
  <c r="AJ716" i="3"/>
  <c r="AI716" i="3"/>
  <c r="AH716" i="3"/>
  <c r="AG716" i="3"/>
  <c r="N716" i="3"/>
  <c r="O716" i="3" s="1"/>
  <c r="Q716" i="3" s="1"/>
  <c r="S716" i="3" s="1"/>
  <c r="L716" i="3"/>
  <c r="M716" i="3" s="1"/>
  <c r="AW715" i="3"/>
  <c r="AV715" i="3"/>
  <c r="AU715" i="3"/>
  <c r="AT715" i="3"/>
  <c r="AS715" i="3"/>
  <c r="AR715" i="3"/>
  <c r="AQ715" i="3"/>
  <c r="AM715" i="3"/>
  <c r="AL715" i="3"/>
  <c r="AK715" i="3"/>
  <c r="AJ715" i="3"/>
  <c r="AI715" i="3"/>
  <c r="AH715" i="3"/>
  <c r="AG715" i="3"/>
  <c r="N715" i="3"/>
  <c r="O715" i="3" s="1"/>
  <c r="Q715" i="3" s="1"/>
  <c r="S715" i="3" s="1"/>
  <c r="L715" i="3"/>
  <c r="M715" i="3" s="1"/>
  <c r="AW714" i="3"/>
  <c r="AV714" i="3"/>
  <c r="AU714" i="3"/>
  <c r="AT714" i="3"/>
  <c r="AS714" i="3"/>
  <c r="AR714" i="3"/>
  <c r="AQ714" i="3"/>
  <c r="AM714" i="3"/>
  <c r="AL714" i="3"/>
  <c r="AK714" i="3"/>
  <c r="AJ714" i="3"/>
  <c r="AI714" i="3"/>
  <c r="AH714" i="3"/>
  <c r="AG714" i="3"/>
  <c r="N714" i="3"/>
  <c r="O714" i="3" s="1"/>
  <c r="Q714" i="3" s="1"/>
  <c r="S714" i="3" s="1"/>
  <c r="L714" i="3"/>
  <c r="M714" i="3" s="1"/>
  <c r="AW713" i="3"/>
  <c r="AV713" i="3"/>
  <c r="AU713" i="3"/>
  <c r="AT713" i="3"/>
  <c r="AS713" i="3"/>
  <c r="AR713" i="3"/>
  <c r="AQ713" i="3"/>
  <c r="AM713" i="3"/>
  <c r="AL713" i="3"/>
  <c r="AK713" i="3"/>
  <c r="AJ713" i="3"/>
  <c r="AI713" i="3"/>
  <c r="AH713" i="3"/>
  <c r="AG713" i="3"/>
  <c r="N713" i="3"/>
  <c r="O713" i="3" s="1"/>
  <c r="Q713" i="3" s="1"/>
  <c r="S713" i="3" s="1"/>
  <c r="L713" i="3"/>
  <c r="M713" i="3" s="1"/>
  <c r="AW712" i="3"/>
  <c r="AV712" i="3"/>
  <c r="AU712" i="3"/>
  <c r="AT712" i="3"/>
  <c r="AS712" i="3"/>
  <c r="AR712" i="3"/>
  <c r="AQ712" i="3"/>
  <c r="AM712" i="3"/>
  <c r="AL712" i="3"/>
  <c r="AK712" i="3"/>
  <c r="AJ712" i="3"/>
  <c r="AI712" i="3"/>
  <c r="AH712" i="3"/>
  <c r="AG712" i="3"/>
  <c r="N712" i="3"/>
  <c r="O712" i="3" s="1"/>
  <c r="Q712" i="3" s="1"/>
  <c r="S712" i="3" s="1"/>
  <c r="L712" i="3"/>
  <c r="M712" i="3" s="1"/>
  <c r="AW711" i="3"/>
  <c r="AV711" i="3"/>
  <c r="AU711" i="3"/>
  <c r="AT711" i="3"/>
  <c r="AS711" i="3"/>
  <c r="AR711" i="3"/>
  <c r="AQ711" i="3"/>
  <c r="AM711" i="3"/>
  <c r="AL711" i="3"/>
  <c r="AK711" i="3"/>
  <c r="AJ711" i="3"/>
  <c r="AI711" i="3"/>
  <c r="AH711" i="3"/>
  <c r="AG711" i="3"/>
  <c r="N711" i="3"/>
  <c r="O711" i="3" s="1"/>
  <c r="Q711" i="3" s="1"/>
  <c r="S711" i="3" s="1"/>
  <c r="L711" i="3"/>
  <c r="M711" i="3" s="1"/>
  <c r="AW710" i="3"/>
  <c r="AV710" i="3"/>
  <c r="AU710" i="3"/>
  <c r="AT710" i="3"/>
  <c r="AS710" i="3"/>
  <c r="AR710" i="3"/>
  <c r="AQ710" i="3"/>
  <c r="AM710" i="3"/>
  <c r="AL710" i="3"/>
  <c r="AK710" i="3"/>
  <c r="AJ710" i="3"/>
  <c r="AI710" i="3"/>
  <c r="AH710" i="3"/>
  <c r="AG710" i="3"/>
  <c r="N710" i="3"/>
  <c r="O710" i="3" s="1"/>
  <c r="Q710" i="3" s="1"/>
  <c r="S710" i="3" s="1"/>
  <c r="L710" i="3"/>
  <c r="M710" i="3" s="1"/>
  <c r="AW709" i="3"/>
  <c r="AV709" i="3"/>
  <c r="AU709" i="3"/>
  <c r="AT709" i="3"/>
  <c r="AS709" i="3"/>
  <c r="AR709" i="3"/>
  <c r="AQ709" i="3"/>
  <c r="AM709" i="3"/>
  <c r="AL709" i="3"/>
  <c r="AK709" i="3"/>
  <c r="AJ709" i="3"/>
  <c r="AI709" i="3"/>
  <c r="AH709" i="3"/>
  <c r="AG709" i="3"/>
  <c r="N709" i="3"/>
  <c r="O709" i="3" s="1"/>
  <c r="Q709" i="3" s="1"/>
  <c r="S709" i="3" s="1"/>
  <c r="L709" i="3"/>
  <c r="M709" i="3" s="1"/>
  <c r="AW708" i="3"/>
  <c r="AV708" i="3"/>
  <c r="AU708" i="3"/>
  <c r="AT708" i="3"/>
  <c r="AS708" i="3"/>
  <c r="AR708" i="3"/>
  <c r="AQ708" i="3"/>
  <c r="AM708" i="3"/>
  <c r="AL708" i="3"/>
  <c r="AK708" i="3"/>
  <c r="AJ708" i="3"/>
  <c r="AI708" i="3"/>
  <c r="AH708" i="3"/>
  <c r="AG708" i="3"/>
  <c r="N708" i="3"/>
  <c r="O708" i="3" s="1"/>
  <c r="Q708" i="3" s="1"/>
  <c r="S708" i="3" s="1"/>
  <c r="L708" i="3"/>
  <c r="M708" i="3" s="1"/>
  <c r="AW707" i="3"/>
  <c r="AV707" i="3"/>
  <c r="AU707" i="3"/>
  <c r="AT707" i="3"/>
  <c r="AS707" i="3"/>
  <c r="AR707" i="3"/>
  <c r="AQ707" i="3"/>
  <c r="AM707" i="3"/>
  <c r="AL707" i="3"/>
  <c r="AK707" i="3"/>
  <c r="AJ707" i="3"/>
  <c r="AI707" i="3"/>
  <c r="AH707" i="3"/>
  <c r="AG707" i="3"/>
  <c r="N707" i="3"/>
  <c r="O707" i="3" s="1"/>
  <c r="Q707" i="3" s="1"/>
  <c r="S707" i="3" s="1"/>
  <c r="L707" i="3"/>
  <c r="M707" i="3" s="1"/>
  <c r="AW706" i="3"/>
  <c r="AV706" i="3"/>
  <c r="AU706" i="3"/>
  <c r="AT706" i="3"/>
  <c r="AS706" i="3"/>
  <c r="AR706" i="3"/>
  <c r="AQ706" i="3"/>
  <c r="AM706" i="3"/>
  <c r="AL706" i="3"/>
  <c r="AK706" i="3"/>
  <c r="AJ706" i="3"/>
  <c r="AI706" i="3"/>
  <c r="AH706" i="3"/>
  <c r="AG706" i="3"/>
  <c r="N706" i="3"/>
  <c r="O706" i="3" s="1"/>
  <c r="Q706" i="3" s="1"/>
  <c r="S706" i="3" s="1"/>
  <c r="L706" i="3"/>
  <c r="M706" i="3" s="1"/>
  <c r="AW705" i="3"/>
  <c r="AV705" i="3"/>
  <c r="AU705" i="3"/>
  <c r="AT705" i="3"/>
  <c r="AS705" i="3"/>
  <c r="AR705" i="3"/>
  <c r="AQ705" i="3"/>
  <c r="AM705" i="3"/>
  <c r="AL705" i="3"/>
  <c r="AK705" i="3"/>
  <c r="AJ705" i="3"/>
  <c r="AI705" i="3"/>
  <c r="AH705" i="3"/>
  <c r="AG705" i="3"/>
  <c r="N705" i="3"/>
  <c r="O705" i="3" s="1"/>
  <c r="Q705" i="3" s="1"/>
  <c r="S705" i="3" s="1"/>
  <c r="L705" i="3"/>
  <c r="M705" i="3" s="1"/>
  <c r="AW704" i="3"/>
  <c r="AV704" i="3"/>
  <c r="AU704" i="3"/>
  <c r="AT704" i="3"/>
  <c r="AS704" i="3"/>
  <c r="AR704" i="3"/>
  <c r="AQ704" i="3"/>
  <c r="AM704" i="3"/>
  <c r="AL704" i="3"/>
  <c r="AK704" i="3"/>
  <c r="AJ704" i="3"/>
  <c r="AI704" i="3"/>
  <c r="AH704" i="3"/>
  <c r="AG704" i="3"/>
  <c r="N704" i="3"/>
  <c r="O704" i="3" s="1"/>
  <c r="Q704" i="3" s="1"/>
  <c r="S704" i="3" s="1"/>
  <c r="L704" i="3"/>
  <c r="M704" i="3" s="1"/>
  <c r="AW703" i="3"/>
  <c r="AV703" i="3"/>
  <c r="AU703" i="3"/>
  <c r="AT703" i="3"/>
  <c r="AS703" i="3"/>
  <c r="AR703" i="3"/>
  <c r="AQ703" i="3"/>
  <c r="AM703" i="3"/>
  <c r="AL703" i="3"/>
  <c r="AK703" i="3"/>
  <c r="AJ703" i="3"/>
  <c r="AI703" i="3"/>
  <c r="AH703" i="3"/>
  <c r="AG703" i="3"/>
  <c r="N703" i="3"/>
  <c r="O703" i="3" s="1"/>
  <c r="Q703" i="3" s="1"/>
  <c r="S703" i="3" s="1"/>
  <c r="L703" i="3"/>
  <c r="M703" i="3" s="1"/>
  <c r="AW702" i="3"/>
  <c r="AV702" i="3"/>
  <c r="AU702" i="3"/>
  <c r="AT702" i="3"/>
  <c r="AS702" i="3"/>
  <c r="AR702" i="3"/>
  <c r="AQ702" i="3"/>
  <c r="AM702" i="3"/>
  <c r="AL702" i="3"/>
  <c r="AK702" i="3"/>
  <c r="AJ702" i="3"/>
  <c r="AI702" i="3"/>
  <c r="AH702" i="3"/>
  <c r="AG702" i="3"/>
  <c r="N702" i="3"/>
  <c r="O702" i="3" s="1"/>
  <c r="Q702" i="3" s="1"/>
  <c r="S702" i="3" s="1"/>
  <c r="L702" i="3"/>
  <c r="M702" i="3" s="1"/>
  <c r="AW701" i="3"/>
  <c r="AV701" i="3"/>
  <c r="AU701" i="3"/>
  <c r="AT701" i="3"/>
  <c r="AS701" i="3"/>
  <c r="AR701" i="3"/>
  <c r="AQ701" i="3"/>
  <c r="AM701" i="3"/>
  <c r="AL701" i="3"/>
  <c r="AK701" i="3"/>
  <c r="AJ701" i="3"/>
  <c r="AI701" i="3"/>
  <c r="AH701" i="3"/>
  <c r="AG701" i="3"/>
  <c r="N701" i="3"/>
  <c r="O701" i="3" s="1"/>
  <c r="Q701" i="3" s="1"/>
  <c r="S701" i="3" s="1"/>
  <c r="L701" i="3"/>
  <c r="M701" i="3" s="1"/>
  <c r="AW700" i="3"/>
  <c r="AV700" i="3"/>
  <c r="AU700" i="3"/>
  <c r="AT700" i="3"/>
  <c r="AS700" i="3"/>
  <c r="AR700" i="3"/>
  <c r="AQ700" i="3"/>
  <c r="AM700" i="3"/>
  <c r="AL700" i="3"/>
  <c r="AK700" i="3"/>
  <c r="AJ700" i="3"/>
  <c r="AI700" i="3"/>
  <c r="AH700" i="3"/>
  <c r="AG700" i="3"/>
  <c r="N700" i="3"/>
  <c r="O700" i="3" s="1"/>
  <c r="Q700" i="3" s="1"/>
  <c r="S700" i="3" s="1"/>
  <c r="L700" i="3"/>
  <c r="M700" i="3" s="1"/>
  <c r="AW699" i="3"/>
  <c r="AV699" i="3"/>
  <c r="AU699" i="3"/>
  <c r="AT699" i="3"/>
  <c r="AS699" i="3"/>
  <c r="AR699" i="3"/>
  <c r="AQ699" i="3"/>
  <c r="AM699" i="3"/>
  <c r="AL699" i="3"/>
  <c r="AK699" i="3"/>
  <c r="AJ699" i="3"/>
  <c r="AI699" i="3"/>
  <c r="AH699" i="3"/>
  <c r="AG699" i="3"/>
  <c r="N699" i="3"/>
  <c r="O699" i="3" s="1"/>
  <c r="Q699" i="3" s="1"/>
  <c r="S699" i="3" s="1"/>
  <c r="L699" i="3"/>
  <c r="M699" i="3" s="1"/>
  <c r="AW698" i="3"/>
  <c r="AV698" i="3"/>
  <c r="AT698" i="3"/>
  <c r="AS698" i="3"/>
  <c r="AR698" i="3"/>
  <c r="AQ698" i="3"/>
  <c r="AP698" i="3"/>
  <c r="AM698" i="3"/>
  <c r="AL698" i="3"/>
  <c r="AJ698" i="3"/>
  <c r="AI698" i="3"/>
  <c r="AH698" i="3"/>
  <c r="AG698" i="3"/>
  <c r="AF698" i="3"/>
  <c r="N698" i="3"/>
  <c r="O698" i="3" s="1"/>
  <c r="Q698" i="3" s="1"/>
  <c r="S698" i="3" s="1"/>
  <c r="L698" i="3"/>
  <c r="M698" i="3" s="1"/>
  <c r="AW697" i="3"/>
  <c r="AV697" i="3"/>
  <c r="AU697" i="3"/>
  <c r="AS697" i="3"/>
  <c r="AR697" i="3"/>
  <c r="AP697" i="3"/>
  <c r="AM697" i="3"/>
  <c r="AL697" i="3"/>
  <c r="AK697" i="3"/>
  <c r="AI697" i="3"/>
  <c r="AH697" i="3"/>
  <c r="AF697" i="3"/>
  <c r="N697" i="3"/>
  <c r="O697" i="3" s="1"/>
  <c r="Q697" i="3" s="1"/>
  <c r="S697" i="3" s="1"/>
  <c r="L697" i="3"/>
  <c r="M697" i="3" s="1"/>
  <c r="AW696" i="3"/>
  <c r="AV696" i="3"/>
  <c r="AU696" i="3"/>
  <c r="AS696" i="3"/>
  <c r="AR696" i="3"/>
  <c r="AP696" i="3"/>
  <c r="AM696" i="3"/>
  <c r="AL696" i="3"/>
  <c r="AK696" i="3"/>
  <c r="AI696" i="3"/>
  <c r="AH696" i="3"/>
  <c r="AF696" i="3"/>
  <c r="N696" i="3"/>
  <c r="O696" i="3" s="1"/>
  <c r="Q696" i="3" s="1"/>
  <c r="S696" i="3" s="1"/>
  <c r="L696" i="3"/>
  <c r="M696" i="3" s="1"/>
  <c r="AW695" i="3"/>
  <c r="AV695" i="3"/>
  <c r="AU695" i="3"/>
  <c r="AS695" i="3"/>
  <c r="AR695" i="3"/>
  <c r="AP695" i="3"/>
  <c r="AM695" i="3"/>
  <c r="AL695" i="3"/>
  <c r="AK695" i="3"/>
  <c r="AI695" i="3"/>
  <c r="AH695" i="3"/>
  <c r="AF695" i="3"/>
  <c r="N695" i="3"/>
  <c r="O695" i="3" s="1"/>
  <c r="Q695" i="3" s="1"/>
  <c r="S695" i="3" s="1"/>
  <c r="L695" i="3"/>
  <c r="M695" i="3" s="1"/>
  <c r="AW694" i="3"/>
  <c r="AV694" i="3"/>
  <c r="AU694" i="3"/>
  <c r="AS694" i="3"/>
  <c r="AR694" i="3"/>
  <c r="AP694" i="3"/>
  <c r="AM694" i="3"/>
  <c r="AL694" i="3"/>
  <c r="AK694" i="3"/>
  <c r="AI694" i="3"/>
  <c r="AH694" i="3"/>
  <c r="AF694" i="3"/>
  <c r="N694" i="3"/>
  <c r="O694" i="3" s="1"/>
  <c r="Q694" i="3" s="1"/>
  <c r="S694" i="3" s="1"/>
  <c r="L694" i="3"/>
  <c r="M694" i="3" s="1"/>
  <c r="AW693" i="3"/>
  <c r="AV693" i="3"/>
  <c r="AU693" i="3"/>
  <c r="AS693" i="3"/>
  <c r="AR693" i="3"/>
  <c r="AP693" i="3"/>
  <c r="AM693" i="3"/>
  <c r="AL693" i="3"/>
  <c r="AK693" i="3"/>
  <c r="AI693" i="3"/>
  <c r="AH693" i="3"/>
  <c r="AF693" i="3"/>
  <c r="N693" i="3"/>
  <c r="O693" i="3" s="1"/>
  <c r="Q693" i="3" s="1"/>
  <c r="S693" i="3" s="1"/>
  <c r="L693" i="3"/>
  <c r="M693" i="3" s="1"/>
  <c r="AW692" i="3"/>
  <c r="AV692" i="3"/>
  <c r="AU692" i="3"/>
  <c r="AS692" i="3"/>
  <c r="AR692" i="3"/>
  <c r="AP692" i="3"/>
  <c r="AM692" i="3"/>
  <c r="AL692" i="3"/>
  <c r="AK692" i="3"/>
  <c r="AI692" i="3"/>
  <c r="AH692" i="3"/>
  <c r="AF692" i="3"/>
  <c r="N692" i="3"/>
  <c r="O692" i="3" s="1"/>
  <c r="Q692" i="3" s="1"/>
  <c r="S692" i="3" s="1"/>
  <c r="L692" i="3"/>
  <c r="M692" i="3" s="1"/>
  <c r="AW691" i="3"/>
  <c r="AV691" i="3"/>
  <c r="AU691" i="3"/>
  <c r="AS691" i="3"/>
  <c r="AR691" i="3"/>
  <c r="AP691" i="3"/>
  <c r="AM691" i="3"/>
  <c r="AL691" i="3"/>
  <c r="AK691" i="3"/>
  <c r="AI691" i="3"/>
  <c r="AH691" i="3"/>
  <c r="AF691" i="3"/>
  <c r="N691" i="3"/>
  <c r="O691" i="3" s="1"/>
  <c r="Q691" i="3" s="1"/>
  <c r="S691" i="3" s="1"/>
  <c r="L691" i="3"/>
  <c r="M691" i="3" s="1"/>
  <c r="AW690" i="3"/>
  <c r="AV690" i="3"/>
  <c r="AU690" i="3"/>
  <c r="AS690" i="3"/>
  <c r="AR690" i="3"/>
  <c r="AP690" i="3"/>
  <c r="AM690" i="3"/>
  <c r="AL690" i="3"/>
  <c r="AK690" i="3"/>
  <c r="AI690" i="3"/>
  <c r="AH690" i="3"/>
  <c r="AF690" i="3"/>
  <c r="N690" i="3"/>
  <c r="O690" i="3" s="1"/>
  <c r="Q690" i="3" s="1"/>
  <c r="S690" i="3" s="1"/>
  <c r="L690" i="3"/>
  <c r="M690" i="3" s="1"/>
  <c r="AW689" i="3"/>
  <c r="AV689" i="3"/>
  <c r="AU689" i="3"/>
  <c r="AT689" i="3"/>
  <c r="AR689" i="3"/>
  <c r="AQ689" i="3"/>
  <c r="AP689" i="3"/>
  <c r="AM689" i="3"/>
  <c r="AL689" i="3"/>
  <c r="AK689" i="3"/>
  <c r="AJ689" i="3"/>
  <c r="AH689" i="3"/>
  <c r="AG689" i="3"/>
  <c r="AF689" i="3"/>
  <c r="N689" i="3"/>
  <c r="O689" i="3" s="1"/>
  <c r="Q689" i="3" s="1"/>
  <c r="S689" i="3" s="1"/>
  <c r="L689" i="3"/>
  <c r="M689" i="3" s="1"/>
  <c r="AW688" i="3"/>
  <c r="AV688" i="3"/>
  <c r="AU688" i="3"/>
  <c r="AT688" i="3"/>
  <c r="AR688" i="3"/>
  <c r="AQ688" i="3"/>
  <c r="AP688" i="3"/>
  <c r="AM688" i="3"/>
  <c r="AL688" i="3"/>
  <c r="AK688" i="3"/>
  <c r="AJ688" i="3"/>
  <c r="AH688" i="3"/>
  <c r="AG688" i="3"/>
  <c r="AF688" i="3"/>
  <c r="N688" i="3"/>
  <c r="O688" i="3" s="1"/>
  <c r="Q688" i="3" s="1"/>
  <c r="S688" i="3" s="1"/>
  <c r="L688" i="3"/>
  <c r="M688" i="3" s="1"/>
  <c r="AW687" i="3"/>
  <c r="AV687" i="3"/>
  <c r="AU687" i="3"/>
  <c r="AT687" i="3"/>
  <c r="AR687" i="3"/>
  <c r="AQ687" i="3"/>
  <c r="AP687" i="3"/>
  <c r="AM687" i="3"/>
  <c r="AL687" i="3"/>
  <c r="AK687" i="3"/>
  <c r="AJ687" i="3"/>
  <c r="AH687" i="3"/>
  <c r="AG687" i="3"/>
  <c r="AF687" i="3"/>
  <c r="N687" i="3"/>
  <c r="O687" i="3" s="1"/>
  <c r="Q687" i="3" s="1"/>
  <c r="S687" i="3" s="1"/>
  <c r="L687" i="3"/>
  <c r="M687" i="3" s="1"/>
  <c r="AW686" i="3"/>
  <c r="AV686" i="3"/>
  <c r="AU686" i="3"/>
  <c r="AS686" i="3"/>
  <c r="AQ686" i="3"/>
  <c r="AP686" i="3"/>
  <c r="AM686" i="3"/>
  <c r="AL686" i="3"/>
  <c r="AK686" i="3"/>
  <c r="AI686" i="3"/>
  <c r="AG686" i="3"/>
  <c r="AF686" i="3"/>
  <c r="N686" i="3"/>
  <c r="O686" i="3" s="1"/>
  <c r="Q686" i="3" s="1"/>
  <c r="S686" i="3" s="1"/>
  <c r="L686" i="3"/>
  <c r="M686" i="3" s="1"/>
  <c r="AW685" i="3"/>
  <c r="AV685" i="3"/>
  <c r="AU685" i="3"/>
  <c r="AS685" i="3"/>
  <c r="AQ685" i="3"/>
  <c r="AP685" i="3"/>
  <c r="AM685" i="3"/>
  <c r="AL685" i="3"/>
  <c r="AK685" i="3"/>
  <c r="AI685" i="3"/>
  <c r="AG685" i="3"/>
  <c r="AF685" i="3"/>
  <c r="N685" i="3"/>
  <c r="O685" i="3" s="1"/>
  <c r="Q685" i="3" s="1"/>
  <c r="S685" i="3" s="1"/>
  <c r="L685" i="3"/>
  <c r="M685" i="3" s="1"/>
  <c r="AW684" i="3"/>
  <c r="AV684" i="3"/>
  <c r="AU684" i="3"/>
  <c r="AS684" i="3"/>
  <c r="AQ684" i="3"/>
  <c r="AP684" i="3"/>
  <c r="AM684" i="3"/>
  <c r="AL684" i="3"/>
  <c r="AK684" i="3"/>
  <c r="AI684" i="3"/>
  <c r="AG684" i="3"/>
  <c r="AF684" i="3"/>
  <c r="N684" i="3"/>
  <c r="O684" i="3" s="1"/>
  <c r="Q684" i="3" s="1"/>
  <c r="S684" i="3" s="1"/>
  <c r="L684" i="3"/>
  <c r="M684" i="3" s="1"/>
  <c r="AW683" i="3"/>
  <c r="AV683" i="3"/>
  <c r="AU683" i="3"/>
  <c r="AS683" i="3"/>
  <c r="AQ683" i="3"/>
  <c r="AP683" i="3"/>
  <c r="AM683" i="3"/>
  <c r="AL683" i="3"/>
  <c r="AK683" i="3"/>
  <c r="AI683" i="3"/>
  <c r="AG683" i="3"/>
  <c r="AF683" i="3"/>
  <c r="N683" i="3"/>
  <c r="O683" i="3" s="1"/>
  <c r="Q683" i="3" s="1"/>
  <c r="S683" i="3" s="1"/>
  <c r="L683" i="3"/>
  <c r="M683" i="3" s="1"/>
  <c r="AW682" i="3"/>
  <c r="AV682" i="3"/>
  <c r="AU682" i="3"/>
  <c r="AS682" i="3"/>
  <c r="AQ682" i="3"/>
  <c r="AP682" i="3"/>
  <c r="AM682" i="3"/>
  <c r="AL682" i="3"/>
  <c r="AK682" i="3"/>
  <c r="AI682" i="3"/>
  <c r="AG682" i="3"/>
  <c r="AF682" i="3"/>
  <c r="N682" i="3"/>
  <c r="O682" i="3" s="1"/>
  <c r="Q682" i="3" s="1"/>
  <c r="S682" i="3" s="1"/>
  <c r="L682" i="3"/>
  <c r="M682" i="3" s="1"/>
  <c r="AW681" i="3"/>
  <c r="AV681" i="3"/>
  <c r="AU681" i="3"/>
  <c r="AS681" i="3"/>
  <c r="AQ681" i="3"/>
  <c r="AP681" i="3"/>
  <c r="AM681" i="3"/>
  <c r="AL681" i="3"/>
  <c r="AK681" i="3"/>
  <c r="AI681" i="3"/>
  <c r="AG681" i="3"/>
  <c r="AF681" i="3"/>
  <c r="N681" i="3"/>
  <c r="O681" i="3" s="1"/>
  <c r="Q681" i="3" s="1"/>
  <c r="S681" i="3" s="1"/>
  <c r="L681" i="3"/>
  <c r="M681" i="3" s="1"/>
  <c r="AW680" i="3"/>
  <c r="AV680" i="3"/>
  <c r="AU680" i="3"/>
  <c r="AS680" i="3"/>
  <c r="AQ680" i="3"/>
  <c r="AP680" i="3"/>
  <c r="AM680" i="3"/>
  <c r="AL680" i="3"/>
  <c r="AK680" i="3"/>
  <c r="AI680" i="3"/>
  <c r="AG680" i="3"/>
  <c r="AF680" i="3"/>
  <c r="N680" i="3"/>
  <c r="O680" i="3" s="1"/>
  <c r="Q680" i="3" s="1"/>
  <c r="S680" i="3" s="1"/>
  <c r="L680" i="3"/>
  <c r="M680" i="3" s="1"/>
  <c r="AW679" i="3"/>
  <c r="AV679" i="3"/>
  <c r="AU679" i="3"/>
  <c r="AS679" i="3"/>
  <c r="AQ679" i="3"/>
  <c r="AP679" i="3"/>
  <c r="AM679" i="3"/>
  <c r="AL679" i="3"/>
  <c r="AK679" i="3"/>
  <c r="AI679" i="3"/>
  <c r="AG679" i="3"/>
  <c r="AF679" i="3"/>
  <c r="N679" i="3"/>
  <c r="O679" i="3" s="1"/>
  <c r="Q679" i="3" s="1"/>
  <c r="S679" i="3" s="1"/>
  <c r="L679" i="3"/>
  <c r="M679" i="3" s="1"/>
  <c r="AW678" i="3"/>
  <c r="AV678" i="3"/>
  <c r="AU678" i="3"/>
  <c r="AS678" i="3"/>
  <c r="AQ678" i="3"/>
  <c r="AP678" i="3"/>
  <c r="AM678" i="3"/>
  <c r="AL678" i="3"/>
  <c r="AK678" i="3"/>
  <c r="AI678" i="3"/>
  <c r="AG678" i="3"/>
  <c r="AF678" i="3"/>
  <c r="N678" i="3"/>
  <c r="O678" i="3" s="1"/>
  <c r="Q678" i="3" s="1"/>
  <c r="S678" i="3" s="1"/>
  <c r="L678" i="3"/>
  <c r="M678" i="3" s="1"/>
  <c r="AW677" i="3"/>
  <c r="AV677" i="3"/>
  <c r="AU677" i="3"/>
  <c r="AS677" i="3"/>
  <c r="AQ677" i="3"/>
  <c r="AP677" i="3"/>
  <c r="AM677" i="3"/>
  <c r="AL677" i="3"/>
  <c r="AK677" i="3"/>
  <c r="AI677" i="3"/>
  <c r="AG677" i="3"/>
  <c r="AF677" i="3"/>
  <c r="N677" i="3"/>
  <c r="O677" i="3" s="1"/>
  <c r="Q677" i="3" s="1"/>
  <c r="S677" i="3" s="1"/>
  <c r="L677" i="3"/>
  <c r="M677" i="3" s="1"/>
  <c r="AW676" i="3"/>
  <c r="AV676" i="3"/>
  <c r="AU676" i="3"/>
  <c r="AS676" i="3"/>
  <c r="AQ676" i="3"/>
  <c r="AP676" i="3"/>
  <c r="AM676" i="3"/>
  <c r="AL676" i="3"/>
  <c r="AK676" i="3"/>
  <c r="AI676" i="3"/>
  <c r="AG676" i="3"/>
  <c r="AF676" i="3"/>
  <c r="N676" i="3"/>
  <c r="O676" i="3" s="1"/>
  <c r="Q676" i="3" s="1"/>
  <c r="S676" i="3" s="1"/>
  <c r="L676" i="3"/>
  <c r="M676" i="3" s="1"/>
  <c r="AW675" i="3"/>
  <c r="AV675" i="3"/>
  <c r="AU675" i="3"/>
  <c r="AS675" i="3"/>
  <c r="AQ675" i="3"/>
  <c r="AP675" i="3"/>
  <c r="AM675" i="3"/>
  <c r="AL675" i="3"/>
  <c r="AK675" i="3"/>
  <c r="AI675" i="3"/>
  <c r="AG675" i="3"/>
  <c r="AF675" i="3"/>
  <c r="N675" i="3"/>
  <c r="O675" i="3" s="1"/>
  <c r="Q675" i="3" s="1"/>
  <c r="S675" i="3" s="1"/>
  <c r="L675" i="3"/>
  <c r="M675" i="3" s="1"/>
  <c r="AW674" i="3"/>
  <c r="AV674" i="3"/>
  <c r="AU674" i="3"/>
  <c r="AS674" i="3"/>
  <c r="AQ674" i="3"/>
  <c r="AP674" i="3"/>
  <c r="AM674" i="3"/>
  <c r="AL674" i="3"/>
  <c r="AK674" i="3"/>
  <c r="AI674" i="3"/>
  <c r="AG674" i="3"/>
  <c r="AF674" i="3"/>
  <c r="N674" i="3"/>
  <c r="O674" i="3" s="1"/>
  <c r="Q674" i="3" s="1"/>
  <c r="S674" i="3" s="1"/>
  <c r="L674" i="3"/>
  <c r="M674" i="3" s="1"/>
  <c r="AW673" i="3"/>
  <c r="AV673" i="3"/>
  <c r="AU673" i="3"/>
  <c r="AS673" i="3"/>
  <c r="AQ673" i="3"/>
  <c r="AP673" i="3"/>
  <c r="AM673" i="3"/>
  <c r="AL673" i="3"/>
  <c r="AK673" i="3"/>
  <c r="AI673" i="3"/>
  <c r="AG673" i="3"/>
  <c r="AF673" i="3"/>
  <c r="N673" i="3"/>
  <c r="O673" i="3" s="1"/>
  <c r="Q673" i="3" s="1"/>
  <c r="S673" i="3" s="1"/>
  <c r="L673" i="3"/>
  <c r="M673" i="3" s="1"/>
  <c r="AW672" i="3"/>
  <c r="AV672" i="3"/>
  <c r="AU672" i="3"/>
  <c r="AS672" i="3"/>
  <c r="AQ672" i="3"/>
  <c r="AP672" i="3"/>
  <c r="AM672" i="3"/>
  <c r="AL672" i="3"/>
  <c r="AK672" i="3"/>
  <c r="AI672" i="3"/>
  <c r="AG672" i="3"/>
  <c r="AF672" i="3"/>
  <c r="N672" i="3"/>
  <c r="O672" i="3" s="1"/>
  <c r="Q672" i="3" s="1"/>
  <c r="S672" i="3" s="1"/>
  <c r="L672" i="3"/>
  <c r="M672" i="3" s="1"/>
  <c r="AW671" i="3"/>
  <c r="AV671" i="3"/>
  <c r="AU671" i="3"/>
  <c r="AS671" i="3"/>
  <c r="AQ671" i="3"/>
  <c r="AP671" i="3"/>
  <c r="AM671" i="3"/>
  <c r="AL671" i="3"/>
  <c r="AK671" i="3"/>
  <c r="AI671" i="3"/>
  <c r="AG671" i="3"/>
  <c r="AF671" i="3"/>
  <c r="N671" i="3"/>
  <c r="O671" i="3" s="1"/>
  <c r="Q671" i="3" s="1"/>
  <c r="S671" i="3" s="1"/>
  <c r="L671" i="3"/>
  <c r="M671" i="3" s="1"/>
  <c r="AW670" i="3"/>
  <c r="AV670" i="3"/>
  <c r="AU670" i="3"/>
  <c r="AS670" i="3"/>
  <c r="AQ670" i="3"/>
  <c r="AP670" i="3"/>
  <c r="AM670" i="3"/>
  <c r="AL670" i="3"/>
  <c r="AK670" i="3"/>
  <c r="AI670" i="3"/>
  <c r="AG670" i="3"/>
  <c r="AF670" i="3"/>
  <c r="N670" i="3"/>
  <c r="O670" i="3" s="1"/>
  <c r="Q670" i="3" s="1"/>
  <c r="S670" i="3" s="1"/>
  <c r="L670" i="3"/>
  <c r="M670" i="3" s="1"/>
  <c r="AW669" i="3"/>
  <c r="AV669" i="3"/>
  <c r="AU669" i="3"/>
  <c r="AS669" i="3"/>
  <c r="AQ669" i="3"/>
  <c r="AP669" i="3"/>
  <c r="AM669" i="3"/>
  <c r="AL669" i="3"/>
  <c r="AK669" i="3"/>
  <c r="AI669" i="3"/>
  <c r="AG669" i="3"/>
  <c r="AF669" i="3"/>
  <c r="N669" i="3"/>
  <c r="O669" i="3" s="1"/>
  <c r="Q669" i="3" s="1"/>
  <c r="S669" i="3" s="1"/>
  <c r="L669" i="3"/>
  <c r="M669" i="3" s="1"/>
  <c r="AW668" i="3"/>
  <c r="AV668" i="3"/>
  <c r="AU668" i="3"/>
  <c r="AS668" i="3"/>
  <c r="AQ668" i="3"/>
  <c r="AP668" i="3"/>
  <c r="AM668" i="3"/>
  <c r="AL668" i="3"/>
  <c r="AK668" i="3"/>
  <c r="AI668" i="3"/>
  <c r="AG668" i="3"/>
  <c r="AF668" i="3"/>
  <c r="N668" i="3"/>
  <c r="O668" i="3" s="1"/>
  <c r="Q668" i="3" s="1"/>
  <c r="S668" i="3" s="1"/>
  <c r="L668" i="3"/>
  <c r="M668" i="3" s="1"/>
  <c r="AW667" i="3"/>
  <c r="AV667" i="3"/>
  <c r="AU667" i="3"/>
  <c r="AS667" i="3"/>
  <c r="AQ667" i="3"/>
  <c r="AP667" i="3"/>
  <c r="AM667" i="3"/>
  <c r="AL667" i="3"/>
  <c r="AK667" i="3"/>
  <c r="AI667" i="3"/>
  <c r="AG667" i="3"/>
  <c r="AF667" i="3"/>
  <c r="N667" i="3"/>
  <c r="O667" i="3" s="1"/>
  <c r="Q667" i="3" s="1"/>
  <c r="S667" i="3" s="1"/>
  <c r="L667" i="3"/>
  <c r="M667" i="3" s="1"/>
  <c r="AW666" i="3"/>
  <c r="AV666" i="3"/>
  <c r="AU666" i="3"/>
  <c r="AS666" i="3"/>
  <c r="AQ666" i="3"/>
  <c r="AP666" i="3"/>
  <c r="AM666" i="3"/>
  <c r="AL666" i="3"/>
  <c r="AK666" i="3"/>
  <c r="AI666" i="3"/>
  <c r="AG666" i="3"/>
  <c r="AF666" i="3"/>
  <c r="N666" i="3"/>
  <c r="O666" i="3" s="1"/>
  <c r="Q666" i="3" s="1"/>
  <c r="S666" i="3" s="1"/>
  <c r="L666" i="3"/>
  <c r="M666" i="3" s="1"/>
  <c r="AW665" i="3"/>
  <c r="AV665" i="3"/>
  <c r="AU665" i="3"/>
  <c r="AS665" i="3"/>
  <c r="AR665" i="3"/>
  <c r="AP665" i="3"/>
  <c r="AM665" i="3"/>
  <c r="AL665" i="3"/>
  <c r="AK665" i="3"/>
  <c r="AI665" i="3"/>
  <c r="AH665" i="3"/>
  <c r="AF665" i="3"/>
  <c r="N665" i="3"/>
  <c r="O665" i="3" s="1"/>
  <c r="Q665" i="3" s="1"/>
  <c r="S665" i="3" s="1"/>
  <c r="L665" i="3"/>
  <c r="M665" i="3" s="1"/>
  <c r="AW664" i="3"/>
  <c r="AV664" i="3"/>
  <c r="AT664" i="3"/>
  <c r="AS664" i="3"/>
  <c r="AR664" i="3"/>
  <c r="AQ664" i="3"/>
  <c r="AP664" i="3"/>
  <c r="AM664" i="3"/>
  <c r="AL664" i="3"/>
  <c r="AJ664" i="3"/>
  <c r="AI664" i="3"/>
  <c r="AH664" i="3"/>
  <c r="AG664" i="3"/>
  <c r="AF664" i="3"/>
  <c r="N664" i="3"/>
  <c r="O664" i="3" s="1"/>
  <c r="Q664" i="3" s="1"/>
  <c r="S664" i="3" s="1"/>
  <c r="L664" i="3"/>
  <c r="M664" i="3" s="1"/>
  <c r="AW663" i="3"/>
  <c r="AV663" i="3"/>
  <c r="AU663" i="3"/>
  <c r="AS663" i="3"/>
  <c r="AR663" i="3"/>
  <c r="AP663" i="3"/>
  <c r="AM663" i="3"/>
  <c r="AL663" i="3"/>
  <c r="AK663" i="3"/>
  <c r="AI663" i="3"/>
  <c r="AH663" i="3"/>
  <c r="AF663" i="3"/>
  <c r="N663" i="3"/>
  <c r="O663" i="3" s="1"/>
  <c r="Q663" i="3" s="1"/>
  <c r="S663" i="3" s="1"/>
  <c r="L663" i="3"/>
  <c r="M663" i="3" s="1"/>
  <c r="AW662" i="3"/>
  <c r="AV662" i="3"/>
  <c r="AU662" i="3"/>
  <c r="AT662" i="3"/>
  <c r="AR662" i="3"/>
  <c r="AQ662" i="3"/>
  <c r="AP662" i="3"/>
  <c r="AM662" i="3"/>
  <c r="AL662" i="3"/>
  <c r="AK662" i="3"/>
  <c r="AJ662" i="3"/>
  <c r="AH662" i="3"/>
  <c r="AG662" i="3"/>
  <c r="AF662" i="3"/>
  <c r="N662" i="3"/>
  <c r="O662" i="3" s="1"/>
  <c r="Q662" i="3" s="1"/>
  <c r="S662" i="3" s="1"/>
  <c r="L662" i="3"/>
  <c r="M662" i="3" s="1"/>
  <c r="AW661" i="3"/>
  <c r="AV661" i="3"/>
  <c r="AT661" i="3"/>
  <c r="AS661" i="3"/>
  <c r="AR661" i="3"/>
  <c r="AQ661" i="3"/>
  <c r="AP661" i="3"/>
  <c r="AM661" i="3"/>
  <c r="AL661" i="3"/>
  <c r="AJ661" i="3"/>
  <c r="AI661" i="3"/>
  <c r="AH661" i="3"/>
  <c r="AG661" i="3"/>
  <c r="AF661" i="3"/>
  <c r="N661" i="3"/>
  <c r="O661" i="3" s="1"/>
  <c r="Q661" i="3" s="1"/>
  <c r="S661" i="3" s="1"/>
  <c r="L661" i="3"/>
  <c r="M661" i="3" s="1"/>
  <c r="AW660" i="3"/>
  <c r="AV660" i="3"/>
  <c r="AT660" i="3"/>
  <c r="AS660" i="3"/>
  <c r="AR660" i="3"/>
  <c r="AQ660" i="3"/>
  <c r="AP660" i="3"/>
  <c r="AM660" i="3"/>
  <c r="AL660" i="3"/>
  <c r="AJ660" i="3"/>
  <c r="AI660" i="3"/>
  <c r="AH660" i="3"/>
  <c r="AG660" i="3"/>
  <c r="AF660" i="3"/>
  <c r="N660" i="3"/>
  <c r="O660" i="3" s="1"/>
  <c r="Q660" i="3" s="1"/>
  <c r="S660" i="3" s="1"/>
  <c r="L660" i="3"/>
  <c r="M660" i="3" s="1"/>
  <c r="AW659" i="3"/>
  <c r="AV659" i="3"/>
  <c r="AT659" i="3"/>
  <c r="AS659" i="3"/>
  <c r="AR659" i="3"/>
  <c r="AQ659" i="3"/>
  <c r="AP659" i="3"/>
  <c r="AM659" i="3"/>
  <c r="AL659" i="3"/>
  <c r="AJ659" i="3"/>
  <c r="AI659" i="3"/>
  <c r="AH659" i="3"/>
  <c r="AG659" i="3"/>
  <c r="AF659" i="3"/>
  <c r="N659" i="3"/>
  <c r="O659" i="3" s="1"/>
  <c r="Q659" i="3" s="1"/>
  <c r="S659" i="3" s="1"/>
  <c r="L659" i="3"/>
  <c r="M659" i="3" s="1"/>
  <c r="AW658" i="3"/>
  <c r="AV658" i="3"/>
  <c r="AT658" i="3"/>
  <c r="AS658" i="3"/>
  <c r="AR658" i="3"/>
  <c r="AQ658" i="3"/>
  <c r="AP658" i="3"/>
  <c r="AM658" i="3"/>
  <c r="AL658" i="3"/>
  <c r="AJ658" i="3"/>
  <c r="AI658" i="3"/>
  <c r="AH658" i="3"/>
  <c r="AG658" i="3"/>
  <c r="AF658" i="3"/>
  <c r="N658" i="3"/>
  <c r="O658" i="3" s="1"/>
  <c r="Q658" i="3" s="1"/>
  <c r="S658" i="3" s="1"/>
  <c r="L658" i="3"/>
  <c r="M658" i="3" s="1"/>
  <c r="AW657" i="3"/>
  <c r="AV657" i="3"/>
  <c r="AT657" i="3"/>
  <c r="AS657" i="3"/>
  <c r="AR657" i="3"/>
  <c r="AQ657" i="3"/>
  <c r="AP657" i="3"/>
  <c r="AM657" i="3"/>
  <c r="AL657" i="3"/>
  <c r="AJ657" i="3"/>
  <c r="AI657" i="3"/>
  <c r="AH657" i="3"/>
  <c r="AG657" i="3"/>
  <c r="AF657" i="3"/>
  <c r="N657" i="3"/>
  <c r="O657" i="3" s="1"/>
  <c r="Q657" i="3" s="1"/>
  <c r="S657" i="3" s="1"/>
  <c r="L657" i="3"/>
  <c r="M657" i="3" s="1"/>
  <c r="AW656" i="3"/>
  <c r="AV656" i="3"/>
  <c r="AT656" i="3"/>
  <c r="AS656" i="3"/>
  <c r="AR656" i="3"/>
  <c r="AQ656" i="3"/>
  <c r="AP656" i="3"/>
  <c r="AM656" i="3"/>
  <c r="AL656" i="3"/>
  <c r="AJ656" i="3"/>
  <c r="AI656" i="3"/>
  <c r="AH656" i="3"/>
  <c r="AG656" i="3"/>
  <c r="AF656" i="3"/>
  <c r="N656" i="3"/>
  <c r="O656" i="3" s="1"/>
  <c r="Q656" i="3" s="1"/>
  <c r="S656" i="3" s="1"/>
  <c r="L656" i="3"/>
  <c r="M656" i="3" s="1"/>
  <c r="AW655" i="3"/>
  <c r="AV655" i="3"/>
  <c r="AT655" i="3"/>
  <c r="AS655" i="3"/>
  <c r="AR655" i="3"/>
  <c r="AQ655" i="3"/>
  <c r="AP655" i="3"/>
  <c r="AM655" i="3"/>
  <c r="AL655" i="3"/>
  <c r="AJ655" i="3"/>
  <c r="AI655" i="3"/>
  <c r="AH655" i="3"/>
  <c r="AG655" i="3"/>
  <c r="AF655" i="3"/>
  <c r="N655" i="3"/>
  <c r="O655" i="3" s="1"/>
  <c r="Q655" i="3" s="1"/>
  <c r="S655" i="3" s="1"/>
  <c r="L655" i="3"/>
  <c r="M655" i="3" s="1"/>
  <c r="AW654" i="3"/>
  <c r="AV654" i="3"/>
  <c r="AT654" i="3"/>
  <c r="AS654" i="3"/>
  <c r="AR654" i="3"/>
  <c r="AQ654" i="3"/>
  <c r="AP654" i="3"/>
  <c r="AM654" i="3"/>
  <c r="AL654" i="3"/>
  <c r="AJ654" i="3"/>
  <c r="AI654" i="3"/>
  <c r="AH654" i="3"/>
  <c r="AG654" i="3"/>
  <c r="AF654" i="3"/>
  <c r="N654" i="3"/>
  <c r="O654" i="3" s="1"/>
  <c r="Q654" i="3" s="1"/>
  <c r="S654" i="3" s="1"/>
  <c r="L654" i="3"/>
  <c r="M654" i="3" s="1"/>
  <c r="AW653" i="3"/>
  <c r="AV653" i="3"/>
  <c r="AU653" i="3"/>
  <c r="AT653" i="3"/>
  <c r="AR653" i="3"/>
  <c r="AQ653" i="3"/>
  <c r="AP653" i="3"/>
  <c r="AM653" i="3"/>
  <c r="AL653" i="3"/>
  <c r="AK653" i="3"/>
  <c r="AJ653" i="3"/>
  <c r="AH653" i="3"/>
  <c r="AG653" i="3"/>
  <c r="AF653" i="3"/>
  <c r="N653" i="3"/>
  <c r="O653" i="3" s="1"/>
  <c r="Q653" i="3" s="1"/>
  <c r="S653" i="3" s="1"/>
  <c r="L653" i="3"/>
  <c r="M653" i="3" s="1"/>
  <c r="AW652" i="3"/>
  <c r="AV652" i="3"/>
  <c r="AU652" i="3"/>
  <c r="AT652" i="3"/>
  <c r="AR652" i="3"/>
  <c r="AQ652" i="3"/>
  <c r="AP652" i="3"/>
  <c r="AM652" i="3"/>
  <c r="AL652" i="3"/>
  <c r="AK652" i="3"/>
  <c r="AJ652" i="3"/>
  <c r="AH652" i="3"/>
  <c r="AG652" i="3"/>
  <c r="AF652" i="3"/>
  <c r="N652" i="3"/>
  <c r="O652" i="3" s="1"/>
  <c r="Q652" i="3" s="1"/>
  <c r="S652" i="3" s="1"/>
  <c r="L652" i="3"/>
  <c r="M652" i="3" s="1"/>
  <c r="AW651" i="3"/>
  <c r="AV651" i="3"/>
  <c r="AU651" i="3"/>
  <c r="AT651" i="3"/>
  <c r="AR651" i="3"/>
  <c r="AQ651" i="3"/>
  <c r="AP651" i="3"/>
  <c r="AM651" i="3"/>
  <c r="AL651" i="3"/>
  <c r="AK651" i="3"/>
  <c r="AJ651" i="3"/>
  <c r="AH651" i="3"/>
  <c r="AG651" i="3"/>
  <c r="AF651" i="3"/>
  <c r="N651" i="3"/>
  <c r="O651" i="3" s="1"/>
  <c r="Q651" i="3" s="1"/>
  <c r="S651" i="3" s="1"/>
  <c r="L651" i="3"/>
  <c r="M651" i="3" s="1"/>
  <c r="AW650" i="3"/>
  <c r="AV650" i="3"/>
  <c r="AU650" i="3"/>
  <c r="AT650" i="3"/>
  <c r="AR650" i="3"/>
  <c r="AQ650" i="3"/>
  <c r="AP650" i="3"/>
  <c r="AM650" i="3"/>
  <c r="AL650" i="3"/>
  <c r="AK650" i="3"/>
  <c r="AJ650" i="3"/>
  <c r="AH650" i="3"/>
  <c r="AG650" i="3"/>
  <c r="AF650" i="3"/>
  <c r="N650" i="3"/>
  <c r="O650" i="3" s="1"/>
  <c r="Q650" i="3" s="1"/>
  <c r="S650" i="3" s="1"/>
  <c r="L650" i="3"/>
  <c r="M650" i="3" s="1"/>
  <c r="AW649" i="3"/>
  <c r="AV649" i="3"/>
  <c r="AU649" i="3"/>
  <c r="AT649" i="3"/>
  <c r="AR649" i="3"/>
  <c r="AQ649" i="3"/>
  <c r="AP649" i="3"/>
  <c r="AM649" i="3"/>
  <c r="AL649" i="3"/>
  <c r="AK649" i="3"/>
  <c r="AJ649" i="3"/>
  <c r="AH649" i="3"/>
  <c r="AG649" i="3"/>
  <c r="AF649" i="3"/>
  <c r="N649" i="3"/>
  <c r="O649" i="3" s="1"/>
  <c r="Q649" i="3" s="1"/>
  <c r="S649" i="3" s="1"/>
  <c r="L649" i="3"/>
  <c r="M649" i="3" s="1"/>
  <c r="AW648" i="3"/>
  <c r="AV648" i="3"/>
  <c r="AU648" i="3"/>
  <c r="AT648" i="3"/>
  <c r="AR648" i="3"/>
  <c r="AQ648" i="3"/>
  <c r="AP648" i="3"/>
  <c r="AM648" i="3"/>
  <c r="AL648" i="3"/>
  <c r="AK648" i="3"/>
  <c r="AJ648" i="3"/>
  <c r="AH648" i="3"/>
  <c r="AG648" i="3"/>
  <c r="AF648" i="3"/>
  <c r="N648" i="3"/>
  <c r="O648" i="3" s="1"/>
  <c r="Q648" i="3" s="1"/>
  <c r="S648" i="3" s="1"/>
  <c r="L648" i="3"/>
  <c r="M648" i="3" s="1"/>
  <c r="AW647" i="3"/>
  <c r="AV647" i="3"/>
  <c r="AU647" i="3"/>
  <c r="AT647" i="3"/>
  <c r="AR647" i="3"/>
  <c r="AQ647" i="3"/>
  <c r="AP647" i="3"/>
  <c r="AM647" i="3"/>
  <c r="AL647" i="3"/>
  <c r="AK647" i="3"/>
  <c r="AJ647" i="3"/>
  <c r="AH647" i="3"/>
  <c r="AG647" i="3"/>
  <c r="AF647" i="3"/>
  <c r="N647" i="3"/>
  <c r="O647" i="3" s="1"/>
  <c r="Q647" i="3" s="1"/>
  <c r="S647" i="3" s="1"/>
  <c r="L647" i="3"/>
  <c r="M647" i="3" s="1"/>
  <c r="AW646" i="3"/>
  <c r="AV646" i="3"/>
  <c r="AU646" i="3"/>
  <c r="AT646" i="3"/>
  <c r="AR646" i="3"/>
  <c r="AQ646" i="3"/>
  <c r="AP646" i="3"/>
  <c r="AM646" i="3"/>
  <c r="AL646" i="3"/>
  <c r="AK646" i="3"/>
  <c r="AJ646" i="3"/>
  <c r="AH646" i="3"/>
  <c r="AG646" i="3"/>
  <c r="AF646" i="3"/>
  <c r="N646" i="3"/>
  <c r="O646" i="3" s="1"/>
  <c r="Q646" i="3" s="1"/>
  <c r="S646" i="3" s="1"/>
  <c r="L646" i="3"/>
  <c r="M646" i="3" s="1"/>
  <c r="AW645" i="3"/>
  <c r="AV645" i="3"/>
  <c r="AU645" i="3"/>
  <c r="AT645" i="3"/>
  <c r="AR645" i="3"/>
  <c r="AQ645" i="3"/>
  <c r="AP645" i="3"/>
  <c r="AM645" i="3"/>
  <c r="AL645" i="3"/>
  <c r="AK645" i="3"/>
  <c r="AJ645" i="3"/>
  <c r="AH645" i="3"/>
  <c r="AG645" i="3"/>
  <c r="AF645" i="3"/>
  <c r="N645" i="3"/>
  <c r="O645" i="3" s="1"/>
  <c r="Q645" i="3" s="1"/>
  <c r="S645" i="3" s="1"/>
  <c r="L645" i="3"/>
  <c r="M645" i="3" s="1"/>
  <c r="AW644" i="3"/>
  <c r="AV644" i="3"/>
  <c r="AU644" i="3"/>
  <c r="AT644" i="3"/>
  <c r="AR644" i="3"/>
  <c r="AQ644" i="3"/>
  <c r="AP644" i="3"/>
  <c r="AM644" i="3"/>
  <c r="AL644" i="3"/>
  <c r="AK644" i="3"/>
  <c r="AJ644" i="3"/>
  <c r="AH644" i="3"/>
  <c r="AG644" i="3"/>
  <c r="AF644" i="3"/>
  <c r="N644" i="3"/>
  <c r="O644" i="3" s="1"/>
  <c r="Q644" i="3" s="1"/>
  <c r="S644" i="3" s="1"/>
  <c r="L644" i="3"/>
  <c r="M644" i="3" s="1"/>
  <c r="AW643" i="3"/>
  <c r="AV643" i="3"/>
  <c r="AU643" i="3"/>
  <c r="AT643" i="3"/>
  <c r="AR643" i="3"/>
  <c r="AQ643" i="3"/>
  <c r="AP643" i="3"/>
  <c r="AM643" i="3"/>
  <c r="AL643" i="3"/>
  <c r="AK643" i="3"/>
  <c r="AJ643" i="3"/>
  <c r="AH643" i="3"/>
  <c r="AG643" i="3"/>
  <c r="AF643" i="3"/>
  <c r="N643" i="3"/>
  <c r="O643" i="3" s="1"/>
  <c r="Q643" i="3" s="1"/>
  <c r="S643" i="3" s="1"/>
  <c r="L643" i="3"/>
  <c r="M643" i="3" s="1"/>
  <c r="AW642" i="3"/>
  <c r="AV642" i="3"/>
  <c r="AU642" i="3"/>
  <c r="AT642" i="3"/>
  <c r="AR642" i="3"/>
  <c r="AQ642" i="3"/>
  <c r="AP642" i="3"/>
  <c r="AM642" i="3"/>
  <c r="AL642" i="3"/>
  <c r="AK642" i="3"/>
  <c r="AJ642" i="3"/>
  <c r="AH642" i="3"/>
  <c r="AG642" i="3"/>
  <c r="AF642" i="3"/>
  <c r="N642" i="3"/>
  <c r="O642" i="3" s="1"/>
  <c r="Q642" i="3" s="1"/>
  <c r="S642" i="3" s="1"/>
  <c r="L642" i="3"/>
  <c r="M642" i="3" s="1"/>
  <c r="AW641" i="3"/>
  <c r="AV641" i="3"/>
  <c r="AU641" i="3"/>
  <c r="AT641" i="3"/>
  <c r="AR641" i="3"/>
  <c r="AQ641" i="3"/>
  <c r="AP641" i="3"/>
  <c r="AM641" i="3"/>
  <c r="AL641" i="3"/>
  <c r="AK641" i="3"/>
  <c r="AJ641" i="3"/>
  <c r="AH641" i="3"/>
  <c r="AG641" i="3"/>
  <c r="AF641" i="3"/>
  <c r="N641" i="3"/>
  <c r="O641" i="3" s="1"/>
  <c r="Q641" i="3" s="1"/>
  <c r="S641" i="3" s="1"/>
  <c r="L641" i="3"/>
  <c r="M641" i="3" s="1"/>
  <c r="AW640" i="3"/>
  <c r="AV640" i="3"/>
  <c r="AU640" i="3"/>
  <c r="AT640" i="3"/>
  <c r="AR640" i="3"/>
  <c r="AQ640" i="3"/>
  <c r="AP640" i="3"/>
  <c r="AM640" i="3"/>
  <c r="AL640" i="3"/>
  <c r="AK640" i="3"/>
  <c r="AJ640" i="3"/>
  <c r="AH640" i="3"/>
  <c r="AG640" i="3"/>
  <c r="AF640" i="3"/>
  <c r="N640" i="3"/>
  <c r="O640" i="3" s="1"/>
  <c r="Q640" i="3" s="1"/>
  <c r="S640" i="3" s="1"/>
  <c r="L640" i="3"/>
  <c r="M640" i="3" s="1"/>
  <c r="AW639" i="3"/>
  <c r="AV639" i="3"/>
  <c r="AU639" i="3"/>
  <c r="AT639" i="3"/>
  <c r="AR639" i="3"/>
  <c r="AQ639" i="3"/>
  <c r="AP639" i="3"/>
  <c r="AM639" i="3"/>
  <c r="AL639" i="3"/>
  <c r="AK639" i="3"/>
  <c r="AJ639" i="3"/>
  <c r="AH639" i="3"/>
  <c r="AG639" i="3"/>
  <c r="AF639" i="3"/>
  <c r="N639" i="3"/>
  <c r="O639" i="3" s="1"/>
  <c r="Q639" i="3" s="1"/>
  <c r="S639" i="3" s="1"/>
  <c r="L639" i="3"/>
  <c r="M639" i="3" s="1"/>
  <c r="AW638" i="3"/>
  <c r="AV638" i="3"/>
  <c r="AU638" i="3"/>
  <c r="AT638" i="3"/>
  <c r="AR638" i="3"/>
  <c r="AQ638" i="3"/>
  <c r="AP638" i="3"/>
  <c r="AM638" i="3"/>
  <c r="AL638" i="3"/>
  <c r="AK638" i="3"/>
  <c r="AJ638" i="3"/>
  <c r="AH638" i="3"/>
  <c r="AG638" i="3"/>
  <c r="AF638" i="3"/>
  <c r="N638" i="3"/>
  <c r="O638" i="3" s="1"/>
  <c r="Q638" i="3" s="1"/>
  <c r="S638" i="3" s="1"/>
  <c r="L638" i="3"/>
  <c r="M638" i="3" s="1"/>
  <c r="AW637" i="3"/>
  <c r="AV637" i="3"/>
  <c r="AU637" i="3"/>
  <c r="AT637" i="3"/>
  <c r="AR637" i="3"/>
  <c r="AQ637" i="3"/>
  <c r="AP637" i="3"/>
  <c r="AM637" i="3"/>
  <c r="AL637" i="3"/>
  <c r="AK637" i="3"/>
  <c r="AJ637" i="3"/>
  <c r="AH637" i="3"/>
  <c r="AG637" i="3"/>
  <c r="AF637" i="3"/>
  <c r="N637" i="3"/>
  <c r="O637" i="3" s="1"/>
  <c r="Q637" i="3" s="1"/>
  <c r="S637" i="3" s="1"/>
  <c r="L637" i="3"/>
  <c r="M637" i="3" s="1"/>
  <c r="AW636" i="3"/>
  <c r="AV636" i="3"/>
  <c r="AU636" i="3"/>
  <c r="AT636" i="3"/>
  <c r="AR636" i="3"/>
  <c r="AQ636" i="3"/>
  <c r="AP636" i="3"/>
  <c r="AM636" i="3"/>
  <c r="AL636" i="3"/>
  <c r="AK636" i="3"/>
  <c r="AJ636" i="3"/>
  <c r="AH636" i="3"/>
  <c r="AG636" i="3"/>
  <c r="AF636" i="3"/>
  <c r="N636" i="3"/>
  <c r="O636" i="3" s="1"/>
  <c r="Q636" i="3" s="1"/>
  <c r="S636" i="3" s="1"/>
  <c r="L636" i="3"/>
  <c r="M636" i="3" s="1"/>
  <c r="AW635" i="3"/>
  <c r="AV635" i="3"/>
  <c r="AU635" i="3"/>
  <c r="AT635" i="3"/>
  <c r="AR635" i="3"/>
  <c r="AQ635" i="3"/>
  <c r="AP635" i="3"/>
  <c r="AM635" i="3"/>
  <c r="AL635" i="3"/>
  <c r="AK635" i="3"/>
  <c r="AJ635" i="3"/>
  <c r="AH635" i="3"/>
  <c r="AG635" i="3"/>
  <c r="AF635" i="3"/>
  <c r="N635" i="3"/>
  <c r="O635" i="3" s="1"/>
  <c r="Q635" i="3" s="1"/>
  <c r="S635" i="3" s="1"/>
  <c r="L635" i="3"/>
  <c r="M635" i="3" s="1"/>
  <c r="AW634" i="3"/>
  <c r="AV634" i="3"/>
  <c r="AU634" i="3"/>
  <c r="AT634" i="3"/>
  <c r="AR634" i="3"/>
  <c r="AQ634" i="3"/>
  <c r="AP634" i="3"/>
  <c r="AM634" i="3"/>
  <c r="AL634" i="3"/>
  <c r="AK634" i="3"/>
  <c r="AJ634" i="3"/>
  <c r="AH634" i="3"/>
  <c r="AG634" i="3"/>
  <c r="AF634" i="3"/>
  <c r="N634" i="3"/>
  <c r="O634" i="3" s="1"/>
  <c r="Q634" i="3" s="1"/>
  <c r="S634" i="3" s="1"/>
  <c r="L634" i="3"/>
  <c r="M634" i="3" s="1"/>
  <c r="AW633" i="3"/>
  <c r="AV633" i="3"/>
  <c r="AU633" i="3"/>
  <c r="AT633" i="3"/>
  <c r="AR633" i="3"/>
  <c r="AQ633" i="3"/>
  <c r="AP633" i="3"/>
  <c r="AM633" i="3"/>
  <c r="AL633" i="3"/>
  <c r="AK633" i="3"/>
  <c r="AJ633" i="3"/>
  <c r="AH633" i="3"/>
  <c r="AG633" i="3"/>
  <c r="AF633" i="3"/>
  <c r="N633" i="3"/>
  <c r="O633" i="3" s="1"/>
  <c r="Q633" i="3" s="1"/>
  <c r="S633" i="3" s="1"/>
  <c r="L633" i="3"/>
  <c r="M633" i="3" s="1"/>
  <c r="AW632" i="3"/>
  <c r="AV632" i="3"/>
  <c r="AU632" i="3"/>
  <c r="AT632" i="3"/>
  <c r="AR632" i="3"/>
  <c r="AQ632" i="3"/>
  <c r="AP632" i="3"/>
  <c r="AM632" i="3"/>
  <c r="AL632" i="3"/>
  <c r="AK632" i="3"/>
  <c r="AJ632" i="3"/>
  <c r="AH632" i="3"/>
  <c r="AG632" i="3"/>
  <c r="AF632" i="3"/>
  <c r="N632" i="3"/>
  <c r="O632" i="3" s="1"/>
  <c r="Q632" i="3" s="1"/>
  <c r="S632" i="3" s="1"/>
  <c r="L632" i="3"/>
  <c r="M632" i="3" s="1"/>
  <c r="AW631" i="3"/>
  <c r="AV631" i="3"/>
  <c r="AU631" i="3"/>
  <c r="AT631" i="3"/>
  <c r="AR631" i="3"/>
  <c r="AQ631" i="3"/>
  <c r="AP631" i="3"/>
  <c r="AM631" i="3"/>
  <c r="AL631" i="3"/>
  <c r="AK631" i="3"/>
  <c r="AJ631" i="3"/>
  <c r="AH631" i="3"/>
  <c r="AG631" i="3"/>
  <c r="AF631" i="3"/>
  <c r="N631" i="3"/>
  <c r="O631" i="3" s="1"/>
  <c r="Q631" i="3" s="1"/>
  <c r="S631" i="3" s="1"/>
  <c r="L631" i="3"/>
  <c r="M631" i="3" s="1"/>
  <c r="AW630" i="3"/>
  <c r="AV630" i="3"/>
  <c r="AU630" i="3"/>
  <c r="AT630" i="3"/>
  <c r="AR630" i="3"/>
  <c r="AQ630" i="3"/>
  <c r="AP630" i="3"/>
  <c r="AM630" i="3"/>
  <c r="AL630" i="3"/>
  <c r="AK630" i="3"/>
  <c r="AJ630" i="3"/>
  <c r="AH630" i="3"/>
  <c r="AG630" i="3"/>
  <c r="AF630" i="3"/>
  <c r="N630" i="3"/>
  <c r="O630" i="3" s="1"/>
  <c r="Q630" i="3" s="1"/>
  <c r="S630" i="3" s="1"/>
  <c r="L630" i="3"/>
  <c r="M630" i="3" s="1"/>
  <c r="AW629" i="3"/>
  <c r="AV629" i="3"/>
  <c r="AU629" i="3"/>
  <c r="AT629" i="3"/>
  <c r="AR629" i="3"/>
  <c r="AQ629" i="3"/>
  <c r="AP629" i="3"/>
  <c r="AM629" i="3"/>
  <c r="AL629" i="3"/>
  <c r="AK629" i="3"/>
  <c r="AJ629" i="3"/>
  <c r="AH629" i="3"/>
  <c r="AG629" i="3"/>
  <c r="AF629" i="3"/>
  <c r="N629" i="3"/>
  <c r="O629" i="3" s="1"/>
  <c r="Q629" i="3" s="1"/>
  <c r="S629" i="3" s="1"/>
  <c r="L629" i="3"/>
  <c r="M629" i="3" s="1"/>
  <c r="AW628" i="3"/>
  <c r="AV628" i="3"/>
  <c r="AU628" i="3"/>
  <c r="AT628" i="3"/>
  <c r="AR628" i="3"/>
  <c r="AQ628" i="3"/>
  <c r="AP628" i="3"/>
  <c r="AM628" i="3"/>
  <c r="AL628" i="3"/>
  <c r="AK628" i="3"/>
  <c r="AJ628" i="3"/>
  <c r="AH628" i="3"/>
  <c r="AG628" i="3"/>
  <c r="AF628" i="3"/>
  <c r="N628" i="3"/>
  <c r="O628" i="3" s="1"/>
  <c r="Q628" i="3" s="1"/>
  <c r="S628" i="3" s="1"/>
  <c r="L628" i="3"/>
  <c r="M628" i="3" s="1"/>
  <c r="AW627" i="3"/>
  <c r="AV627" i="3"/>
  <c r="AU627" i="3"/>
  <c r="AT627" i="3"/>
  <c r="AR627" i="3"/>
  <c r="AQ627" i="3"/>
  <c r="AP627" i="3"/>
  <c r="AM627" i="3"/>
  <c r="AL627" i="3"/>
  <c r="AK627" i="3"/>
  <c r="AJ627" i="3"/>
  <c r="AH627" i="3"/>
  <c r="AG627" i="3"/>
  <c r="AF627" i="3"/>
  <c r="N627" i="3"/>
  <c r="O627" i="3" s="1"/>
  <c r="Q627" i="3" s="1"/>
  <c r="S627" i="3" s="1"/>
  <c r="L627" i="3"/>
  <c r="M627" i="3" s="1"/>
  <c r="AW626" i="3"/>
  <c r="AV626" i="3"/>
  <c r="AU626" i="3"/>
  <c r="AT626" i="3"/>
  <c r="AR626" i="3"/>
  <c r="AQ626" i="3"/>
  <c r="AP626" i="3"/>
  <c r="AM626" i="3"/>
  <c r="AL626" i="3"/>
  <c r="AK626" i="3"/>
  <c r="AJ626" i="3"/>
  <c r="AH626" i="3"/>
  <c r="AG626" i="3"/>
  <c r="AF626" i="3"/>
  <c r="N626" i="3"/>
  <c r="O626" i="3" s="1"/>
  <c r="Q626" i="3" s="1"/>
  <c r="S626" i="3" s="1"/>
  <c r="L626" i="3"/>
  <c r="M626" i="3" s="1"/>
  <c r="AW625" i="3"/>
  <c r="AV625" i="3"/>
  <c r="AU625" i="3"/>
  <c r="AT625" i="3"/>
  <c r="AR625" i="3"/>
  <c r="AQ625" i="3"/>
  <c r="AP625" i="3"/>
  <c r="AM625" i="3"/>
  <c r="AL625" i="3"/>
  <c r="AK625" i="3"/>
  <c r="AJ625" i="3"/>
  <c r="AH625" i="3"/>
  <c r="AG625" i="3"/>
  <c r="AF625" i="3"/>
  <c r="N625" i="3"/>
  <c r="O625" i="3" s="1"/>
  <c r="Q625" i="3" s="1"/>
  <c r="S625" i="3" s="1"/>
  <c r="L625" i="3"/>
  <c r="M625" i="3" s="1"/>
  <c r="AW624" i="3"/>
  <c r="AV624" i="3"/>
  <c r="AU624" i="3"/>
  <c r="AT624" i="3"/>
  <c r="AR624" i="3"/>
  <c r="AQ624" i="3"/>
  <c r="AP624" i="3"/>
  <c r="AM624" i="3"/>
  <c r="AL624" i="3"/>
  <c r="AK624" i="3"/>
  <c r="AJ624" i="3"/>
  <c r="AH624" i="3"/>
  <c r="AG624" i="3"/>
  <c r="AF624" i="3"/>
  <c r="N624" i="3"/>
  <c r="O624" i="3" s="1"/>
  <c r="Q624" i="3" s="1"/>
  <c r="S624" i="3" s="1"/>
  <c r="L624" i="3"/>
  <c r="M624" i="3" s="1"/>
  <c r="AW623" i="3"/>
  <c r="AV623" i="3"/>
  <c r="AU623" i="3"/>
  <c r="AT623" i="3"/>
  <c r="AR623" i="3"/>
  <c r="AQ623" i="3"/>
  <c r="AP623" i="3"/>
  <c r="AM623" i="3"/>
  <c r="AL623" i="3"/>
  <c r="AK623" i="3"/>
  <c r="AJ623" i="3"/>
  <c r="AH623" i="3"/>
  <c r="AG623" i="3"/>
  <c r="AF623" i="3"/>
  <c r="N623" i="3"/>
  <c r="O623" i="3" s="1"/>
  <c r="Q623" i="3" s="1"/>
  <c r="S623" i="3" s="1"/>
  <c r="L623" i="3"/>
  <c r="M623" i="3" s="1"/>
  <c r="AW622" i="3"/>
  <c r="AV622" i="3"/>
  <c r="AU622" i="3"/>
  <c r="AT622" i="3"/>
  <c r="AR622" i="3"/>
  <c r="AQ622" i="3"/>
  <c r="AP622" i="3"/>
  <c r="AM622" i="3"/>
  <c r="AL622" i="3"/>
  <c r="AK622" i="3"/>
  <c r="AJ622" i="3"/>
  <c r="AH622" i="3"/>
  <c r="AG622" i="3"/>
  <c r="AF622" i="3"/>
  <c r="N622" i="3"/>
  <c r="O622" i="3" s="1"/>
  <c r="Q622" i="3" s="1"/>
  <c r="S622" i="3" s="1"/>
  <c r="L622" i="3"/>
  <c r="M622" i="3" s="1"/>
  <c r="AW621" i="3"/>
  <c r="AV621" i="3"/>
  <c r="AU621" i="3"/>
  <c r="AT621" i="3"/>
  <c r="AR621" i="3"/>
  <c r="AQ621" i="3"/>
  <c r="AP621" i="3"/>
  <c r="AM621" i="3"/>
  <c r="AL621" i="3"/>
  <c r="AK621" i="3"/>
  <c r="AJ621" i="3"/>
  <c r="AH621" i="3"/>
  <c r="AG621" i="3"/>
  <c r="AF621" i="3"/>
  <c r="N621" i="3"/>
  <c r="O621" i="3" s="1"/>
  <c r="Q621" i="3" s="1"/>
  <c r="S621" i="3" s="1"/>
  <c r="L621" i="3"/>
  <c r="M621" i="3" s="1"/>
  <c r="AW620" i="3"/>
  <c r="AV620" i="3"/>
  <c r="AU620" i="3"/>
  <c r="AT620" i="3"/>
  <c r="AR620" i="3"/>
  <c r="AQ620" i="3"/>
  <c r="AP620" i="3"/>
  <c r="AM620" i="3"/>
  <c r="AL620" i="3"/>
  <c r="AK620" i="3"/>
  <c r="AJ620" i="3"/>
  <c r="AH620" i="3"/>
  <c r="AG620" i="3"/>
  <c r="AF620" i="3"/>
  <c r="N620" i="3"/>
  <c r="O620" i="3" s="1"/>
  <c r="Q620" i="3" s="1"/>
  <c r="S620" i="3" s="1"/>
  <c r="L620" i="3"/>
  <c r="M620" i="3" s="1"/>
  <c r="AW619" i="3"/>
  <c r="AV619" i="3"/>
  <c r="AU619" i="3"/>
  <c r="AT619" i="3"/>
  <c r="AR619" i="3"/>
  <c r="AQ619" i="3"/>
  <c r="AP619" i="3"/>
  <c r="AM619" i="3"/>
  <c r="AL619" i="3"/>
  <c r="AK619" i="3"/>
  <c r="AJ619" i="3"/>
  <c r="AH619" i="3"/>
  <c r="AG619" i="3"/>
  <c r="AF619" i="3"/>
  <c r="N619" i="3"/>
  <c r="O619" i="3" s="1"/>
  <c r="Q619" i="3" s="1"/>
  <c r="S619" i="3" s="1"/>
  <c r="L619" i="3"/>
  <c r="M619" i="3" s="1"/>
  <c r="AW618" i="3"/>
  <c r="AV618" i="3"/>
  <c r="AU618" i="3"/>
  <c r="AT618" i="3"/>
  <c r="AR618" i="3"/>
  <c r="AQ618" i="3"/>
  <c r="AP618" i="3"/>
  <c r="AM618" i="3"/>
  <c r="AL618" i="3"/>
  <c r="AK618" i="3"/>
  <c r="AJ618" i="3"/>
  <c r="AH618" i="3"/>
  <c r="AG618" i="3"/>
  <c r="AF618" i="3"/>
  <c r="N618" i="3"/>
  <c r="O618" i="3" s="1"/>
  <c r="Q618" i="3" s="1"/>
  <c r="S618" i="3" s="1"/>
  <c r="L618" i="3"/>
  <c r="M618" i="3" s="1"/>
  <c r="AW617" i="3"/>
  <c r="AV617" i="3"/>
  <c r="AU617" i="3"/>
  <c r="AT617" i="3"/>
  <c r="AR617" i="3"/>
  <c r="AQ617" i="3"/>
  <c r="AP617" i="3"/>
  <c r="AM617" i="3"/>
  <c r="AL617" i="3"/>
  <c r="AK617" i="3"/>
  <c r="AJ617" i="3"/>
  <c r="AH617" i="3"/>
  <c r="AG617" i="3"/>
  <c r="AF617" i="3"/>
  <c r="N617" i="3"/>
  <c r="O617" i="3" s="1"/>
  <c r="Q617" i="3" s="1"/>
  <c r="S617" i="3" s="1"/>
  <c r="L617" i="3"/>
  <c r="M617" i="3" s="1"/>
  <c r="AW616" i="3"/>
  <c r="AV616" i="3"/>
  <c r="AU616" i="3"/>
  <c r="AT616" i="3"/>
  <c r="AR616" i="3"/>
  <c r="AQ616" i="3"/>
  <c r="AP616" i="3"/>
  <c r="AM616" i="3"/>
  <c r="AL616" i="3"/>
  <c r="AK616" i="3"/>
  <c r="AJ616" i="3"/>
  <c r="AH616" i="3"/>
  <c r="AG616" i="3"/>
  <c r="AF616" i="3"/>
  <c r="N616" i="3"/>
  <c r="O616" i="3" s="1"/>
  <c r="Q616" i="3" s="1"/>
  <c r="S616" i="3" s="1"/>
  <c r="L616" i="3"/>
  <c r="M616" i="3" s="1"/>
  <c r="AW615" i="3"/>
  <c r="AV615" i="3"/>
  <c r="AU615" i="3"/>
  <c r="AT615" i="3"/>
  <c r="AR615" i="3"/>
  <c r="AQ615" i="3"/>
  <c r="AP615" i="3"/>
  <c r="AM615" i="3"/>
  <c r="AL615" i="3"/>
  <c r="AK615" i="3"/>
  <c r="AJ615" i="3"/>
  <c r="AH615" i="3"/>
  <c r="AG615" i="3"/>
  <c r="AF615" i="3"/>
  <c r="N615" i="3"/>
  <c r="O615" i="3" s="1"/>
  <c r="Q615" i="3" s="1"/>
  <c r="S615" i="3" s="1"/>
  <c r="L615" i="3"/>
  <c r="M615" i="3" s="1"/>
  <c r="AW614" i="3"/>
  <c r="AV614" i="3"/>
  <c r="AU614" i="3"/>
  <c r="AT614" i="3"/>
  <c r="AR614" i="3"/>
  <c r="AQ614" i="3"/>
  <c r="AP614" i="3"/>
  <c r="AM614" i="3"/>
  <c r="AL614" i="3"/>
  <c r="AK614" i="3"/>
  <c r="AJ614" i="3"/>
  <c r="AH614" i="3"/>
  <c r="AG614" i="3"/>
  <c r="AF614" i="3"/>
  <c r="N614" i="3"/>
  <c r="O614" i="3" s="1"/>
  <c r="Q614" i="3" s="1"/>
  <c r="S614" i="3" s="1"/>
  <c r="L614" i="3"/>
  <c r="M614" i="3" s="1"/>
  <c r="AW613" i="3"/>
  <c r="AV613" i="3"/>
  <c r="AU613" i="3"/>
  <c r="AT613" i="3"/>
  <c r="AR613" i="3"/>
  <c r="AQ613" i="3"/>
  <c r="AP613" i="3"/>
  <c r="AM613" i="3"/>
  <c r="AL613" i="3"/>
  <c r="AK613" i="3"/>
  <c r="AJ613" i="3"/>
  <c r="AH613" i="3"/>
  <c r="AG613" i="3"/>
  <c r="AF613" i="3"/>
  <c r="N613" i="3"/>
  <c r="O613" i="3" s="1"/>
  <c r="Q613" i="3" s="1"/>
  <c r="S613" i="3" s="1"/>
  <c r="L613" i="3"/>
  <c r="M613" i="3" s="1"/>
  <c r="AW612" i="3"/>
  <c r="AV612" i="3"/>
  <c r="AU612" i="3"/>
  <c r="AT612" i="3"/>
  <c r="AR612" i="3"/>
  <c r="AQ612" i="3"/>
  <c r="AP612" i="3"/>
  <c r="AM612" i="3"/>
  <c r="AL612" i="3"/>
  <c r="AK612" i="3"/>
  <c r="AJ612" i="3"/>
  <c r="AH612" i="3"/>
  <c r="AG612" i="3"/>
  <c r="AF612" i="3"/>
  <c r="N612" i="3"/>
  <c r="O612" i="3" s="1"/>
  <c r="Q612" i="3" s="1"/>
  <c r="S612" i="3" s="1"/>
  <c r="L612" i="3"/>
  <c r="M612" i="3" s="1"/>
  <c r="AW611" i="3"/>
  <c r="AV611" i="3"/>
  <c r="AU611" i="3"/>
  <c r="AT611" i="3"/>
  <c r="AR611" i="3"/>
  <c r="AQ611" i="3"/>
  <c r="AP611" i="3"/>
  <c r="AM611" i="3"/>
  <c r="AL611" i="3"/>
  <c r="AK611" i="3"/>
  <c r="AJ611" i="3"/>
  <c r="AH611" i="3"/>
  <c r="AG611" i="3"/>
  <c r="AF611" i="3"/>
  <c r="N611" i="3"/>
  <c r="O611" i="3" s="1"/>
  <c r="Q611" i="3" s="1"/>
  <c r="S611" i="3" s="1"/>
  <c r="L611" i="3"/>
  <c r="M611" i="3" s="1"/>
  <c r="AW610" i="3"/>
  <c r="AV610" i="3"/>
  <c r="AU610" i="3"/>
  <c r="AT610" i="3"/>
  <c r="AR610" i="3"/>
  <c r="AQ610" i="3"/>
  <c r="AP610" i="3"/>
  <c r="AM610" i="3"/>
  <c r="AL610" i="3"/>
  <c r="AK610" i="3"/>
  <c r="AJ610" i="3"/>
  <c r="AH610" i="3"/>
  <c r="AG610" i="3"/>
  <c r="AF610" i="3"/>
  <c r="N610" i="3"/>
  <c r="O610" i="3" s="1"/>
  <c r="Q610" i="3" s="1"/>
  <c r="S610" i="3" s="1"/>
  <c r="L610" i="3"/>
  <c r="M610" i="3" s="1"/>
  <c r="AW609" i="3"/>
  <c r="AV609" i="3"/>
  <c r="AU609" i="3"/>
  <c r="AT609" i="3"/>
  <c r="AR609" i="3"/>
  <c r="AQ609" i="3"/>
  <c r="AP609" i="3"/>
  <c r="AM609" i="3"/>
  <c r="AL609" i="3"/>
  <c r="AK609" i="3"/>
  <c r="AJ609" i="3"/>
  <c r="AH609" i="3"/>
  <c r="AG609" i="3"/>
  <c r="AF609" i="3"/>
  <c r="N609" i="3"/>
  <c r="O609" i="3" s="1"/>
  <c r="Q609" i="3" s="1"/>
  <c r="S609" i="3" s="1"/>
  <c r="L609" i="3"/>
  <c r="M609" i="3" s="1"/>
  <c r="AW608" i="3"/>
  <c r="AV608" i="3"/>
  <c r="AU608" i="3"/>
  <c r="AT608" i="3"/>
  <c r="AR608" i="3"/>
  <c r="AQ608" i="3"/>
  <c r="AP608" i="3"/>
  <c r="AM608" i="3"/>
  <c r="AL608" i="3"/>
  <c r="AK608" i="3"/>
  <c r="AJ608" i="3"/>
  <c r="AH608" i="3"/>
  <c r="AG608" i="3"/>
  <c r="AF608" i="3"/>
  <c r="N608" i="3"/>
  <c r="O608" i="3" s="1"/>
  <c r="Q608" i="3" s="1"/>
  <c r="S608" i="3" s="1"/>
  <c r="L608" i="3"/>
  <c r="M608" i="3" s="1"/>
  <c r="AW607" i="3"/>
  <c r="AV607" i="3"/>
  <c r="AU607" i="3"/>
  <c r="AT607" i="3"/>
  <c r="AR607" i="3"/>
  <c r="AQ607" i="3"/>
  <c r="AP607" i="3"/>
  <c r="AM607" i="3"/>
  <c r="AL607" i="3"/>
  <c r="AK607" i="3"/>
  <c r="AJ607" i="3"/>
  <c r="AH607" i="3"/>
  <c r="AG607" i="3"/>
  <c r="AF607" i="3"/>
  <c r="N607" i="3"/>
  <c r="O607" i="3" s="1"/>
  <c r="Q607" i="3" s="1"/>
  <c r="S607" i="3" s="1"/>
  <c r="L607" i="3"/>
  <c r="M607" i="3" s="1"/>
  <c r="AW606" i="3"/>
  <c r="AV606" i="3"/>
  <c r="AU606" i="3"/>
  <c r="AT606" i="3"/>
  <c r="AR606" i="3"/>
  <c r="AQ606" i="3"/>
  <c r="AP606" i="3"/>
  <c r="AM606" i="3"/>
  <c r="AL606" i="3"/>
  <c r="AK606" i="3"/>
  <c r="AJ606" i="3"/>
  <c r="AH606" i="3"/>
  <c r="AG606" i="3"/>
  <c r="AF606" i="3"/>
  <c r="N606" i="3"/>
  <c r="O606" i="3" s="1"/>
  <c r="Q606" i="3" s="1"/>
  <c r="S606" i="3" s="1"/>
  <c r="L606" i="3"/>
  <c r="M606" i="3" s="1"/>
  <c r="AW605" i="3"/>
  <c r="AV605" i="3"/>
  <c r="AU605" i="3"/>
  <c r="AT605" i="3"/>
  <c r="AR605" i="3"/>
  <c r="AQ605" i="3"/>
  <c r="AP605" i="3"/>
  <c r="AM605" i="3"/>
  <c r="AL605" i="3"/>
  <c r="AK605" i="3"/>
  <c r="AJ605" i="3"/>
  <c r="AH605" i="3"/>
  <c r="AG605" i="3"/>
  <c r="AF605" i="3"/>
  <c r="N605" i="3"/>
  <c r="O605" i="3" s="1"/>
  <c r="Q605" i="3" s="1"/>
  <c r="S605" i="3" s="1"/>
  <c r="L605" i="3"/>
  <c r="M605" i="3" s="1"/>
  <c r="AW604" i="3"/>
  <c r="AV604" i="3"/>
  <c r="AU604" i="3"/>
  <c r="AT604" i="3"/>
  <c r="AR604" i="3"/>
  <c r="AQ604" i="3"/>
  <c r="AP604" i="3"/>
  <c r="AM604" i="3"/>
  <c r="AL604" i="3"/>
  <c r="AK604" i="3"/>
  <c r="AJ604" i="3"/>
  <c r="AH604" i="3"/>
  <c r="AG604" i="3"/>
  <c r="AF604" i="3"/>
  <c r="N604" i="3"/>
  <c r="O604" i="3" s="1"/>
  <c r="Q604" i="3" s="1"/>
  <c r="S604" i="3" s="1"/>
  <c r="L604" i="3"/>
  <c r="M604" i="3" s="1"/>
  <c r="AW603" i="3"/>
  <c r="AV603" i="3"/>
  <c r="AU603" i="3"/>
  <c r="AT603" i="3"/>
  <c r="AR603" i="3"/>
  <c r="AQ603" i="3"/>
  <c r="AP603" i="3"/>
  <c r="AM603" i="3"/>
  <c r="AL603" i="3"/>
  <c r="AK603" i="3"/>
  <c r="AJ603" i="3"/>
  <c r="AH603" i="3"/>
  <c r="AG603" i="3"/>
  <c r="AF603" i="3"/>
  <c r="N603" i="3"/>
  <c r="O603" i="3" s="1"/>
  <c r="Q603" i="3" s="1"/>
  <c r="S603" i="3" s="1"/>
  <c r="L603" i="3"/>
  <c r="M603" i="3" s="1"/>
  <c r="AW602" i="3"/>
  <c r="AV602" i="3"/>
  <c r="AU602" i="3"/>
  <c r="AT602" i="3"/>
  <c r="AR602" i="3"/>
  <c r="AQ602" i="3"/>
  <c r="AP602" i="3"/>
  <c r="AM602" i="3"/>
  <c r="AL602" i="3"/>
  <c r="AK602" i="3"/>
  <c r="AJ602" i="3"/>
  <c r="AH602" i="3"/>
  <c r="AG602" i="3"/>
  <c r="AF602" i="3"/>
  <c r="N602" i="3"/>
  <c r="O602" i="3" s="1"/>
  <c r="Q602" i="3" s="1"/>
  <c r="S602" i="3" s="1"/>
  <c r="L602" i="3"/>
  <c r="M602" i="3" s="1"/>
  <c r="AW601" i="3"/>
  <c r="AV601" i="3"/>
  <c r="AU601" i="3"/>
  <c r="AT601" i="3"/>
  <c r="AR601" i="3"/>
  <c r="AQ601" i="3"/>
  <c r="AP601" i="3"/>
  <c r="AM601" i="3"/>
  <c r="AL601" i="3"/>
  <c r="AK601" i="3"/>
  <c r="AJ601" i="3"/>
  <c r="AH601" i="3"/>
  <c r="AG601" i="3"/>
  <c r="AF601" i="3"/>
  <c r="N601" i="3"/>
  <c r="O601" i="3" s="1"/>
  <c r="Q601" i="3" s="1"/>
  <c r="S601" i="3" s="1"/>
  <c r="L601" i="3"/>
  <c r="M601" i="3" s="1"/>
  <c r="AW600" i="3"/>
  <c r="AV600" i="3"/>
  <c r="AU600" i="3"/>
  <c r="AT600" i="3"/>
  <c r="AR600" i="3"/>
  <c r="AQ600" i="3"/>
  <c r="AP600" i="3"/>
  <c r="AM600" i="3"/>
  <c r="AL600" i="3"/>
  <c r="AK600" i="3"/>
  <c r="AJ600" i="3"/>
  <c r="AH600" i="3"/>
  <c r="AG600" i="3"/>
  <c r="AF600" i="3"/>
  <c r="N600" i="3"/>
  <c r="O600" i="3" s="1"/>
  <c r="Q600" i="3" s="1"/>
  <c r="S600" i="3" s="1"/>
  <c r="L600" i="3"/>
  <c r="M600" i="3" s="1"/>
  <c r="AW599" i="3"/>
  <c r="AV599" i="3"/>
  <c r="AU599" i="3"/>
  <c r="AT599" i="3"/>
  <c r="AR599" i="3"/>
  <c r="AQ599" i="3"/>
  <c r="AP599" i="3"/>
  <c r="AM599" i="3"/>
  <c r="AL599" i="3"/>
  <c r="AK599" i="3"/>
  <c r="AJ599" i="3"/>
  <c r="AH599" i="3"/>
  <c r="AG599" i="3"/>
  <c r="AF599" i="3"/>
  <c r="N599" i="3"/>
  <c r="O599" i="3" s="1"/>
  <c r="Q599" i="3" s="1"/>
  <c r="S599" i="3" s="1"/>
  <c r="L599" i="3"/>
  <c r="M599" i="3" s="1"/>
  <c r="AW598" i="3"/>
  <c r="AV598" i="3"/>
  <c r="AU598" i="3"/>
  <c r="AT598" i="3"/>
  <c r="AR598" i="3"/>
  <c r="AQ598" i="3"/>
  <c r="AP598" i="3"/>
  <c r="AM598" i="3"/>
  <c r="AL598" i="3"/>
  <c r="AK598" i="3"/>
  <c r="AJ598" i="3"/>
  <c r="AH598" i="3"/>
  <c r="AG598" i="3"/>
  <c r="AF598" i="3"/>
  <c r="N598" i="3"/>
  <c r="O598" i="3" s="1"/>
  <c r="Q598" i="3" s="1"/>
  <c r="S598" i="3" s="1"/>
  <c r="L598" i="3"/>
  <c r="M598" i="3" s="1"/>
  <c r="AW597" i="3"/>
  <c r="AV597" i="3"/>
  <c r="AU597" i="3"/>
  <c r="AT597" i="3"/>
  <c r="AR597" i="3"/>
  <c r="AQ597" i="3"/>
  <c r="AP597" i="3"/>
  <c r="AM597" i="3"/>
  <c r="AL597" i="3"/>
  <c r="AK597" i="3"/>
  <c r="AJ597" i="3"/>
  <c r="AH597" i="3"/>
  <c r="AG597" i="3"/>
  <c r="AF597" i="3"/>
  <c r="N597" i="3"/>
  <c r="O597" i="3" s="1"/>
  <c r="Q597" i="3" s="1"/>
  <c r="S597" i="3" s="1"/>
  <c r="L597" i="3"/>
  <c r="M597" i="3" s="1"/>
  <c r="AW596" i="3"/>
  <c r="AV596" i="3"/>
  <c r="AU596" i="3"/>
  <c r="AT596" i="3"/>
  <c r="AR596" i="3"/>
  <c r="AQ596" i="3"/>
  <c r="AP596" i="3"/>
  <c r="AM596" i="3"/>
  <c r="AL596" i="3"/>
  <c r="AK596" i="3"/>
  <c r="AJ596" i="3"/>
  <c r="AH596" i="3"/>
  <c r="AG596" i="3"/>
  <c r="AF596" i="3"/>
  <c r="N596" i="3"/>
  <c r="O596" i="3" s="1"/>
  <c r="Q596" i="3" s="1"/>
  <c r="S596" i="3" s="1"/>
  <c r="L596" i="3"/>
  <c r="M596" i="3" s="1"/>
  <c r="AW595" i="3"/>
  <c r="AV595" i="3"/>
  <c r="AU595" i="3"/>
  <c r="AT595" i="3"/>
  <c r="AR595" i="3"/>
  <c r="AQ595" i="3"/>
  <c r="AP595" i="3"/>
  <c r="AM595" i="3"/>
  <c r="AL595" i="3"/>
  <c r="AK595" i="3"/>
  <c r="AJ595" i="3"/>
  <c r="AH595" i="3"/>
  <c r="AG595" i="3"/>
  <c r="AF595" i="3"/>
  <c r="N595" i="3"/>
  <c r="O595" i="3" s="1"/>
  <c r="Q595" i="3" s="1"/>
  <c r="S595" i="3" s="1"/>
  <c r="L595" i="3"/>
  <c r="M595" i="3" s="1"/>
  <c r="AW594" i="3"/>
  <c r="AV594" i="3"/>
  <c r="AU594" i="3"/>
  <c r="AT594" i="3"/>
  <c r="AR594" i="3"/>
  <c r="AQ594" i="3"/>
  <c r="AP594" i="3"/>
  <c r="AM594" i="3"/>
  <c r="AL594" i="3"/>
  <c r="AK594" i="3"/>
  <c r="AJ594" i="3"/>
  <c r="AH594" i="3"/>
  <c r="AG594" i="3"/>
  <c r="AF594" i="3"/>
  <c r="N594" i="3"/>
  <c r="O594" i="3" s="1"/>
  <c r="Q594" i="3" s="1"/>
  <c r="S594" i="3" s="1"/>
  <c r="L594" i="3"/>
  <c r="M594" i="3" s="1"/>
  <c r="AW593" i="3"/>
  <c r="AV593" i="3"/>
  <c r="AU593" i="3"/>
  <c r="AT593" i="3"/>
  <c r="AR593" i="3"/>
  <c r="AQ593" i="3"/>
  <c r="AP593" i="3"/>
  <c r="AM593" i="3"/>
  <c r="AL593" i="3"/>
  <c r="AK593" i="3"/>
  <c r="AJ593" i="3"/>
  <c r="AH593" i="3"/>
  <c r="AG593" i="3"/>
  <c r="AF593" i="3"/>
  <c r="N593" i="3"/>
  <c r="O593" i="3" s="1"/>
  <c r="Q593" i="3" s="1"/>
  <c r="S593" i="3" s="1"/>
  <c r="L593" i="3"/>
  <c r="M593" i="3" s="1"/>
  <c r="AW592" i="3"/>
  <c r="AV592" i="3"/>
  <c r="AU592" i="3"/>
  <c r="AT592" i="3"/>
  <c r="AR592" i="3"/>
  <c r="AQ592" i="3"/>
  <c r="AP592" i="3"/>
  <c r="AM592" i="3"/>
  <c r="AL592" i="3"/>
  <c r="AK592" i="3"/>
  <c r="AJ592" i="3"/>
  <c r="AH592" i="3"/>
  <c r="AG592" i="3"/>
  <c r="AF592" i="3"/>
  <c r="N592" i="3"/>
  <c r="O592" i="3" s="1"/>
  <c r="Q592" i="3" s="1"/>
  <c r="S592" i="3" s="1"/>
  <c r="L592" i="3"/>
  <c r="M592" i="3" s="1"/>
  <c r="AW591" i="3"/>
  <c r="AV591" i="3"/>
  <c r="AU591" i="3"/>
  <c r="AT591" i="3"/>
  <c r="AR591" i="3"/>
  <c r="AQ591" i="3"/>
  <c r="AP591" i="3"/>
  <c r="AM591" i="3"/>
  <c r="AL591" i="3"/>
  <c r="AK591" i="3"/>
  <c r="AJ591" i="3"/>
  <c r="AH591" i="3"/>
  <c r="AG591" i="3"/>
  <c r="AF591" i="3"/>
  <c r="N591" i="3"/>
  <c r="O591" i="3" s="1"/>
  <c r="Q591" i="3" s="1"/>
  <c r="S591" i="3" s="1"/>
  <c r="L591" i="3"/>
  <c r="M591" i="3" s="1"/>
  <c r="AW590" i="3"/>
  <c r="AV590" i="3"/>
  <c r="AU590" i="3"/>
  <c r="AT590" i="3"/>
  <c r="AR590" i="3"/>
  <c r="AQ590" i="3"/>
  <c r="AP590" i="3"/>
  <c r="AM590" i="3"/>
  <c r="AL590" i="3"/>
  <c r="AK590" i="3"/>
  <c r="AJ590" i="3"/>
  <c r="AH590" i="3"/>
  <c r="AG590" i="3"/>
  <c r="AF590" i="3"/>
  <c r="N590" i="3"/>
  <c r="O590" i="3" s="1"/>
  <c r="Q590" i="3" s="1"/>
  <c r="S590" i="3" s="1"/>
  <c r="L590" i="3"/>
  <c r="M590" i="3" s="1"/>
  <c r="AW589" i="3"/>
  <c r="AV589" i="3"/>
  <c r="AU589" i="3"/>
  <c r="AT589" i="3"/>
  <c r="AR589" i="3"/>
  <c r="AQ589" i="3"/>
  <c r="AP589" i="3"/>
  <c r="AM589" i="3"/>
  <c r="AL589" i="3"/>
  <c r="AK589" i="3"/>
  <c r="AJ589" i="3"/>
  <c r="AH589" i="3"/>
  <c r="AG589" i="3"/>
  <c r="AF589" i="3"/>
  <c r="N589" i="3"/>
  <c r="O589" i="3" s="1"/>
  <c r="Q589" i="3" s="1"/>
  <c r="S589" i="3" s="1"/>
  <c r="L589" i="3"/>
  <c r="M589" i="3" s="1"/>
  <c r="AW588" i="3"/>
  <c r="AV588" i="3"/>
  <c r="AU588" i="3"/>
  <c r="AT588" i="3"/>
  <c r="AR588" i="3"/>
  <c r="AQ588" i="3"/>
  <c r="AP588" i="3"/>
  <c r="AM588" i="3"/>
  <c r="AL588" i="3"/>
  <c r="AK588" i="3"/>
  <c r="AJ588" i="3"/>
  <c r="AH588" i="3"/>
  <c r="AG588" i="3"/>
  <c r="AF588" i="3"/>
  <c r="N588" i="3"/>
  <c r="O588" i="3" s="1"/>
  <c r="Q588" i="3" s="1"/>
  <c r="S588" i="3" s="1"/>
  <c r="L588" i="3"/>
  <c r="M588" i="3" s="1"/>
  <c r="AW587" i="3"/>
  <c r="AV587" i="3"/>
  <c r="AU587" i="3"/>
  <c r="AT587" i="3"/>
  <c r="AR587" i="3"/>
  <c r="AQ587" i="3"/>
  <c r="AP587" i="3"/>
  <c r="AM587" i="3"/>
  <c r="AL587" i="3"/>
  <c r="AK587" i="3"/>
  <c r="AJ587" i="3"/>
  <c r="AH587" i="3"/>
  <c r="AG587" i="3"/>
  <c r="AF587" i="3"/>
  <c r="N587" i="3"/>
  <c r="O587" i="3" s="1"/>
  <c r="Q587" i="3" s="1"/>
  <c r="S587" i="3" s="1"/>
  <c r="L587" i="3"/>
  <c r="M587" i="3" s="1"/>
  <c r="AW586" i="3"/>
  <c r="AV586" i="3"/>
  <c r="AU586" i="3"/>
  <c r="AT586" i="3"/>
  <c r="AR586" i="3"/>
  <c r="AQ586" i="3"/>
  <c r="AP586" i="3"/>
  <c r="AM586" i="3"/>
  <c r="AL586" i="3"/>
  <c r="AK586" i="3"/>
  <c r="AJ586" i="3"/>
  <c r="AH586" i="3"/>
  <c r="AG586" i="3"/>
  <c r="AF586" i="3"/>
  <c r="N586" i="3"/>
  <c r="O586" i="3" s="1"/>
  <c r="Q586" i="3" s="1"/>
  <c r="S586" i="3" s="1"/>
  <c r="L586" i="3"/>
  <c r="M586" i="3" s="1"/>
  <c r="AW585" i="3"/>
  <c r="AV585" i="3"/>
  <c r="AU585" i="3"/>
  <c r="AT585" i="3"/>
  <c r="AR585" i="3"/>
  <c r="AQ585" i="3"/>
  <c r="AP585" i="3"/>
  <c r="AM585" i="3"/>
  <c r="AL585" i="3"/>
  <c r="AK585" i="3"/>
  <c r="AJ585" i="3"/>
  <c r="AH585" i="3"/>
  <c r="AG585" i="3"/>
  <c r="AF585" i="3"/>
  <c r="N585" i="3"/>
  <c r="O585" i="3" s="1"/>
  <c r="Q585" i="3" s="1"/>
  <c r="S585" i="3" s="1"/>
  <c r="L585" i="3"/>
  <c r="M585" i="3" s="1"/>
  <c r="AW584" i="3"/>
  <c r="AV584" i="3"/>
  <c r="AU584" i="3"/>
  <c r="AT584" i="3"/>
  <c r="AR584" i="3"/>
  <c r="AQ584" i="3"/>
  <c r="AP584" i="3"/>
  <c r="AM584" i="3"/>
  <c r="AL584" i="3"/>
  <c r="AK584" i="3"/>
  <c r="AJ584" i="3"/>
  <c r="AH584" i="3"/>
  <c r="AG584" i="3"/>
  <c r="AF584" i="3"/>
  <c r="N584" i="3"/>
  <c r="O584" i="3" s="1"/>
  <c r="Q584" i="3" s="1"/>
  <c r="S584" i="3" s="1"/>
  <c r="L584" i="3"/>
  <c r="M584" i="3" s="1"/>
  <c r="AW583" i="3"/>
  <c r="AV583" i="3"/>
  <c r="AU583" i="3"/>
  <c r="AT583" i="3"/>
  <c r="AR583" i="3"/>
  <c r="AQ583" i="3"/>
  <c r="AP583" i="3"/>
  <c r="AM583" i="3"/>
  <c r="AL583" i="3"/>
  <c r="AK583" i="3"/>
  <c r="AJ583" i="3"/>
  <c r="AH583" i="3"/>
  <c r="AG583" i="3"/>
  <c r="AF583" i="3"/>
  <c r="N583" i="3"/>
  <c r="O583" i="3" s="1"/>
  <c r="Q583" i="3" s="1"/>
  <c r="S583" i="3" s="1"/>
  <c r="L583" i="3"/>
  <c r="M583" i="3" s="1"/>
  <c r="AW582" i="3"/>
  <c r="AV582" i="3"/>
  <c r="AU582" i="3"/>
  <c r="AT582" i="3"/>
  <c r="AR582" i="3"/>
  <c r="AQ582" i="3"/>
  <c r="AP582" i="3"/>
  <c r="AM582" i="3"/>
  <c r="AL582" i="3"/>
  <c r="AK582" i="3"/>
  <c r="AJ582" i="3"/>
  <c r="AH582" i="3"/>
  <c r="AG582" i="3"/>
  <c r="AF582" i="3"/>
  <c r="N582" i="3"/>
  <c r="O582" i="3" s="1"/>
  <c r="Q582" i="3" s="1"/>
  <c r="S582" i="3" s="1"/>
  <c r="L582" i="3"/>
  <c r="M582" i="3" s="1"/>
  <c r="AW581" i="3"/>
  <c r="AV581" i="3"/>
  <c r="AU581" i="3"/>
  <c r="AT581" i="3"/>
  <c r="AR581" i="3"/>
  <c r="AQ581" i="3"/>
  <c r="AP581" i="3"/>
  <c r="AM581" i="3"/>
  <c r="AL581" i="3"/>
  <c r="AK581" i="3"/>
  <c r="AJ581" i="3"/>
  <c r="AH581" i="3"/>
  <c r="AG581" i="3"/>
  <c r="AF581" i="3"/>
  <c r="N581" i="3"/>
  <c r="O581" i="3" s="1"/>
  <c r="Q581" i="3" s="1"/>
  <c r="S581" i="3" s="1"/>
  <c r="L581" i="3"/>
  <c r="M581" i="3" s="1"/>
  <c r="AW580" i="3"/>
  <c r="AV580" i="3"/>
  <c r="AU580" i="3"/>
  <c r="AT580" i="3"/>
  <c r="AR580" i="3"/>
  <c r="AQ580" i="3"/>
  <c r="AP580" i="3"/>
  <c r="AM580" i="3"/>
  <c r="AL580" i="3"/>
  <c r="AK580" i="3"/>
  <c r="AJ580" i="3"/>
  <c r="AH580" i="3"/>
  <c r="AG580" i="3"/>
  <c r="AF580" i="3"/>
  <c r="N580" i="3"/>
  <c r="O580" i="3" s="1"/>
  <c r="Q580" i="3" s="1"/>
  <c r="S580" i="3" s="1"/>
  <c r="L580" i="3"/>
  <c r="M580" i="3" s="1"/>
  <c r="AW579" i="3"/>
  <c r="AV579" i="3"/>
  <c r="AU579" i="3"/>
  <c r="AT579" i="3"/>
  <c r="AR579" i="3"/>
  <c r="AQ579" i="3"/>
  <c r="AP579" i="3"/>
  <c r="AM579" i="3"/>
  <c r="AL579" i="3"/>
  <c r="AK579" i="3"/>
  <c r="AJ579" i="3"/>
  <c r="AH579" i="3"/>
  <c r="AG579" i="3"/>
  <c r="AF579" i="3"/>
  <c r="N579" i="3"/>
  <c r="O579" i="3" s="1"/>
  <c r="Q579" i="3" s="1"/>
  <c r="S579" i="3" s="1"/>
  <c r="L579" i="3"/>
  <c r="M579" i="3" s="1"/>
  <c r="AW578" i="3"/>
  <c r="AV578" i="3"/>
  <c r="AU578" i="3"/>
  <c r="AT578" i="3"/>
  <c r="AR578" i="3"/>
  <c r="AQ578" i="3"/>
  <c r="AP578" i="3"/>
  <c r="AM578" i="3"/>
  <c r="AL578" i="3"/>
  <c r="AK578" i="3"/>
  <c r="AJ578" i="3"/>
  <c r="AH578" i="3"/>
  <c r="AG578" i="3"/>
  <c r="AF578" i="3"/>
  <c r="N578" i="3"/>
  <c r="O578" i="3" s="1"/>
  <c r="Q578" i="3" s="1"/>
  <c r="S578" i="3" s="1"/>
  <c r="L578" i="3"/>
  <c r="M578" i="3" s="1"/>
  <c r="AW577" i="3"/>
  <c r="AV577" i="3"/>
  <c r="AU577" i="3"/>
  <c r="AT577" i="3"/>
  <c r="AR577" i="3"/>
  <c r="AQ577" i="3"/>
  <c r="AP577" i="3"/>
  <c r="AM577" i="3"/>
  <c r="AL577" i="3"/>
  <c r="AK577" i="3"/>
  <c r="AJ577" i="3"/>
  <c r="AH577" i="3"/>
  <c r="AG577" i="3"/>
  <c r="AF577" i="3"/>
  <c r="N577" i="3"/>
  <c r="O577" i="3" s="1"/>
  <c r="Q577" i="3" s="1"/>
  <c r="S577" i="3" s="1"/>
  <c r="L577" i="3"/>
  <c r="M577" i="3" s="1"/>
  <c r="AW576" i="3"/>
  <c r="AV576" i="3"/>
  <c r="AU576" i="3"/>
  <c r="AT576" i="3"/>
  <c r="AR576" i="3"/>
  <c r="AQ576" i="3"/>
  <c r="AP576" i="3"/>
  <c r="AM576" i="3"/>
  <c r="AL576" i="3"/>
  <c r="AK576" i="3"/>
  <c r="AJ576" i="3"/>
  <c r="AH576" i="3"/>
  <c r="AG576" i="3"/>
  <c r="AF576" i="3"/>
  <c r="N576" i="3"/>
  <c r="O576" i="3" s="1"/>
  <c r="Q576" i="3" s="1"/>
  <c r="S576" i="3" s="1"/>
  <c r="L576" i="3"/>
  <c r="M576" i="3" s="1"/>
  <c r="AW575" i="3"/>
  <c r="AV575" i="3"/>
  <c r="AU575" i="3"/>
  <c r="AT575" i="3"/>
  <c r="AR575" i="3"/>
  <c r="AQ575" i="3"/>
  <c r="AP575" i="3"/>
  <c r="AM575" i="3"/>
  <c r="AL575" i="3"/>
  <c r="AK575" i="3"/>
  <c r="AJ575" i="3"/>
  <c r="AH575" i="3"/>
  <c r="AG575" i="3"/>
  <c r="AF575" i="3"/>
  <c r="N575" i="3"/>
  <c r="O575" i="3" s="1"/>
  <c r="Q575" i="3" s="1"/>
  <c r="S575" i="3" s="1"/>
  <c r="L575" i="3"/>
  <c r="M575" i="3" s="1"/>
  <c r="AW574" i="3"/>
  <c r="AV574" i="3"/>
  <c r="AU574" i="3"/>
  <c r="AT574" i="3"/>
  <c r="AR574" i="3"/>
  <c r="AQ574" i="3"/>
  <c r="AP574" i="3"/>
  <c r="AM574" i="3"/>
  <c r="AL574" i="3"/>
  <c r="AK574" i="3"/>
  <c r="AJ574" i="3"/>
  <c r="AH574" i="3"/>
  <c r="AG574" i="3"/>
  <c r="AF574" i="3"/>
  <c r="N574" i="3"/>
  <c r="O574" i="3" s="1"/>
  <c r="Q574" i="3" s="1"/>
  <c r="S574" i="3" s="1"/>
  <c r="L574" i="3"/>
  <c r="M574" i="3" s="1"/>
  <c r="AW573" i="3"/>
  <c r="AV573" i="3"/>
  <c r="AU573" i="3"/>
  <c r="AT573" i="3"/>
  <c r="AR573" i="3"/>
  <c r="AQ573" i="3"/>
  <c r="AP573" i="3"/>
  <c r="AM573" i="3"/>
  <c r="AL573" i="3"/>
  <c r="AK573" i="3"/>
  <c r="AJ573" i="3"/>
  <c r="AH573" i="3"/>
  <c r="AG573" i="3"/>
  <c r="AF573" i="3"/>
  <c r="N573" i="3"/>
  <c r="O573" i="3" s="1"/>
  <c r="Q573" i="3" s="1"/>
  <c r="S573" i="3" s="1"/>
  <c r="L573" i="3"/>
  <c r="M573" i="3" s="1"/>
  <c r="AW572" i="3"/>
  <c r="AV572" i="3"/>
  <c r="AU572" i="3"/>
  <c r="AT572" i="3"/>
  <c r="AR572" i="3"/>
  <c r="AQ572" i="3"/>
  <c r="AP572" i="3"/>
  <c r="AM572" i="3"/>
  <c r="AL572" i="3"/>
  <c r="AK572" i="3"/>
  <c r="AJ572" i="3"/>
  <c r="AH572" i="3"/>
  <c r="AG572" i="3"/>
  <c r="AF572" i="3"/>
  <c r="N572" i="3"/>
  <c r="O572" i="3" s="1"/>
  <c r="Q572" i="3" s="1"/>
  <c r="S572" i="3" s="1"/>
  <c r="L572" i="3"/>
  <c r="M572" i="3" s="1"/>
  <c r="AW571" i="3"/>
  <c r="AV571" i="3"/>
  <c r="AU571" i="3"/>
  <c r="AT571" i="3"/>
  <c r="AR571" i="3"/>
  <c r="AQ571" i="3"/>
  <c r="AP571" i="3"/>
  <c r="AM571" i="3"/>
  <c r="AL571" i="3"/>
  <c r="AK571" i="3"/>
  <c r="AJ571" i="3"/>
  <c r="AH571" i="3"/>
  <c r="AG571" i="3"/>
  <c r="AF571" i="3"/>
  <c r="N571" i="3"/>
  <c r="O571" i="3" s="1"/>
  <c r="Q571" i="3" s="1"/>
  <c r="S571" i="3" s="1"/>
  <c r="L571" i="3"/>
  <c r="M571" i="3" s="1"/>
  <c r="AW570" i="3"/>
  <c r="AV570" i="3"/>
  <c r="AU570" i="3"/>
  <c r="AT570" i="3"/>
  <c r="AR570" i="3"/>
  <c r="AQ570" i="3"/>
  <c r="AP570" i="3"/>
  <c r="AM570" i="3"/>
  <c r="AL570" i="3"/>
  <c r="AK570" i="3"/>
  <c r="AJ570" i="3"/>
  <c r="AH570" i="3"/>
  <c r="AG570" i="3"/>
  <c r="AF570" i="3"/>
  <c r="N570" i="3"/>
  <c r="O570" i="3" s="1"/>
  <c r="Q570" i="3" s="1"/>
  <c r="S570" i="3" s="1"/>
  <c r="L570" i="3"/>
  <c r="M570" i="3" s="1"/>
  <c r="AW569" i="3"/>
  <c r="AV569" i="3"/>
  <c r="AU569" i="3"/>
  <c r="AT569" i="3"/>
  <c r="AR569" i="3"/>
  <c r="AQ569" i="3"/>
  <c r="AP569" i="3"/>
  <c r="AM569" i="3"/>
  <c r="AL569" i="3"/>
  <c r="AK569" i="3"/>
  <c r="AJ569" i="3"/>
  <c r="AH569" i="3"/>
  <c r="AG569" i="3"/>
  <c r="AF569" i="3"/>
  <c r="N569" i="3"/>
  <c r="O569" i="3" s="1"/>
  <c r="Q569" i="3" s="1"/>
  <c r="S569" i="3" s="1"/>
  <c r="L569" i="3"/>
  <c r="M569" i="3" s="1"/>
  <c r="AW568" i="3"/>
  <c r="AV568" i="3"/>
  <c r="AU568" i="3"/>
  <c r="AT568" i="3"/>
  <c r="AR568" i="3"/>
  <c r="AQ568" i="3"/>
  <c r="AP568" i="3"/>
  <c r="AM568" i="3"/>
  <c r="AL568" i="3"/>
  <c r="AK568" i="3"/>
  <c r="AJ568" i="3"/>
  <c r="AH568" i="3"/>
  <c r="AG568" i="3"/>
  <c r="AF568" i="3"/>
  <c r="N568" i="3"/>
  <c r="O568" i="3" s="1"/>
  <c r="Q568" i="3" s="1"/>
  <c r="S568" i="3" s="1"/>
  <c r="L568" i="3"/>
  <c r="M568" i="3" s="1"/>
  <c r="AW567" i="3"/>
  <c r="AV567" i="3"/>
  <c r="AU567" i="3"/>
  <c r="AT567" i="3"/>
  <c r="AR567" i="3"/>
  <c r="AQ567" i="3"/>
  <c r="AP567" i="3"/>
  <c r="AM567" i="3"/>
  <c r="AL567" i="3"/>
  <c r="AK567" i="3"/>
  <c r="AJ567" i="3"/>
  <c r="AH567" i="3"/>
  <c r="AG567" i="3"/>
  <c r="AF567" i="3"/>
  <c r="N567" i="3"/>
  <c r="O567" i="3" s="1"/>
  <c r="Q567" i="3" s="1"/>
  <c r="S567" i="3" s="1"/>
  <c r="L567" i="3"/>
  <c r="M567" i="3" s="1"/>
  <c r="AW566" i="3"/>
  <c r="AV566" i="3"/>
  <c r="AU566" i="3"/>
  <c r="AT566" i="3"/>
  <c r="AR566" i="3"/>
  <c r="AQ566" i="3"/>
  <c r="AP566" i="3"/>
  <c r="AM566" i="3"/>
  <c r="AL566" i="3"/>
  <c r="AK566" i="3"/>
  <c r="AJ566" i="3"/>
  <c r="AH566" i="3"/>
  <c r="AG566" i="3"/>
  <c r="AF566" i="3"/>
  <c r="N566" i="3"/>
  <c r="O566" i="3" s="1"/>
  <c r="Q566" i="3" s="1"/>
  <c r="S566" i="3" s="1"/>
  <c r="L566" i="3"/>
  <c r="M566" i="3" s="1"/>
  <c r="AW565" i="3"/>
  <c r="AV565" i="3"/>
  <c r="AU565" i="3"/>
  <c r="AT565" i="3"/>
  <c r="AR565" i="3"/>
  <c r="AQ565" i="3"/>
  <c r="AP565" i="3"/>
  <c r="AM565" i="3"/>
  <c r="AL565" i="3"/>
  <c r="AK565" i="3"/>
  <c r="AJ565" i="3"/>
  <c r="AH565" i="3"/>
  <c r="AG565" i="3"/>
  <c r="AF565" i="3"/>
  <c r="N565" i="3"/>
  <c r="O565" i="3" s="1"/>
  <c r="Q565" i="3" s="1"/>
  <c r="S565" i="3" s="1"/>
  <c r="L565" i="3"/>
  <c r="M565" i="3" s="1"/>
  <c r="AW564" i="3"/>
  <c r="AV564" i="3"/>
  <c r="AU564" i="3"/>
  <c r="AT564" i="3"/>
  <c r="AR564" i="3"/>
  <c r="AQ564" i="3"/>
  <c r="AP564" i="3"/>
  <c r="AM564" i="3"/>
  <c r="AL564" i="3"/>
  <c r="AK564" i="3"/>
  <c r="AJ564" i="3"/>
  <c r="AH564" i="3"/>
  <c r="AG564" i="3"/>
  <c r="AF564" i="3"/>
  <c r="N564" i="3"/>
  <c r="O564" i="3" s="1"/>
  <c r="Q564" i="3" s="1"/>
  <c r="S564" i="3" s="1"/>
  <c r="L564" i="3"/>
  <c r="M564" i="3" s="1"/>
  <c r="AW563" i="3"/>
  <c r="AV563" i="3"/>
  <c r="AU563" i="3"/>
  <c r="AT563" i="3"/>
  <c r="AR563" i="3"/>
  <c r="AQ563" i="3"/>
  <c r="AP563" i="3"/>
  <c r="AM563" i="3"/>
  <c r="AL563" i="3"/>
  <c r="AK563" i="3"/>
  <c r="AJ563" i="3"/>
  <c r="AH563" i="3"/>
  <c r="AG563" i="3"/>
  <c r="AF563" i="3"/>
  <c r="N563" i="3"/>
  <c r="O563" i="3" s="1"/>
  <c r="Q563" i="3" s="1"/>
  <c r="S563" i="3" s="1"/>
  <c r="L563" i="3"/>
  <c r="M563" i="3" s="1"/>
  <c r="AW562" i="3"/>
  <c r="AV562" i="3"/>
  <c r="AU562" i="3"/>
  <c r="AT562" i="3"/>
  <c r="AR562" i="3"/>
  <c r="AQ562" i="3"/>
  <c r="AP562" i="3"/>
  <c r="AM562" i="3"/>
  <c r="AL562" i="3"/>
  <c r="AK562" i="3"/>
  <c r="AJ562" i="3"/>
  <c r="AH562" i="3"/>
  <c r="AG562" i="3"/>
  <c r="AF562" i="3"/>
  <c r="N562" i="3"/>
  <c r="O562" i="3" s="1"/>
  <c r="Q562" i="3" s="1"/>
  <c r="S562" i="3" s="1"/>
  <c r="L562" i="3"/>
  <c r="M562" i="3" s="1"/>
  <c r="AW561" i="3"/>
  <c r="AV561" i="3"/>
  <c r="AU561" i="3"/>
  <c r="AT561" i="3"/>
  <c r="AR561" i="3"/>
  <c r="AQ561" i="3"/>
  <c r="AP561" i="3"/>
  <c r="AM561" i="3"/>
  <c r="AL561" i="3"/>
  <c r="AK561" i="3"/>
  <c r="AJ561" i="3"/>
  <c r="AH561" i="3"/>
  <c r="AG561" i="3"/>
  <c r="AF561" i="3"/>
  <c r="N561" i="3"/>
  <c r="O561" i="3" s="1"/>
  <c r="Q561" i="3" s="1"/>
  <c r="S561" i="3" s="1"/>
  <c r="L561" i="3"/>
  <c r="M561" i="3" s="1"/>
  <c r="AW560" i="3"/>
  <c r="AV560" i="3"/>
  <c r="AU560" i="3"/>
  <c r="AT560" i="3"/>
  <c r="AR560" i="3"/>
  <c r="AQ560" i="3"/>
  <c r="AP560" i="3"/>
  <c r="AM560" i="3"/>
  <c r="AL560" i="3"/>
  <c r="AK560" i="3"/>
  <c r="AJ560" i="3"/>
  <c r="AH560" i="3"/>
  <c r="AG560" i="3"/>
  <c r="AF560" i="3"/>
  <c r="N560" i="3"/>
  <c r="O560" i="3" s="1"/>
  <c r="Q560" i="3" s="1"/>
  <c r="S560" i="3" s="1"/>
  <c r="L560" i="3"/>
  <c r="M560" i="3" s="1"/>
  <c r="AW559" i="3"/>
  <c r="AV559" i="3"/>
  <c r="AU559" i="3"/>
  <c r="AT559" i="3"/>
  <c r="AS559" i="3"/>
  <c r="AP559" i="3"/>
  <c r="AM559" i="3"/>
  <c r="AL559" i="3"/>
  <c r="AK559" i="3"/>
  <c r="AJ559" i="3"/>
  <c r="AI559" i="3"/>
  <c r="AF559" i="3"/>
  <c r="N559" i="3"/>
  <c r="O559" i="3" s="1"/>
  <c r="Q559" i="3" s="1"/>
  <c r="S559" i="3" s="1"/>
  <c r="L559" i="3"/>
  <c r="M559" i="3" s="1"/>
  <c r="AW558" i="3"/>
  <c r="AV558" i="3"/>
  <c r="AU558" i="3"/>
  <c r="AT558" i="3"/>
  <c r="AS558" i="3"/>
  <c r="AP558" i="3"/>
  <c r="AM558" i="3"/>
  <c r="AL558" i="3"/>
  <c r="AK558" i="3"/>
  <c r="AJ558" i="3"/>
  <c r="AI558" i="3"/>
  <c r="AF558" i="3"/>
  <c r="N558" i="3"/>
  <c r="O558" i="3" s="1"/>
  <c r="Q558" i="3" s="1"/>
  <c r="S558" i="3" s="1"/>
  <c r="L558" i="3"/>
  <c r="M558" i="3" s="1"/>
  <c r="AW557" i="3"/>
  <c r="AV557" i="3"/>
  <c r="AU557" i="3"/>
  <c r="AT557" i="3"/>
  <c r="AS557" i="3"/>
  <c r="AP557" i="3"/>
  <c r="AM557" i="3"/>
  <c r="AL557" i="3"/>
  <c r="AK557" i="3"/>
  <c r="AJ557" i="3"/>
  <c r="AI557" i="3"/>
  <c r="AF557" i="3"/>
  <c r="N557" i="3"/>
  <c r="O557" i="3" s="1"/>
  <c r="Q557" i="3" s="1"/>
  <c r="S557" i="3" s="1"/>
  <c r="L557" i="3"/>
  <c r="M557" i="3" s="1"/>
  <c r="AW556" i="3"/>
  <c r="AV556" i="3"/>
  <c r="AU556" i="3"/>
  <c r="AT556" i="3"/>
  <c r="AS556" i="3"/>
  <c r="AP556" i="3"/>
  <c r="AM556" i="3"/>
  <c r="AL556" i="3"/>
  <c r="AK556" i="3"/>
  <c r="AJ556" i="3"/>
  <c r="AI556" i="3"/>
  <c r="AF556" i="3"/>
  <c r="N556" i="3"/>
  <c r="O556" i="3" s="1"/>
  <c r="Q556" i="3" s="1"/>
  <c r="S556" i="3" s="1"/>
  <c r="L556" i="3"/>
  <c r="M556" i="3" s="1"/>
  <c r="AW555" i="3"/>
  <c r="AV555" i="3"/>
  <c r="AU555" i="3"/>
  <c r="AT555" i="3"/>
  <c r="AS555" i="3"/>
  <c r="AP555" i="3"/>
  <c r="AM555" i="3"/>
  <c r="AL555" i="3"/>
  <c r="AK555" i="3"/>
  <c r="AJ555" i="3"/>
  <c r="AI555" i="3"/>
  <c r="AF555" i="3"/>
  <c r="N555" i="3"/>
  <c r="O555" i="3" s="1"/>
  <c r="Q555" i="3" s="1"/>
  <c r="S555" i="3" s="1"/>
  <c r="L555" i="3"/>
  <c r="M555" i="3" s="1"/>
  <c r="AW554" i="3"/>
  <c r="AV554" i="3"/>
  <c r="AU554" i="3"/>
  <c r="AT554" i="3"/>
  <c r="AS554" i="3"/>
  <c r="AP554" i="3"/>
  <c r="AM554" i="3"/>
  <c r="AL554" i="3"/>
  <c r="AK554" i="3"/>
  <c r="AJ554" i="3"/>
  <c r="AI554" i="3"/>
  <c r="AF554" i="3"/>
  <c r="N554" i="3"/>
  <c r="O554" i="3" s="1"/>
  <c r="Q554" i="3" s="1"/>
  <c r="S554" i="3" s="1"/>
  <c r="L554" i="3"/>
  <c r="M554" i="3" s="1"/>
  <c r="AW553" i="3"/>
  <c r="AV553" i="3"/>
  <c r="AU553" i="3"/>
  <c r="AT553" i="3"/>
  <c r="AS553" i="3"/>
  <c r="AP553" i="3"/>
  <c r="AM553" i="3"/>
  <c r="AL553" i="3"/>
  <c r="AK553" i="3"/>
  <c r="AJ553" i="3"/>
  <c r="AI553" i="3"/>
  <c r="AF553" i="3"/>
  <c r="N553" i="3"/>
  <c r="O553" i="3" s="1"/>
  <c r="Q553" i="3" s="1"/>
  <c r="S553" i="3" s="1"/>
  <c r="L553" i="3"/>
  <c r="M553" i="3" s="1"/>
  <c r="AW552" i="3"/>
  <c r="AV552" i="3"/>
  <c r="AU552" i="3"/>
  <c r="AT552" i="3"/>
  <c r="AS552" i="3"/>
  <c r="AP552" i="3"/>
  <c r="AM552" i="3"/>
  <c r="AL552" i="3"/>
  <c r="AK552" i="3"/>
  <c r="AJ552" i="3"/>
  <c r="AI552" i="3"/>
  <c r="AF552" i="3"/>
  <c r="N552" i="3"/>
  <c r="O552" i="3" s="1"/>
  <c r="Q552" i="3" s="1"/>
  <c r="S552" i="3" s="1"/>
  <c r="L552" i="3"/>
  <c r="M552" i="3" s="1"/>
  <c r="AW551" i="3"/>
  <c r="AV551" i="3"/>
  <c r="AU551" i="3"/>
  <c r="AT551" i="3"/>
  <c r="AS551" i="3"/>
  <c r="AP551" i="3"/>
  <c r="AM551" i="3"/>
  <c r="AL551" i="3"/>
  <c r="AK551" i="3"/>
  <c r="AJ551" i="3"/>
  <c r="AI551" i="3"/>
  <c r="AF551" i="3"/>
  <c r="N551" i="3"/>
  <c r="O551" i="3" s="1"/>
  <c r="Q551" i="3" s="1"/>
  <c r="S551" i="3" s="1"/>
  <c r="L551" i="3"/>
  <c r="M551" i="3" s="1"/>
  <c r="AW550" i="3"/>
  <c r="AV550" i="3"/>
  <c r="AU550" i="3"/>
  <c r="AT550" i="3"/>
  <c r="AS550" i="3"/>
  <c r="AP550" i="3"/>
  <c r="AM550" i="3"/>
  <c r="AL550" i="3"/>
  <c r="AK550" i="3"/>
  <c r="AJ550" i="3"/>
  <c r="AI550" i="3"/>
  <c r="AF550" i="3"/>
  <c r="N550" i="3"/>
  <c r="O550" i="3" s="1"/>
  <c r="Q550" i="3" s="1"/>
  <c r="S550" i="3" s="1"/>
  <c r="L550" i="3"/>
  <c r="M550" i="3" s="1"/>
  <c r="AW549" i="3"/>
  <c r="AV549" i="3"/>
  <c r="AU549" i="3"/>
  <c r="AT549" i="3"/>
  <c r="AS549" i="3"/>
  <c r="AP549" i="3"/>
  <c r="AM549" i="3"/>
  <c r="AL549" i="3"/>
  <c r="AK549" i="3"/>
  <c r="AJ549" i="3"/>
  <c r="AI549" i="3"/>
  <c r="AF549" i="3"/>
  <c r="N549" i="3"/>
  <c r="O549" i="3" s="1"/>
  <c r="Q549" i="3" s="1"/>
  <c r="S549" i="3" s="1"/>
  <c r="L549" i="3"/>
  <c r="M549" i="3" s="1"/>
  <c r="AW548" i="3"/>
  <c r="AV548" i="3"/>
  <c r="AU548" i="3"/>
  <c r="AT548" i="3"/>
  <c r="AS548" i="3"/>
  <c r="AP548" i="3"/>
  <c r="AM548" i="3"/>
  <c r="AL548" i="3"/>
  <c r="AK548" i="3"/>
  <c r="AJ548" i="3"/>
  <c r="AI548" i="3"/>
  <c r="AF548" i="3"/>
  <c r="N548" i="3"/>
  <c r="O548" i="3" s="1"/>
  <c r="Q548" i="3" s="1"/>
  <c r="S548" i="3" s="1"/>
  <c r="L548" i="3"/>
  <c r="M548" i="3" s="1"/>
  <c r="AW547" i="3"/>
  <c r="AV547" i="3"/>
  <c r="AU547" i="3"/>
  <c r="AT547" i="3"/>
  <c r="AS547" i="3"/>
  <c r="AP547" i="3"/>
  <c r="AM547" i="3"/>
  <c r="AL547" i="3"/>
  <c r="AK547" i="3"/>
  <c r="AJ547" i="3"/>
  <c r="AI547" i="3"/>
  <c r="AF547" i="3"/>
  <c r="N547" i="3"/>
  <c r="O547" i="3" s="1"/>
  <c r="Q547" i="3" s="1"/>
  <c r="S547" i="3" s="1"/>
  <c r="L547" i="3"/>
  <c r="M547" i="3" s="1"/>
  <c r="AW546" i="3"/>
  <c r="AV546" i="3"/>
  <c r="AU546" i="3"/>
  <c r="AT546" i="3"/>
  <c r="AS546" i="3"/>
  <c r="AP546" i="3"/>
  <c r="AM546" i="3"/>
  <c r="AL546" i="3"/>
  <c r="AK546" i="3"/>
  <c r="AJ546" i="3"/>
  <c r="AI546" i="3"/>
  <c r="AF546" i="3"/>
  <c r="N546" i="3"/>
  <c r="O546" i="3" s="1"/>
  <c r="Q546" i="3" s="1"/>
  <c r="S546" i="3" s="1"/>
  <c r="L546" i="3"/>
  <c r="M546" i="3" s="1"/>
  <c r="AW545" i="3"/>
  <c r="AV545" i="3"/>
  <c r="AU545" i="3"/>
  <c r="AT545" i="3"/>
  <c r="AS545" i="3"/>
  <c r="AP545" i="3"/>
  <c r="AM545" i="3"/>
  <c r="AL545" i="3"/>
  <c r="AK545" i="3"/>
  <c r="AJ545" i="3"/>
  <c r="AI545" i="3"/>
  <c r="AF545" i="3"/>
  <c r="N545" i="3"/>
  <c r="O545" i="3" s="1"/>
  <c r="Q545" i="3" s="1"/>
  <c r="S545" i="3" s="1"/>
  <c r="L545" i="3"/>
  <c r="M545" i="3" s="1"/>
  <c r="AW544" i="3"/>
  <c r="AV544" i="3"/>
  <c r="AU544" i="3"/>
  <c r="AT544" i="3"/>
  <c r="AS544" i="3"/>
  <c r="AP544" i="3"/>
  <c r="AM544" i="3"/>
  <c r="AL544" i="3"/>
  <c r="AK544" i="3"/>
  <c r="AJ544" i="3"/>
  <c r="AI544" i="3"/>
  <c r="AF544" i="3"/>
  <c r="N544" i="3"/>
  <c r="O544" i="3" s="1"/>
  <c r="Q544" i="3" s="1"/>
  <c r="S544" i="3" s="1"/>
  <c r="L544" i="3"/>
  <c r="M544" i="3" s="1"/>
  <c r="AW543" i="3"/>
  <c r="AV543" i="3"/>
  <c r="AU543" i="3"/>
  <c r="AT543" i="3"/>
  <c r="AS543" i="3"/>
  <c r="AP543" i="3"/>
  <c r="AM543" i="3"/>
  <c r="AL543" i="3"/>
  <c r="AK543" i="3"/>
  <c r="AJ543" i="3"/>
  <c r="AI543" i="3"/>
  <c r="AF543" i="3"/>
  <c r="N543" i="3"/>
  <c r="O543" i="3" s="1"/>
  <c r="Q543" i="3" s="1"/>
  <c r="S543" i="3" s="1"/>
  <c r="L543" i="3"/>
  <c r="M543" i="3" s="1"/>
  <c r="AW542" i="3"/>
  <c r="AV542" i="3"/>
  <c r="AU542" i="3"/>
  <c r="AT542" i="3"/>
  <c r="AS542" i="3"/>
  <c r="AP542" i="3"/>
  <c r="AM542" i="3"/>
  <c r="AL542" i="3"/>
  <c r="AK542" i="3"/>
  <c r="AJ542" i="3"/>
  <c r="AI542" i="3"/>
  <c r="AF542" i="3"/>
  <c r="N542" i="3"/>
  <c r="O542" i="3" s="1"/>
  <c r="Q542" i="3" s="1"/>
  <c r="S542" i="3" s="1"/>
  <c r="L542" i="3"/>
  <c r="M542" i="3" s="1"/>
  <c r="AW541" i="3"/>
  <c r="AV541" i="3"/>
  <c r="AU541" i="3"/>
  <c r="AT541" i="3"/>
  <c r="AS541" i="3"/>
  <c r="AP541" i="3"/>
  <c r="AM541" i="3"/>
  <c r="AL541" i="3"/>
  <c r="AK541" i="3"/>
  <c r="AJ541" i="3"/>
  <c r="AI541" i="3"/>
  <c r="AF541" i="3"/>
  <c r="N541" i="3"/>
  <c r="O541" i="3" s="1"/>
  <c r="Q541" i="3" s="1"/>
  <c r="S541" i="3" s="1"/>
  <c r="L541" i="3"/>
  <c r="M541" i="3" s="1"/>
  <c r="AW540" i="3"/>
  <c r="AV540" i="3"/>
  <c r="AU540" i="3"/>
  <c r="AT540" i="3"/>
  <c r="AS540" i="3"/>
  <c r="AP540" i="3"/>
  <c r="AM540" i="3"/>
  <c r="AL540" i="3"/>
  <c r="AK540" i="3"/>
  <c r="AJ540" i="3"/>
  <c r="AI540" i="3"/>
  <c r="AF540" i="3"/>
  <c r="N540" i="3"/>
  <c r="O540" i="3" s="1"/>
  <c r="Q540" i="3" s="1"/>
  <c r="S540" i="3" s="1"/>
  <c r="L540" i="3"/>
  <c r="M540" i="3" s="1"/>
  <c r="AW539" i="3"/>
  <c r="AV539" i="3"/>
  <c r="AU539" i="3"/>
  <c r="AT539" i="3"/>
  <c r="AS539" i="3"/>
  <c r="AP539" i="3"/>
  <c r="AM539" i="3"/>
  <c r="AL539" i="3"/>
  <c r="AK539" i="3"/>
  <c r="AJ539" i="3"/>
  <c r="AI539" i="3"/>
  <c r="AF539" i="3"/>
  <c r="N539" i="3"/>
  <c r="O539" i="3" s="1"/>
  <c r="Q539" i="3" s="1"/>
  <c r="S539" i="3" s="1"/>
  <c r="L539" i="3"/>
  <c r="M539" i="3" s="1"/>
  <c r="AW538" i="3"/>
  <c r="AV538" i="3"/>
  <c r="AU538" i="3"/>
  <c r="AT538" i="3"/>
  <c r="AS538" i="3"/>
  <c r="AP538" i="3"/>
  <c r="AM538" i="3"/>
  <c r="AL538" i="3"/>
  <c r="AK538" i="3"/>
  <c r="AJ538" i="3"/>
  <c r="AI538" i="3"/>
  <c r="AF538" i="3"/>
  <c r="N538" i="3"/>
  <c r="O538" i="3" s="1"/>
  <c r="Q538" i="3" s="1"/>
  <c r="S538" i="3" s="1"/>
  <c r="L538" i="3"/>
  <c r="M538" i="3" s="1"/>
  <c r="AW537" i="3"/>
  <c r="AV537" i="3"/>
  <c r="AU537" i="3"/>
  <c r="AT537" i="3"/>
  <c r="AS537" i="3"/>
  <c r="AP537" i="3"/>
  <c r="AM537" i="3"/>
  <c r="AL537" i="3"/>
  <c r="AK537" i="3"/>
  <c r="AJ537" i="3"/>
  <c r="AI537" i="3"/>
  <c r="AF537" i="3"/>
  <c r="N537" i="3"/>
  <c r="O537" i="3" s="1"/>
  <c r="Q537" i="3" s="1"/>
  <c r="S537" i="3" s="1"/>
  <c r="L537" i="3"/>
  <c r="M537" i="3" s="1"/>
  <c r="AW536" i="3"/>
  <c r="AV536" i="3"/>
  <c r="AU536" i="3"/>
  <c r="AT536" i="3"/>
  <c r="AS536" i="3"/>
  <c r="AP536" i="3"/>
  <c r="AM536" i="3"/>
  <c r="AL536" i="3"/>
  <c r="AK536" i="3"/>
  <c r="AJ536" i="3"/>
  <c r="AI536" i="3"/>
  <c r="AF536" i="3"/>
  <c r="N536" i="3"/>
  <c r="O536" i="3" s="1"/>
  <c r="Q536" i="3" s="1"/>
  <c r="S536" i="3" s="1"/>
  <c r="L536" i="3"/>
  <c r="M536" i="3" s="1"/>
  <c r="AW535" i="3"/>
  <c r="AV535" i="3"/>
  <c r="AU535" i="3"/>
  <c r="AT535" i="3"/>
  <c r="AS535" i="3"/>
  <c r="AP535" i="3"/>
  <c r="AM535" i="3"/>
  <c r="AL535" i="3"/>
  <c r="AK535" i="3"/>
  <c r="AJ535" i="3"/>
  <c r="AI535" i="3"/>
  <c r="AF535" i="3"/>
  <c r="N535" i="3"/>
  <c r="O535" i="3" s="1"/>
  <c r="Q535" i="3" s="1"/>
  <c r="S535" i="3" s="1"/>
  <c r="L535" i="3"/>
  <c r="M535" i="3" s="1"/>
  <c r="AW534" i="3"/>
  <c r="AV534" i="3"/>
  <c r="AU534" i="3"/>
  <c r="AT534" i="3"/>
  <c r="AS534" i="3"/>
  <c r="AP534" i="3"/>
  <c r="AM534" i="3"/>
  <c r="AL534" i="3"/>
  <c r="AK534" i="3"/>
  <c r="AJ534" i="3"/>
  <c r="AI534" i="3"/>
  <c r="AF534" i="3"/>
  <c r="N534" i="3"/>
  <c r="O534" i="3" s="1"/>
  <c r="Q534" i="3" s="1"/>
  <c r="S534" i="3" s="1"/>
  <c r="L534" i="3"/>
  <c r="M534" i="3" s="1"/>
  <c r="AW533" i="3"/>
  <c r="AV533" i="3"/>
  <c r="AU533" i="3"/>
  <c r="AT533" i="3"/>
  <c r="AS533" i="3"/>
  <c r="AP533" i="3"/>
  <c r="AM533" i="3"/>
  <c r="AL533" i="3"/>
  <c r="AK533" i="3"/>
  <c r="AJ533" i="3"/>
  <c r="AI533" i="3"/>
  <c r="AF533" i="3"/>
  <c r="N533" i="3"/>
  <c r="O533" i="3" s="1"/>
  <c r="Q533" i="3" s="1"/>
  <c r="S533" i="3" s="1"/>
  <c r="L533" i="3"/>
  <c r="M533" i="3" s="1"/>
  <c r="AW532" i="3"/>
  <c r="AV532" i="3"/>
  <c r="AU532" i="3"/>
  <c r="AT532" i="3"/>
  <c r="AS532" i="3"/>
  <c r="AP532" i="3"/>
  <c r="AM532" i="3"/>
  <c r="AL532" i="3"/>
  <c r="AK532" i="3"/>
  <c r="AJ532" i="3"/>
  <c r="AI532" i="3"/>
  <c r="AF532" i="3"/>
  <c r="N532" i="3"/>
  <c r="O532" i="3" s="1"/>
  <c r="Q532" i="3" s="1"/>
  <c r="S532" i="3" s="1"/>
  <c r="L532" i="3"/>
  <c r="M532" i="3" s="1"/>
  <c r="AW531" i="3"/>
  <c r="AV531" i="3"/>
  <c r="AU531" i="3"/>
  <c r="AT531" i="3"/>
  <c r="AS531" i="3"/>
  <c r="AP531" i="3"/>
  <c r="AM531" i="3"/>
  <c r="AL531" i="3"/>
  <c r="AK531" i="3"/>
  <c r="AJ531" i="3"/>
  <c r="AI531" i="3"/>
  <c r="AF531" i="3"/>
  <c r="N531" i="3"/>
  <c r="O531" i="3" s="1"/>
  <c r="Q531" i="3" s="1"/>
  <c r="S531" i="3" s="1"/>
  <c r="L531" i="3"/>
  <c r="M531" i="3" s="1"/>
  <c r="AW530" i="3"/>
  <c r="AV530" i="3"/>
  <c r="AU530" i="3"/>
  <c r="AT530" i="3"/>
  <c r="AS530" i="3"/>
  <c r="AP530" i="3"/>
  <c r="AM530" i="3"/>
  <c r="AL530" i="3"/>
  <c r="AK530" i="3"/>
  <c r="AJ530" i="3"/>
  <c r="AI530" i="3"/>
  <c r="AF530" i="3"/>
  <c r="N530" i="3"/>
  <c r="O530" i="3" s="1"/>
  <c r="Q530" i="3" s="1"/>
  <c r="S530" i="3" s="1"/>
  <c r="L530" i="3"/>
  <c r="M530" i="3" s="1"/>
  <c r="AW529" i="3"/>
  <c r="AV529" i="3"/>
  <c r="AU529" i="3"/>
  <c r="AT529" i="3"/>
  <c r="AS529" i="3"/>
  <c r="AP529" i="3"/>
  <c r="AM529" i="3"/>
  <c r="AL529" i="3"/>
  <c r="AK529" i="3"/>
  <c r="AJ529" i="3"/>
  <c r="AI529" i="3"/>
  <c r="AF529" i="3"/>
  <c r="N529" i="3"/>
  <c r="O529" i="3" s="1"/>
  <c r="Q529" i="3" s="1"/>
  <c r="S529" i="3" s="1"/>
  <c r="L529" i="3"/>
  <c r="M529" i="3" s="1"/>
  <c r="AW528" i="3"/>
  <c r="AV528" i="3"/>
  <c r="AU528" i="3"/>
  <c r="AT528" i="3"/>
  <c r="AS528" i="3"/>
  <c r="AP528" i="3"/>
  <c r="AM528" i="3"/>
  <c r="AL528" i="3"/>
  <c r="AK528" i="3"/>
  <c r="AJ528" i="3"/>
  <c r="AI528" i="3"/>
  <c r="AF528" i="3"/>
  <c r="N528" i="3"/>
  <c r="O528" i="3" s="1"/>
  <c r="Q528" i="3" s="1"/>
  <c r="S528" i="3" s="1"/>
  <c r="L528" i="3"/>
  <c r="M528" i="3" s="1"/>
  <c r="AW527" i="3"/>
  <c r="AV527" i="3"/>
  <c r="AU527" i="3"/>
  <c r="AT527" i="3"/>
  <c r="AS527" i="3"/>
  <c r="AP527" i="3"/>
  <c r="AM527" i="3"/>
  <c r="AL527" i="3"/>
  <c r="AK527" i="3"/>
  <c r="AJ527" i="3"/>
  <c r="AI527" i="3"/>
  <c r="AF527" i="3"/>
  <c r="N527" i="3"/>
  <c r="O527" i="3" s="1"/>
  <c r="Q527" i="3" s="1"/>
  <c r="S527" i="3" s="1"/>
  <c r="L527" i="3"/>
  <c r="M527" i="3" s="1"/>
  <c r="AW526" i="3"/>
  <c r="AV526" i="3"/>
  <c r="AU526" i="3"/>
  <c r="AT526" i="3"/>
  <c r="AS526" i="3"/>
  <c r="AP526" i="3"/>
  <c r="AM526" i="3"/>
  <c r="AL526" i="3"/>
  <c r="AK526" i="3"/>
  <c r="AJ526" i="3"/>
  <c r="AI526" i="3"/>
  <c r="AF526" i="3"/>
  <c r="N526" i="3"/>
  <c r="O526" i="3" s="1"/>
  <c r="Q526" i="3" s="1"/>
  <c r="S526" i="3" s="1"/>
  <c r="L526" i="3"/>
  <c r="M526" i="3" s="1"/>
  <c r="AW525" i="3"/>
  <c r="AV525" i="3"/>
  <c r="AU525" i="3"/>
  <c r="AT525" i="3"/>
  <c r="AS525" i="3"/>
  <c r="AP525" i="3"/>
  <c r="AM525" i="3"/>
  <c r="AL525" i="3"/>
  <c r="AK525" i="3"/>
  <c r="AJ525" i="3"/>
  <c r="AI525" i="3"/>
  <c r="AF525" i="3"/>
  <c r="N525" i="3"/>
  <c r="O525" i="3" s="1"/>
  <c r="Q525" i="3" s="1"/>
  <c r="S525" i="3" s="1"/>
  <c r="L525" i="3"/>
  <c r="M525" i="3" s="1"/>
  <c r="AW524" i="3"/>
  <c r="AV524" i="3"/>
  <c r="AU524" i="3"/>
  <c r="AT524" i="3"/>
  <c r="AS524" i="3"/>
  <c r="AP524" i="3"/>
  <c r="AM524" i="3"/>
  <c r="AL524" i="3"/>
  <c r="AK524" i="3"/>
  <c r="AJ524" i="3"/>
  <c r="AI524" i="3"/>
  <c r="AF524" i="3"/>
  <c r="N524" i="3"/>
  <c r="O524" i="3" s="1"/>
  <c r="Q524" i="3" s="1"/>
  <c r="S524" i="3" s="1"/>
  <c r="L524" i="3"/>
  <c r="M524" i="3" s="1"/>
  <c r="AW523" i="3"/>
  <c r="AV523" i="3"/>
  <c r="AU523" i="3"/>
  <c r="AT523" i="3"/>
  <c r="AS523" i="3"/>
  <c r="AP523" i="3"/>
  <c r="AM523" i="3"/>
  <c r="AL523" i="3"/>
  <c r="AK523" i="3"/>
  <c r="AJ523" i="3"/>
  <c r="AI523" i="3"/>
  <c r="AF523" i="3"/>
  <c r="N523" i="3"/>
  <c r="O523" i="3" s="1"/>
  <c r="Q523" i="3" s="1"/>
  <c r="S523" i="3" s="1"/>
  <c r="L523" i="3"/>
  <c r="M523" i="3" s="1"/>
  <c r="AW522" i="3"/>
  <c r="AV522" i="3"/>
  <c r="AU522" i="3"/>
  <c r="AT522" i="3"/>
  <c r="AS522" i="3"/>
  <c r="AP522" i="3"/>
  <c r="AM522" i="3"/>
  <c r="AL522" i="3"/>
  <c r="AK522" i="3"/>
  <c r="AJ522" i="3"/>
  <c r="AI522" i="3"/>
  <c r="AF522" i="3"/>
  <c r="N522" i="3"/>
  <c r="O522" i="3" s="1"/>
  <c r="Q522" i="3" s="1"/>
  <c r="S522" i="3" s="1"/>
  <c r="L522" i="3"/>
  <c r="M522" i="3" s="1"/>
  <c r="AW521" i="3"/>
  <c r="AV521" i="3"/>
  <c r="AU521" i="3"/>
  <c r="AT521" i="3"/>
  <c r="AS521" i="3"/>
  <c r="AP521" i="3"/>
  <c r="AM521" i="3"/>
  <c r="AL521" i="3"/>
  <c r="AK521" i="3"/>
  <c r="AJ521" i="3"/>
  <c r="AI521" i="3"/>
  <c r="AF521" i="3"/>
  <c r="N521" i="3"/>
  <c r="O521" i="3" s="1"/>
  <c r="Q521" i="3" s="1"/>
  <c r="S521" i="3" s="1"/>
  <c r="L521" i="3"/>
  <c r="M521" i="3" s="1"/>
  <c r="AW520" i="3"/>
  <c r="AV520" i="3"/>
  <c r="AU520" i="3"/>
  <c r="AT520" i="3"/>
  <c r="AS520" i="3"/>
  <c r="AP520" i="3"/>
  <c r="AM520" i="3"/>
  <c r="AL520" i="3"/>
  <c r="AK520" i="3"/>
  <c r="AJ520" i="3"/>
  <c r="AI520" i="3"/>
  <c r="AF520" i="3"/>
  <c r="N520" i="3"/>
  <c r="O520" i="3" s="1"/>
  <c r="Q520" i="3" s="1"/>
  <c r="S520" i="3" s="1"/>
  <c r="L520" i="3"/>
  <c r="M520" i="3" s="1"/>
  <c r="AW519" i="3"/>
  <c r="AV519" i="3"/>
  <c r="AU519" i="3"/>
  <c r="AT519" i="3"/>
  <c r="AS519" i="3"/>
  <c r="AP519" i="3"/>
  <c r="AM519" i="3"/>
  <c r="AL519" i="3"/>
  <c r="AK519" i="3"/>
  <c r="AJ519" i="3"/>
  <c r="AI519" i="3"/>
  <c r="AF519" i="3"/>
  <c r="N519" i="3"/>
  <c r="O519" i="3" s="1"/>
  <c r="Q519" i="3" s="1"/>
  <c r="S519" i="3" s="1"/>
  <c r="L519" i="3"/>
  <c r="M519" i="3" s="1"/>
  <c r="AW518" i="3"/>
  <c r="AV518" i="3"/>
  <c r="AU518" i="3"/>
  <c r="AT518" i="3"/>
  <c r="AS518" i="3"/>
  <c r="AP518" i="3"/>
  <c r="AM518" i="3"/>
  <c r="AL518" i="3"/>
  <c r="AK518" i="3"/>
  <c r="AJ518" i="3"/>
  <c r="AI518" i="3"/>
  <c r="AF518" i="3"/>
  <c r="N518" i="3"/>
  <c r="O518" i="3" s="1"/>
  <c r="Q518" i="3" s="1"/>
  <c r="S518" i="3" s="1"/>
  <c r="L518" i="3"/>
  <c r="M518" i="3" s="1"/>
  <c r="AW517" i="3"/>
  <c r="AV517" i="3"/>
  <c r="AU517" i="3"/>
  <c r="AT517" i="3"/>
  <c r="AS517" i="3"/>
  <c r="AP517" i="3"/>
  <c r="AM517" i="3"/>
  <c r="AL517" i="3"/>
  <c r="AK517" i="3"/>
  <c r="AJ517" i="3"/>
  <c r="AI517" i="3"/>
  <c r="AF517" i="3"/>
  <c r="N517" i="3"/>
  <c r="O517" i="3" s="1"/>
  <c r="Q517" i="3" s="1"/>
  <c r="S517" i="3" s="1"/>
  <c r="L517" i="3"/>
  <c r="M517" i="3" s="1"/>
  <c r="AW516" i="3"/>
  <c r="AV516" i="3"/>
  <c r="AU516" i="3"/>
  <c r="AT516" i="3"/>
  <c r="AS516" i="3"/>
  <c r="AP516" i="3"/>
  <c r="AM516" i="3"/>
  <c r="AL516" i="3"/>
  <c r="AK516" i="3"/>
  <c r="AJ516" i="3"/>
  <c r="AI516" i="3"/>
  <c r="AF516" i="3"/>
  <c r="N516" i="3"/>
  <c r="O516" i="3" s="1"/>
  <c r="Q516" i="3" s="1"/>
  <c r="S516" i="3" s="1"/>
  <c r="L516" i="3"/>
  <c r="M516" i="3" s="1"/>
  <c r="AW515" i="3"/>
  <c r="AV515" i="3"/>
  <c r="AU515" i="3"/>
  <c r="AT515" i="3"/>
  <c r="AS515" i="3"/>
  <c r="AP515" i="3"/>
  <c r="AM515" i="3"/>
  <c r="AL515" i="3"/>
  <c r="AK515" i="3"/>
  <c r="AJ515" i="3"/>
  <c r="AI515" i="3"/>
  <c r="AF515" i="3"/>
  <c r="N515" i="3"/>
  <c r="O515" i="3" s="1"/>
  <c r="Q515" i="3" s="1"/>
  <c r="S515" i="3" s="1"/>
  <c r="L515" i="3"/>
  <c r="M515" i="3" s="1"/>
  <c r="AW514" i="3"/>
  <c r="AV514" i="3"/>
  <c r="AU514" i="3"/>
  <c r="AT514" i="3"/>
  <c r="AS514" i="3"/>
  <c r="AP514" i="3"/>
  <c r="AM514" i="3"/>
  <c r="AL514" i="3"/>
  <c r="AK514" i="3"/>
  <c r="AJ514" i="3"/>
  <c r="AI514" i="3"/>
  <c r="AF514" i="3"/>
  <c r="N514" i="3"/>
  <c r="O514" i="3" s="1"/>
  <c r="Q514" i="3" s="1"/>
  <c r="S514" i="3" s="1"/>
  <c r="L514" i="3"/>
  <c r="M514" i="3" s="1"/>
  <c r="AW513" i="3"/>
  <c r="AV513" i="3"/>
  <c r="AU513" i="3"/>
  <c r="AT513" i="3"/>
  <c r="AS513" i="3"/>
  <c r="AP513" i="3"/>
  <c r="AM513" i="3"/>
  <c r="AL513" i="3"/>
  <c r="AK513" i="3"/>
  <c r="AJ513" i="3"/>
  <c r="AI513" i="3"/>
  <c r="AF513" i="3"/>
  <c r="N513" i="3"/>
  <c r="O513" i="3" s="1"/>
  <c r="Q513" i="3" s="1"/>
  <c r="S513" i="3" s="1"/>
  <c r="L513" i="3"/>
  <c r="M513" i="3" s="1"/>
  <c r="AW512" i="3"/>
  <c r="AV512" i="3"/>
  <c r="AU512" i="3"/>
  <c r="AT512" i="3"/>
  <c r="AS512" i="3"/>
  <c r="AP512" i="3"/>
  <c r="AM512" i="3"/>
  <c r="AL512" i="3"/>
  <c r="AK512" i="3"/>
  <c r="AJ512" i="3"/>
  <c r="AI512" i="3"/>
  <c r="AF512" i="3"/>
  <c r="N512" i="3"/>
  <c r="O512" i="3" s="1"/>
  <c r="Q512" i="3" s="1"/>
  <c r="S512" i="3" s="1"/>
  <c r="L512" i="3"/>
  <c r="M512" i="3" s="1"/>
  <c r="AW511" i="3"/>
  <c r="AV511" i="3"/>
  <c r="AU511" i="3"/>
  <c r="AT511" i="3"/>
  <c r="AS511" i="3"/>
  <c r="AP511" i="3"/>
  <c r="AM511" i="3"/>
  <c r="AL511" i="3"/>
  <c r="AK511" i="3"/>
  <c r="AJ511" i="3"/>
  <c r="AI511" i="3"/>
  <c r="AF511" i="3"/>
  <c r="N511" i="3"/>
  <c r="O511" i="3" s="1"/>
  <c r="Q511" i="3" s="1"/>
  <c r="S511" i="3" s="1"/>
  <c r="L511" i="3"/>
  <c r="M511" i="3" s="1"/>
  <c r="AW510" i="3"/>
  <c r="AV510" i="3"/>
  <c r="AU510" i="3"/>
  <c r="AT510" i="3"/>
  <c r="AS510" i="3"/>
  <c r="AP510" i="3"/>
  <c r="AM510" i="3"/>
  <c r="AL510" i="3"/>
  <c r="AK510" i="3"/>
  <c r="AJ510" i="3"/>
  <c r="AI510" i="3"/>
  <c r="AF510" i="3"/>
  <c r="N510" i="3"/>
  <c r="O510" i="3" s="1"/>
  <c r="Q510" i="3" s="1"/>
  <c r="S510" i="3" s="1"/>
  <c r="L510" i="3"/>
  <c r="M510" i="3" s="1"/>
  <c r="AW509" i="3"/>
  <c r="AV509" i="3"/>
  <c r="AU509" i="3"/>
  <c r="AT509" i="3"/>
  <c r="AS509" i="3"/>
  <c r="AP509" i="3"/>
  <c r="AM509" i="3"/>
  <c r="AL509" i="3"/>
  <c r="AK509" i="3"/>
  <c r="AJ509" i="3"/>
  <c r="AI509" i="3"/>
  <c r="AF509" i="3"/>
  <c r="N509" i="3"/>
  <c r="O509" i="3" s="1"/>
  <c r="Q509" i="3" s="1"/>
  <c r="S509" i="3" s="1"/>
  <c r="L509" i="3"/>
  <c r="M509" i="3" s="1"/>
  <c r="AW508" i="3"/>
  <c r="AV508" i="3"/>
  <c r="AU508" i="3"/>
  <c r="AT508" i="3"/>
  <c r="AS508" i="3"/>
  <c r="AP508" i="3"/>
  <c r="AM508" i="3"/>
  <c r="AL508" i="3"/>
  <c r="AK508" i="3"/>
  <c r="AJ508" i="3"/>
  <c r="AI508" i="3"/>
  <c r="AF508" i="3"/>
  <c r="N508" i="3"/>
  <c r="O508" i="3" s="1"/>
  <c r="Q508" i="3" s="1"/>
  <c r="S508" i="3" s="1"/>
  <c r="L508" i="3"/>
  <c r="M508" i="3" s="1"/>
  <c r="AW507" i="3"/>
  <c r="AV507" i="3"/>
  <c r="AU507" i="3"/>
  <c r="AT507" i="3"/>
  <c r="AS507" i="3"/>
  <c r="AP507" i="3"/>
  <c r="AM507" i="3"/>
  <c r="AL507" i="3"/>
  <c r="AK507" i="3"/>
  <c r="AJ507" i="3"/>
  <c r="AI507" i="3"/>
  <c r="AF507" i="3"/>
  <c r="N507" i="3"/>
  <c r="O507" i="3" s="1"/>
  <c r="Q507" i="3" s="1"/>
  <c r="S507" i="3" s="1"/>
  <c r="L507" i="3"/>
  <c r="M507" i="3" s="1"/>
  <c r="AW506" i="3"/>
  <c r="AV506" i="3"/>
  <c r="AU506" i="3"/>
  <c r="AT506" i="3"/>
  <c r="AS506" i="3"/>
  <c r="AP506" i="3"/>
  <c r="AM506" i="3"/>
  <c r="AL506" i="3"/>
  <c r="AK506" i="3"/>
  <c r="AJ506" i="3"/>
  <c r="AI506" i="3"/>
  <c r="AF506" i="3"/>
  <c r="N506" i="3"/>
  <c r="O506" i="3" s="1"/>
  <c r="Q506" i="3" s="1"/>
  <c r="S506" i="3" s="1"/>
  <c r="L506" i="3"/>
  <c r="M506" i="3" s="1"/>
  <c r="AW505" i="3"/>
  <c r="AV505" i="3"/>
  <c r="AU505" i="3"/>
  <c r="AT505" i="3"/>
  <c r="AS505" i="3"/>
  <c r="AP505" i="3"/>
  <c r="AM505" i="3"/>
  <c r="AL505" i="3"/>
  <c r="AK505" i="3"/>
  <c r="AJ505" i="3"/>
  <c r="AI505" i="3"/>
  <c r="AF505" i="3"/>
  <c r="N505" i="3"/>
  <c r="O505" i="3" s="1"/>
  <c r="Q505" i="3" s="1"/>
  <c r="S505" i="3" s="1"/>
  <c r="L505" i="3"/>
  <c r="M505" i="3" s="1"/>
  <c r="AW504" i="3"/>
  <c r="AV504" i="3"/>
  <c r="AU504" i="3"/>
  <c r="AT504" i="3"/>
  <c r="AS504" i="3"/>
  <c r="AP504" i="3"/>
  <c r="AM504" i="3"/>
  <c r="AL504" i="3"/>
  <c r="AK504" i="3"/>
  <c r="AJ504" i="3"/>
  <c r="AI504" i="3"/>
  <c r="AF504" i="3"/>
  <c r="N504" i="3"/>
  <c r="O504" i="3" s="1"/>
  <c r="Q504" i="3" s="1"/>
  <c r="S504" i="3" s="1"/>
  <c r="L504" i="3"/>
  <c r="M504" i="3" s="1"/>
  <c r="AW503" i="3"/>
  <c r="AV503" i="3"/>
  <c r="AU503" i="3"/>
  <c r="AT503" i="3"/>
  <c r="AS503" i="3"/>
  <c r="AP503" i="3"/>
  <c r="AM503" i="3"/>
  <c r="AL503" i="3"/>
  <c r="AK503" i="3"/>
  <c r="AJ503" i="3"/>
  <c r="AI503" i="3"/>
  <c r="AF503" i="3"/>
  <c r="N503" i="3"/>
  <c r="O503" i="3" s="1"/>
  <c r="Q503" i="3" s="1"/>
  <c r="S503" i="3" s="1"/>
  <c r="L503" i="3"/>
  <c r="M503" i="3" s="1"/>
  <c r="AW502" i="3"/>
  <c r="AV502" i="3"/>
  <c r="AU502" i="3"/>
  <c r="AT502" i="3"/>
  <c r="AS502" i="3"/>
  <c r="AP502" i="3"/>
  <c r="AM502" i="3"/>
  <c r="AL502" i="3"/>
  <c r="AK502" i="3"/>
  <c r="AJ502" i="3"/>
  <c r="AI502" i="3"/>
  <c r="AF502" i="3"/>
  <c r="N502" i="3"/>
  <c r="O502" i="3" s="1"/>
  <c r="Q502" i="3" s="1"/>
  <c r="S502" i="3" s="1"/>
  <c r="L502" i="3"/>
  <c r="M502" i="3" s="1"/>
  <c r="AW501" i="3"/>
  <c r="AV501" i="3"/>
  <c r="AU501" i="3"/>
  <c r="AT501" i="3"/>
  <c r="AS501" i="3"/>
  <c r="AP501" i="3"/>
  <c r="AM501" i="3"/>
  <c r="AL501" i="3"/>
  <c r="AK501" i="3"/>
  <c r="AJ501" i="3"/>
  <c r="AI501" i="3"/>
  <c r="AF501" i="3"/>
  <c r="N501" i="3"/>
  <c r="O501" i="3" s="1"/>
  <c r="Q501" i="3" s="1"/>
  <c r="S501" i="3" s="1"/>
  <c r="L501" i="3"/>
  <c r="M501" i="3" s="1"/>
  <c r="AW500" i="3"/>
  <c r="AV500" i="3"/>
  <c r="AU500" i="3"/>
  <c r="AT500" i="3"/>
  <c r="AS500" i="3"/>
  <c r="AP500" i="3"/>
  <c r="AM500" i="3"/>
  <c r="AL500" i="3"/>
  <c r="AK500" i="3"/>
  <c r="AJ500" i="3"/>
  <c r="AI500" i="3"/>
  <c r="AF500" i="3"/>
  <c r="N500" i="3"/>
  <c r="O500" i="3" s="1"/>
  <c r="Q500" i="3" s="1"/>
  <c r="S500" i="3" s="1"/>
  <c r="L500" i="3"/>
  <c r="M500" i="3" s="1"/>
  <c r="AW499" i="3"/>
  <c r="AV499" i="3"/>
  <c r="AU499" i="3"/>
  <c r="AT499" i="3"/>
  <c r="AS499" i="3"/>
  <c r="AP499" i="3"/>
  <c r="AM499" i="3"/>
  <c r="AL499" i="3"/>
  <c r="AK499" i="3"/>
  <c r="AJ499" i="3"/>
  <c r="AI499" i="3"/>
  <c r="AF499" i="3"/>
  <c r="N499" i="3"/>
  <c r="O499" i="3" s="1"/>
  <c r="Q499" i="3" s="1"/>
  <c r="S499" i="3" s="1"/>
  <c r="L499" i="3"/>
  <c r="M499" i="3" s="1"/>
  <c r="AW498" i="3"/>
  <c r="AV498" i="3"/>
  <c r="AU498" i="3"/>
  <c r="AT498" i="3"/>
  <c r="AS498" i="3"/>
  <c r="AP498" i="3"/>
  <c r="AM498" i="3"/>
  <c r="AL498" i="3"/>
  <c r="AK498" i="3"/>
  <c r="AJ498" i="3"/>
  <c r="AI498" i="3"/>
  <c r="AF498" i="3"/>
  <c r="N498" i="3"/>
  <c r="O498" i="3" s="1"/>
  <c r="Q498" i="3" s="1"/>
  <c r="S498" i="3" s="1"/>
  <c r="L498" i="3"/>
  <c r="M498" i="3" s="1"/>
  <c r="AW497" i="3"/>
  <c r="AV497" i="3"/>
  <c r="AU497" i="3"/>
  <c r="AT497" i="3"/>
  <c r="AS497" i="3"/>
  <c r="AP497" i="3"/>
  <c r="AM497" i="3"/>
  <c r="AL497" i="3"/>
  <c r="AK497" i="3"/>
  <c r="AJ497" i="3"/>
  <c r="AI497" i="3"/>
  <c r="AF497" i="3"/>
  <c r="N497" i="3"/>
  <c r="O497" i="3" s="1"/>
  <c r="Q497" i="3" s="1"/>
  <c r="S497" i="3" s="1"/>
  <c r="L497" i="3"/>
  <c r="M497" i="3" s="1"/>
  <c r="AW496" i="3"/>
  <c r="AV496" i="3"/>
  <c r="AU496" i="3"/>
  <c r="AT496" i="3"/>
  <c r="AS496" i="3"/>
  <c r="AP496" i="3"/>
  <c r="AM496" i="3"/>
  <c r="AL496" i="3"/>
  <c r="AK496" i="3"/>
  <c r="AJ496" i="3"/>
  <c r="AI496" i="3"/>
  <c r="AF496" i="3"/>
  <c r="N496" i="3"/>
  <c r="O496" i="3" s="1"/>
  <c r="Q496" i="3" s="1"/>
  <c r="S496" i="3" s="1"/>
  <c r="L496" i="3"/>
  <c r="M496" i="3" s="1"/>
  <c r="AW495" i="3"/>
  <c r="AV495" i="3"/>
  <c r="AU495" i="3"/>
  <c r="AT495" i="3"/>
  <c r="AS495" i="3"/>
  <c r="AP495" i="3"/>
  <c r="AM495" i="3"/>
  <c r="AL495" i="3"/>
  <c r="AK495" i="3"/>
  <c r="AJ495" i="3"/>
  <c r="AI495" i="3"/>
  <c r="AF495" i="3"/>
  <c r="N495" i="3"/>
  <c r="O495" i="3" s="1"/>
  <c r="Q495" i="3" s="1"/>
  <c r="S495" i="3" s="1"/>
  <c r="L495" i="3"/>
  <c r="M495" i="3" s="1"/>
  <c r="AW494" i="3"/>
  <c r="AV494" i="3"/>
  <c r="AU494" i="3"/>
  <c r="AT494" i="3"/>
  <c r="AS494" i="3"/>
  <c r="AP494" i="3"/>
  <c r="AM494" i="3"/>
  <c r="AL494" i="3"/>
  <c r="AK494" i="3"/>
  <c r="AJ494" i="3"/>
  <c r="AI494" i="3"/>
  <c r="AF494" i="3"/>
  <c r="N494" i="3"/>
  <c r="O494" i="3" s="1"/>
  <c r="Q494" i="3" s="1"/>
  <c r="S494" i="3" s="1"/>
  <c r="L494" i="3"/>
  <c r="M494" i="3" s="1"/>
  <c r="AW493" i="3"/>
  <c r="AV493" i="3"/>
  <c r="AU493" i="3"/>
  <c r="AT493" i="3"/>
  <c r="AS493" i="3"/>
  <c r="AP493" i="3"/>
  <c r="AM493" i="3"/>
  <c r="AL493" i="3"/>
  <c r="AK493" i="3"/>
  <c r="AJ493" i="3"/>
  <c r="AI493" i="3"/>
  <c r="AF493" i="3"/>
  <c r="N493" i="3"/>
  <c r="O493" i="3" s="1"/>
  <c r="Q493" i="3" s="1"/>
  <c r="S493" i="3" s="1"/>
  <c r="L493" i="3"/>
  <c r="M493" i="3" s="1"/>
  <c r="AW492" i="3"/>
  <c r="AV492" i="3"/>
  <c r="AU492" i="3"/>
  <c r="AT492" i="3"/>
  <c r="AS492" i="3"/>
  <c r="AP492" i="3"/>
  <c r="AM492" i="3"/>
  <c r="AL492" i="3"/>
  <c r="AK492" i="3"/>
  <c r="AJ492" i="3"/>
  <c r="AI492" i="3"/>
  <c r="AF492" i="3"/>
  <c r="N492" i="3"/>
  <c r="O492" i="3" s="1"/>
  <c r="Q492" i="3" s="1"/>
  <c r="S492" i="3" s="1"/>
  <c r="L492" i="3"/>
  <c r="M492" i="3" s="1"/>
  <c r="AW491" i="3"/>
  <c r="AV491" i="3"/>
  <c r="AU491" i="3"/>
  <c r="AT491" i="3"/>
  <c r="AS491" i="3"/>
  <c r="AP491" i="3"/>
  <c r="AM491" i="3"/>
  <c r="AL491" i="3"/>
  <c r="AK491" i="3"/>
  <c r="AJ491" i="3"/>
  <c r="AI491" i="3"/>
  <c r="AF491" i="3"/>
  <c r="N491" i="3"/>
  <c r="O491" i="3" s="1"/>
  <c r="Q491" i="3" s="1"/>
  <c r="S491" i="3" s="1"/>
  <c r="L491" i="3"/>
  <c r="M491" i="3" s="1"/>
  <c r="AW490" i="3"/>
  <c r="AV490" i="3"/>
  <c r="AU490" i="3"/>
  <c r="AT490" i="3"/>
  <c r="AS490" i="3"/>
  <c r="AP490" i="3"/>
  <c r="AM490" i="3"/>
  <c r="AL490" i="3"/>
  <c r="AK490" i="3"/>
  <c r="AJ490" i="3"/>
  <c r="AI490" i="3"/>
  <c r="AF490" i="3"/>
  <c r="N490" i="3"/>
  <c r="O490" i="3" s="1"/>
  <c r="Q490" i="3" s="1"/>
  <c r="S490" i="3" s="1"/>
  <c r="L490" i="3"/>
  <c r="M490" i="3" s="1"/>
  <c r="AW489" i="3"/>
  <c r="AV489" i="3"/>
  <c r="AU489" i="3"/>
  <c r="AT489" i="3"/>
  <c r="AS489" i="3"/>
  <c r="AP489" i="3"/>
  <c r="AM489" i="3"/>
  <c r="AL489" i="3"/>
  <c r="AK489" i="3"/>
  <c r="AJ489" i="3"/>
  <c r="AI489" i="3"/>
  <c r="AF489" i="3"/>
  <c r="N489" i="3"/>
  <c r="O489" i="3" s="1"/>
  <c r="Q489" i="3" s="1"/>
  <c r="S489" i="3" s="1"/>
  <c r="L489" i="3"/>
  <c r="M489" i="3" s="1"/>
  <c r="AW488" i="3"/>
  <c r="AV488" i="3"/>
  <c r="AU488" i="3"/>
  <c r="AT488" i="3"/>
  <c r="AS488" i="3"/>
  <c r="AP488" i="3"/>
  <c r="AM488" i="3"/>
  <c r="AL488" i="3"/>
  <c r="AK488" i="3"/>
  <c r="AJ488" i="3"/>
  <c r="AI488" i="3"/>
  <c r="AF488" i="3"/>
  <c r="N488" i="3"/>
  <c r="O488" i="3" s="1"/>
  <c r="Q488" i="3" s="1"/>
  <c r="S488" i="3" s="1"/>
  <c r="L488" i="3"/>
  <c r="M488" i="3" s="1"/>
  <c r="AW487" i="3"/>
  <c r="AV487" i="3"/>
  <c r="AU487" i="3"/>
  <c r="AT487" i="3"/>
  <c r="AS487" i="3"/>
  <c r="AP487" i="3"/>
  <c r="AM487" i="3"/>
  <c r="AL487" i="3"/>
  <c r="AK487" i="3"/>
  <c r="AJ487" i="3"/>
  <c r="AI487" i="3"/>
  <c r="AF487" i="3"/>
  <c r="N487" i="3"/>
  <c r="O487" i="3" s="1"/>
  <c r="Q487" i="3" s="1"/>
  <c r="S487" i="3" s="1"/>
  <c r="L487" i="3"/>
  <c r="M487" i="3" s="1"/>
  <c r="AW486" i="3"/>
  <c r="AV486" i="3"/>
  <c r="AU486" i="3"/>
  <c r="AT486" i="3"/>
  <c r="AS486" i="3"/>
  <c r="AP486" i="3"/>
  <c r="AM486" i="3"/>
  <c r="AL486" i="3"/>
  <c r="AK486" i="3"/>
  <c r="AJ486" i="3"/>
  <c r="AI486" i="3"/>
  <c r="AF486" i="3"/>
  <c r="N486" i="3"/>
  <c r="O486" i="3" s="1"/>
  <c r="Q486" i="3" s="1"/>
  <c r="S486" i="3" s="1"/>
  <c r="L486" i="3"/>
  <c r="M486" i="3" s="1"/>
  <c r="AW485" i="3"/>
  <c r="AV485" i="3"/>
  <c r="AU485" i="3"/>
  <c r="AT485" i="3"/>
  <c r="AS485" i="3"/>
  <c r="AP485" i="3"/>
  <c r="AM485" i="3"/>
  <c r="AL485" i="3"/>
  <c r="AK485" i="3"/>
  <c r="AJ485" i="3"/>
  <c r="AI485" i="3"/>
  <c r="AF485" i="3"/>
  <c r="N485" i="3"/>
  <c r="O485" i="3" s="1"/>
  <c r="Q485" i="3" s="1"/>
  <c r="S485" i="3" s="1"/>
  <c r="L485" i="3"/>
  <c r="M485" i="3" s="1"/>
  <c r="AW484" i="3"/>
  <c r="AV484" i="3"/>
  <c r="AU484" i="3"/>
  <c r="AT484" i="3"/>
  <c r="AS484" i="3"/>
  <c r="AP484" i="3"/>
  <c r="AM484" i="3"/>
  <c r="AL484" i="3"/>
  <c r="AK484" i="3"/>
  <c r="AJ484" i="3"/>
  <c r="AI484" i="3"/>
  <c r="AF484" i="3"/>
  <c r="N484" i="3"/>
  <c r="O484" i="3" s="1"/>
  <c r="Q484" i="3" s="1"/>
  <c r="S484" i="3" s="1"/>
  <c r="L484" i="3"/>
  <c r="M484" i="3" s="1"/>
  <c r="AW483" i="3"/>
  <c r="AV483" i="3"/>
  <c r="AU483" i="3"/>
  <c r="AT483" i="3"/>
  <c r="AS483" i="3"/>
  <c r="AP483" i="3"/>
  <c r="AM483" i="3"/>
  <c r="AL483" i="3"/>
  <c r="AK483" i="3"/>
  <c r="AJ483" i="3"/>
  <c r="AI483" i="3"/>
  <c r="AF483" i="3"/>
  <c r="N483" i="3"/>
  <c r="O483" i="3" s="1"/>
  <c r="Q483" i="3" s="1"/>
  <c r="S483" i="3" s="1"/>
  <c r="L483" i="3"/>
  <c r="M483" i="3" s="1"/>
  <c r="AW482" i="3"/>
  <c r="AV482" i="3"/>
  <c r="AU482" i="3"/>
  <c r="AT482" i="3"/>
  <c r="AS482" i="3"/>
  <c r="AP482" i="3"/>
  <c r="AM482" i="3"/>
  <c r="AL482" i="3"/>
  <c r="AK482" i="3"/>
  <c r="AJ482" i="3"/>
  <c r="AI482" i="3"/>
  <c r="AF482" i="3"/>
  <c r="N482" i="3"/>
  <c r="O482" i="3" s="1"/>
  <c r="Q482" i="3" s="1"/>
  <c r="S482" i="3" s="1"/>
  <c r="L482" i="3"/>
  <c r="M482" i="3" s="1"/>
  <c r="AW481" i="3"/>
  <c r="AV481" i="3"/>
  <c r="AU481" i="3"/>
  <c r="AT481" i="3"/>
  <c r="AS481" i="3"/>
  <c r="AP481" i="3"/>
  <c r="AM481" i="3"/>
  <c r="AL481" i="3"/>
  <c r="AK481" i="3"/>
  <c r="AJ481" i="3"/>
  <c r="AI481" i="3"/>
  <c r="AF481" i="3"/>
  <c r="N481" i="3"/>
  <c r="O481" i="3" s="1"/>
  <c r="Q481" i="3" s="1"/>
  <c r="S481" i="3" s="1"/>
  <c r="L481" i="3"/>
  <c r="M481" i="3" s="1"/>
  <c r="AW480" i="3"/>
  <c r="AV480" i="3"/>
  <c r="AU480" i="3"/>
  <c r="AT480" i="3"/>
  <c r="AS480" i="3"/>
  <c r="AP480" i="3"/>
  <c r="AM480" i="3"/>
  <c r="AL480" i="3"/>
  <c r="AK480" i="3"/>
  <c r="AJ480" i="3"/>
  <c r="AI480" i="3"/>
  <c r="AF480" i="3"/>
  <c r="N480" i="3"/>
  <c r="O480" i="3" s="1"/>
  <c r="Q480" i="3" s="1"/>
  <c r="S480" i="3" s="1"/>
  <c r="L480" i="3"/>
  <c r="M480" i="3" s="1"/>
  <c r="AW479" i="3"/>
  <c r="AV479" i="3"/>
  <c r="AU479" i="3"/>
  <c r="AT479" i="3"/>
  <c r="AS479" i="3"/>
  <c r="AP479" i="3"/>
  <c r="AM479" i="3"/>
  <c r="AL479" i="3"/>
  <c r="AK479" i="3"/>
  <c r="AJ479" i="3"/>
  <c r="AI479" i="3"/>
  <c r="AF479" i="3"/>
  <c r="N479" i="3"/>
  <c r="O479" i="3" s="1"/>
  <c r="Q479" i="3" s="1"/>
  <c r="S479" i="3" s="1"/>
  <c r="L479" i="3"/>
  <c r="M479" i="3" s="1"/>
  <c r="AW478" i="3"/>
  <c r="AV478" i="3"/>
  <c r="AU478" i="3"/>
  <c r="AT478" i="3"/>
  <c r="AS478" i="3"/>
  <c r="AP478" i="3"/>
  <c r="AM478" i="3"/>
  <c r="AL478" i="3"/>
  <c r="AK478" i="3"/>
  <c r="AJ478" i="3"/>
  <c r="AI478" i="3"/>
  <c r="AF478" i="3"/>
  <c r="N478" i="3"/>
  <c r="O478" i="3" s="1"/>
  <c r="Q478" i="3" s="1"/>
  <c r="S478" i="3" s="1"/>
  <c r="L478" i="3"/>
  <c r="M478" i="3" s="1"/>
  <c r="AW477" i="3"/>
  <c r="AV477" i="3"/>
  <c r="AU477" i="3"/>
  <c r="AT477" i="3"/>
  <c r="AS477" i="3"/>
  <c r="AP477" i="3"/>
  <c r="AM477" i="3"/>
  <c r="AL477" i="3"/>
  <c r="AK477" i="3"/>
  <c r="AJ477" i="3"/>
  <c r="AI477" i="3"/>
  <c r="AF477" i="3"/>
  <c r="N477" i="3"/>
  <c r="O477" i="3" s="1"/>
  <c r="Q477" i="3" s="1"/>
  <c r="S477" i="3" s="1"/>
  <c r="L477" i="3"/>
  <c r="M477" i="3" s="1"/>
  <c r="AW476" i="3"/>
  <c r="AV476" i="3"/>
  <c r="AU476" i="3"/>
  <c r="AT476" i="3"/>
  <c r="AS476" i="3"/>
  <c r="AP476" i="3"/>
  <c r="AM476" i="3"/>
  <c r="AL476" i="3"/>
  <c r="AK476" i="3"/>
  <c r="AJ476" i="3"/>
  <c r="AI476" i="3"/>
  <c r="AF476" i="3"/>
  <c r="N476" i="3"/>
  <c r="O476" i="3" s="1"/>
  <c r="Q476" i="3" s="1"/>
  <c r="S476" i="3" s="1"/>
  <c r="L476" i="3"/>
  <c r="M476" i="3" s="1"/>
  <c r="AW475" i="3"/>
  <c r="AV475" i="3"/>
  <c r="AU475" i="3"/>
  <c r="AT475" i="3"/>
  <c r="AS475" i="3"/>
  <c r="AP475" i="3"/>
  <c r="AM475" i="3"/>
  <c r="AL475" i="3"/>
  <c r="AK475" i="3"/>
  <c r="AJ475" i="3"/>
  <c r="AI475" i="3"/>
  <c r="AF475" i="3"/>
  <c r="N475" i="3"/>
  <c r="O475" i="3" s="1"/>
  <c r="Q475" i="3" s="1"/>
  <c r="S475" i="3" s="1"/>
  <c r="L475" i="3"/>
  <c r="M475" i="3" s="1"/>
  <c r="AW474" i="3"/>
  <c r="AV474" i="3"/>
  <c r="AU474" i="3"/>
  <c r="AT474" i="3"/>
  <c r="AS474" i="3"/>
  <c r="AP474" i="3"/>
  <c r="AM474" i="3"/>
  <c r="AL474" i="3"/>
  <c r="AK474" i="3"/>
  <c r="AJ474" i="3"/>
  <c r="AI474" i="3"/>
  <c r="AF474" i="3"/>
  <c r="N474" i="3"/>
  <c r="O474" i="3" s="1"/>
  <c r="Q474" i="3" s="1"/>
  <c r="S474" i="3" s="1"/>
  <c r="L474" i="3"/>
  <c r="M474" i="3" s="1"/>
  <c r="AW473" i="3"/>
  <c r="AV473" i="3"/>
  <c r="AU473" i="3"/>
  <c r="AT473" i="3"/>
  <c r="AS473" i="3"/>
  <c r="AP473" i="3"/>
  <c r="AM473" i="3"/>
  <c r="AL473" i="3"/>
  <c r="AK473" i="3"/>
  <c r="AJ473" i="3"/>
  <c r="AI473" i="3"/>
  <c r="AF473" i="3"/>
  <c r="N473" i="3"/>
  <c r="O473" i="3" s="1"/>
  <c r="Q473" i="3" s="1"/>
  <c r="S473" i="3" s="1"/>
  <c r="L473" i="3"/>
  <c r="M473" i="3" s="1"/>
  <c r="AW472" i="3"/>
  <c r="AV472" i="3"/>
  <c r="AU472" i="3"/>
  <c r="AT472" i="3"/>
  <c r="AS472" i="3"/>
  <c r="AP472" i="3"/>
  <c r="AM472" i="3"/>
  <c r="AL472" i="3"/>
  <c r="AK472" i="3"/>
  <c r="AJ472" i="3"/>
  <c r="AI472" i="3"/>
  <c r="AF472" i="3"/>
  <c r="N472" i="3"/>
  <c r="O472" i="3" s="1"/>
  <c r="Q472" i="3" s="1"/>
  <c r="S472" i="3" s="1"/>
  <c r="L472" i="3"/>
  <c r="M472" i="3" s="1"/>
  <c r="AW471" i="3"/>
  <c r="AV471" i="3"/>
  <c r="AU471" i="3"/>
  <c r="AT471" i="3"/>
  <c r="AS471" i="3"/>
  <c r="AP471" i="3"/>
  <c r="AM471" i="3"/>
  <c r="AL471" i="3"/>
  <c r="AK471" i="3"/>
  <c r="AJ471" i="3"/>
  <c r="AI471" i="3"/>
  <c r="AF471" i="3"/>
  <c r="N471" i="3"/>
  <c r="O471" i="3" s="1"/>
  <c r="Q471" i="3" s="1"/>
  <c r="S471" i="3" s="1"/>
  <c r="L471" i="3"/>
  <c r="M471" i="3" s="1"/>
  <c r="AW470" i="3"/>
  <c r="AV470" i="3"/>
  <c r="AU470" i="3"/>
  <c r="AT470" i="3"/>
  <c r="AS470" i="3"/>
  <c r="AP470" i="3"/>
  <c r="AM470" i="3"/>
  <c r="AL470" i="3"/>
  <c r="AK470" i="3"/>
  <c r="AJ470" i="3"/>
  <c r="AI470" i="3"/>
  <c r="AF470" i="3"/>
  <c r="N470" i="3"/>
  <c r="O470" i="3" s="1"/>
  <c r="Q470" i="3" s="1"/>
  <c r="S470" i="3" s="1"/>
  <c r="L470" i="3"/>
  <c r="M470" i="3" s="1"/>
  <c r="AW469" i="3"/>
  <c r="AV469" i="3"/>
  <c r="AU469" i="3"/>
  <c r="AT469" i="3"/>
  <c r="AS469" i="3"/>
  <c r="AP469" i="3"/>
  <c r="AM469" i="3"/>
  <c r="AL469" i="3"/>
  <c r="AK469" i="3"/>
  <c r="AJ469" i="3"/>
  <c r="AI469" i="3"/>
  <c r="AF469" i="3"/>
  <c r="N469" i="3"/>
  <c r="O469" i="3" s="1"/>
  <c r="Q469" i="3" s="1"/>
  <c r="S469" i="3" s="1"/>
  <c r="L469" i="3"/>
  <c r="M469" i="3" s="1"/>
  <c r="AW468" i="3"/>
  <c r="AV468" i="3"/>
  <c r="AU468" i="3"/>
  <c r="AT468" i="3"/>
  <c r="AS468" i="3"/>
  <c r="AP468" i="3"/>
  <c r="AM468" i="3"/>
  <c r="AL468" i="3"/>
  <c r="AK468" i="3"/>
  <c r="AJ468" i="3"/>
  <c r="AI468" i="3"/>
  <c r="AF468" i="3"/>
  <c r="N468" i="3"/>
  <c r="O468" i="3" s="1"/>
  <c r="Q468" i="3" s="1"/>
  <c r="S468" i="3" s="1"/>
  <c r="L468" i="3"/>
  <c r="M468" i="3" s="1"/>
  <c r="AW467" i="3"/>
  <c r="AV467" i="3"/>
  <c r="AU467" i="3"/>
  <c r="AT467" i="3"/>
  <c r="AS467" i="3"/>
  <c r="AP467" i="3"/>
  <c r="AM467" i="3"/>
  <c r="AL467" i="3"/>
  <c r="AK467" i="3"/>
  <c r="AJ467" i="3"/>
  <c r="AI467" i="3"/>
  <c r="AF467" i="3"/>
  <c r="N467" i="3"/>
  <c r="O467" i="3" s="1"/>
  <c r="Q467" i="3" s="1"/>
  <c r="S467" i="3" s="1"/>
  <c r="L467" i="3"/>
  <c r="M467" i="3" s="1"/>
  <c r="AW466" i="3"/>
  <c r="AV466" i="3"/>
  <c r="AU466" i="3"/>
  <c r="AT466" i="3"/>
  <c r="AS466" i="3"/>
  <c r="AP466" i="3"/>
  <c r="AM466" i="3"/>
  <c r="AL466" i="3"/>
  <c r="AK466" i="3"/>
  <c r="AJ466" i="3"/>
  <c r="AI466" i="3"/>
  <c r="AF466" i="3"/>
  <c r="N466" i="3"/>
  <c r="O466" i="3" s="1"/>
  <c r="Q466" i="3" s="1"/>
  <c r="S466" i="3" s="1"/>
  <c r="L466" i="3"/>
  <c r="M466" i="3" s="1"/>
  <c r="AW465" i="3"/>
  <c r="AV465" i="3"/>
  <c r="AU465" i="3"/>
  <c r="AT465" i="3"/>
  <c r="AS465" i="3"/>
  <c r="AP465" i="3"/>
  <c r="AM465" i="3"/>
  <c r="AL465" i="3"/>
  <c r="AK465" i="3"/>
  <c r="AJ465" i="3"/>
  <c r="AI465" i="3"/>
  <c r="AF465" i="3"/>
  <c r="N465" i="3"/>
  <c r="O465" i="3" s="1"/>
  <c r="Q465" i="3" s="1"/>
  <c r="S465" i="3" s="1"/>
  <c r="L465" i="3"/>
  <c r="M465" i="3" s="1"/>
  <c r="AW464" i="3"/>
  <c r="AV464" i="3"/>
  <c r="AU464" i="3"/>
  <c r="AT464" i="3"/>
  <c r="AS464" i="3"/>
  <c r="AP464" i="3"/>
  <c r="AM464" i="3"/>
  <c r="AL464" i="3"/>
  <c r="AK464" i="3"/>
  <c r="AJ464" i="3"/>
  <c r="AI464" i="3"/>
  <c r="AF464" i="3"/>
  <c r="N464" i="3"/>
  <c r="O464" i="3" s="1"/>
  <c r="Q464" i="3" s="1"/>
  <c r="S464" i="3" s="1"/>
  <c r="L464" i="3"/>
  <c r="M464" i="3" s="1"/>
  <c r="AW463" i="3"/>
  <c r="AV463" i="3"/>
  <c r="AU463" i="3"/>
  <c r="AT463" i="3"/>
  <c r="AS463" i="3"/>
  <c r="AP463" i="3"/>
  <c r="AM463" i="3"/>
  <c r="AL463" i="3"/>
  <c r="AK463" i="3"/>
  <c r="AJ463" i="3"/>
  <c r="AI463" i="3"/>
  <c r="AF463" i="3"/>
  <c r="N463" i="3"/>
  <c r="O463" i="3" s="1"/>
  <c r="Q463" i="3" s="1"/>
  <c r="S463" i="3" s="1"/>
  <c r="L463" i="3"/>
  <c r="M463" i="3" s="1"/>
  <c r="AW462" i="3"/>
  <c r="AV462" i="3"/>
  <c r="AU462" i="3"/>
  <c r="AT462" i="3"/>
  <c r="AS462" i="3"/>
  <c r="AP462" i="3"/>
  <c r="AM462" i="3"/>
  <c r="AL462" i="3"/>
  <c r="AK462" i="3"/>
  <c r="AJ462" i="3"/>
  <c r="AI462" i="3"/>
  <c r="AF462" i="3"/>
  <c r="N462" i="3"/>
  <c r="O462" i="3" s="1"/>
  <c r="Q462" i="3" s="1"/>
  <c r="S462" i="3" s="1"/>
  <c r="L462" i="3"/>
  <c r="M462" i="3" s="1"/>
  <c r="AW461" i="3"/>
  <c r="AV461" i="3"/>
  <c r="AU461" i="3"/>
  <c r="AT461" i="3"/>
  <c r="AS461" i="3"/>
  <c r="AP461" i="3"/>
  <c r="AM461" i="3"/>
  <c r="AL461" i="3"/>
  <c r="AK461" i="3"/>
  <c r="AJ461" i="3"/>
  <c r="AI461" i="3"/>
  <c r="AF461" i="3"/>
  <c r="N461" i="3"/>
  <c r="O461" i="3" s="1"/>
  <c r="Q461" i="3" s="1"/>
  <c r="S461" i="3" s="1"/>
  <c r="L461" i="3"/>
  <c r="M461" i="3" s="1"/>
  <c r="AW460" i="3"/>
  <c r="AV460" i="3"/>
  <c r="AU460" i="3"/>
  <c r="AT460" i="3"/>
  <c r="AS460" i="3"/>
  <c r="AP460" i="3"/>
  <c r="AM460" i="3"/>
  <c r="AL460" i="3"/>
  <c r="AK460" i="3"/>
  <c r="AJ460" i="3"/>
  <c r="AI460" i="3"/>
  <c r="AF460" i="3"/>
  <c r="N460" i="3"/>
  <c r="O460" i="3" s="1"/>
  <c r="Q460" i="3" s="1"/>
  <c r="S460" i="3" s="1"/>
  <c r="L460" i="3"/>
  <c r="M460" i="3" s="1"/>
  <c r="AW459" i="3"/>
  <c r="AV459" i="3"/>
  <c r="AU459" i="3"/>
  <c r="AT459" i="3"/>
  <c r="AS459" i="3"/>
  <c r="AP459" i="3"/>
  <c r="AM459" i="3"/>
  <c r="AL459" i="3"/>
  <c r="AK459" i="3"/>
  <c r="AJ459" i="3"/>
  <c r="AI459" i="3"/>
  <c r="AF459" i="3"/>
  <c r="N459" i="3"/>
  <c r="O459" i="3" s="1"/>
  <c r="Q459" i="3" s="1"/>
  <c r="S459" i="3" s="1"/>
  <c r="L459" i="3"/>
  <c r="M459" i="3" s="1"/>
  <c r="AW458" i="3"/>
  <c r="AV458" i="3"/>
  <c r="AU458" i="3"/>
  <c r="AT458" i="3"/>
  <c r="AS458" i="3"/>
  <c r="AP458" i="3"/>
  <c r="AM458" i="3"/>
  <c r="AL458" i="3"/>
  <c r="AK458" i="3"/>
  <c r="AJ458" i="3"/>
  <c r="AI458" i="3"/>
  <c r="AF458" i="3"/>
  <c r="N458" i="3"/>
  <c r="O458" i="3" s="1"/>
  <c r="Q458" i="3" s="1"/>
  <c r="S458" i="3" s="1"/>
  <c r="L458" i="3"/>
  <c r="M458" i="3" s="1"/>
  <c r="AW457" i="3"/>
  <c r="AV457" i="3"/>
  <c r="AU457" i="3"/>
  <c r="AT457" i="3"/>
  <c r="AS457" i="3"/>
  <c r="AP457" i="3"/>
  <c r="AM457" i="3"/>
  <c r="AL457" i="3"/>
  <c r="AK457" i="3"/>
  <c r="AJ457" i="3"/>
  <c r="AI457" i="3"/>
  <c r="AF457" i="3"/>
  <c r="N457" i="3"/>
  <c r="O457" i="3" s="1"/>
  <c r="Q457" i="3" s="1"/>
  <c r="S457" i="3" s="1"/>
  <c r="L457" i="3"/>
  <c r="M457" i="3" s="1"/>
  <c r="AW456" i="3"/>
  <c r="AV456" i="3"/>
  <c r="AU456" i="3"/>
  <c r="AT456" i="3"/>
  <c r="AS456" i="3"/>
  <c r="AP456" i="3"/>
  <c r="AM456" i="3"/>
  <c r="AL456" i="3"/>
  <c r="AK456" i="3"/>
  <c r="AJ456" i="3"/>
  <c r="AI456" i="3"/>
  <c r="AF456" i="3"/>
  <c r="N456" i="3"/>
  <c r="O456" i="3" s="1"/>
  <c r="Q456" i="3" s="1"/>
  <c r="S456" i="3" s="1"/>
  <c r="L456" i="3"/>
  <c r="M456" i="3" s="1"/>
  <c r="AW455" i="3"/>
  <c r="AV455" i="3"/>
  <c r="AU455" i="3"/>
  <c r="AT455" i="3"/>
  <c r="AS455" i="3"/>
  <c r="AP455" i="3"/>
  <c r="AM455" i="3"/>
  <c r="AL455" i="3"/>
  <c r="AK455" i="3"/>
  <c r="AJ455" i="3"/>
  <c r="AI455" i="3"/>
  <c r="AF455" i="3"/>
  <c r="N455" i="3"/>
  <c r="O455" i="3" s="1"/>
  <c r="Q455" i="3" s="1"/>
  <c r="S455" i="3" s="1"/>
  <c r="L455" i="3"/>
  <c r="M455" i="3" s="1"/>
  <c r="AW454" i="3"/>
  <c r="AV454" i="3"/>
  <c r="AU454" i="3"/>
  <c r="AT454" i="3"/>
  <c r="AS454" i="3"/>
  <c r="AP454" i="3"/>
  <c r="AM454" i="3"/>
  <c r="AL454" i="3"/>
  <c r="AK454" i="3"/>
  <c r="AJ454" i="3"/>
  <c r="AI454" i="3"/>
  <c r="AF454" i="3"/>
  <c r="N454" i="3"/>
  <c r="O454" i="3" s="1"/>
  <c r="Q454" i="3" s="1"/>
  <c r="S454" i="3" s="1"/>
  <c r="L454" i="3"/>
  <c r="M454" i="3" s="1"/>
  <c r="AW453" i="3"/>
  <c r="AV453" i="3"/>
  <c r="AU453" i="3"/>
  <c r="AT453" i="3"/>
  <c r="AS453" i="3"/>
  <c r="AP453" i="3"/>
  <c r="AM453" i="3"/>
  <c r="AL453" i="3"/>
  <c r="AK453" i="3"/>
  <c r="AJ453" i="3"/>
  <c r="AI453" i="3"/>
  <c r="AF453" i="3"/>
  <c r="N453" i="3"/>
  <c r="O453" i="3" s="1"/>
  <c r="Q453" i="3" s="1"/>
  <c r="S453" i="3" s="1"/>
  <c r="L453" i="3"/>
  <c r="M453" i="3" s="1"/>
  <c r="AW452" i="3"/>
  <c r="AV452" i="3"/>
  <c r="AU452" i="3"/>
  <c r="AT452" i="3"/>
  <c r="AS452" i="3"/>
  <c r="AP452" i="3"/>
  <c r="AM452" i="3"/>
  <c r="AL452" i="3"/>
  <c r="AK452" i="3"/>
  <c r="AJ452" i="3"/>
  <c r="AI452" i="3"/>
  <c r="AF452" i="3"/>
  <c r="N452" i="3"/>
  <c r="O452" i="3" s="1"/>
  <c r="Q452" i="3" s="1"/>
  <c r="S452" i="3" s="1"/>
  <c r="L452" i="3"/>
  <c r="M452" i="3" s="1"/>
  <c r="AW451" i="3"/>
  <c r="AV451" i="3"/>
  <c r="AU451" i="3"/>
  <c r="AT451" i="3"/>
  <c r="AS451" i="3"/>
  <c r="AP451" i="3"/>
  <c r="AM451" i="3"/>
  <c r="AL451" i="3"/>
  <c r="AK451" i="3"/>
  <c r="AJ451" i="3"/>
  <c r="AI451" i="3"/>
  <c r="AF451" i="3"/>
  <c r="N451" i="3"/>
  <c r="O451" i="3" s="1"/>
  <c r="Q451" i="3" s="1"/>
  <c r="S451" i="3" s="1"/>
  <c r="L451" i="3"/>
  <c r="M451" i="3" s="1"/>
  <c r="AW450" i="3"/>
  <c r="AV450" i="3"/>
  <c r="AU450" i="3"/>
  <c r="AT450" i="3"/>
  <c r="AS450" i="3"/>
  <c r="AP450" i="3"/>
  <c r="AM450" i="3"/>
  <c r="AL450" i="3"/>
  <c r="AK450" i="3"/>
  <c r="AJ450" i="3"/>
  <c r="AI450" i="3"/>
  <c r="AF450" i="3"/>
  <c r="N450" i="3"/>
  <c r="O450" i="3" s="1"/>
  <c r="Q450" i="3" s="1"/>
  <c r="S450" i="3" s="1"/>
  <c r="L450" i="3"/>
  <c r="M450" i="3" s="1"/>
  <c r="AW449" i="3"/>
  <c r="AV449" i="3"/>
  <c r="AU449" i="3"/>
  <c r="AT449" i="3"/>
  <c r="AS449" i="3"/>
  <c r="AP449" i="3"/>
  <c r="AM449" i="3"/>
  <c r="AL449" i="3"/>
  <c r="AK449" i="3"/>
  <c r="AJ449" i="3"/>
  <c r="AI449" i="3"/>
  <c r="AF449" i="3"/>
  <c r="N449" i="3"/>
  <c r="O449" i="3" s="1"/>
  <c r="Q449" i="3" s="1"/>
  <c r="S449" i="3" s="1"/>
  <c r="L449" i="3"/>
  <c r="M449" i="3" s="1"/>
  <c r="AW448" i="3"/>
  <c r="AV448" i="3"/>
  <c r="AU448" i="3"/>
  <c r="AT448" i="3"/>
  <c r="AS448" i="3"/>
  <c r="AP448" i="3"/>
  <c r="AM448" i="3"/>
  <c r="AL448" i="3"/>
  <c r="AK448" i="3"/>
  <c r="AJ448" i="3"/>
  <c r="AI448" i="3"/>
  <c r="AF448" i="3"/>
  <c r="N448" i="3"/>
  <c r="O448" i="3" s="1"/>
  <c r="Q448" i="3" s="1"/>
  <c r="S448" i="3" s="1"/>
  <c r="L448" i="3"/>
  <c r="M448" i="3" s="1"/>
  <c r="AW447" i="3"/>
  <c r="AV447" i="3"/>
  <c r="AU447" i="3"/>
  <c r="AT447" i="3"/>
  <c r="AS447" i="3"/>
  <c r="AP447" i="3"/>
  <c r="AM447" i="3"/>
  <c r="AL447" i="3"/>
  <c r="AK447" i="3"/>
  <c r="AJ447" i="3"/>
  <c r="AI447" i="3"/>
  <c r="AF447" i="3"/>
  <c r="N447" i="3"/>
  <c r="O447" i="3" s="1"/>
  <c r="Q447" i="3" s="1"/>
  <c r="S447" i="3" s="1"/>
  <c r="L447" i="3"/>
  <c r="M447" i="3" s="1"/>
  <c r="AW446" i="3"/>
  <c r="AV446" i="3"/>
  <c r="AU446" i="3"/>
  <c r="AT446" i="3"/>
  <c r="AS446" i="3"/>
  <c r="AP446" i="3"/>
  <c r="AM446" i="3"/>
  <c r="AL446" i="3"/>
  <c r="AK446" i="3"/>
  <c r="AJ446" i="3"/>
  <c r="AI446" i="3"/>
  <c r="AF446" i="3"/>
  <c r="N446" i="3"/>
  <c r="O446" i="3" s="1"/>
  <c r="Q446" i="3" s="1"/>
  <c r="S446" i="3" s="1"/>
  <c r="L446" i="3"/>
  <c r="M446" i="3" s="1"/>
  <c r="AW445" i="3"/>
  <c r="AV445" i="3"/>
  <c r="AU445" i="3"/>
  <c r="AT445" i="3"/>
  <c r="AS445" i="3"/>
  <c r="AP445" i="3"/>
  <c r="AM445" i="3"/>
  <c r="AL445" i="3"/>
  <c r="AK445" i="3"/>
  <c r="AJ445" i="3"/>
  <c r="AI445" i="3"/>
  <c r="AF445" i="3"/>
  <c r="N445" i="3"/>
  <c r="O445" i="3" s="1"/>
  <c r="Q445" i="3" s="1"/>
  <c r="S445" i="3" s="1"/>
  <c r="L445" i="3"/>
  <c r="M445" i="3" s="1"/>
  <c r="AW444" i="3"/>
  <c r="AV444" i="3"/>
  <c r="AU444" i="3"/>
  <c r="AT444" i="3"/>
  <c r="AS444" i="3"/>
  <c r="AP444" i="3"/>
  <c r="AM444" i="3"/>
  <c r="AL444" i="3"/>
  <c r="AK444" i="3"/>
  <c r="AJ444" i="3"/>
  <c r="AI444" i="3"/>
  <c r="AF444" i="3"/>
  <c r="N444" i="3"/>
  <c r="O444" i="3" s="1"/>
  <c r="Q444" i="3" s="1"/>
  <c r="S444" i="3" s="1"/>
  <c r="L444" i="3"/>
  <c r="M444" i="3" s="1"/>
  <c r="AW443" i="3"/>
  <c r="AV443" i="3"/>
  <c r="AU443" i="3"/>
  <c r="AT443" i="3"/>
  <c r="AS443" i="3"/>
  <c r="AP443" i="3"/>
  <c r="AM443" i="3"/>
  <c r="AL443" i="3"/>
  <c r="AK443" i="3"/>
  <c r="AJ443" i="3"/>
  <c r="AI443" i="3"/>
  <c r="AF443" i="3"/>
  <c r="N443" i="3"/>
  <c r="O443" i="3" s="1"/>
  <c r="Q443" i="3" s="1"/>
  <c r="S443" i="3" s="1"/>
  <c r="L443" i="3"/>
  <c r="M443" i="3" s="1"/>
  <c r="AW442" i="3"/>
  <c r="AV442" i="3"/>
  <c r="AU442" i="3"/>
  <c r="AT442" i="3"/>
  <c r="AS442" i="3"/>
  <c r="AP442" i="3"/>
  <c r="AM442" i="3"/>
  <c r="AL442" i="3"/>
  <c r="AK442" i="3"/>
  <c r="AJ442" i="3"/>
  <c r="AI442" i="3"/>
  <c r="AF442" i="3"/>
  <c r="N442" i="3"/>
  <c r="O442" i="3" s="1"/>
  <c r="Q442" i="3" s="1"/>
  <c r="S442" i="3" s="1"/>
  <c r="L442" i="3"/>
  <c r="M442" i="3" s="1"/>
  <c r="AW441" i="3"/>
  <c r="AV441" i="3"/>
  <c r="AU441" i="3"/>
  <c r="AT441" i="3"/>
  <c r="AS441" i="3"/>
  <c r="AP441" i="3"/>
  <c r="AM441" i="3"/>
  <c r="AL441" i="3"/>
  <c r="AK441" i="3"/>
  <c r="AJ441" i="3"/>
  <c r="AI441" i="3"/>
  <c r="AF441" i="3"/>
  <c r="N441" i="3"/>
  <c r="O441" i="3" s="1"/>
  <c r="Q441" i="3" s="1"/>
  <c r="S441" i="3" s="1"/>
  <c r="L441" i="3"/>
  <c r="M441" i="3" s="1"/>
  <c r="AW440" i="3"/>
  <c r="AV440" i="3"/>
  <c r="AU440" i="3"/>
  <c r="AT440" i="3"/>
  <c r="AS440" i="3"/>
  <c r="AP440" i="3"/>
  <c r="AM440" i="3"/>
  <c r="AL440" i="3"/>
  <c r="AK440" i="3"/>
  <c r="AJ440" i="3"/>
  <c r="AI440" i="3"/>
  <c r="AF440" i="3"/>
  <c r="N440" i="3"/>
  <c r="O440" i="3" s="1"/>
  <c r="Q440" i="3" s="1"/>
  <c r="S440" i="3" s="1"/>
  <c r="L440" i="3"/>
  <c r="M440" i="3" s="1"/>
  <c r="AW439" i="3"/>
  <c r="AV439" i="3"/>
  <c r="AU439" i="3"/>
  <c r="AT439" i="3"/>
  <c r="AS439" i="3"/>
  <c r="AP439" i="3"/>
  <c r="AM439" i="3"/>
  <c r="AL439" i="3"/>
  <c r="AK439" i="3"/>
  <c r="AJ439" i="3"/>
  <c r="AI439" i="3"/>
  <c r="AF439" i="3"/>
  <c r="N439" i="3"/>
  <c r="O439" i="3" s="1"/>
  <c r="Q439" i="3" s="1"/>
  <c r="S439" i="3" s="1"/>
  <c r="L439" i="3"/>
  <c r="M439" i="3" s="1"/>
  <c r="AW438" i="3"/>
  <c r="AV438" i="3"/>
  <c r="AU438" i="3"/>
  <c r="AT438" i="3"/>
  <c r="AS438" i="3"/>
  <c r="AP438" i="3"/>
  <c r="AM438" i="3"/>
  <c r="AL438" i="3"/>
  <c r="AK438" i="3"/>
  <c r="AJ438" i="3"/>
  <c r="AI438" i="3"/>
  <c r="AF438" i="3"/>
  <c r="N438" i="3"/>
  <c r="O438" i="3" s="1"/>
  <c r="Q438" i="3" s="1"/>
  <c r="S438" i="3" s="1"/>
  <c r="L438" i="3"/>
  <c r="M438" i="3" s="1"/>
  <c r="AW437" i="3"/>
  <c r="AV437" i="3"/>
  <c r="AU437" i="3"/>
  <c r="AT437" i="3"/>
  <c r="AS437" i="3"/>
  <c r="AP437" i="3"/>
  <c r="AM437" i="3"/>
  <c r="AL437" i="3"/>
  <c r="AK437" i="3"/>
  <c r="AJ437" i="3"/>
  <c r="AI437" i="3"/>
  <c r="AF437" i="3"/>
  <c r="N437" i="3"/>
  <c r="O437" i="3" s="1"/>
  <c r="Q437" i="3" s="1"/>
  <c r="S437" i="3" s="1"/>
  <c r="L437" i="3"/>
  <c r="M437" i="3" s="1"/>
  <c r="AW436" i="3"/>
  <c r="AV436" i="3"/>
  <c r="AU436" i="3"/>
  <c r="AT436" i="3"/>
  <c r="AS436" i="3"/>
  <c r="AR436" i="3"/>
  <c r="AQ436" i="3"/>
  <c r="AM436" i="3"/>
  <c r="AL436" i="3"/>
  <c r="AK436" i="3"/>
  <c r="AJ436" i="3"/>
  <c r="AI436" i="3"/>
  <c r="AH436" i="3"/>
  <c r="AG436" i="3"/>
  <c r="N436" i="3"/>
  <c r="O436" i="3" s="1"/>
  <c r="Q436" i="3" s="1"/>
  <c r="S436" i="3" s="1"/>
  <c r="L436" i="3"/>
  <c r="M436" i="3" s="1"/>
  <c r="AW435" i="3"/>
  <c r="AV435" i="3"/>
  <c r="AU435" i="3"/>
  <c r="AT435" i="3"/>
  <c r="AS435" i="3"/>
  <c r="AR435" i="3"/>
  <c r="AQ435" i="3"/>
  <c r="AM435" i="3"/>
  <c r="AL435" i="3"/>
  <c r="AK435" i="3"/>
  <c r="AJ435" i="3"/>
  <c r="AI435" i="3"/>
  <c r="AH435" i="3"/>
  <c r="AG435" i="3"/>
  <c r="N435" i="3"/>
  <c r="O435" i="3" s="1"/>
  <c r="Q435" i="3" s="1"/>
  <c r="S435" i="3" s="1"/>
  <c r="L435" i="3"/>
  <c r="M435" i="3" s="1"/>
  <c r="AW434" i="3"/>
  <c r="AV434" i="3"/>
  <c r="AU434" i="3"/>
  <c r="AT434" i="3"/>
  <c r="AS434" i="3"/>
  <c r="AR434" i="3"/>
  <c r="AQ434" i="3"/>
  <c r="AM434" i="3"/>
  <c r="AL434" i="3"/>
  <c r="AK434" i="3"/>
  <c r="AJ434" i="3"/>
  <c r="AI434" i="3"/>
  <c r="AH434" i="3"/>
  <c r="AG434" i="3"/>
  <c r="N434" i="3"/>
  <c r="O434" i="3" s="1"/>
  <c r="Q434" i="3" s="1"/>
  <c r="S434" i="3" s="1"/>
  <c r="L434" i="3"/>
  <c r="M434" i="3" s="1"/>
  <c r="AW433" i="3"/>
  <c r="AV433" i="3"/>
  <c r="AU433" i="3"/>
  <c r="AT433" i="3"/>
  <c r="AS433" i="3"/>
  <c r="AR433" i="3"/>
  <c r="AQ433" i="3"/>
  <c r="AM433" i="3"/>
  <c r="AL433" i="3"/>
  <c r="AK433" i="3"/>
  <c r="AJ433" i="3"/>
  <c r="AI433" i="3"/>
  <c r="AH433" i="3"/>
  <c r="AG433" i="3"/>
  <c r="N433" i="3"/>
  <c r="O433" i="3" s="1"/>
  <c r="Q433" i="3" s="1"/>
  <c r="S433" i="3" s="1"/>
  <c r="L433" i="3"/>
  <c r="M433" i="3" s="1"/>
  <c r="AW432" i="3"/>
  <c r="AV432" i="3"/>
  <c r="AU432" i="3"/>
  <c r="AT432" i="3"/>
  <c r="AS432" i="3"/>
  <c r="AR432" i="3"/>
  <c r="AQ432" i="3"/>
  <c r="AM432" i="3"/>
  <c r="AL432" i="3"/>
  <c r="AK432" i="3"/>
  <c r="AJ432" i="3"/>
  <c r="AI432" i="3"/>
  <c r="AH432" i="3"/>
  <c r="AG432" i="3"/>
  <c r="N432" i="3"/>
  <c r="O432" i="3" s="1"/>
  <c r="Q432" i="3" s="1"/>
  <c r="S432" i="3" s="1"/>
  <c r="L432" i="3"/>
  <c r="M432" i="3" s="1"/>
  <c r="AW431" i="3"/>
  <c r="AV431" i="3"/>
  <c r="AU431" i="3"/>
  <c r="AT431" i="3"/>
  <c r="AS431" i="3"/>
  <c r="AR431" i="3"/>
  <c r="AQ431" i="3"/>
  <c r="AM431" i="3"/>
  <c r="AL431" i="3"/>
  <c r="AK431" i="3"/>
  <c r="AJ431" i="3"/>
  <c r="AI431" i="3"/>
  <c r="AH431" i="3"/>
  <c r="AG431" i="3"/>
  <c r="N431" i="3"/>
  <c r="O431" i="3" s="1"/>
  <c r="Q431" i="3" s="1"/>
  <c r="S431" i="3" s="1"/>
  <c r="L431" i="3"/>
  <c r="M431" i="3" s="1"/>
  <c r="AW430" i="3"/>
  <c r="AV430" i="3"/>
  <c r="AU430" i="3"/>
  <c r="AT430" i="3"/>
  <c r="AS430" i="3"/>
  <c r="AR430" i="3"/>
  <c r="AQ430" i="3"/>
  <c r="AM430" i="3"/>
  <c r="AL430" i="3"/>
  <c r="AK430" i="3"/>
  <c r="AJ430" i="3"/>
  <c r="AI430" i="3"/>
  <c r="AH430" i="3"/>
  <c r="AG430" i="3"/>
  <c r="N430" i="3"/>
  <c r="O430" i="3" s="1"/>
  <c r="Q430" i="3" s="1"/>
  <c r="S430" i="3" s="1"/>
  <c r="L430" i="3"/>
  <c r="M430" i="3" s="1"/>
  <c r="AW429" i="3"/>
  <c r="AV429" i="3"/>
  <c r="AU429" i="3"/>
  <c r="AT429" i="3"/>
  <c r="AS429" i="3"/>
  <c r="AR429" i="3"/>
  <c r="AQ429" i="3"/>
  <c r="AM429" i="3"/>
  <c r="AL429" i="3"/>
  <c r="AK429" i="3"/>
  <c r="AJ429" i="3"/>
  <c r="AI429" i="3"/>
  <c r="AH429" i="3"/>
  <c r="AG429" i="3"/>
  <c r="N429" i="3"/>
  <c r="O429" i="3" s="1"/>
  <c r="Q429" i="3" s="1"/>
  <c r="S429" i="3" s="1"/>
  <c r="L429" i="3"/>
  <c r="M429" i="3" s="1"/>
  <c r="AW428" i="3"/>
  <c r="AV428" i="3"/>
  <c r="AU428" i="3"/>
  <c r="AT428" i="3"/>
  <c r="AS428" i="3"/>
  <c r="AR428" i="3"/>
  <c r="AQ428" i="3"/>
  <c r="AM428" i="3"/>
  <c r="AL428" i="3"/>
  <c r="AK428" i="3"/>
  <c r="AJ428" i="3"/>
  <c r="AI428" i="3"/>
  <c r="AH428" i="3"/>
  <c r="AG428" i="3"/>
  <c r="N428" i="3"/>
  <c r="O428" i="3" s="1"/>
  <c r="Q428" i="3" s="1"/>
  <c r="S428" i="3" s="1"/>
  <c r="L428" i="3"/>
  <c r="M428" i="3" s="1"/>
  <c r="AW427" i="3"/>
  <c r="AV427" i="3"/>
  <c r="AU427" i="3"/>
  <c r="AT427" i="3"/>
  <c r="AS427" i="3"/>
  <c r="AR427" i="3"/>
  <c r="AQ427" i="3"/>
  <c r="AM427" i="3"/>
  <c r="AL427" i="3"/>
  <c r="AK427" i="3"/>
  <c r="AJ427" i="3"/>
  <c r="AI427" i="3"/>
  <c r="AH427" i="3"/>
  <c r="AG427" i="3"/>
  <c r="N427" i="3"/>
  <c r="O427" i="3" s="1"/>
  <c r="Q427" i="3" s="1"/>
  <c r="S427" i="3" s="1"/>
  <c r="L427" i="3"/>
  <c r="M427" i="3" s="1"/>
  <c r="AW426" i="3"/>
  <c r="AV426" i="3"/>
  <c r="AU426" i="3"/>
  <c r="AT426" i="3"/>
  <c r="AS426" i="3"/>
  <c r="AR426" i="3"/>
  <c r="AQ426" i="3"/>
  <c r="AM426" i="3"/>
  <c r="AL426" i="3"/>
  <c r="AK426" i="3"/>
  <c r="AJ426" i="3"/>
  <c r="AI426" i="3"/>
  <c r="AH426" i="3"/>
  <c r="AG426" i="3"/>
  <c r="N426" i="3"/>
  <c r="O426" i="3" s="1"/>
  <c r="Q426" i="3" s="1"/>
  <c r="S426" i="3" s="1"/>
  <c r="L426" i="3"/>
  <c r="M426" i="3" s="1"/>
  <c r="AW425" i="3"/>
  <c r="AV425" i="3"/>
  <c r="AU425" i="3"/>
  <c r="AT425" i="3"/>
  <c r="AS425" i="3"/>
  <c r="AR425" i="3"/>
  <c r="AQ425" i="3"/>
  <c r="AM425" i="3"/>
  <c r="AL425" i="3"/>
  <c r="AK425" i="3"/>
  <c r="AJ425" i="3"/>
  <c r="AI425" i="3"/>
  <c r="AH425" i="3"/>
  <c r="AG425" i="3"/>
  <c r="N425" i="3"/>
  <c r="O425" i="3" s="1"/>
  <c r="Q425" i="3" s="1"/>
  <c r="S425" i="3" s="1"/>
  <c r="L425" i="3"/>
  <c r="M425" i="3" s="1"/>
  <c r="AW424" i="3"/>
  <c r="AV424" i="3"/>
  <c r="AU424" i="3"/>
  <c r="AT424" i="3"/>
  <c r="AS424" i="3"/>
  <c r="AR424" i="3"/>
  <c r="AQ424" i="3"/>
  <c r="AM424" i="3"/>
  <c r="AL424" i="3"/>
  <c r="AK424" i="3"/>
  <c r="AJ424" i="3"/>
  <c r="AI424" i="3"/>
  <c r="AH424" i="3"/>
  <c r="AG424" i="3"/>
  <c r="N424" i="3"/>
  <c r="O424" i="3" s="1"/>
  <c r="Q424" i="3" s="1"/>
  <c r="S424" i="3" s="1"/>
  <c r="L424" i="3"/>
  <c r="M424" i="3" s="1"/>
  <c r="AW423" i="3"/>
  <c r="AV423" i="3"/>
  <c r="AU423" i="3"/>
  <c r="AT423" i="3"/>
  <c r="AS423" i="3"/>
  <c r="AR423" i="3"/>
  <c r="AQ423" i="3"/>
  <c r="AM423" i="3"/>
  <c r="AL423" i="3"/>
  <c r="AK423" i="3"/>
  <c r="AJ423" i="3"/>
  <c r="AI423" i="3"/>
  <c r="AH423" i="3"/>
  <c r="AG423" i="3"/>
  <c r="N423" i="3"/>
  <c r="O423" i="3" s="1"/>
  <c r="Q423" i="3" s="1"/>
  <c r="S423" i="3" s="1"/>
  <c r="L423" i="3"/>
  <c r="M423" i="3" s="1"/>
  <c r="AW422" i="3"/>
  <c r="AV422" i="3"/>
  <c r="AU422" i="3"/>
  <c r="AT422" i="3"/>
  <c r="AS422" i="3"/>
  <c r="AR422" i="3"/>
  <c r="AQ422" i="3"/>
  <c r="AM422" i="3"/>
  <c r="AL422" i="3"/>
  <c r="AK422" i="3"/>
  <c r="AJ422" i="3"/>
  <c r="AI422" i="3"/>
  <c r="AH422" i="3"/>
  <c r="AG422" i="3"/>
  <c r="N422" i="3"/>
  <c r="O422" i="3" s="1"/>
  <c r="Q422" i="3" s="1"/>
  <c r="S422" i="3" s="1"/>
  <c r="L422" i="3"/>
  <c r="M422" i="3" s="1"/>
  <c r="AW421" i="3"/>
  <c r="AV421" i="3"/>
  <c r="AU421" i="3"/>
  <c r="AT421" i="3"/>
  <c r="AS421" i="3"/>
  <c r="AR421" i="3"/>
  <c r="AQ421" i="3"/>
  <c r="AM421" i="3"/>
  <c r="AL421" i="3"/>
  <c r="AK421" i="3"/>
  <c r="AJ421" i="3"/>
  <c r="AI421" i="3"/>
  <c r="AH421" i="3"/>
  <c r="AG421" i="3"/>
  <c r="N421" i="3"/>
  <c r="O421" i="3" s="1"/>
  <c r="Q421" i="3" s="1"/>
  <c r="S421" i="3" s="1"/>
  <c r="L421" i="3"/>
  <c r="M421" i="3" s="1"/>
  <c r="AW420" i="3"/>
  <c r="AV420" i="3"/>
  <c r="AU420" i="3"/>
  <c r="AT420" i="3"/>
  <c r="AS420" i="3"/>
  <c r="AR420" i="3"/>
  <c r="AQ420" i="3"/>
  <c r="AM420" i="3"/>
  <c r="AL420" i="3"/>
  <c r="AK420" i="3"/>
  <c r="AJ420" i="3"/>
  <c r="AI420" i="3"/>
  <c r="AH420" i="3"/>
  <c r="AG420" i="3"/>
  <c r="N420" i="3"/>
  <c r="O420" i="3" s="1"/>
  <c r="Q420" i="3" s="1"/>
  <c r="S420" i="3" s="1"/>
  <c r="L420" i="3"/>
  <c r="M420" i="3" s="1"/>
  <c r="AW419" i="3"/>
  <c r="AV419" i="3"/>
  <c r="AU419" i="3"/>
  <c r="AT419" i="3"/>
  <c r="AS419" i="3"/>
  <c r="AR419" i="3"/>
  <c r="AQ419" i="3"/>
  <c r="AM419" i="3"/>
  <c r="AL419" i="3"/>
  <c r="AK419" i="3"/>
  <c r="AJ419" i="3"/>
  <c r="AI419" i="3"/>
  <c r="AH419" i="3"/>
  <c r="AG419" i="3"/>
  <c r="N419" i="3"/>
  <c r="O419" i="3" s="1"/>
  <c r="Q419" i="3" s="1"/>
  <c r="S419" i="3" s="1"/>
  <c r="L419" i="3"/>
  <c r="M419" i="3" s="1"/>
  <c r="AW418" i="3"/>
  <c r="AV418" i="3"/>
  <c r="AU418" i="3"/>
  <c r="AT418" i="3"/>
  <c r="AS418" i="3"/>
  <c r="AR418" i="3"/>
  <c r="AQ418" i="3"/>
  <c r="AM418" i="3"/>
  <c r="AL418" i="3"/>
  <c r="AK418" i="3"/>
  <c r="AJ418" i="3"/>
  <c r="AI418" i="3"/>
  <c r="AH418" i="3"/>
  <c r="AG418" i="3"/>
  <c r="N418" i="3"/>
  <c r="O418" i="3" s="1"/>
  <c r="Q418" i="3" s="1"/>
  <c r="S418" i="3" s="1"/>
  <c r="L418" i="3"/>
  <c r="M418" i="3" s="1"/>
  <c r="AW417" i="3"/>
  <c r="AV417" i="3"/>
  <c r="AU417" i="3"/>
  <c r="AT417" i="3"/>
  <c r="AS417" i="3"/>
  <c r="AR417" i="3"/>
  <c r="AQ417" i="3"/>
  <c r="AM417" i="3"/>
  <c r="AL417" i="3"/>
  <c r="AK417" i="3"/>
  <c r="AJ417" i="3"/>
  <c r="AI417" i="3"/>
  <c r="AH417" i="3"/>
  <c r="AG417" i="3"/>
  <c r="N417" i="3"/>
  <c r="O417" i="3" s="1"/>
  <c r="Q417" i="3" s="1"/>
  <c r="S417" i="3" s="1"/>
  <c r="L417" i="3"/>
  <c r="M417" i="3" s="1"/>
  <c r="AW416" i="3"/>
  <c r="AV416" i="3"/>
  <c r="AU416" i="3"/>
  <c r="AT416" i="3"/>
  <c r="AS416" i="3"/>
  <c r="AR416" i="3"/>
  <c r="AQ416" i="3"/>
  <c r="AM416" i="3"/>
  <c r="AL416" i="3"/>
  <c r="AK416" i="3"/>
  <c r="AJ416" i="3"/>
  <c r="AI416" i="3"/>
  <c r="AH416" i="3"/>
  <c r="AG416" i="3"/>
  <c r="N416" i="3"/>
  <c r="O416" i="3" s="1"/>
  <c r="Q416" i="3" s="1"/>
  <c r="S416" i="3" s="1"/>
  <c r="L416" i="3"/>
  <c r="M416" i="3" s="1"/>
  <c r="AW415" i="3"/>
  <c r="AV415" i="3"/>
  <c r="AU415" i="3"/>
  <c r="AT415" i="3"/>
  <c r="AS415" i="3"/>
  <c r="AR415" i="3"/>
  <c r="AQ415" i="3"/>
  <c r="AM415" i="3"/>
  <c r="AL415" i="3"/>
  <c r="AK415" i="3"/>
  <c r="AJ415" i="3"/>
  <c r="AI415" i="3"/>
  <c r="AH415" i="3"/>
  <c r="AG415" i="3"/>
  <c r="N415" i="3"/>
  <c r="O415" i="3" s="1"/>
  <c r="Q415" i="3" s="1"/>
  <c r="S415" i="3" s="1"/>
  <c r="L415" i="3"/>
  <c r="M415" i="3" s="1"/>
  <c r="AW414" i="3"/>
  <c r="AV414" i="3"/>
  <c r="AU414" i="3"/>
  <c r="AT414" i="3"/>
  <c r="AS414" i="3"/>
  <c r="AR414" i="3"/>
  <c r="AQ414" i="3"/>
  <c r="AM414" i="3"/>
  <c r="AL414" i="3"/>
  <c r="AK414" i="3"/>
  <c r="AJ414" i="3"/>
  <c r="AI414" i="3"/>
  <c r="AH414" i="3"/>
  <c r="AG414" i="3"/>
  <c r="N414" i="3"/>
  <c r="O414" i="3" s="1"/>
  <c r="Q414" i="3" s="1"/>
  <c r="S414" i="3" s="1"/>
  <c r="L414" i="3"/>
  <c r="M414" i="3" s="1"/>
  <c r="AW413" i="3"/>
  <c r="AV413" i="3"/>
  <c r="AU413" i="3"/>
  <c r="AT413" i="3"/>
  <c r="AS413" i="3"/>
  <c r="AR413" i="3"/>
  <c r="AQ413" i="3"/>
  <c r="AM413" i="3"/>
  <c r="AL413" i="3"/>
  <c r="AK413" i="3"/>
  <c r="AJ413" i="3"/>
  <c r="AI413" i="3"/>
  <c r="AH413" i="3"/>
  <c r="AG413" i="3"/>
  <c r="N413" i="3"/>
  <c r="O413" i="3" s="1"/>
  <c r="Q413" i="3" s="1"/>
  <c r="S413" i="3" s="1"/>
  <c r="L413" i="3"/>
  <c r="M413" i="3" s="1"/>
  <c r="AW412" i="3"/>
  <c r="AV412" i="3"/>
  <c r="AU412" i="3"/>
  <c r="AT412" i="3"/>
  <c r="AS412" i="3"/>
  <c r="AR412" i="3"/>
  <c r="AQ412" i="3"/>
  <c r="AM412" i="3"/>
  <c r="AL412" i="3"/>
  <c r="AK412" i="3"/>
  <c r="AJ412" i="3"/>
  <c r="AI412" i="3"/>
  <c r="AH412" i="3"/>
  <c r="AG412" i="3"/>
  <c r="N412" i="3"/>
  <c r="O412" i="3" s="1"/>
  <c r="Q412" i="3" s="1"/>
  <c r="S412" i="3" s="1"/>
  <c r="L412" i="3"/>
  <c r="M412" i="3" s="1"/>
  <c r="AW411" i="3"/>
  <c r="AV411" i="3"/>
  <c r="AU411" i="3"/>
  <c r="AT411" i="3"/>
  <c r="AS411" i="3"/>
  <c r="AR411" i="3"/>
  <c r="AQ411" i="3"/>
  <c r="AM411" i="3"/>
  <c r="AL411" i="3"/>
  <c r="AK411" i="3"/>
  <c r="AJ411" i="3"/>
  <c r="AI411" i="3"/>
  <c r="AH411" i="3"/>
  <c r="AG411" i="3"/>
  <c r="N411" i="3"/>
  <c r="O411" i="3" s="1"/>
  <c r="Q411" i="3" s="1"/>
  <c r="S411" i="3" s="1"/>
  <c r="L411" i="3"/>
  <c r="M411" i="3" s="1"/>
  <c r="AW410" i="3"/>
  <c r="AV410" i="3"/>
  <c r="AU410" i="3"/>
  <c r="AT410" i="3"/>
  <c r="AS410" i="3"/>
  <c r="AR410" i="3"/>
  <c r="AQ410" i="3"/>
  <c r="AM410" i="3"/>
  <c r="AL410" i="3"/>
  <c r="AK410" i="3"/>
  <c r="AJ410" i="3"/>
  <c r="AI410" i="3"/>
  <c r="AH410" i="3"/>
  <c r="AG410" i="3"/>
  <c r="N410" i="3"/>
  <c r="O410" i="3" s="1"/>
  <c r="Q410" i="3" s="1"/>
  <c r="S410" i="3" s="1"/>
  <c r="L410" i="3"/>
  <c r="M410" i="3" s="1"/>
  <c r="AW409" i="3"/>
  <c r="AV409" i="3"/>
  <c r="AU409" i="3"/>
  <c r="AT409" i="3"/>
  <c r="AS409" i="3"/>
  <c r="AR409" i="3"/>
  <c r="AQ409" i="3"/>
  <c r="AM409" i="3"/>
  <c r="AL409" i="3"/>
  <c r="AK409" i="3"/>
  <c r="AJ409" i="3"/>
  <c r="AI409" i="3"/>
  <c r="AH409" i="3"/>
  <c r="AG409" i="3"/>
  <c r="N409" i="3"/>
  <c r="O409" i="3" s="1"/>
  <c r="Q409" i="3" s="1"/>
  <c r="S409" i="3" s="1"/>
  <c r="L409" i="3"/>
  <c r="M409" i="3" s="1"/>
  <c r="AW408" i="3"/>
  <c r="AV408" i="3"/>
  <c r="AU408" i="3"/>
  <c r="AT408" i="3"/>
  <c r="AS408" i="3"/>
  <c r="AR408" i="3"/>
  <c r="AQ408" i="3"/>
  <c r="AM408" i="3"/>
  <c r="AL408" i="3"/>
  <c r="AK408" i="3"/>
  <c r="AJ408" i="3"/>
  <c r="AI408" i="3"/>
  <c r="AH408" i="3"/>
  <c r="AG408" i="3"/>
  <c r="N408" i="3"/>
  <c r="O408" i="3" s="1"/>
  <c r="Q408" i="3" s="1"/>
  <c r="S408" i="3" s="1"/>
  <c r="L408" i="3"/>
  <c r="M408" i="3" s="1"/>
  <c r="AW407" i="3"/>
  <c r="AV407" i="3"/>
  <c r="AU407" i="3"/>
  <c r="AT407" i="3"/>
  <c r="AS407" i="3"/>
  <c r="AR407" i="3"/>
  <c r="AQ407" i="3"/>
  <c r="AM407" i="3"/>
  <c r="AL407" i="3"/>
  <c r="AK407" i="3"/>
  <c r="AJ407" i="3"/>
  <c r="AI407" i="3"/>
  <c r="AH407" i="3"/>
  <c r="AG407" i="3"/>
  <c r="N407" i="3"/>
  <c r="O407" i="3" s="1"/>
  <c r="Q407" i="3" s="1"/>
  <c r="S407" i="3" s="1"/>
  <c r="L407" i="3"/>
  <c r="M407" i="3" s="1"/>
  <c r="AW406" i="3"/>
  <c r="AV406" i="3"/>
  <c r="AU406" i="3"/>
  <c r="AT406" i="3"/>
  <c r="AS406" i="3"/>
  <c r="AR406" i="3"/>
  <c r="AQ406" i="3"/>
  <c r="AM406" i="3"/>
  <c r="AL406" i="3"/>
  <c r="AK406" i="3"/>
  <c r="AJ406" i="3"/>
  <c r="AI406" i="3"/>
  <c r="AH406" i="3"/>
  <c r="AG406" i="3"/>
  <c r="N406" i="3"/>
  <c r="O406" i="3" s="1"/>
  <c r="Q406" i="3" s="1"/>
  <c r="S406" i="3" s="1"/>
  <c r="L406" i="3"/>
  <c r="M406" i="3" s="1"/>
  <c r="AW405" i="3"/>
  <c r="AV405" i="3"/>
  <c r="AU405" i="3"/>
  <c r="AT405" i="3"/>
  <c r="AS405" i="3"/>
  <c r="AR405" i="3"/>
  <c r="AQ405" i="3"/>
  <c r="AM405" i="3"/>
  <c r="AL405" i="3"/>
  <c r="AK405" i="3"/>
  <c r="AJ405" i="3"/>
  <c r="AI405" i="3"/>
  <c r="AH405" i="3"/>
  <c r="AG405" i="3"/>
  <c r="N405" i="3"/>
  <c r="O405" i="3" s="1"/>
  <c r="Q405" i="3" s="1"/>
  <c r="S405" i="3" s="1"/>
  <c r="L405" i="3"/>
  <c r="M405" i="3" s="1"/>
  <c r="AW404" i="3"/>
  <c r="AV404" i="3"/>
  <c r="AU404" i="3"/>
  <c r="AT404" i="3"/>
  <c r="AS404" i="3"/>
  <c r="AR404" i="3"/>
  <c r="AQ404" i="3"/>
  <c r="AM404" i="3"/>
  <c r="AL404" i="3"/>
  <c r="AK404" i="3"/>
  <c r="AJ404" i="3"/>
  <c r="AI404" i="3"/>
  <c r="AH404" i="3"/>
  <c r="AG404" i="3"/>
  <c r="N404" i="3"/>
  <c r="O404" i="3" s="1"/>
  <c r="Q404" i="3" s="1"/>
  <c r="S404" i="3" s="1"/>
  <c r="L404" i="3"/>
  <c r="M404" i="3" s="1"/>
  <c r="AW403" i="3"/>
  <c r="AV403" i="3"/>
  <c r="AU403" i="3"/>
  <c r="AT403" i="3"/>
  <c r="AS403" i="3"/>
  <c r="AR403" i="3"/>
  <c r="AQ403" i="3"/>
  <c r="AM403" i="3"/>
  <c r="AL403" i="3"/>
  <c r="AK403" i="3"/>
  <c r="AJ403" i="3"/>
  <c r="AI403" i="3"/>
  <c r="AH403" i="3"/>
  <c r="AG403" i="3"/>
  <c r="N403" i="3"/>
  <c r="O403" i="3" s="1"/>
  <c r="Q403" i="3" s="1"/>
  <c r="S403" i="3" s="1"/>
  <c r="L403" i="3"/>
  <c r="M403" i="3" s="1"/>
  <c r="AW402" i="3"/>
  <c r="AV402" i="3"/>
  <c r="AU402" i="3"/>
  <c r="AT402" i="3"/>
  <c r="AS402" i="3"/>
  <c r="AR402" i="3"/>
  <c r="AQ402" i="3"/>
  <c r="AM402" i="3"/>
  <c r="AL402" i="3"/>
  <c r="AK402" i="3"/>
  <c r="AJ402" i="3"/>
  <c r="AI402" i="3"/>
  <c r="AH402" i="3"/>
  <c r="AG402" i="3"/>
  <c r="N402" i="3"/>
  <c r="O402" i="3" s="1"/>
  <c r="Q402" i="3" s="1"/>
  <c r="S402" i="3" s="1"/>
  <c r="L402" i="3"/>
  <c r="M402" i="3" s="1"/>
  <c r="AW401" i="3"/>
  <c r="AV401" i="3"/>
  <c r="AU401" i="3"/>
  <c r="AT401" i="3"/>
  <c r="AS401" i="3"/>
  <c r="AR401" i="3"/>
  <c r="AQ401" i="3"/>
  <c r="AM401" i="3"/>
  <c r="AL401" i="3"/>
  <c r="AK401" i="3"/>
  <c r="AJ401" i="3"/>
  <c r="AI401" i="3"/>
  <c r="AH401" i="3"/>
  <c r="AG401" i="3"/>
  <c r="N401" i="3"/>
  <c r="O401" i="3" s="1"/>
  <c r="Q401" i="3" s="1"/>
  <c r="S401" i="3" s="1"/>
  <c r="L401" i="3"/>
  <c r="M401" i="3" s="1"/>
  <c r="AW400" i="3"/>
  <c r="AV400" i="3"/>
  <c r="AU400" i="3"/>
  <c r="AT400" i="3"/>
  <c r="AS400" i="3"/>
  <c r="AR400" i="3"/>
  <c r="AQ400" i="3"/>
  <c r="AM400" i="3"/>
  <c r="AL400" i="3"/>
  <c r="AK400" i="3"/>
  <c r="AJ400" i="3"/>
  <c r="AI400" i="3"/>
  <c r="AH400" i="3"/>
  <c r="AG400" i="3"/>
  <c r="N400" i="3"/>
  <c r="O400" i="3" s="1"/>
  <c r="Q400" i="3" s="1"/>
  <c r="S400" i="3" s="1"/>
  <c r="L400" i="3"/>
  <c r="M400" i="3" s="1"/>
  <c r="AW399" i="3"/>
  <c r="AV399" i="3"/>
  <c r="AU399" i="3"/>
  <c r="AT399" i="3"/>
  <c r="AS399" i="3"/>
  <c r="AR399" i="3"/>
  <c r="AQ399" i="3"/>
  <c r="AM399" i="3"/>
  <c r="AL399" i="3"/>
  <c r="AK399" i="3"/>
  <c r="AJ399" i="3"/>
  <c r="AI399" i="3"/>
  <c r="AH399" i="3"/>
  <c r="AG399" i="3"/>
  <c r="N399" i="3"/>
  <c r="O399" i="3" s="1"/>
  <c r="Q399" i="3" s="1"/>
  <c r="S399" i="3" s="1"/>
  <c r="L399" i="3"/>
  <c r="M399" i="3" s="1"/>
  <c r="AW398" i="3"/>
  <c r="AV398" i="3"/>
  <c r="AU398" i="3"/>
  <c r="AT398" i="3"/>
  <c r="AS398" i="3"/>
  <c r="AR398" i="3"/>
  <c r="AQ398" i="3"/>
  <c r="AM398" i="3"/>
  <c r="AL398" i="3"/>
  <c r="AK398" i="3"/>
  <c r="AJ398" i="3"/>
  <c r="AI398" i="3"/>
  <c r="AH398" i="3"/>
  <c r="AG398" i="3"/>
  <c r="N398" i="3"/>
  <c r="O398" i="3" s="1"/>
  <c r="Q398" i="3" s="1"/>
  <c r="S398" i="3" s="1"/>
  <c r="L398" i="3"/>
  <c r="M398" i="3" s="1"/>
  <c r="AW397" i="3"/>
  <c r="AV397" i="3"/>
  <c r="AU397" i="3"/>
  <c r="AT397" i="3"/>
  <c r="AS397" i="3"/>
  <c r="AR397" i="3"/>
  <c r="AQ397" i="3"/>
  <c r="AM397" i="3"/>
  <c r="AL397" i="3"/>
  <c r="AK397" i="3"/>
  <c r="AJ397" i="3"/>
  <c r="AI397" i="3"/>
  <c r="AH397" i="3"/>
  <c r="AG397" i="3"/>
  <c r="N397" i="3"/>
  <c r="O397" i="3" s="1"/>
  <c r="Q397" i="3" s="1"/>
  <c r="S397" i="3" s="1"/>
  <c r="L397" i="3"/>
  <c r="M397" i="3" s="1"/>
  <c r="AW396" i="3"/>
  <c r="AV396" i="3"/>
  <c r="AU396" i="3"/>
  <c r="AT396" i="3"/>
  <c r="AS396" i="3"/>
  <c r="AR396" i="3"/>
  <c r="AQ396" i="3"/>
  <c r="AM396" i="3"/>
  <c r="AL396" i="3"/>
  <c r="AK396" i="3"/>
  <c r="AJ396" i="3"/>
  <c r="AI396" i="3"/>
  <c r="AH396" i="3"/>
  <c r="AG396" i="3"/>
  <c r="N396" i="3"/>
  <c r="O396" i="3" s="1"/>
  <c r="Q396" i="3" s="1"/>
  <c r="S396" i="3" s="1"/>
  <c r="L396" i="3"/>
  <c r="M396" i="3" s="1"/>
  <c r="AW395" i="3"/>
  <c r="AV395" i="3"/>
  <c r="AU395" i="3"/>
  <c r="AT395" i="3"/>
  <c r="AS395" i="3"/>
  <c r="AR395" i="3"/>
  <c r="AQ395" i="3"/>
  <c r="AM395" i="3"/>
  <c r="AL395" i="3"/>
  <c r="AK395" i="3"/>
  <c r="AJ395" i="3"/>
  <c r="AI395" i="3"/>
  <c r="AH395" i="3"/>
  <c r="AG395" i="3"/>
  <c r="N395" i="3"/>
  <c r="O395" i="3" s="1"/>
  <c r="Q395" i="3" s="1"/>
  <c r="S395" i="3" s="1"/>
  <c r="L395" i="3"/>
  <c r="M395" i="3" s="1"/>
  <c r="AW394" i="3"/>
  <c r="AV394" i="3"/>
  <c r="AU394" i="3"/>
  <c r="AT394" i="3"/>
  <c r="AS394" i="3"/>
  <c r="AR394" i="3"/>
  <c r="AQ394" i="3"/>
  <c r="AM394" i="3"/>
  <c r="AL394" i="3"/>
  <c r="AK394" i="3"/>
  <c r="AJ394" i="3"/>
  <c r="AI394" i="3"/>
  <c r="AH394" i="3"/>
  <c r="AG394" i="3"/>
  <c r="N394" i="3"/>
  <c r="O394" i="3" s="1"/>
  <c r="Q394" i="3" s="1"/>
  <c r="S394" i="3" s="1"/>
  <c r="L394" i="3"/>
  <c r="M394" i="3" s="1"/>
  <c r="AW393" i="3"/>
  <c r="AV393" i="3"/>
  <c r="AU393" i="3"/>
  <c r="AT393" i="3"/>
  <c r="AS393" i="3"/>
  <c r="AR393" i="3"/>
  <c r="AQ393" i="3"/>
  <c r="AM393" i="3"/>
  <c r="AL393" i="3"/>
  <c r="AK393" i="3"/>
  <c r="AJ393" i="3"/>
  <c r="AI393" i="3"/>
  <c r="AH393" i="3"/>
  <c r="AG393" i="3"/>
  <c r="N393" i="3"/>
  <c r="O393" i="3" s="1"/>
  <c r="Q393" i="3" s="1"/>
  <c r="S393" i="3" s="1"/>
  <c r="L393" i="3"/>
  <c r="M393" i="3" s="1"/>
  <c r="AW392" i="3"/>
  <c r="AV392" i="3"/>
  <c r="AU392" i="3"/>
  <c r="AT392" i="3"/>
  <c r="AS392" i="3"/>
  <c r="AR392" i="3"/>
  <c r="AQ392" i="3"/>
  <c r="AM392" i="3"/>
  <c r="AL392" i="3"/>
  <c r="AK392" i="3"/>
  <c r="AJ392" i="3"/>
  <c r="AI392" i="3"/>
  <c r="AH392" i="3"/>
  <c r="AG392" i="3"/>
  <c r="N392" i="3"/>
  <c r="O392" i="3" s="1"/>
  <c r="Q392" i="3" s="1"/>
  <c r="S392" i="3" s="1"/>
  <c r="L392" i="3"/>
  <c r="M392" i="3" s="1"/>
  <c r="AW391" i="3"/>
  <c r="AV391" i="3"/>
  <c r="AU391" i="3"/>
  <c r="AT391" i="3"/>
  <c r="AS391" i="3"/>
  <c r="AR391" i="3"/>
  <c r="AQ391" i="3"/>
  <c r="AM391" i="3"/>
  <c r="AL391" i="3"/>
  <c r="AK391" i="3"/>
  <c r="AJ391" i="3"/>
  <c r="AI391" i="3"/>
  <c r="AH391" i="3"/>
  <c r="AG391" i="3"/>
  <c r="N391" i="3"/>
  <c r="O391" i="3" s="1"/>
  <c r="Q391" i="3" s="1"/>
  <c r="S391" i="3" s="1"/>
  <c r="L391" i="3"/>
  <c r="M391" i="3" s="1"/>
  <c r="AW390" i="3"/>
  <c r="AV390" i="3"/>
  <c r="AU390" i="3"/>
  <c r="AT390" i="3"/>
  <c r="AS390" i="3"/>
  <c r="AR390" i="3"/>
  <c r="AQ390" i="3"/>
  <c r="AM390" i="3"/>
  <c r="AL390" i="3"/>
  <c r="AK390" i="3"/>
  <c r="AJ390" i="3"/>
  <c r="AI390" i="3"/>
  <c r="AH390" i="3"/>
  <c r="AG390" i="3"/>
  <c r="N390" i="3"/>
  <c r="O390" i="3" s="1"/>
  <c r="Q390" i="3" s="1"/>
  <c r="S390" i="3" s="1"/>
  <c r="L390" i="3"/>
  <c r="M390" i="3" s="1"/>
  <c r="AW389" i="3"/>
  <c r="AV389" i="3"/>
  <c r="AU389" i="3"/>
  <c r="AT389" i="3"/>
  <c r="AS389" i="3"/>
  <c r="AR389" i="3"/>
  <c r="AQ389" i="3"/>
  <c r="AM389" i="3"/>
  <c r="AL389" i="3"/>
  <c r="AK389" i="3"/>
  <c r="AJ389" i="3"/>
  <c r="AI389" i="3"/>
  <c r="AH389" i="3"/>
  <c r="AG389" i="3"/>
  <c r="N389" i="3"/>
  <c r="O389" i="3" s="1"/>
  <c r="Q389" i="3" s="1"/>
  <c r="S389" i="3" s="1"/>
  <c r="L389" i="3"/>
  <c r="M389" i="3" s="1"/>
  <c r="AW388" i="3"/>
  <c r="AV388" i="3"/>
  <c r="AU388" i="3"/>
  <c r="AT388" i="3"/>
  <c r="AS388" i="3"/>
  <c r="AR388" i="3"/>
  <c r="AQ388" i="3"/>
  <c r="AM388" i="3"/>
  <c r="AL388" i="3"/>
  <c r="AK388" i="3"/>
  <c r="AJ388" i="3"/>
  <c r="AI388" i="3"/>
  <c r="AH388" i="3"/>
  <c r="AG388" i="3"/>
  <c r="N388" i="3"/>
  <c r="O388" i="3" s="1"/>
  <c r="Q388" i="3" s="1"/>
  <c r="S388" i="3" s="1"/>
  <c r="L388" i="3"/>
  <c r="M388" i="3" s="1"/>
  <c r="AW387" i="3"/>
  <c r="AV387" i="3"/>
  <c r="AU387" i="3"/>
  <c r="AT387" i="3"/>
  <c r="AS387" i="3"/>
  <c r="AR387" i="3"/>
  <c r="AQ387" i="3"/>
  <c r="AM387" i="3"/>
  <c r="AL387" i="3"/>
  <c r="AK387" i="3"/>
  <c r="AJ387" i="3"/>
  <c r="AI387" i="3"/>
  <c r="AH387" i="3"/>
  <c r="AG387" i="3"/>
  <c r="N387" i="3"/>
  <c r="O387" i="3" s="1"/>
  <c r="Q387" i="3" s="1"/>
  <c r="S387" i="3" s="1"/>
  <c r="L387" i="3"/>
  <c r="M387" i="3" s="1"/>
  <c r="AW386" i="3"/>
  <c r="AV386" i="3"/>
  <c r="AU386" i="3"/>
  <c r="AT386" i="3"/>
  <c r="AS386" i="3"/>
  <c r="AR386" i="3"/>
  <c r="AQ386" i="3"/>
  <c r="AM386" i="3"/>
  <c r="AL386" i="3"/>
  <c r="AK386" i="3"/>
  <c r="AJ386" i="3"/>
  <c r="AI386" i="3"/>
  <c r="AH386" i="3"/>
  <c r="AG386" i="3"/>
  <c r="N386" i="3"/>
  <c r="O386" i="3" s="1"/>
  <c r="Q386" i="3" s="1"/>
  <c r="S386" i="3" s="1"/>
  <c r="L386" i="3"/>
  <c r="M386" i="3" s="1"/>
  <c r="AW385" i="3"/>
  <c r="AV385" i="3"/>
  <c r="AU385" i="3"/>
  <c r="AT385" i="3"/>
  <c r="AS385" i="3"/>
  <c r="AR385" i="3"/>
  <c r="AQ385" i="3"/>
  <c r="AM385" i="3"/>
  <c r="AL385" i="3"/>
  <c r="AK385" i="3"/>
  <c r="AJ385" i="3"/>
  <c r="AI385" i="3"/>
  <c r="AH385" i="3"/>
  <c r="AG385" i="3"/>
  <c r="N385" i="3"/>
  <c r="O385" i="3" s="1"/>
  <c r="Q385" i="3" s="1"/>
  <c r="S385" i="3" s="1"/>
  <c r="L385" i="3"/>
  <c r="M385" i="3" s="1"/>
  <c r="AW384" i="3"/>
  <c r="AV384" i="3"/>
  <c r="AU384" i="3"/>
  <c r="AT384" i="3"/>
  <c r="AS384" i="3"/>
  <c r="AR384" i="3"/>
  <c r="AQ384" i="3"/>
  <c r="AM384" i="3"/>
  <c r="AL384" i="3"/>
  <c r="AK384" i="3"/>
  <c r="AJ384" i="3"/>
  <c r="AI384" i="3"/>
  <c r="AH384" i="3"/>
  <c r="AG384" i="3"/>
  <c r="N384" i="3"/>
  <c r="O384" i="3" s="1"/>
  <c r="Q384" i="3" s="1"/>
  <c r="S384" i="3" s="1"/>
  <c r="L384" i="3"/>
  <c r="M384" i="3" s="1"/>
  <c r="AW383" i="3"/>
  <c r="AV383" i="3"/>
  <c r="AU383" i="3"/>
  <c r="AT383" i="3"/>
  <c r="AS383" i="3"/>
  <c r="AR383" i="3"/>
  <c r="AQ383" i="3"/>
  <c r="AM383" i="3"/>
  <c r="AL383" i="3"/>
  <c r="AK383" i="3"/>
  <c r="AJ383" i="3"/>
  <c r="AI383" i="3"/>
  <c r="AH383" i="3"/>
  <c r="AG383" i="3"/>
  <c r="N383" i="3"/>
  <c r="O383" i="3" s="1"/>
  <c r="Q383" i="3" s="1"/>
  <c r="S383" i="3" s="1"/>
  <c r="L383" i="3"/>
  <c r="M383" i="3" s="1"/>
  <c r="AW382" i="3"/>
  <c r="AV382" i="3"/>
  <c r="AU382" i="3"/>
  <c r="AT382" i="3"/>
  <c r="AS382" i="3"/>
  <c r="AR382" i="3"/>
  <c r="AQ382" i="3"/>
  <c r="AM382" i="3"/>
  <c r="AL382" i="3"/>
  <c r="AK382" i="3"/>
  <c r="AJ382" i="3"/>
  <c r="AI382" i="3"/>
  <c r="AH382" i="3"/>
  <c r="AG382" i="3"/>
  <c r="N382" i="3"/>
  <c r="O382" i="3" s="1"/>
  <c r="Q382" i="3" s="1"/>
  <c r="S382" i="3" s="1"/>
  <c r="L382" i="3"/>
  <c r="M382" i="3" s="1"/>
  <c r="AW381" i="3"/>
  <c r="AV381" i="3"/>
  <c r="AU381" i="3"/>
  <c r="AT381" i="3"/>
  <c r="AS381" i="3"/>
  <c r="AR381" i="3"/>
  <c r="AQ381" i="3"/>
  <c r="AM381" i="3"/>
  <c r="AL381" i="3"/>
  <c r="AK381" i="3"/>
  <c r="AJ381" i="3"/>
  <c r="AI381" i="3"/>
  <c r="AH381" i="3"/>
  <c r="AG381" i="3"/>
  <c r="N381" i="3"/>
  <c r="O381" i="3" s="1"/>
  <c r="Q381" i="3" s="1"/>
  <c r="S381" i="3" s="1"/>
  <c r="L381" i="3"/>
  <c r="M381" i="3" s="1"/>
  <c r="AW380" i="3"/>
  <c r="AV380" i="3"/>
  <c r="AU380" i="3"/>
  <c r="AT380" i="3"/>
  <c r="AS380" i="3"/>
  <c r="AR380" i="3"/>
  <c r="AQ380" i="3"/>
  <c r="AM380" i="3"/>
  <c r="AL380" i="3"/>
  <c r="AK380" i="3"/>
  <c r="AJ380" i="3"/>
  <c r="AI380" i="3"/>
  <c r="AH380" i="3"/>
  <c r="AG380" i="3"/>
  <c r="N380" i="3"/>
  <c r="O380" i="3" s="1"/>
  <c r="Q380" i="3" s="1"/>
  <c r="S380" i="3" s="1"/>
  <c r="L380" i="3"/>
  <c r="M380" i="3" s="1"/>
  <c r="AW379" i="3"/>
  <c r="AV379" i="3"/>
  <c r="AU379" i="3"/>
  <c r="AT379" i="3"/>
  <c r="AS379" i="3"/>
  <c r="AR379" i="3"/>
  <c r="AQ379" i="3"/>
  <c r="AM379" i="3"/>
  <c r="AL379" i="3"/>
  <c r="AK379" i="3"/>
  <c r="AJ379" i="3"/>
  <c r="AI379" i="3"/>
  <c r="AH379" i="3"/>
  <c r="AG379" i="3"/>
  <c r="N379" i="3"/>
  <c r="O379" i="3" s="1"/>
  <c r="Q379" i="3" s="1"/>
  <c r="S379" i="3" s="1"/>
  <c r="L379" i="3"/>
  <c r="M379" i="3" s="1"/>
  <c r="AW378" i="3"/>
  <c r="AV378" i="3"/>
  <c r="AU378" i="3"/>
  <c r="AT378" i="3"/>
  <c r="AS378" i="3"/>
  <c r="AR378" i="3"/>
  <c r="AQ378" i="3"/>
  <c r="AM378" i="3"/>
  <c r="AL378" i="3"/>
  <c r="AK378" i="3"/>
  <c r="AJ378" i="3"/>
  <c r="AI378" i="3"/>
  <c r="AH378" i="3"/>
  <c r="AG378" i="3"/>
  <c r="N378" i="3"/>
  <c r="O378" i="3" s="1"/>
  <c r="Q378" i="3" s="1"/>
  <c r="S378" i="3" s="1"/>
  <c r="L378" i="3"/>
  <c r="M378" i="3" s="1"/>
  <c r="AW377" i="3"/>
  <c r="AV377" i="3"/>
  <c r="AU377" i="3"/>
  <c r="AT377" i="3"/>
  <c r="AS377" i="3"/>
  <c r="AR377" i="3"/>
  <c r="AQ377" i="3"/>
  <c r="AM377" i="3"/>
  <c r="AL377" i="3"/>
  <c r="AK377" i="3"/>
  <c r="AJ377" i="3"/>
  <c r="AI377" i="3"/>
  <c r="AH377" i="3"/>
  <c r="AG377" i="3"/>
  <c r="N377" i="3"/>
  <c r="O377" i="3" s="1"/>
  <c r="Q377" i="3" s="1"/>
  <c r="S377" i="3" s="1"/>
  <c r="L377" i="3"/>
  <c r="M377" i="3" s="1"/>
  <c r="AW376" i="3"/>
  <c r="AV376" i="3"/>
  <c r="AU376" i="3"/>
  <c r="AT376" i="3"/>
  <c r="AS376" i="3"/>
  <c r="AR376" i="3"/>
  <c r="AQ376" i="3"/>
  <c r="AM376" i="3"/>
  <c r="AL376" i="3"/>
  <c r="AK376" i="3"/>
  <c r="AJ376" i="3"/>
  <c r="AI376" i="3"/>
  <c r="AH376" i="3"/>
  <c r="AG376" i="3"/>
  <c r="N376" i="3"/>
  <c r="O376" i="3" s="1"/>
  <c r="Q376" i="3" s="1"/>
  <c r="S376" i="3" s="1"/>
  <c r="L376" i="3"/>
  <c r="M376" i="3" s="1"/>
  <c r="AW375" i="3"/>
  <c r="AV375" i="3"/>
  <c r="AU375" i="3"/>
  <c r="AT375" i="3"/>
  <c r="AS375" i="3"/>
  <c r="AR375" i="3"/>
  <c r="AQ375" i="3"/>
  <c r="AM375" i="3"/>
  <c r="AL375" i="3"/>
  <c r="AK375" i="3"/>
  <c r="AJ375" i="3"/>
  <c r="AI375" i="3"/>
  <c r="AH375" i="3"/>
  <c r="AG375" i="3"/>
  <c r="N375" i="3"/>
  <c r="O375" i="3" s="1"/>
  <c r="Q375" i="3" s="1"/>
  <c r="S375" i="3" s="1"/>
  <c r="L375" i="3"/>
  <c r="M375" i="3" s="1"/>
  <c r="AW374" i="3"/>
  <c r="AV374" i="3"/>
  <c r="AU374" i="3"/>
  <c r="AT374" i="3"/>
  <c r="AS374" i="3"/>
  <c r="AR374" i="3"/>
  <c r="AQ374" i="3"/>
  <c r="AM374" i="3"/>
  <c r="AL374" i="3"/>
  <c r="AK374" i="3"/>
  <c r="AJ374" i="3"/>
  <c r="AI374" i="3"/>
  <c r="AH374" i="3"/>
  <c r="AG374" i="3"/>
  <c r="N374" i="3"/>
  <c r="O374" i="3" s="1"/>
  <c r="Q374" i="3" s="1"/>
  <c r="S374" i="3" s="1"/>
  <c r="L374" i="3"/>
  <c r="M374" i="3" s="1"/>
  <c r="AW373" i="3"/>
  <c r="AV373" i="3"/>
  <c r="AU373" i="3"/>
  <c r="AT373" i="3"/>
  <c r="AS373" i="3"/>
  <c r="AR373" i="3"/>
  <c r="AQ373" i="3"/>
  <c r="AM373" i="3"/>
  <c r="AL373" i="3"/>
  <c r="AK373" i="3"/>
  <c r="AJ373" i="3"/>
  <c r="AI373" i="3"/>
  <c r="AH373" i="3"/>
  <c r="AG373" i="3"/>
  <c r="N373" i="3"/>
  <c r="O373" i="3" s="1"/>
  <c r="Q373" i="3" s="1"/>
  <c r="S373" i="3" s="1"/>
  <c r="L373" i="3"/>
  <c r="M373" i="3" s="1"/>
  <c r="AW372" i="3"/>
  <c r="AV372" i="3"/>
  <c r="AU372" i="3"/>
  <c r="AT372" i="3"/>
  <c r="AS372" i="3"/>
  <c r="AR372" i="3"/>
  <c r="AQ372" i="3"/>
  <c r="AM372" i="3"/>
  <c r="AL372" i="3"/>
  <c r="AK372" i="3"/>
  <c r="AJ372" i="3"/>
  <c r="AI372" i="3"/>
  <c r="AH372" i="3"/>
  <c r="AG372" i="3"/>
  <c r="N372" i="3"/>
  <c r="O372" i="3" s="1"/>
  <c r="Q372" i="3" s="1"/>
  <c r="S372" i="3" s="1"/>
  <c r="L372" i="3"/>
  <c r="M372" i="3" s="1"/>
  <c r="AW371" i="3"/>
  <c r="AV371" i="3"/>
  <c r="AU371" i="3"/>
  <c r="AT371" i="3"/>
  <c r="AS371" i="3"/>
  <c r="AR371" i="3"/>
  <c r="AQ371" i="3"/>
  <c r="AM371" i="3"/>
  <c r="AL371" i="3"/>
  <c r="AK371" i="3"/>
  <c r="AJ371" i="3"/>
  <c r="AI371" i="3"/>
  <c r="AH371" i="3"/>
  <c r="AG371" i="3"/>
  <c r="N371" i="3"/>
  <c r="O371" i="3" s="1"/>
  <c r="Q371" i="3" s="1"/>
  <c r="S371" i="3" s="1"/>
  <c r="L371" i="3"/>
  <c r="M371" i="3" s="1"/>
  <c r="AW370" i="3"/>
  <c r="AV370" i="3"/>
  <c r="AU370" i="3"/>
  <c r="AT370" i="3"/>
  <c r="AS370" i="3"/>
  <c r="AR370" i="3"/>
  <c r="AQ370" i="3"/>
  <c r="AM370" i="3"/>
  <c r="AL370" i="3"/>
  <c r="AK370" i="3"/>
  <c r="AJ370" i="3"/>
  <c r="AI370" i="3"/>
  <c r="AH370" i="3"/>
  <c r="AG370" i="3"/>
  <c r="N370" i="3"/>
  <c r="O370" i="3" s="1"/>
  <c r="Q370" i="3" s="1"/>
  <c r="S370" i="3" s="1"/>
  <c r="L370" i="3"/>
  <c r="M370" i="3" s="1"/>
  <c r="AW369" i="3"/>
  <c r="AV369" i="3"/>
  <c r="AU369" i="3"/>
  <c r="AT369" i="3"/>
  <c r="AS369" i="3"/>
  <c r="AR369" i="3"/>
  <c r="AQ369" i="3"/>
  <c r="AM369" i="3"/>
  <c r="AL369" i="3"/>
  <c r="AK369" i="3"/>
  <c r="AJ369" i="3"/>
  <c r="AI369" i="3"/>
  <c r="AH369" i="3"/>
  <c r="AG369" i="3"/>
  <c r="N369" i="3"/>
  <c r="O369" i="3" s="1"/>
  <c r="Q369" i="3" s="1"/>
  <c r="S369" i="3" s="1"/>
  <c r="L369" i="3"/>
  <c r="M369" i="3" s="1"/>
  <c r="AW368" i="3"/>
  <c r="AV368" i="3"/>
  <c r="AU368" i="3"/>
  <c r="AT368" i="3"/>
  <c r="AS368" i="3"/>
  <c r="AR368" i="3"/>
  <c r="AQ368" i="3"/>
  <c r="AM368" i="3"/>
  <c r="AL368" i="3"/>
  <c r="AK368" i="3"/>
  <c r="AJ368" i="3"/>
  <c r="AI368" i="3"/>
  <c r="AH368" i="3"/>
  <c r="AG368" i="3"/>
  <c r="N368" i="3"/>
  <c r="O368" i="3" s="1"/>
  <c r="Q368" i="3" s="1"/>
  <c r="S368" i="3" s="1"/>
  <c r="L368" i="3"/>
  <c r="M368" i="3" s="1"/>
  <c r="AW367" i="3"/>
  <c r="AV367" i="3"/>
  <c r="AU367" i="3"/>
  <c r="AT367" i="3"/>
  <c r="AS367" i="3"/>
  <c r="AR367" i="3"/>
  <c r="AQ367" i="3"/>
  <c r="AM367" i="3"/>
  <c r="AL367" i="3"/>
  <c r="AK367" i="3"/>
  <c r="AJ367" i="3"/>
  <c r="AI367" i="3"/>
  <c r="AH367" i="3"/>
  <c r="AG367" i="3"/>
  <c r="N367" i="3"/>
  <c r="O367" i="3" s="1"/>
  <c r="Q367" i="3" s="1"/>
  <c r="S367" i="3" s="1"/>
  <c r="L367" i="3"/>
  <c r="M367" i="3" s="1"/>
  <c r="AW366" i="3"/>
  <c r="AV366" i="3"/>
  <c r="AU366" i="3"/>
  <c r="AT366" i="3"/>
  <c r="AS366" i="3"/>
  <c r="AR366" i="3"/>
  <c r="AQ366" i="3"/>
  <c r="AM366" i="3"/>
  <c r="AL366" i="3"/>
  <c r="AK366" i="3"/>
  <c r="AJ366" i="3"/>
  <c r="AI366" i="3"/>
  <c r="AH366" i="3"/>
  <c r="AG366" i="3"/>
  <c r="N366" i="3"/>
  <c r="O366" i="3" s="1"/>
  <c r="Q366" i="3" s="1"/>
  <c r="S366" i="3" s="1"/>
  <c r="L366" i="3"/>
  <c r="M366" i="3" s="1"/>
  <c r="AW365" i="3"/>
  <c r="AV365" i="3"/>
  <c r="AU365" i="3"/>
  <c r="AT365" i="3"/>
  <c r="AS365" i="3"/>
  <c r="AR365" i="3"/>
  <c r="AQ365" i="3"/>
  <c r="AM365" i="3"/>
  <c r="AL365" i="3"/>
  <c r="AK365" i="3"/>
  <c r="AJ365" i="3"/>
  <c r="AI365" i="3"/>
  <c r="AH365" i="3"/>
  <c r="AG365" i="3"/>
  <c r="N365" i="3"/>
  <c r="O365" i="3" s="1"/>
  <c r="Q365" i="3" s="1"/>
  <c r="S365" i="3" s="1"/>
  <c r="L365" i="3"/>
  <c r="M365" i="3" s="1"/>
  <c r="AW364" i="3"/>
  <c r="AV364" i="3"/>
  <c r="AU364" i="3"/>
  <c r="AT364" i="3"/>
  <c r="AS364" i="3"/>
  <c r="AR364" i="3"/>
  <c r="AQ364" i="3"/>
  <c r="AM364" i="3"/>
  <c r="AL364" i="3"/>
  <c r="AK364" i="3"/>
  <c r="AJ364" i="3"/>
  <c r="AI364" i="3"/>
  <c r="AH364" i="3"/>
  <c r="AG364" i="3"/>
  <c r="N364" i="3"/>
  <c r="O364" i="3" s="1"/>
  <c r="Q364" i="3" s="1"/>
  <c r="S364" i="3" s="1"/>
  <c r="L364" i="3"/>
  <c r="M364" i="3" s="1"/>
  <c r="AW363" i="3"/>
  <c r="AV363" i="3"/>
  <c r="AU363" i="3"/>
  <c r="AT363" i="3"/>
  <c r="AS363" i="3"/>
  <c r="AR363" i="3"/>
  <c r="AQ363" i="3"/>
  <c r="AM363" i="3"/>
  <c r="AL363" i="3"/>
  <c r="AK363" i="3"/>
  <c r="AJ363" i="3"/>
  <c r="AI363" i="3"/>
  <c r="AH363" i="3"/>
  <c r="AG363" i="3"/>
  <c r="N363" i="3"/>
  <c r="O363" i="3" s="1"/>
  <c r="Q363" i="3" s="1"/>
  <c r="S363" i="3" s="1"/>
  <c r="L363" i="3"/>
  <c r="M363" i="3" s="1"/>
  <c r="AW362" i="3"/>
  <c r="AV362" i="3"/>
  <c r="AU362" i="3"/>
  <c r="AT362" i="3"/>
  <c r="AS362" i="3"/>
  <c r="AR362" i="3"/>
  <c r="AQ362" i="3"/>
  <c r="AM362" i="3"/>
  <c r="AL362" i="3"/>
  <c r="AK362" i="3"/>
  <c r="AJ362" i="3"/>
  <c r="AI362" i="3"/>
  <c r="AH362" i="3"/>
  <c r="AG362" i="3"/>
  <c r="N362" i="3"/>
  <c r="O362" i="3" s="1"/>
  <c r="Q362" i="3" s="1"/>
  <c r="S362" i="3" s="1"/>
  <c r="L362" i="3"/>
  <c r="M362" i="3" s="1"/>
  <c r="AW361" i="3"/>
  <c r="AV361" i="3"/>
  <c r="AU361" i="3"/>
  <c r="AT361" i="3"/>
  <c r="AS361" i="3"/>
  <c r="AR361" i="3"/>
  <c r="AQ361" i="3"/>
  <c r="AM361" i="3"/>
  <c r="AL361" i="3"/>
  <c r="AK361" i="3"/>
  <c r="AJ361" i="3"/>
  <c r="AI361" i="3"/>
  <c r="AH361" i="3"/>
  <c r="AG361" i="3"/>
  <c r="N361" i="3"/>
  <c r="O361" i="3" s="1"/>
  <c r="Q361" i="3" s="1"/>
  <c r="S361" i="3" s="1"/>
  <c r="L361" i="3"/>
  <c r="M361" i="3" s="1"/>
  <c r="AW360" i="3"/>
  <c r="AV360" i="3"/>
  <c r="AU360" i="3"/>
  <c r="AT360" i="3"/>
  <c r="AS360" i="3"/>
  <c r="AR360" i="3"/>
  <c r="AQ360" i="3"/>
  <c r="AM360" i="3"/>
  <c r="AL360" i="3"/>
  <c r="AK360" i="3"/>
  <c r="AJ360" i="3"/>
  <c r="AI360" i="3"/>
  <c r="AH360" i="3"/>
  <c r="AG360" i="3"/>
  <c r="N360" i="3"/>
  <c r="O360" i="3" s="1"/>
  <c r="Q360" i="3" s="1"/>
  <c r="S360" i="3" s="1"/>
  <c r="L360" i="3"/>
  <c r="M360" i="3" s="1"/>
  <c r="AW359" i="3"/>
  <c r="AV359" i="3"/>
  <c r="AU359" i="3"/>
  <c r="AT359" i="3"/>
  <c r="AS359" i="3"/>
  <c r="AR359" i="3"/>
  <c r="AQ359" i="3"/>
  <c r="AM359" i="3"/>
  <c r="AL359" i="3"/>
  <c r="AK359" i="3"/>
  <c r="AJ359" i="3"/>
  <c r="AI359" i="3"/>
  <c r="AH359" i="3"/>
  <c r="AG359" i="3"/>
  <c r="N359" i="3"/>
  <c r="O359" i="3" s="1"/>
  <c r="Q359" i="3" s="1"/>
  <c r="S359" i="3" s="1"/>
  <c r="L359" i="3"/>
  <c r="M359" i="3" s="1"/>
  <c r="AW358" i="3"/>
  <c r="AV358" i="3"/>
  <c r="AU358" i="3"/>
  <c r="AT358" i="3"/>
  <c r="AS358" i="3"/>
  <c r="AR358" i="3"/>
  <c r="AQ358" i="3"/>
  <c r="AM358" i="3"/>
  <c r="AL358" i="3"/>
  <c r="AK358" i="3"/>
  <c r="AJ358" i="3"/>
  <c r="AI358" i="3"/>
  <c r="AH358" i="3"/>
  <c r="AG358" i="3"/>
  <c r="N358" i="3"/>
  <c r="O358" i="3" s="1"/>
  <c r="Q358" i="3" s="1"/>
  <c r="S358" i="3" s="1"/>
  <c r="L358" i="3"/>
  <c r="M358" i="3" s="1"/>
  <c r="AW357" i="3"/>
  <c r="AV357" i="3"/>
  <c r="AU357" i="3"/>
  <c r="AT357" i="3"/>
  <c r="AS357" i="3"/>
  <c r="AR357" i="3"/>
  <c r="AQ357" i="3"/>
  <c r="AM357" i="3"/>
  <c r="AL357" i="3"/>
  <c r="AK357" i="3"/>
  <c r="AJ357" i="3"/>
  <c r="AI357" i="3"/>
  <c r="AH357" i="3"/>
  <c r="AG357" i="3"/>
  <c r="N357" i="3"/>
  <c r="O357" i="3" s="1"/>
  <c r="Q357" i="3" s="1"/>
  <c r="S357" i="3" s="1"/>
  <c r="L357" i="3"/>
  <c r="M357" i="3" s="1"/>
  <c r="AW356" i="3"/>
  <c r="AV356" i="3"/>
  <c r="AU356" i="3"/>
  <c r="AT356" i="3"/>
  <c r="AS356" i="3"/>
  <c r="AR356" i="3"/>
  <c r="AQ356" i="3"/>
  <c r="AM356" i="3"/>
  <c r="AL356" i="3"/>
  <c r="AK356" i="3"/>
  <c r="AJ356" i="3"/>
  <c r="AI356" i="3"/>
  <c r="AH356" i="3"/>
  <c r="AG356" i="3"/>
  <c r="N356" i="3"/>
  <c r="O356" i="3" s="1"/>
  <c r="Q356" i="3" s="1"/>
  <c r="S356" i="3" s="1"/>
  <c r="L356" i="3"/>
  <c r="M356" i="3" s="1"/>
  <c r="AW355" i="3"/>
  <c r="AV355" i="3"/>
  <c r="AU355" i="3"/>
  <c r="AT355" i="3"/>
  <c r="AS355" i="3"/>
  <c r="AR355" i="3"/>
  <c r="AQ355" i="3"/>
  <c r="AM355" i="3"/>
  <c r="AL355" i="3"/>
  <c r="AK355" i="3"/>
  <c r="AJ355" i="3"/>
  <c r="AI355" i="3"/>
  <c r="AH355" i="3"/>
  <c r="AG355" i="3"/>
  <c r="N355" i="3"/>
  <c r="O355" i="3" s="1"/>
  <c r="Q355" i="3" s="1"/>
  <c r="S355" i="3" s="1"/>
  <c r="L355" i="3"/>
  <c r="M355" i="3" s="1"/>
  <c r="AW354" i="3"/>
  <c r="AV354" i="3"/>
  <c r="AU354" i="3"/>
  <c r="AT354" i="3"/>
  <c r="AS354" i="3"/>
  <c r="AR354" i="3"/>
  <c r="AQ354" i="3"/>
  <c r="AM354" i="3"/>
  <c r="AL354" i="3"/>
  <c r="AK354" i="3"/>
  <c r="AJ354" i="3"/>
  <c r="AI354" i="3"/>
  <c r="AH354" i="3"/>
  <c r="AG354" i="3"/>
  <c r="N354" i="3"/>
  <c r="O354" i="3" s="1"/>
  <c r="Q354" i="3" s="1"/>
  <c r="S354" i="3" s="1"/>
  <c r="L354" i="3"/>
  <c r="M354" i="3" s="1"/>
  <c r="AW353" i="3"/>
  <c r="AV353" i="3"/>
  <c r="AU353" i="3"/>
  <c r="AT353" i="3"/>
  <c r="AS353" i="3"/>
  <c r="AR353" i="3"/>
  <c r="AQ353" i="3"/>
  <c r="AM353" i="3"/>
  <c r="AL353" i="3"/>
  <c r="AK353" i="3"/>
  <c r="AJ353" i="3"/>
  <c r="AI353" i="3"/>
  <c r="AH353" i="3"/>
  <c r="AG353" i="3"/>
  <c r="N353" i="3"/>
  <c r="O353" i="3" s="1"/>
  <c r="Q353" i="3" s="1"/>
  <c r="S353" i="3" s="1"/>
  <c r="L353" i="3"/>
  <c r="M353" i="3" s="1"/>
  <c r="AW352" i="3"/>
  <c r="AV352" i="3"/>
  <c r="AU352" i="3"/>
  <c r="AT352" i="3"/>
  <c r="AS352" i="3"/>
  <c r="AR352" i="3"/>
  <c r="AQ352" i="3"/>
  <c r="AM352" i="3"/>
  <c r="AL352" i="3"/>
  <c r="AK352" i="3"/>
  <c r="AJ352" i="3"/>
  <c r="AI352" i="3"/>
  <c r="AH352" i="3"/>
  <c r="AG352" i="3"/>
  <c r="N352" i="3"/>
  <c r="O352" i="3" s="1"/>
  <c r="Q352" i="3" s="1"/>
  <c r="S352" i="3" s="1"/>
  <c r="L352" i="3"/>
  <c r="M352" i="3" s="1"/>
  <c r="AW351" i="3"/>
  <c r="AV351" i="3"/>
  <c r="AU351" i="3"/>
  <c r="AT351" i="3"/>
  <c r="AS351" i="3"/>
  <c r="AR351" i="3"/>
  <c r="AQ351" i="3"/>
  <c r="AM351" i="3"/>
  <c r="AL351" i="3"/>
  <c r="AK351" i="3"/>
  <c r="AJ351" i="3"/>
  <c r="AI351" i="3"/>
  <c r="AH351" i="3"/>
  <c r="AG351" i="3"/>
  <c r="N351" i="3"/>
  <c r="O351" i="3" s="1"/>
  <c r="Q351" i="3" s="1"/>
  <c r="S351" i="3" s="1"/>
  <c r="L351" i="3"/>
  <c r="M351" i="3" s="1"/>
  <c r="AW350" i="3"/>
  <c r="AV350" i="3"/>
  <c r="AU350" i="3"/>
  <c r="AT350" i="3"/>
  <c r="AS350" i="3"/>
  <c r="AR350" i="3"/>
  <c r="AQ350" i="3"/>
  <c r="AM350" i="3"/>
  <c r="AL350" i="3"/>
  <c r="AK350" i="3"/>
  <c r="AJ350" i="3"/>
  <c r="AI350" i="3"/>
  <c r="AH350" i="3"/>
  <c r="AG350" i="3"/>
  <c r="N350" i="3"/>
  <c r="O350" i="3" s="1"/>
  <c r="Q350" i="3" s="1"/>
  <c r="S350" i="3" s="1"/>
  <c r="L350" i="3"/>
  <c r="M350" i="3" s="1"/>
  <c r="AW349" i="3"/>
  <c r="AV349" i="3"/>
  <c r="AU349" i="3"/>
  <c r="AT349" i="3"/>
  <c r="AS349" i="3"/>
  <c r="AR349" i="3"/>
  <c r="AQ349" i="3"/>
  <c r="AM349" i="3"/>
  <c r="AL349" i="3"/>
  <c r="AK349" i="3"/>
  <c r="AJ349" i="3"/>
  <c r="AI349" i="3"/>
  <c r="AH349" i="3"/>
  <c r="AG349" i="3"/>
  <c r="N349" i="3"/>
  <c r="O349" i="3" s="1"/>
  <c r="Q349" i="3" s="1"/>
  <c r="S349" i="3" s="1"/>
  <c r="L349" i="3"/>
  <c r="M349" i="3" s="1"/>
  <c r="AW348" i="3"/>
  <c r="AV348" i="3"/>
  <c r="AU348" i="3"/>
  <c r="AT348" i="3"/>
  <c r="AS348" i="3"/>
  <c r="AR348" i="3"/>
  <c r="AQ348" i="3"/>
  <c r="AM348" i="3"/>
  <c r="AL348" i="3"/>
  <c r="AK348" i="3"/>
  <c r="AJ348" i="3"/>
  <c r="AI348" i="3"/>
  <c r="AH348" i="3"/>
  <c r="AG348" i="3"/>
  <c r="N348" i="3"/>
  <c r="O348" i="3" s="1"/>
  <c r="Q348" i="3" s="1"/>
  <c r="S348" i="3" s="1"/>
  <c r="L348" i="3"/>
  <c r="M348" i="3" s="1"/>
  <c r="AW347" i="3"/>
  <c r="AV347" i="3"/>
  <c r="AU347" i="3"/>
  <c r="AT347" i="3"/>
  <c r="AS347" i="3"/>
  <c r="AR347" i="3"/>
  <c r="AQ347" i="3"/>
  <c r="AM347" i="3"/>
  <c r="AL347" i="3"/>
  <c r="AK347" i="3"/>
  <c r="AJ347" i="3"/>
  <c r="AI347" i="3"/>
  <c r="AH347" i="3"/>
  <c r="AG347" i="3"/>
  <c r="N347" i="3"/>
  <c r="O347" i="3" s="1"/>
  <c r="Q347" i="3" s="1"/>
  <c r="S347" i="3" s="1"/>
  <c r="L347" i="3"/>
  <c r="M347" i="3" s="1"/>
  <c r="AW346" i="3"/>
  <c r="AV346" i="3"/>
  <c r="AU346" i="3"/>
  <c r="AT346" i="3"/>
  <c r="AS346" i="3"/>
  <c r="AR346" i="3"/>
  <c r="AQ346" i="3"/>
  <c r="AM346" i="3"/>
  <c r="AL346" i="3"/>
  <c r="AK346" i="3"/>
  <c r="AJ346" i="3"/>
  <c r="AI346" i="3"/>
  <c r="AH346" i="3"/>
  <c r="AG346" i="3"/>
  <c r="N346" i="3"/>
  <c r="O346" i="3" s="1"/>
  <c r="Q346" i="3" s="1"/>
  <c r="S346" i="3" s="1"/>
  <c r="L346" i="3"/>
  <c r="M346" i="3" s="1"/>
  <c r="AW345" i="3"/>
  <c r="AV345" i="3"/>
  <c r="AU345" i="3"/>
  <c r="AT345" i="3"/>
  <c r="AS345" i="3"/>
  <c r="AR345" i="3"/>
  <c r="AQ345" i="3"/>
  <c r="AM345" i="3"/>
  <c r="AL345" i="3"/>
  <c r="AK345" i="3"/>
  <c r="AJ345" i="3"/>
  <c r="AI345" i="3"/>
  <c r="AH345" i="3"/>
  <c r="AG345" i="3"/>
  <c r="N345" i="3"/>
  <c r="O345" i="3" s="1"/>
  <c r="Q345" i="3" s="1"/>
  <c r="S345" i="3" s="1"/>
  <c r="L345" i="3"/>
  <c r="M345" i="3" s="1"/>
  <c r="AW344" i="3"/>
  <c r="AV344" i="3"/>
  <c r="AU344" i="3"/>
  <c r="AT344" i="3"/>
  <c r="AS344" i="3"/>
  <c r="AR344" i="3"/>
  <c r="AQ344" i="3"/>
  <c r="AM344" i="3"/>
  <c r="AL344" i="3"/>
  <c r="AK344" i="3"/>
  <c r="AJ344" i="3"/>
  <c r="AI344" i="3"/>
  <c r="AH344" i="3"/>
  <c r="AG344" i="3"/>
  <c r="N344" i="3"/>
  <c r="O344" i="3" s="1"/>
  <c r="Q344" i="3" s="1"/>
  <c r="S344" i="3" s="1"/>
  <c r="L344" i="3"/>
  <c r="M344" i="3" s="1"/>
  <c r="AW343" i="3"/>
  <c r="AV343" i="3"/>
  <c r="AU343" i="3"/>
  <c r="AT343" i="3"/>
  <c r="AS343" i="3"/>
  <c r="AR343" i="3"/>
  <c r="AQ343" i="3"/>
  <c r="AM343" i="3"/>
  <c r="AL343" i="3"/>
  <c r="AK343" i="3"/>
  <c r="AJ343" i="3"/>
  <c r="AI343" i="3"/>
  <c r="AH343" i="3"/>
  <c r="AG343" i="3"/>
  <c r="N343" i="3"/>
  <c r="O343" i="3" s="1"/>
  <c r="Q343" i="3" s="1"/>
  <c r="S343" i="3" s="1"/>
  <c r="L343" i="3"/>
  <c r="M343" i="3" s="1"/>
  <c r="AW342" i="3"/>
  <c r="AV342" i="3"/>
  <c r="AU342" i="3"/>
  <c r="AT342" i="3"/>
  <c r="AS342" i="3"/>
  <c r="AR342" i="3"/>
  <c r="AQ342" i="3"/>
  <c r="AM342" i="3"/>
  <c r="AL342" i="3"/>
  <c r="AK342" i="3"/>
  <c r="AJ342" i="3"/>
  <c r="AI342" i="3"/>
  <c r="AH342" i="3"/>
  <c r="AG342" i="3"/>
  <c r="N342" i="3"/>
  <c r="O342" i="3" s="1"/>
  <c r="Q342" i="3" s="1"/>
  <c r="S342" i="3" s="1"/>
  <c r="L342" i="3"/>
  <c r="M342" i="3" s="1"/>
  <c r="AW341" i="3"/>
  <c r="AV341" i="3"/>
  <c r="AU341" i="3"/>
  <c r="AT341" i="3"/>
  <c r="AS341" i="3"/>
  <c r="AR341" i="3"/>
  <c r="AQ341" i="3"/>
  <c r="AM341" i="3"/>
  <c r="AL341" i="3"/>
  <c r="AK341" i="3"/>
  <c r="AJ341" i="3"/>
  <c r="AI341" i="3"/>
  <c r="AH341" i="3"/>
  <c r="AG341" i="3"/>
  <c r="N341" i="3"/>
  <c r="O341" i="3" s="1"/>
  <c r="Q341" i="3" s="1"/>
  <c r="S341" i="3" s="1"/>
  <c r="L341" i="3"/>
  <c r="M341" i="3" s="1"/>
  <c r="AW340" i="3"/>
  <c r="AV340" i="3"/>
  <c r="AU340" i="3"/>
  <c r="AT340" i="3"/>
  <c r="AS340" i="3"/>
  <c r="AR340" i="3"/>
  <c r="AQ340" i="3"/>
  <c r="AM340" i="3"/>
  <c r="AL340" i="3"/>
  <c r="AK340" i="3"/>
  <c r="AJ340" i="3"/>
  <c r="AI340" i="3"/>
  <c r="AH340" i="3"/>
  <c r="AG340" i="3"/>
  <c r="N340" i="3"/>
  <c r="O340" i="3" s="1"/>
  <c r="Q340" i="3" s="1"/>
  <c r="S340" i="3" s="1"/>
  <c r="L340" i="3"/>
  <c r="M340" i="3" s="1"/>
  <c r="AW339" i="3"/>
  <c r="AV339" i="3"/>
  <c r="AU339" i="3"/>
  <c r="AT339" i="3"/>
  <c r="AS339" i="3"/>
  <c r="AR339" i="3"/>
  <c r="AQ339" i="3"/>
  <c r="AM339" i="3"/>
  <c r="AL339" i="3"/>
  <c r="AK339" i="3"/>
  <c r="AJ339" i="3"/>
  <c r="AI339" i="3"/>
  <c r="AH339" i="3"/>
  <c r="AG339" i="3"/>
  <c r="N339" i="3"/>
  <c r="O339" i="3" s="1"/>
  <c r="Q339" i="3" s="1"/>
  <c r="S339" i="3" s="1"/>
  <c r="L339" i="3"/>
  <c r="M339" i="3" s="1"/>
  <c r="AW338" i="3"/>
  <c r="AV338" i="3"/>
  <c r="AU338" i="3"/>
  <c r="AT338" i="3"/>
  <c r="AS338" i="3"/>
  <c r="AR338" i="3"/>
  <c r="AQ338" i="3"/>
  <c r="AM338" i="3"/>
  <c r="AL338" i="3"/>
  <c r="AK338" i="3"/>
  <c r="AJ338" i="3"/>
  <c r="AI338" i="3"/>
  <c r="AH338" i="3"/>
  <c r="AG338" i="3"/>
  <c r="N338" i="3"/>
  <c r="O338" i="3" s="1"/>
  <c r="Q338" i="3" s="1"/>
  <c r="S338" i="3" s="1"/>
  <c r="L338" i="3"/>
  <c r="M338" i="3" s="1"/>
  <c r="AW337" i="3"/>
  <c r="AV337" i="3"/>
  <c r="AU337" i="3"/>
  <c r="AT337" i="3"/>
  <c r="AS337" i="3"/>
  <c r="AR337" i="3"/>
  <c r="AQ337" i="3"/>
  <c r="AM337" i="3"/>
  <c r="AL337" i="3"/>
  <c r="AK337" i="3"/>
  <c r="AJ337" i="3"/>
  <c r="AI337" i="3"/>
  <c r="AH337" i="3"/>
  <c r="AG337" i="3"/>
  <c r="N337" i="3"/>
  <c r="O337" i="3" s="1"/>
  <c r="Q337" i="3" s="1"/>
  <c r="S337" i="3" s="1"/>
  <c r="L337" i="3"/>
  <c r="M337" i="3" s="1"/>
  <c r="AW336" i="3"/>
  <c r="AV336" i="3"/>
  <c r="AU336" i="3"/>
  <c r="AT336" i="3"/>
  <c r="AS336" i="3"/>
  <c r="AR336" i="3"/>
  <c r="AQ336" i="3"/>
  <c r="AM336" i="3"/>
  <c r="AL336" i="3"/>
  <c r="AK336" i="3"/>
  <c r="AJ336" i="3"/>
  <c r="AI336" i="3"/>
  <c r="AH336" i="3"/>
  <c r="AG336" i="3"/>
  <c r="N336" i="3"/>
  <c r="O336" i="3" s="1"/>
  <c r="Q336" i="3" s="1"/>
  <c r="S336" i="3" s="1"/>
  <c r="L336" i="3"/>
  <c r="M336" i="3" s="1"/>
  <c r="AW335" i="3"/>
  <c r="AV335" i="3"/>
  <c r="AU335" i="3"/>
  <c r="AT335" i="3"/>
  <c r="AS335" i="3"/>
  <c r="AR335" i="3"/>
  <c r="AQ335" i="3"/>
  <c r="AM335" i="3"/>
  <c r="AL335" i="3"/>
  <c r="AK335" i="3"/>
  <c r="AJ335" i="3"/>
  <c r="AI335" i="3"/>
  <c r="AH335" i="3"/>
  <c r="AG335" i="3"/>
  <c r="N335" i="3"/>
  <c r="O335" i="3" s="1"/>
  <c r="Q335" i="3" s="1"/>
  <c r="S335" i="3" s="1"/>
  <c r="L335" i="3"/>
  <c r="M335" i="3" s="1"/>
  <c r="AW334" i="3"/>
  <c r="AV334" i="3"/>
  <c r="AU334" i="3"/>
  <c r="AT334" i="3"/>
  <c r="AS334" i="3"/>
  <c r="AR334" i="3"/>
  <c r="AQ334" i="3"/>
  <c r="AM334" i="3"/>
  <c r="AL334" i="3"/>
  <c r="AK334" i="3"/>
  <c r="AJ334" i="3"/>
  <c r="AI334" i="3"/>
  <c r="AH334" i="3"/>
  <c r="AG334" i="3"/>
  <c r="N334" i="3"/>
  <c r="O334" i="3" s="1"/>
  <c r="Q334" i="3" s="1"/>
  <c r="S334" i="3" s="1"/>
  <c r="L334" i="3"/>
  <c r="M334" i="3" s="1"/>
  <c r="AW333" i="3"/>
  <c r="AV333" i="3"/>
  <c r="AU333" i="3"/>
  <c r="AT333" i="3"/>
  <c r="AS333" i="3"/>
  <c r="AR333" i="3"/>
  <c r="AQ333" i="3"/>
  <c r="AM333" i="3"/>
  <c r="AL333" i="3"/>
  <c r="AK333" i="3"/>
  <c r="AJ333" i="3"/>
  <c r="AI333" i="3"/>
  <c r="AH333" i="3"/>
  <c r="AG333" i="3"/>
  <c r="N333" i="3"/>
  <c r="O333" i="3" s="1"/>
  <c r="Q333" i="3" s="1"/>
  <c r="S333" i="3" s="1"/>
  <c r="L333" i="3"/>
  <c r="M333" i="3" s="1"/>
  <c r="AW332" i="3"/>
  <c r="AV332" i="3"/>
  <c r="AU332" i="3"/>
  <c r="AT332" i="3"/>
  <c r="AS332" i="3"/>
  <c r="AR332" i="3"/>
  <c r="AQ332" i="3"/>
  <c r="AM332" i="3"/>
  <c r="AL332" i="3"/>
  <c r="AK332" i="3"/>
  <c r="AJ332" i="3"/>
  <c r="AI332" i="3"/>
  <c r="AH332" i="3"/>
  <c r="AG332" i="3"/>
  <c r="N332" i="3"/>
  <c r="O332" i="3" s="1"/>
  <c r="Q332" i="3" s="1"/>
  <c r="S332" i="3" s="1"/>
  <c r="L332" i="3"/>
  <c r="M332" i="3" s="1"/>
  <c r="AW331" i="3"/>
  <c r="AV331" i="3"/>
  <c r="AU331" i="3"/>
  <c r="AT331" i="3"/>
  <c r="AS331" i="3"/>
  <c r="AR331" i="3"/>
  <c r="AQ331" i="3"/>
  <c r="AM331" i="3"/>
  <c r="AL331" i="3"/>
  <c r="AK331" i="3"/>
  <c r="AJ331" i="3"/>
  <c r="AI331" i="3"/>
  <c r="AH331" i="3"/>
  <c r="AG331" i="3"/>
  <c r="N331" i="3"/>
  <c r="O331" i="3" s="1"/>
  <c r="Q331" i="3" s="1"/>
  <c r="S331" i="3" s="1"/>
  <c r="L331" i="3"/>
  <c r="M331" i="3" s="1"/>
  <c r="AW330" i="3"/>
  <c r="AV330" i="3"/>
  <c r="AU330" i="3"/>
  <c r="AT330" i="3"/>
  <c r="AS330" i="3"/>
  <c r="AR330" i="3"/>
  <c r="AQ330" i="3"/>
  <c r="AM330" i="3"/>
  <c r="AL330" i="3"/>
  <c r="AK330" i="3"/>
  <c r="AJ330" i="3"/>
  <c r="AI330" i="3"/>
  <c r="AH330" i="3"/>
  <c r="AG330" i="3"/>
  <c r="N330" i="3"/>
  <c r="O330" i="3" s="1"/>
  <c r="Q330" i="3" s="1"/>
  <c r="S330" i="3" s="1"/>
  <c r="L330" i="3"/>
  <c r="M330" i="3" s="1"/>
  <c r="AW329" i="3"/>
  <c r="AV329" i="3"/>
  <c r="AU329" i="3"/>
  <c r="AT329" i="3"/>
  <c r="AS329" i="3"/>
  <c r="AR329" i="3"/>
  <c r="AQ329" i="3"/>
  <c r="AM329" i="3"/>
  <c r="AL329" i="3"/>
  <c r="AK329" i="3"/>
  <c r="AJ329" i="3"/>
  <c r="AI329" i="3"/>
  <c r="AH329" i="3"/>
  <c r="AG329" i="3"/>
  <c r="N329" i="3"/>
  <c r="O329" i="3" s="1"/>
  <c r="Q329" i="3" s="1"/>
  <c r="S329" i="3" s="1"/>
  <c r="L329" i="3"/>
  <c r="M329" i="3" s="1"/>
  <c r="AW328" i="3"/>
  <c r="AV328" i="3"/>
  <c r="AU328" i="3"/>
  <c r="AT328" i="3"/>
  <c r="AS328" i="3"/>
  <c r="AR328" i="3"/>
  <c r="AQ328" i="3"/>
  <c r="AM328" i="3"/>
  <c r="AL328" i="3"/>
  <c r="AK328" i="3"/>
  <c r="AJ328" i="3"/>
  <c r="AI328" i="3"/>
  <c r="AH328" i="3"/>
  <c r="AG328" i="3"/>
  <c r="N328" i="3"/>
  <c r="O328" i="3" s="1"/>
  <c r="Q328" i="3" s="1"/>
  <c r="S328" i="3" s="1"/>
  <c r="L328" i="3"/>
  <c r="M328" i="3" s="1"/>
  <c r="AW327" i="3"/>
  <c r="AV327" i="3"/>
  <c r="AU327" i="3"/>
  <c r="AT327" i="3"/>
  <c r="AS327" i="3"/>
  <c r="AR327" i="3"/>
  <c r="AQ327" i="3"/>
  <c r="AM327" i="3"/>
  <c r="AL327" i="3"/>
  <c r="AK327" i="3"/>
  <c r="AJ327" i="3"/>
  <c r="AI327" i="3"/>
  <c r="AH327" i="3"/>
  <c r="AG327" i="3"/>
  <c r="N327" i="3"/>
  <c r="O327" i="3" s="1"/>
  <c r="Q327" i="3" s="1"/>
  <c r="S327" i="3" s="1"/>
  <c r="L327" i="3"/>
  <c r="M327" i="3" s="1"/>
  <c r="AW326" i="3"/>
  <c r="AV326" i="3"/>
  <c r="AU326" i="3"/>
  <c r="AT326" i="3"/>
  <c r="AS326" i="3"/>
  <c r="AR326" i="3"/>
  <c r="AQ326" i="3"/>
  <c r="AM326" i="3"/>
  <c r="AL326" i="3"/>
  <c r="AK326" i="3"/>
  <c r="AJ326" i="3"/>
  <c r="AI326" i="3"/>
  <c r="AH326" i="3"/>
  <c r="AG326" i="3"/>
  <c r="N326" i="3"/>
  <c r="O326" i="3" s="1"/>
  <c r="Q326" i="3" s="1"/>
  <c r="S326" i="3" s="1"/>
  <c r="L326" i="3"/>
  <c r="M326" i="3" s="1"/>
  <c r="AW325" i="3"/>
  <c r="AV325" i="3"/>
  <c r="AU325" i="3"/>
  <c r="AT325" i="3"/>
  <c r="AS325" i="3"/>
  <c r="AR325" i="3"/>
  <c r="AQ325" i="3"/>
  <c r="AM325" i="3"/>
  <c r="AL325" i="3"/>
  <c r="AK325" i="3"/>
  <c r="AJ325" i="3"/>
  <c r="AI325" i="3"/>
  <c r="AH325" i="3"/>
  <c r="AG325" i="3"/>
  <c r="N325" i="3"/>
  <c r="O325" i="3" s="1"/>
  <c r="Q325" i="3" s="1"/>
  <c r="S325" i="3" s="1"/>
  <c r="L325" i="3"/>
  <c r="M325" i="3" s="1"/>
  <c r="AW324" i="3"/>
  <c r="AV324" i="3"/>
  <c r="AU324" i="3"/>
  <c r="AT324" i="3"/>
  <c r="AS324" i="3"/>
  <c r="AR324" i="3"/>
  <c r="AQ324" i="3"/>
  <c r="AM324" i="3"/>
  <c r="AL324" i="3"/>
  <c r="AK324" i="3"/>
  <c r="AJ324" i="3"/>
  <c r="AI324" i="3"/>
  <c r="AH324" i="3"/>
  <c r="AG324" i="3"/>
  <c r="N324" i="3"/>
  <c r="O324" i="3" s="1"/>
  <c r="Q324" i="3" s="1"/>
  <c r="S324" i="3" s="1"/>
  <c r="L324" i="3"/>
  <c r="M324" i="3" s="1"/>
  <c r="AW323" i="3"/>
  <c r="AV323" i="3"/>
  <c r="AU323" i="3"/>
  <c r="AT323" i="3"/>
  <c r="AS323" i="3"/>
  <c r="AR323" i="3"/>
  <c r="AQ323" i="3"/>
  <c r="AM323" i="3"/>
  <c r="AL323" i="3"/>
  <c r="AK323" i="3"/>
  <c r="AJ323" i="3"/>
  <c r="AI323" i="3"/>
  <c r="AH323" i="3"/>
  <c r="AG323" i="3"/>
  <c r="N323" i="3"/>
  <c r="O323" i="3" s="1"/>
  <c r="Q323" i="3" s="1"/>
  <c r="S323" i="3" s="1"/>
  <c r="L323" i="3"/>
  <c r="M323" i="3" s="1"/>
  <c r="AW322" i="3"/>
  <c r="AV322" i="3"/>
  <c r="AU322" i="3"/>
  <c r="AT322" i="3"/>
  <c r="AS322" i="3"/>
  <c r="AR322" i="3"/>
  <c r="AQ322" i="3"/>
  <c r="AM322" i="3"/>
  <c r="AL322" i="3"/>
  <c r="AK322" i="3"/>
  <c r="AJ322" i="3"/>
  <c r="AI322" i="3"/>
  <c r="AH322" i="3"/>
  <c r="AG322" i="3"/>
  <c r="N322" i="3"/>
  <c r="O322" i="3" s="1"/>
  <c r="Q322" i="3" s="1"/>
  <c r="S322" i="3" s="1"/>
  <c r="L322" i="3"/>
  <c r="M322" i="3" s="1"/>
  <c r="AW321" i="3"/>
  <c r="AV321" i="3"/>
  <c r="AU321" i="3"/>
  <c r="AT321" i="3"/>
  <c r="AS321" i="3"/>
  <c r="AR321" i="3"/>
  <c r="AQ321" i="3"/>
  <c r="AM321" i="3"/>
  <c r="AL321" i="3"/>
  <c r="AK321" i="3"/>
  <c r="AJ321" i="3"/>
  <c r="AI321" i="3"/>
  <c r="AH321" i="3"/>
  <c r="AG321" i="3"/>
  <c r="N321" i="3"/>
  <c r="O321" i="3" s="1"/>
  <c r="Q321" i="3" s="1"/>
  <c r="S321" i="3" s="1"/>
  <c r="L321" i="3"/>
  <c r="M321" i="3" s="1"/>
  <c r="AW320" i="3"/>
  <c r="AV320" i="3"/>
  <c r="AU320" i="3"/>
  <c r="AT320" i="3"/>
  <c r="AS320" i="3"/>
  <c r="AR320" i="3"/>
  <c r="AQ320" i="3"/>
  <c r="AM320" i="3"/>
  <c r="AL320" i="3"/>
  <c r="AK320" i="3"/>
  <c r="AJ320" i="3"/>
  <c r="AI320" i="3"/>
  <c r="AH320" i="3"/>
  <c r="AG320" i="3"/>
  <c r="N320" i="3"/>
  <c r="O320" i="3" s="1"/>
  <c r="Q320" i="3" s="1"/>
  <c r="S320" i="3" s="1"/>
  <c r="L320" i="3"/>
  <c r="M320" i="3" s="1"/>
  <c r="AW319" i="3"/>
  <c r="AV319" i="3"/>
  <c r="AU319" i="3"/>
  <c r="AT319" i="3"/>
  <c r="AS319" i="3"/>
  <c r="AR319" i="3"/>
  <c r="AQ319" i="3"/>
  <c r="AM319" i="3"/>
  <c r="AL319" i="3"/>
  <c r="AK319" i="3"/>
  <c r="AJ319" i="3"/>
  <c r="AI319" i="3"/>
  <c r="AH319" i="3"/>
  <c r="AG319" i="3"/>
  <c r="N319" i="3"/>
  <c r="O319" i="3" s="1"/>
  <c r="Q319" i="3" s="1"/>
  <c r="S319" i="3" s="1"/>
  <c r="L319" i="3"/>
  <c r="M319" i="3" s="1"/>
  <c r="AW318" i="3"/>
  <c r="AV318" i="3"/>
  <c r="AU318" i="3"/>
  <c r="AT318" i="3"/>
  <c r="AS318" i="3"/>
  <c r="AR318" i="3"/>
  <c r="AQ318" i="3"/>
  <c r="AM318" i="3"/>
  <c r="AL318" i="3"/>
  <c r="AK318" i="3"/>
  <c r="AJ318" i="3"/>
  <c r="AI318" i="3"/>
  <c r="AH318" i="3"/>
  <c r="AG318" i="3"/>
  <c r="N318" i="3"/>
  <c r="O318" i="3" s="1"/>
  <c r="Q318" i="3" s="1"/>
  <c r="S318" i="3" s="1"/>
  <c r="L318" i="3"/>
  <c r="M318" i="3" s="1"/>
  <c r="AW317" i="3"/>
  <c r="AV317" i="3"/>
  <c r="AU317" i="3"/>
  <c r="AT317" i="3"/>
  <c r="AS317" i="3"/>
  <c r="AR317" i="3"/>
  <c r="AQ317" i="3"/>
  <c r="AM317" i="3"/>
  <c r="AL317" i="3"/>
  <c r="AK317" i="3"/>
  <c r="AJ317" i="3"/>
  <c r="AI317" i="3"/>
  <c r="AH317" i="3"/>
  <c r="AG317" i="3"/>
  <c r="N317" i="3"/>
  <c r="O317" i="3" s="1"/>
  <c r="Q317" i="3" s="1"/>
  <c r="S317" i="3" s="1"/>
  <c r="L317" i="3"/>
  <c r="M317" i="3" s="1"/>
  <c r="AW316" i="3"/>
  <c r="AV316" i="3"/>
  <c r="AU316" i="3"/>
  <c r="AT316" i="3"/>
  <c r="AS316" i="3"/>
  <c r="AR316" i="3"/>
  <c r="AQ316" i="3"/>
  <c r="AM316" i="3"/>
  <c r="AL316" i="3"/>
  <c r="AK316" i="3"/>
  <c r="AJ316" i="3"/>
  <c r="AI316" i="3"/>
  <c r="AH316" i="3"/>
  <c r="AG316" i="3"/>
  <c r="N316" i="3"/>
  <c r="O316" i="3" s="1"/>
  <c r="Q316" i="3" s="1"/>
  <c r="S316" i="3" s="1"/>
  <c r="L316" i="3"/>
  <c r="M316" i="3" s="1"/>
  <c r="AW315" i="3"/>
  <c r="AV315" i="3"/>
  <c r="AU315" i="3"/>
  <c r="AT315" i="3"/>
  <c r="AS315" i="3"/>
  <c r="AR315" i="3"/>
  <c r="AQ315" i="3"/>
  <c r="AM315" i="3"/>
  <c r="AL315" i="3"/>
  <c r="AK315" i="3"/>
  <c r="AJ315" i="3"/>
  <c r="AI315" i="3"/>
  <c r="AH315" i="3"/>
  <c r="AG315" i="3"/>
  <c r="N315" i="3"/>
  <c r="O315" i="3" s="1"/>
  <c r="Q315" i="3" s="1"/>
  <c r="S315" i="3" s="1"/>
  <c r="L315" i="3"/>
  <c r="M315" i="3" s="1"/>
  <c r="AW314" i="3"/>
  <c r="AV314" i="3"/>
  <c r="AU314" i="3"/>
  <c r="AT314" i="3"/>
  <c r="AS314" i="3"/>
  <c r="AR314" i="3"/>
  <c r="AQ314" i="3"/>
  <c r="AM314" i="3"/>
  <c r="AL314" i="3"/>
  <c r="AK314" i="3"/>
  <c r="AJ314" i="3"/>
  <c r="AI314" i="3"/>
  <c r="AH314" i="3"/>
  <c r="AG314" i="3"/>
  <c r="N314" i="3"/>
  <c r="O314" i="3" s="1"/>
  <c r="Q314" i="3" s="1"/>
  <c r="S314" i="3" s="1"/>
  <c r="L314" i="3"/>
  <c r="M314" i="3" s="1"/>
  <c r="AW313" i="3"/>
  <c r="AV313" i="3"/>
  <c r="AU313" i="3"/>
  <c r="AT313" i="3"/>
  <c r="AS313" i="3"/>
  <c r="AR313" i="3"/>
  <c r="AQ313" i="3"/>
  <c r="AM313" i="3"/>
  <c r="AL313" i="3"/>
  <c r="AK313" i="3"/>
  <c r="AJ313" i="3"/>
  <c r="AI313" i="3"/>
  <c r="AH313" i="3"/>
  <c r="AG313" i="3"/>
  <c r="N313" i="3"/>
  <c r="O313" i="3" s="1"/>
  <c r="Q313" i="3" s="1"/>
  <c r="S313" i="3" s="1"/>
  <c r="L313" i="3"/>
  <c r="M313" i="3" s="1"/>
  <c r="AW312" i="3"/>
  <c r="AV312" i="3"/>
  <c r="AU312" i="3"/>
  <c r="AT312" i="3"/>
  <c r="AS312" i="3"/>
  <c r="AR312" i="3"/>
  <c r="AQ312" i="3"/>
  <c r="AM312" i="3"/>
  <c r="AL312" i="3"/>
  <c r="AK312" i="3"/>
  <c r="AJ312" i="3"/>
  <c r="AI312" i="3"/>
  <c r="AH312" i="3"/>
  <c r="AG312" i="3"/>
  <c r="N312" i="3"/>
  <c r="O312" i="3" s="1"/>
  <c r="Q312" i="3" s="1"/>
  <c r="S312" i="3" s="1"/>
  <c r="L312" i="3"/>
  <c r="M312" i="3" s="1"/>
  <c r="AW311" i="3"/>
  <c r="AV311" i="3"/>
  <c r="AU311" i="3"/>
  <c r="AT311" i="3"/>
  <c r="AS311" i="3"/>
  <c r="AR311" i="3"/>
  <c r="AQ311" i="3"/>
  <c r="AM311" i="3"/>
  <c r="AL311" i="3"/>
  <c r="AK311" i="3"/>
  <c r="AJ311" i="3"/>
  <c r="AI311" i="3"/>
  <c r="AH311" i="3"/>
  <c r="AG311" i="3"/>
  <c r="N311" i="3"/>
  <c r="O311" i="3" s="1"/>
  <c r="Q311" i="3" s="1"/>
  <c r="S311" i="3" s="1"/>
  <c r="L311" i="3"/>
  <c r="M311" i="3" s="1"/>
  <c r="AW310" i="3"/>
  <c r="AV310" i="3"/>
  <c r="AU310" i="3"/>
  <c r="AT310" i="3"/>
  <c r="AS310" i="3"/>
  <c r="AR310" i="3"/>
  <c r="AQ310" i="3"/>
  <c r="AM310" i="3"/>
  <c r="AL310" i="3"/>
  <c r="AK310" i="3"/>
  <c r="AJ310" i="3"/>
  <c r="AI310" i="3"/>
  <c r="AH310" i="3"/>
  <c r="AG310" i="3"/>
  <c r="N310" i="3"/>
  <c r="O310" i="3" s="1"/>
  <c r="Q310" i="3" s="1"/>
  <c r="S310" i="3" s="1"/>
  <c r="L310" i="3"/>
  <c r="M310" i="3" s="1"/>
  <c r="AW309" i="3"/>
  <c r="AV309" i="3"/>
  <c r="AU309" i="3"/>
  <c r="AT309" i="3"/>
  <c r="AS309" i="3"/>
  <c r="AR309" i="3"/>
  <c r="AQ309" i="3"/>
  <c r="AM309" i="3"/>
  <c r="AL309" i="3"/>
  <c r="AK309" i="3"/>
  <c r="AJ309" i="3"/>
  <c r="AI309" i="3"/>
  <c r="AH309" i="3"/>
  <c r="AG309" i="3"/>
  <c r="N309" i="3"/>
  <c r="O309" i="3" s="1"/>
  <c r="Q309" i="3" s="1"/>
  <c r="S309" i="3" s="1"/>
  <c r="L309" i="3"/>
  <c r="M309" i="3" s="1"/>
  <c r="AW308" i="3"/>
  <c r="AV308" i="3"/>
  <c r="AU308" i="3"/>
  <c r="AT308" i="3"/>
  <c r="AS308" i="3"/>
  <c r="AR308" i="3"/>
  <c r="AQ308" i="3"/>
  <c r="AM308" i="3"/>
  <c r="AL308" i="3"/>
  <c r="AK308" i="3"/>
  <c r="AJ308" i="3"/>
  <c r="AI308" i="3"/>
  <c r="AH308" i="3"/>
  <c r="AG308" i="3"/>
  <c r="N308" i="3"/>
  <c r="O308" i="3" s="1"/>
  <c r="Q308" i="3" s="1"/>
  <c r="S308" i="3" s="1"/>
  <c r="L308" i="3"/>
  <c r="M308" i="3" s="1"/>
  <c r="AW307" i="3"/>
  <c r="AV307" i="3"/>
  <c r="AU307" i="3"/>
  <c r="AT307" i="3"/>
  <c r="AS307" i="3"/>
  <c r="AR307" i="3"/>
  <c r="AQ307" i="3"/>
  <c r="AM307" i="3"/>
  <c r="AL307" i="3"/>
  <c r="AK307" i="3"/>
  <c r="AJ307" i="3"/>
  <c r="AI307" i="3"/>
  <c r="AH307" i="3"/>
  <c r="AG307" i="3"/>
  <c r="N307" i="3"/>
  <c r="O307" i="3" s="1"/>
  <c r="Q307" i="3" s="1"/>
  <c r="S307" i="3" s="1"/>
  <c r="L307" i="3"/>
  <c r="M307" i="3" s="1"/>
  <c r="AW306" i="3"/>
  <c r="AV306" i="3"/>
  <c r="AU306" i="3"/>
  <c r="AT306" i="3"/>
  <c r="AS306" i="3"/>
  <c r="AR306" i="3"/>
  <c r="AQ306" i="3"/>
  <c r="AM306" i="3"/>
  <c r="AL306" i="3"/>
  <c r="AK306" i="3"/>
  <c r="AJ306" i="3"/>
  <c r="AI306" i="3"/>
  <c r="AH306" i="3"/>
  <c r="AG306" i="3"/>
  <c r="N306" i="3"/>
  <c r="O306" i="3" s="1"/>
  <c r="Q306" i="3" s="1"/>
  <c r="S306" i="3" s="1"/>
  <c r="L306" i="3"/>
  <c r="M306" i="3" s="1"/>
  <c r="AW305" i="3"/>
  <c r="AV305" i="3"/>
  <c r="AU305" i="3"/>
  <c r="AT305" i="3"/>
  <c r="AS305" i="3"/>
  <c r="AR305" i="3"/>
  <c r="AQ305" i="3"/>
  <c r="AM305" i="3"/>
  <c r="AL305" i="3"/>
  <c r="AK305" i="3"/>
  <c r="AJ305" i="3"/>
  <c r="AI305" i="3"/>
  <c r="AH305" i="3"/>
  <c r="AG305" i="3"/>
  <c r="N305" i="3"/>
  <c r="O305" i="3" s="1"/>
  <c r="Q305" i="3" s="1"/>
  <c r="S305" i="3" s="1"/>
  <c r="L305" i="3"/>
  <c r="M305" i="3" s="1"/>
  <c r="AW304" i="3"/>
  <c r="AV304" i="3"/>
  <c r="AU304" i="3"/>
  <c r="AT304" i="3"/>
  <c r="AS304" i="3"/>
  <c r="AR304" i="3"/>
  <c r="AQ304" i="3"/>
  <c r="AM304" i="3"/>
  <c r="AL304" i="3"/>
  <c r="AK304" i="3"/>
  <c r="AJ304" i="3"/>
  <c r="AI304" i="3"/>
  <c r="AH304" i="3"/>
  <c r="AG304" i="3"/>
  <c r="N304" i="3"/>
  <c r="O304" i="3" s="1"/>
  <c r="Q304" i="3" s="1"/>
  <c r="S304" i="3" s="1"/>
  <c r="L304" i="3"/>
  <c r="M304" i="3" s="1"/>
  <c r="AW303" i="3"/>
  <c r="AV303" i="3"/>
  <c r="AU303" i="3"/>
  <c r="AT303" i="3"/>
  <c r="AS303" i="3"/>
  <c r="AR303" i="3"/>
  <c r="AQ303" i="3"/>
  <c r="AM303" i="3"/>
  <c r="AL303" i="3"/>
  <c r="AK303" i="3"/>
  <c r="AJ303" i="3"/>
  <c r="AI303" i="3"/>
  <c r="AH303" i="3"/>
  <c r="AG303" i="3"/>
  <c r="N303" i="3"/>
  <c r="O303" i="3" s="1"/>
  <c r="Q303" i="3" s="1"/>
  <c r="S303" i="3" s="1"/>
  <c r="L303" i="3"/>
  <c r="M303" i="3" s="1"/>
  <c r="AW302" i="3"/>
  <c r="AV302" i="3"/>
  <c r="AU302" i="3"/>
  <c r="AT302" i="3"/>
  <c r="AS302" i="3"/>
  <c r="AR302" i="3"/>
  <c r="AQ302" i="3"/>
  <c r="AM302" i="3"/>
  <c r="AL302" i="3"/>
  <c r="AK302" i="3"/>
  <c r="AJ302" i="3"/>
  <c r="AI302" i="3"/>
  <c r="AH302" i="3"/>
  <c r="AG302" i="3"/>
  <c r="N302" i="3"/>
  <c r="O302" i="3" s="1"/>
  <c r="Q302" i="3" s="1"/>
  <c r="S302" i="3" s="1"/>
  <c r="L302" i="3"/>
  <c r="M302" i="3" s="1"/>
  <c r="AW301" i="3"/>
  <c r="AV301" i="3"/>
  <c r="AU301" i="3"/>
  <c r="AT301" i="3"/>
  <c r="AS301" i="3"/>
  <c r="AR301" i="3"/>
  <c r="AQ301" i="3"/>
  <c r="AM301" i="3"/>
  <c r="AL301" i="3"/>
  <c r="AK301" i="3"/>
  <c r="AJ301" i="3"/>
  <c r="AI301" i="3"/>
  <c r="AH301" i="3"/>
  <c r="AG301" i="3"/>
  <c r="N301" i="3"/>
  <c r="O301" i="3" s="1"/>
  <c r="Q301" i="3" s="1"/>
  <c r="S301" i="3" s="1"/>
  <c r="L301" i="3"/>
  <c r="M301" i="3" s="1"/>
  <c r="AW300" i="3"/>
  <c r="AV300" i="3"/>
  <c r="AU300" i="3"/>
  <c r="AT300" i="3"/>
  <c r="AS300" i="3"/>
  <c r="AR300" i="3"/>
  <c r="AQ300" i="3"/>
  <c r="AM300" i="3"/>
  <c r="AL300" i="3"/>
  <c r="AK300" i="3"/>
  <c r="AJ300" i="3"/>
  <c r="AI300" i="3"/>
  <c r="AH300" i="3"/>
  <c r="AG300" i="3"/>
  <c r="N300" i="3"/>
  <c r="O300" i="3" s="1"/>
  <c r="Q300" i="3" s="1"/>
  <c r="S300" i="3" s="1"/>
  <c r="L300" i="3"/>
  <c r="M300" i="3" s="1"/>
  <c r="AW299" i="3"/>
  <c r="AV299" i="3"/>
  <c r="AU299" i="3"/>
  <c r="AT299" i="3"/>
  <c r="AS299" i="3"/>
  <c r="AR299" i="3"/>
  <c r="AQ299" i="3"/>
  <c r="AM299" i="3"/>
  <c r="AL299" i="3"/>
  <c r="AK299" i="3"/>
  <c r="AJ299" i="3"/>
  <c r="AI299" i="3"/>
  <c r="AH299" i="3"/>
  <c r="AG299" i="3"/>
  <c r="N299" i="3"/>
  <c r="O299" i="3" s="1"/>
  <c r="Q299" i="3" s="1"/>
  <c r="S299" i="3" s="1"/>
  <c r="L299" i="3"/>
  <c r="M299" i="3" s="1"/>
  <c r="AW298" i="3"/>
  <c r="AV298" i="3"/>
  <c r="AU298" i="3"/>
  <c r="AT298" i="3"/>
  <c r="AS298" i="3"/>
  <c r="AR298" i="3"/>
  <c r="AQ298" i="3"/>
  <c r="AM298" i="3"/>
  <c r="AL298" i="3"/>
  <c r="AK298" i="3"/>
  <c r="AJ298" i="3"/>
  <c r="AI298" i="3"/>
  <c r="AH298" i="3"/>
  <c r="AG298" i="3"/>
  <c r="N298" i="3"/>
  <c r="O298" i="3" s="1"/>
  <c r="Q298" i="3" s="1"/>
  <c r="S298" i="3" s="1"/>
  <c r="L298" i="3"/>
  <c r="M298" i="3" s="1"/>
  <c r="AW297" i="3"/>
  <c r="AV297" i="3"/>
  <c r="AU297" i="3"/>
  <c r="AT297" i="3"/>
  <c r="AS297" i="3"/>
  <c r="AR297" i="3"/>
  <c r="AQ297" i="3"/>
  <c r="AM297" i="3"/>
  <c r="AL297" i="3"/>
  <c r="AK297" i="3"/>
  <c r="AJ297" i="3"/>
  <c r="AI297" i="3"/>
  <c r="AH297" i="3"/>
  <c r="AG297" i="3"/>
  <c r="N297" i="3"/>
  <c r="O297" i="3" s="1"/>
  <c r="Q297" i="3" s="1"/>
  <c r="S297" i="3" s="1"/>
  <c r="L297" i="3"/>
  <c r="M297" i="3" s="1"/>
  <c r="AW296" i="3"/>
  <c r="AV296" i="3"/>
  <c r="AU296" i="3"/>
  <c r="AT296" i="3"/>
  <c r="AS296" i="3"/>
  <c r="AR296" i="3"/>
  <c r="AQ296" i="3"/>
  <c r="AM296" i="3"/>
  <c r="AL296" i="3"/>
  <c r="AK296" i="3"/>
  <c r="AJ296" i="3"/>
  <c r="AI296" i="3"/>
  <c r="AH296" i="3"/>
  <c r="AG296" i="3"/>
  <c r="N296" i="3"/>
  <c r="O296" i="3" s="1"/>
  <c r="Q296" i="3" s="1"/>
  <c r="S296" i="3" s="1"/>
  <c r="L296" i="3"/>
  <c r="M296" i="3" s="1"/>
  <c r="AW295" i="3"/>
  <c r="AV295" i="3"/>
  <c r="AU295" i="3"/>
  <c r="AT295" i="3"/>
  <c r="AS295" i="3"/>
  <c r="AR295" i="3"/>
  <c r="AQ295" i="3"/>
  <c r="AM295" i="3"/>
  <c r="AL295" i="3"/>
  <c r="AK295" i="3"/>
  <c r="AJ295" i="3"/>
  <c r="AI295" i="3"/>
  <c r="AH295" i="3"/>
  <c r="AG295" i="3"/>
  <c r="N295" i="3"/>
  <c r="O295" i="3" s="1"/>
  <c r="Q295" i="3" s="1"/>
  <c r="S295" i="3" s="1"/>
  <c r="L295" i="3"/>
  <c r="M295" i="3" s="1"/>
  <c r="AW294" i="3"/>
  <c r="AV294" i="3"/>
  <c r="AU294" i="3"/>
  <c r="AT294" i="3"/>
  <c r="AS294" i="3"/>
  <c r="AR294" i="3"/>
  <c r="AQ294" i="3"/>
  <c r="AM294" i="3"/>
  <c r="AL294" i="3"/>
  <c r="AK294" i="3"/>
  <c r="AJ294" i="3"/>
  <c r="AI294" i="3"/>
  <c r="AH294" i="3"/>
  <c r="AG294" i="3"/>
  <c r="N294" i="3"/>
  <c r="O294" i="3" s="1"/>
  <c r="Q294" i="3" s="1"/>
  <c r="S294" i="3" s="1"/>
  <c r="L294" i="3"/>
  <c r="M294" i="3" s="1"/>
  <c r="AW293" i="3"/>
  <c r="AV293" i="3"/>
  <c r="AU293" i="3"/>
  <c r="AT293" i="3"/>
  <c r="AS293" i="3"/>
  <c r="AR293" i="3"/>
  <c r="AQ293" i="3"/>
  <c r="AM293" i="3"/>
  <c r="AL293" i="3"/>
  <c r="AK293" i="3"/>
  <c r="AJ293" i="3"/>
  <c r="AI293" i="3"/>
  <c r="AH293" i="3"/>
  <c r="AG293" i="3"/>
  <c r="N293" i="3"/>
  <c r="O293" i="3" s="1"/>
  <c r="Q293" i="3" s="1"/>
  <c r="S293" i="3" s="1"/>
  <c r="L293" i="3"/>
  <c r="M293" i="3" s="1"/>
  <c r="AW292" i="3"/>
  <c r="AV292" i="3"/>
  <c r="AU292" i="3"/>
  <c r="AT292" i="3"/>
  <c r="AS292" i="3"/>
  <c r="AR292" i="3"/>
  <c r="AQ292" i="3"/>
  <c r="AM292" i="3"/>
  <c r="AL292" i="3"/>
  <c r="AK292" i="3"/>
  <c r="AJ292" i="3"/>
  <c r="AI292" i="3"/>
  <c r="AH292" i="3"/>
  <c r="AG292" i="3"/>
  <c r="N292" i="3"/>
  <c r="O292" i="3" s="1"/>
  <c r="Q292" i="3" s="1"/>
  <c r="S292" i="3" s="1"/>
  <c r="L292" i="3"/>
  <c r="M292" i="3" s="1"/>
  <c r="AW291" i="3"/>
  <c r="AV291" i="3"/>
  <c r="AU291" i="3"/>
  <c r="AT291" i="3"/>
  <c r="AS291" i="3"/>
  <c r="AR291" i="3"/>
  <c r="AQ291" i="3"/>
  <c r="AM291" i="3"/>
  <c r="AL291" i="3"/>
  <c r="AK291" i="3"/>
  <c r="AJ291" i="3"/>
  <c r="AI291" i="3"/>
  <c r="AH291" i="3"/>
  <c r="AG291" i="3"/>
  <c r="N291" i="3"/>
  <c r="O291" i="3" s="1"/>
  <c r="Q291" i="3" s="1"/>
  <c r="S291" i="3" s="1"/>
  <c r="L291" i="3"/>
  <c r="M291" i="3" s="1"/>
  <c r="AW290" i="3"/>
  <c r="AV290" i="3"/>
  <c r="AU290" i="3"/>
  <c r="AT290" i="3"/>
  <c r="AS290" i="3"/>
  <c r="AR290" i="3"/>
  <c r="AQ290" i="3"/>
  <c r="AM290" i="3"/>
  <c r="AL290" i="3"/>
  <c r="AK290" i="3"/>
  <c r="AJ290" i="3"/>
  <c r="AI290" i="3"/>
  <c r="AH290" i="3"/>
  <c r="AG290" i="3"/>
  <c r="N290" i="3"/>
  <c r="O290" i="3" s="1"/>
  <c r="Q290" i="3" s="1"/>
  <c r="S290" i="3" s="1"/>
  <c r="L290" i="3"/>
  <c r="M290" i="3" s="1"/>
  <c r="AW289" i="3"/>
  <c r="AV289" i="3"/>
  <c r="AU289" i="3"/>
  <c r="AT289" i="3"/>
  <c r="AS289" i="3"/>
  <c r="AR289" i="3"/>
  <c r="AQ289" i="3"/>
  <c r="AM289" i="3"/>
  <c r="AL289" i="3"/>
  <c r="AK289" i="3"/>
  <c r="AJ289" i="3"/>
  <c r="AI289" i="3"/>
  <c r="AH289" i="3"/>
  <c r="AG289" i="3"/>
  <c r="N289" i="3"/>
  <c r="O289" i="3" s="1"/>
  <c r="Q289" i="3" s="1"/>
  <c r="S289" i="3" s="1"/>
  <c r="L289" i="3"/>
  <c r="M289" i="3" s="1"/>
  <c r="AW288" i="3"/>
  <c r="AV288" i="3"/>
  <c r="AU288" i="3"/>
  <c r="AT288" i="3"/>
  <c r="AS288" i="3"/>
  <c r="AR288" i="3"/>
  <c r="AQ288" i="3"/>
  <c r="AM288" i="3"/>
  <c r="AL288" i="3"/>
  <c r="AK288" i="3"/>
  <c r="AJ288" i="3"/>
  <c r="AI288" i="3"/>
  <c r="AH288" i="3"/>
  <c r="AG288" i="3"/>
  <c r="N288" i="3"/>
  <c r="O288" i="3" s="1"/>
  <c r="Q288" i="3" s="1"/>
  <c r="S288" i="3" s="1"/>
  <c r="L288" i="3"/>
  <c r="M288" i="3" s="1"/>
  <c r="AW287" i="3"/>
  <c r="AV287" i="3"/>
  <c r="AU287" i="3"/>
  <c r="AT287" i="3"/>
  <c r="AS287" i="3"/>
  <c r="AR287" i="3"/>
  <c r="AQ287" i="3"/>
  <c r="AM287" i="3"/>
  <c r="AL287" i="3"/>
  <c r="AK287" i="3"/>
  <c r="AJ287" i="3"/>
  <c r="AI287" i="3"/>
  <c r="AH287" i="3"/>
  <c r="AG287" i="3"/>
  <c r="N287" i="3"/>
  <c r="O287" i="3" s="1"/>
  <c r="Q287" i="3" s="1"/>
  <c r="S287" i="3" s="1"/>
  <c r="L287" i="3"/>
  <c r="M287" i="3" s="1"/>
  <c r="AW286" i="3"/>
  <c r="AV286" i="3"/>
  <c r="AU286" i="3"/>
  <c r="AT286" i="3"/>
  <c r="AS286" i="3"/>
  <c r="AR286" i="3"/>
  <c r="AQ286" i="3"/>
  <c r="AM286" i="3"/>
  <c r="AL286" i="3"/>
  <c r="AK286" i="3"/>
  <c r="AJ286" i="3"/>
  <c r="AI286" i="3"/>
  <c r="AH286" i="3"/>
  <c r="AG286" i="3"/>
  <c r="N286" i="3"/>
  <c r="O286" i="3" s="1"/>
  <c r="Q286" i="3" s="1"/>
  <c r="S286" i="3" s="1"/>
  <c r="L286" i="3"/>
  <c r="M286" i="3" s="1"/>
  <c r="AW285" i="3"/>
  <c r="AV285" i="3"/>
  <c r="AU285" i="3"/>
  <c r="AT285" i="3"/>
  <c r="AS285" i="3"/>
  <c r="AR285" i="3"/>
  <c r="AQ285" i="3"/>
  <c r="AM285" i="3"/>
  <c r="AL285" i="3"/>
  <c r="AK285" i="3"/>
  <c r="AJ285" i="3"/>
  <c r="AI285" i="3"/>
  <c r="AH285" i="3"/>
  <c r="AG285" i="3"/>
  <c r="N285" i="3"/>
  <c r="O285" i="3" s="1"/>
  <c r="Q285" i="3" s="1"/>
  <c r="S285" i="3" s="1"/>
  <c r="L285" i="3"/>
  <c r="M285" i="3" s="1"/>
  <c r="AW284" i="3"/>
  <c r="AV284" i="3"/>
  <c r="AU284" i="3"/>
  <c r="AT284" i="3"/>
  <c r="AS284" i="3"/>
  <c r="AR284" i="3"/>
  <c r="AQ284" i="3"/>
  <c r="AM284" i="3"/>
  <c r="AL284" i="3"/>
  <c r="AK284" i="3"/>
  <c r="AJ284" i="3"/>
  <c r="AI284" i="3"/>
  <c r="AH284" i="3"/>
  <c r="AG284" i="3"/>
  <c r="N284" i="3"/>
  <c r="O284" i="3" s="1"/>
  <c r="Q284" i="3" s="1"/>
  <c r="S284" i="3" s="1"/>
  <c r="L284" i="3"/>
  <c r="M284" i="3" s="1"/>
  <c r="AW283" i="3"/>
  <c r="AV283" i="3"/>
  <c r="AU283" i="3"/>
  <c r="AT283" i="3"/>
  <c r="AS283" i="3"/>
  <c r="AR283" i="3"/>
  <c r="AQ283" i="3"/>
  <c r="AM283" i="3"/>
  <c r="AL283" i="3"/>
  <c r="AK283" i="3"/>
  <c r="AJ283" i="3"/>
  <c r="AI283" i="3"/>
  <c r="AH283" i="3"/>
  <c r="AG283" i="3"/>
  <c r="N283" i="3"/>
  <c r="O283" i="3" s="1"/>
  <c r="Q283" i="3" s="1"/>
  <c r="S283" i="3" s="1"/>
  <c r="L283" i="3"/>
  <c r="M283" i="3" s="1"/>
  <c r="AW282" i="3"/>
  <c r="AV282" i="3"/>
  <c r="AU282" i="3"/>
  <c r="AT282" i="3"/>
  <c r="AS282" i="3"/>
  <c r="AR282" i="3"/>
  <c r="AQ282" i="3"/>
  <c r="AM282" i="3"/>
  <c r="AL282" i="3"/>
  <c r="AK282" i="3"/>
  <c r="AJ282" i="3"/>
  <c r="AI282" i="3"/>
  <c r="AH282" i="3"/>
  <c r="AG282" i="3"/>
  <c r="N282" i="3"/>
  <c r="O282" i="3" s="1"/>
  <c r="Q282" i="3" s="1"/>
  <c r="S282" i="3" s="1"/>
  <c r="L282" i="3"/>
  <c r="M282" i="3" s="1"/>
  <c r="AW281" i="3"/>
  <c r="AV281" i="3"/>
  <c r="AU281" i="3"/>
  <c r="AT281" i="3"/>
  <c r="AS281" i="3"/>
  <c r="AR281" i="3"/>
  <c r="AQ281" i="3"/>
  <c r="AM281" i="3"/>
  <c r="AL281" i="3"/>
  <c r="AK281" i="3"/>
  <c r="AJ281" i="3"/>
  <c r="AI281" i="3"/>
  <c r="AH281" i="3"/>
  <c r="AG281" i="3"/>
  <c r="N281" i="3"/>
  <c r="O281" i="3" s="1"/>
  <c r="Q281" i="3" s="1"/>
  <c r="S281" i="3" s="1"/>
  <c r="L281" i="3"/>
  <c r="M281" i="3" s="1"/>
  <c r="AW280" i="3"/>
  <c r="AV280" i="3"/>
  <c r="AU280" i="3"/>
  <c r="AT280" i="3"/>
  <c r="AS280" i="3"/>
  <c r="AR280" i="3"/>
  <c r="AQ280" i="3"/>
  <c r="AM280" i="3"/>
  <c r="AL280" i="3"/>
  <c r="AK280" i="3"/>
  <c r="AJ280" i="3"/>
  <c r="AI280" i="3"/>
  <c r="AH280" i="3"/>
  <c r="AG280" i="3"/>
  <c r="N280" i="3"/>
  <c r="O280" i="3" s="1"/>
  <c r="Q280" i="3" s="1"/>
  <c r="S280" i="3" s="1"/>
  <c r="L280" i="3"/>
  <c r="M280" i="3" s="1"/>
  <c r="AW279" i="3"/>
  <c r="AV279" i="3"/>
  <c r="AU279" i="3"/>
  <c r="AT279" i="3"/>
  <c r="AS279" i="3"/>
  <c r="AR279" i="3"/>
  <c r="AQ279" i="3"/>
  <c r="AM279" i="3"/>
  <c r="AL279" i="3"/>
  <c r="AK279" i="3"/>
  <c r="AJ279" i="3"/>
  <c r="AI279" i="3"/>
  <c r="AH279" i="3"/>
  <c r="AG279" i="3"/>
  <c r="N279" i="3"/>
  <c r="O279" i="3" s="1"/>
  <c r="Q279" i="3" s="1"/>
  <c r="S279" i="3" s="1"/>
  <c r="L279" i="3"/>
  <c r="M279" i="3" s="1"/>
  <c r="AW278" i="3"/>
  <c r="AV278" i="3"/>
  <c r="AU278" i="3"/>
  <c r="AT278" i="3"/>
  <c r="AS278" i="3"/>
  <c r="AR278" i="3"/>
  <c r="AQ278" i="3"/>
  <c r="AM278" i="3"/>
  <c r="AL278" i="3"/>
  <c r="AK278" i="3"/>
  <c r="AJ278" i="3"/>
  <c r="AI278" i="3"/>
  <c r="AH278" i="3"/>
  <c r="AG278" i="3"/>
  <c r="N278" i="3"/>
  <c r="O278" i="3" s="1"/>
  <c r="Q278" i="3" s="1"/>
  <c r="S278" i="3" s="1"/>
  <c r="L278" i="3"/>
  <c r="M278" i="3" s="1"/>
  <c r="AW277" i="3"/>
  <c r="AV277" i="3"/>
  <c r="AU277" i="3"/>
  <c r="AT277" i="3"/>
  <c r="AS277" i="3"/>
  <c r="AR277" i="3"/>
  <c r="AQ277" i="3"/>
  <c r="AM277" i="3"/>
  <c r="AL277" i="3"/>
  <c r="AK277" i="3"/>
  <c r="AJ277" i="3"/>
  <c r="AI277" i="3"/>
  <c r="AH277" i="3"/>
  <c r="AG277" i="3"/>
  <c r="N277" i="3"/>
  <c r="O277" i="3" s="1"/>
  <c r="Q277" i="3" s="1"/>
  <c r="S277" i="3" s="1"/>
  <c r="L277" i="3"/>
  <c r="M277" i="3" s="1"/>
  <c r="AW276" i="3"/>
  <c r="AV276" i="3"/>
  <c r="AU276" i="3"/>
  <c r="AT276" i="3"/>
  <c r="AS276" i="3"/>
  <c r="AR276" i="3"/>
  <c r="AQ276" i="3"/>
  <c r="AM276" i="3"/>
  <c r="AL276" i="3"/>
  <c r="AK276" i="3"/>
  <c r="AJ276" i="3"/>
  <c r="AI276" i="3"/>
  <c r="AH276" i="3"/>
  <c r="AG276" i="3"/>
  <c r="N276" i="3"/>
  <c r="O276" i="3" s="1"/>
  <c r="Q276" i="3" s="1"/>
  <c r="S276" i="3" s="1"/>
  <c r="L276" i="3"/>
  <c r="M276" i="3" s="1"/>
  <c r="AW275" i="3"/>
  <c r="AV275" i="3"/>
  <c r="AU275" i="3"/>
  <c r="AT275" i="3"/>
  <c r="AS275" i="3"/>
  <c r="AR275" i="3"/>
  <c r="AQ275" i="3"/>
  <c r="AM275" i="3"/>
  <c r="AL275" i="3"/>
  <c r="AK275" i="3"/>
  <c r="AJ275" i="3"/>
  <c r="AI275" i="3"/>
  <c r="AH275" i="3"/>
  <c r="AG275" i="3"/>
  <c r="N275" i="3"/>
  <c r="O275" i="3" s="1"/>
  <c r="Q275" i="3" s="1"/>
  <c r="S275" i="3" s="1"/>
  <c r="L275" i="3"/>
  <c r="M275" i="3" s="1"/>
  <c r="AW274" i="3"/>
  <c r="AV274" i="3"/>
  <c r="AU274" i="3"/>
  <c r="AT274" i="3"/>
  <c r="AS274" i="3"/>
  <c r="AR274" i="3"/>
  <c r="AQ274" i="3"/>
  <c r="AM274" i="3"/>
  <c r="AL274" i="3"/>
  <c r="AK274" i="3"/>
  <c r="AJ274" i="3"/>
  <c r="AI274" i="3"/>
  <c r="AH274" i="3"/>
  <c r="AG274" i="3"/>
  <c r="N274" i="3"/>
  <c r="O274" i="3" s="1"/>
  <c r="Q274" i="3" s="1"/>
  <c r="S274" i="3" s="1"/>
  <c r="L274" i="3"/>
  <c r="M274" i="3" s="1"/>
  <c r="AW273" i="3"/>
  <c r="AV273" i="3"/>
  <c r="AU273" i="3"/>
  <c r="AT273" i="3"/>
  <c r="AS273" i="3"/>
  <c r="AR273" i="3"/>
  <c r="AQ273" i="3"/>
  <c r="AM273" i="3"/>
  <c r="AL273" i="3"/>
  <c r="AK273" i="3"/>
  <c r="AJ273" i="3"/>
  <c r="AI273" i="3"/>
  <c r="AH273" i="3"/>
  <c r="AG273" i="3"/>
  <c r="N273" i="3"/>
  <c r="O273" i="3" s="1"/>
  <c r="Q273" i="3" s="1"/>
  <c r="S273" i="3" s="1"/>
  <c r="L273" i="3"/>
  <c r="M273" i="3" s="1"/>
  <c r="AW272" i="3"/>
  <c r="AV272" i="3"/>
  <c r="AU272" i="3"/>
  <c r="AT272" i="3"/>
  <c r="AS272" i="3"/>
  <c r="AR272" i="3"/>
  <c r="AQ272" i="3"/>
  <c r="AM272" i="3"/>
  <c r="AL272" i="3"/>
  <c r="AK272" i="3"/>
  <c r="AJ272" i="3"/>
  <c r="AI272" i="3"/>
  <c r="AH272" i="3"/>
  <c r="AG272" i="3"/>
  <c r="N272" i="3"/>
  <c r="O272" i="3" s="1"/>
  <c r="Q272" i="3" s="1"/>
  <c r="S272" i="3" s="1"/>
  <c r="L272" i="3"/>
  <c r="M272" i="3" s="1"/>
  <c r="AW271" i="3"/>
  <c r="AV271" i="3"/>
  <c r="AU271" i="3"/>
  <c r="AT271" i="3"/>
  <c r="AS271" i="3"/>
  <c r="AR271" i="3"/>
  <c r="AQ271" i="3"/>
  <c r="AM271" i="3"/>
  <c r="AL271" i="3"/>
  <c r="AK271" i="3"/>
  <c r="AJ271" i="3"/>
  <c r="AI271" i="3"/>
  <c r="AH271" i="3"/>
  <c r="AG271" i="3"/>
  <c r="N271" i="3"/>
  <c r="O271" i="3" s="1"/>
  <c r="Q271" i="3" s="1"/>
  <c r="S271" i="3" s="1"/>
  <c r="L271" i="3"/>
  <c r="M271" i="3" s="1"/>
  <c r="AW270" i="3"/>
  <c r="AV270" i="3"/>
  <c r="AU270" i="3"/>
  <c r="AT270" i="3"/>
  <c r="AS270" i="3"/>
  <c r="AR270" i="3"/>
  <c r="AQ270" i="3"/>
  <c r="AM270" i="3"/>
  <c r="AL270" i="3"/>
  <c r="AK270" i="3"/>
  <c r="AJ270" i="3"/>
  <c r="AI270" i="3"/>
  <c r="AH270" i="3"/>
  <c r="AG270" i="3"/>
  <c r="N270" i="3"/>
  <c r="O270" i="3" s="1"/>
  <c r="Q270" i="3" s="1"/>
  <c r="S270" i="3" s="1"/>
  <c r="L270" i="3"/>
  <c r="M270" i="3" s="1"/>
  <c r="AW269" i="3"/>
  <c r="AV269" i="3"/>
  <c r="AU269" i="3"/>
  <c r="AS269" i="3"/>
  <c r="AR269" i="3"/>
  <c r="AP269" i="3"/>
  <c r="AM269" i="3"/>
  <c r="AL269" i="3"/>
  <c r="AK269" i="3"/>
  <c r="AI269" i="3"/>
  <c r="AH269" i="3"/>
  <c r="AF269" i="3"/>
  <c r="N269" i="3"/>
  <c r="O269" i="3" s="1"/>
  <c r="Q269" i="3" s="1"/>
  <c r="S269" i="3" s="1"/>
  <c r="L269" i="3"/>
  <c r="M269" i="3" s="1"/>
  <c r="AW268" i="3"/>
  <c r="AV268" i="3"/>
  <c r="AU268" i="3"/>
  <c r="AS268" i="3"/>
  <c r="AR268" i="3"/>
  <c r="AP268" i="3"/>
  <c r="AM268" i="3"/>
  <c r="AL268" i="3"/>
  <c r="AK268" i="3"/>
  <c r="AI268" i="3"/>
  <c r="AH268" i="3"/>
  <c r="AF268" i="3"/>
  <c r="N268" i="3"/>
  <c r="O268" i="3" s="1"/>
  <c r="Q268" i="3" s="1"/>
  <c r="S268" i="3" s="1"/>
  <c r="L268" i="3"/>
  <c r="M268" i="3" s="1"/>
  <c r="AW267" i="3"/>
  <c r="AV267" i="3"/>
  <c r="AU267" i="3"/>
  <c r="AS267" i="3"/>
  <c r="AR267" i="3"/>
  <c r="AP267" i="3"/>
  <c r="AM267" i="3"/>
  <c r="AL267" i="3"/>
  <c r="AK267" i="3"/>
  <c r="AI267" i="3"/>
  <c r="AH267" i="3"/>
  <c r="AF267" i="3"/>
  <c r="N267" i="3"/>
  <c r="O267" i="3" s="1"/>
  <c r="Q267" i="3" s="1"/>
  <c r="S267" i="3" s="1"/>
  <c r="L267" i="3"/>
  <c r="M267" i="3" s="1"/>
  <c r="AW266" i="3"/>
  <c r="AV266" i="3"/>
  <c r="AU266" i="3"/>
  <c r="AS266" i="3"/>
  <c r="AR266" i="3"/>
  <c r="AP266" i="3"/>
  <c r="AM266" i="3"/>
  <c r="AL266" i="3"/>
  <c r="AK266" i="3"/>
  <c r="AI266" i="3"/>
  <c r="AH266" i="3"/>
  <c r="AF266" i="3"/>
  <c r="N266" i="3"/>
  <c r="O266" i="3" s="1"/>
  <c r="Q266" i="3" s="1"/>
  <c r="S266" i="3" s="1"/>
  <c r="L266" i="3"/>
  <c r="M266" i="3" s="1"/>
  <c r="AW265" i="3"/>
  <c r="AV265" i="3"/>
  <c r="AU265" i="3"/>
  <c r="AS265" i="3"/>
  <c r="AR265" i="3"/>
  <c r="AP265" i="3"/>
  <c r="AM265" i="3"/>
  <c r="AL265" i="3"/>
  <c r="AK265" i="3"/>
  <c r="AI265" i="3"/>
  <c r="AH265" i="3"/>
  <c r="AF265" i="3"/>
  <c r="N265" i="3"/>
  <c r="O265" i="3" s="1"/>
  <c r="Q265" i="3" s="1"/>
  <c r="S265" i="3" s="1"/>
  <c r="L265" i="3"/>
  <c r="M265" i="3" s="1"/>
  <c r="AW264" i="3"/>
  <c r="AV264" i="3"/>
  <c r="AU264" i="3"/>
  <c r="AS264" i="3"/>
  <c r="AR264" i="3"/>
  <c r="AP264" i="3"/>
  <c r="AM264" i="3"/>
  <c r="AL264" i="3"/>
  <c r="AK264" i="3"/>
  <c r="AI264" i="3"/>
  <c r="AH264" i="3"/>
  <c r="AF264" i="3"/>
  <c r="N264" i="3"/>
  <c r="O264" i="3" s="1"/>
  <c r="Q264" i="3" s="1"/>
  <c r="S264" i="3" s="1"/>
  <c r="L264" i="3"/>
  <c r="M264" i="3" s="1"/>
  <c r="AW263" i="3"/>
  <c r="AV263" i="3"/>
  <c r="AU263" i="3"/>
  <c r="AS263" i="3"/>
  <c r="AR263" i="3"/>
  <c r="AP263" i="3"/>
  <c r="AM263" i="3"/>
  <c r="AL263" i="3"/>
  <c r="AK263" i="3"/>
  <c r="AI263" i="3"/>
  <c r="AH263" i="3"/>
  <c r="AF263" i="3"/>
  <c r="N263" i="3"/>
  <c r="O263" i="3" s="1"/>
  <c r="Q263" i="3" s="1"/>
  <c r="S263" i="3" s="1"/>
  <c r="L263" i="3"/>
  <c r="M263" i="3" s="1"/>
  <c r="AW262" i="3"/>
  <c r="AV262" i="3"/>
  <c r="AU262" i="3"/>
  <c r="AS262" i="3"/>
  <c r="AR262" i="3"/>
  <c r="AP262" i="3"/>
  <c r="AM262" i="3"/>
  <c r="AL262" i="3"/>
  <c r="AK262" i="3"/>
  <c r="AI262" i="3"/>
  <c r="AH262" i="3"/>
  <c r="AF262" i="3"/>
  <c r="N262" i="3"/>
  <c r="O262" i="3" s="1"/>
  <c r="Q262" i="3" s="1"/>
  <c r="S262" i="3" s="1"/>
  <c r="L262" i="3"/>
  <c r="M262" i="3" s="1"/>
  <c r="AW261" i="3"/>
  <c r="AV261" i="3"/>
  <c r="AU261" i="3"/>
  <c r="AS261" i="3"/>
  <c r="AR261" i="3"/>
  <c r="AP261" i="3"/>
  <c r="AM261" i="3"/>
  <c r="AL261" i="3"/>
  <c r="AK261" i="3"/>
  <c r="AI261" i="3"/>
  <c r="AH261" i="3"/>
  <c r="AF261" i="3"/>
  <c r="N261" i="3"/>
  <c r="O261" i="3" s="1"/>
  <c r="Q261" i="3" s="1"/>
  <c r="S261" i="3" s="1"/>
  <c r="L261" i="3"/>
  <c r="M261" i="3" s="1"/>
  <c r="AW260" i="3"/>
  <c r="AV260" i="3"/>
  <c r="AU260" i="3"/>
  <c r="AS260" i="3"/>
  <c r="AR260" i="3"/>
  <c r="AP260" i="3"/>
  <c r="AM260" i="3"/>
  <c r="AL260" i="3"/>
  <c r="AK260" i="3"/>
  <c r="AI260" i="3"/>
  <c r="AH260" i="3"/>
  <c r="AF260" i="3"/>
  <c r="N260" i="3"/>
  <c r="O260" i="3" s="1"/>
  <c r="Q260" i="3" s="1"/>
  <c r="S260" i="3" s="1"/>
  <c r="L260" i="3"/>
  <c r="M260" i="3" s="1"/>
  <c r="AW259" i="3"/>
  <c r="AV259" i="3"/>
  <c r="AU259" i="3"/>
  <c r="AS259" i="3"/>
  <c r="AR259" i="3"/>
  <c r="AP259" i="3"/>
  <c r="AM259" i="3"/>
  <c r="AL259" i="3"/>
  <c r="AK259" i="3"/>
  <c r="AI259" i="3"/>
  <c r="AH259" i="3"/>
  <c r="AF259" i="3"/>
  <c r="N259" i="3"/>
  <c r="O259" i="3" s="1"/>
  <c r="Q259" i="3" s="1"/>
  <c r="S259" i="3" s="1"/>
  <c r="L259" i="3"/>
  <c r="M259" i="3" s="1"/>
  <c r="AW258" i="3"/>
  <c r="AV258" i="3"/>
  <c r="AU258" i="3"/>
  <c r="AS258" i="3"/>
  <c r="AR258" i="3"/>
  <c r="AP258" i="3"/>
  <c r="AM258" i="3"/>
  <c r="AL258" i="3"/>
  <c r="AK258" i="3"/>
  <c r="AI258" i="3"/>
  <c r="AH258" i="3"/>
  <c r="AF258" i="3"/>
  <c r="N258" i="3"/>
  <c r="O258" i="3" s="1"/>
  <c r="Q258" i="3" s="1"/>
  <c r="S258" i="3" s="1"/>
  <c r="L258" i="3"/>
  <c r="M258" i="3" s="1"/>
  <c r="AW257" i="3"/>
  <c r="AV257" i="3"/>
  <c r="AU257" i="3"/>
  <c r="AS257" i="3"/>
  <c r="AR257" i="3"/>
  <c r="AP257" i="3"/>
  <c r="AM257" i="3"/>
  <c r="AL257" i="3"/>
  <c r="AK257" i="3"/>
  <c r="AI257" i="3"/>
  <c r="AH257" i="3"/>
  <c r="AF257" i="3"/>
  <c r="N257" i="3"/>
  <c r="O257" i="3" s="1"/>
  <c r="Q257" i="3" s="1"/>
  <c r="S257" i="3" s="1"/>
  <c r="L257" i="3"/>
  <c r="M257" i="3" s="1"/>
  <c r="AW256" i="3"/>
  <c r="AV256" i="3"/>
  <c r="AU256" i="3"/>
  <c r="AS256" i="3"/>
  <c r="AR256" i="3"/>
  <c r="AP256" i="3"/>
  <c r="AM256" i="3"/>
  <c r="AL256" i="3"/>
  <c r="AK256" i="3"/>
  <c r="AI256" i="3"/>
  <c r="AH256" i="3"/>
  <c r="AF256" i="3"/>
  <c r="N256" i="3"/>
  <c r="O256" i="3" s="1"/>
  <c r="Q256" i="3" s="1"/>
  <c r="S256" i="3" s="1"/>
  <c r="L256" i="3"/>
  <c r="M256" i="3" s="1"/>
  <c r="AW255" i="3"/>
  <c r="AV255" i="3"/>
  <c r="AU255" i="3"/>
  <c r="AS255" i="3"/>
  <c r="AR255" i="3"/>
  <c r="AP255" i="3"/>
  <c r="AM255" i="3"/>
  <c r="AL255" i="3"/>
  <c r="AK255" i="3"/>
  <c r="AI255" i="3"/>
  <c r="AH255" i="3"/>
  <c r="AF255" i="3"/>
  <c r="N255" i="3"/>
  <c r="O255" i="3" s="1"/>
  <c r="Q255" i="3" s="1"/>
  <c r="S255" i="3" s="1"/>
  <c r="L255" i="3"/>
  <c r="M255" i="3" s="1"/>
  <c r="AW254" i="3"/>
  <c r="AV254" i="3"/>
  <c r="AU254" i="3"/>
  <c r="AS254" i="3"/>
  <c r="AR254" i="3"/>
  <c r="AP254" i="3"/>
  <c r="AM254" i="3"/>
  <c r="AL254" i="3"/>
  <c r="AK254" i="3"/>
  <c r="AI254" i="3"/>
  <c r="AH254" i="3"/>
  <c r="AF254" i="3"/>
  <c r="N254" i="3"/>
  <c r="O254" i="3" s="1"/>
  <c r="Q254" i="3" s="1"/>
  <c r="S254" i="3" s="1"/>
  <c r="L254" i="3"/>
  <c r="M254" i="3" s="1"/>
  <c r="AW253" i="3"/>
  <c r="AV253" i="3"/>
  <c r="AU253" i="3"/>
  <c r="AS253" i="3"/>
  <c r="AR253" i="3"/>
  <c r="AP253" i="3"/>
  <c r="AM253" i="3"/>
  <c r="AL253" i="3"/>
  <c r="AK253" i="3"/>
  <c r="AI253" i="3"/>
  <c r="AH253" i="3"/>
  <c r="AF253" i="3"/>
  <c r="N253" i="3"/>
  <c r="O253" i="3" s="1"/>
  <c r="Q253" i="3" s="1"/>
  <c r="S253" i="3" s="1"/>
  <c r="L253" i="3"/>
  <c r="M253" i="3" s="1"/>
  <c r="AW252" i="3"/>
  <c r="AV252" i="3"/>
  <c r="AU252" i="3"/>
  <c r="AS252" i="3"/>
  <c r="AR252" i="3"/>
  <c r="AP252" i="3"/>
  <c r="AM252" i="3"/>
  <c r="AL252" i="3"/>
  <c r="AK252" i="3"/>
  <c r="AI252" i="3"/>
  <c r="AH252" i="3"/>
  <c r="AF252" i="3"/>
  <c r="N252" i="3"/>
  <c r="O252" i="3" s="1"/>
  <c r="Q252" i="3" s="1"/>
  <c r="S252" i="3" s="1"/>
  <c r="L252" i="3"/>
  <c r="M252" i="3" s="1"/>
  <c r="AW251" i="3"/>
  <c r="AV251" i="3"/>
  <c r="AU251" i="3"/>
  <c r="AS251" i="3"/>
  <c r="AR251" i="3"/>
  <c r="AP251" i="3"/>
  <c r="AM251" i="3"/>
  <c r="AL251" i="3"/>
  <c r="AK251" i="3"/>
  <c r="AI251" i="3"/>
  <c r="AH251" i="3"/>
  <c r="AF251" i="3"/>
  <c r="N251" i="3"/>
  <c r="O251" i="3" s="1"/>
  <c r="Q251" i="3" s="1"/>
  <c r="S251" i="3" s="1"/>
  <c r="L251" i="3"/>
  <c r="M251" i="3" s="1"/>
  <c r="AW250" i="3"/>
  <c r="AV250" i="3"/>
  <c r="AU250" i="3"/>
  <c r="AS250" i="3"/>
  <c r="AR250" i="3"/>
  <c r="AP250" i="3"/>
  <c r="AM250" i="3"/>
  <c r="AL250" i="3"/>
  <c r="AK250" i="3"/>
  <c r="AI250" i="3"/>
  <c r="AH250" i="3"/>
  <c r="AF250" i="3"/>
  <c r="N250" i="3"/>
  <c r="O250" i="3" s="1"/>
  <c r="Q250" i="3" s="1"/>
  <c r="S250" i="3" s="1"/>
  <c r="L250" i="3"/>
  <c r="M250" i="3" s="1"/>
  <c r="AW249" i="3"/>
  <c r="AV249" i="3"/>
  <c r="AU249" i="3"/>
  <c r="AS249" i="3"/>
  <c r="AR249" i="3"/>
  <c r="AP249" i="3"/>
  <c r="AM249" i="3"/>
  <c r="AL249" i="3"/>
  <c r="AK249" i="3"/>
  <c r="AI249" i="3"/>
  <c r="AH249" i="3"/>
  <c r="AF249" i="3"/>
  <c r="N249" i="3"/>
  <c r="O249" i="3" s="1"/>
  <c r="Q249" i="3" s="1"/>
  <c r="S249" i="3" s="1"/>
  <c r="L249" i="3"/>
  <c r="M249" i="3" s="1"/>
  <c r="AW248" i="3"/>
  <c r="AV248" i="3"/>
  <c r="AU248" i="3"/>
  <c r="AS248" i="3"/>
  <c r="AR248" i="3"/>
  <c r="AP248" i="3"/>
  <c r="AM248" i="3"/>
  <c r="AL248" i="3"/>
  <c r="AK248" i="3"/>
  <c r="AI248" i="3"/>
  <c r="AH248" i="3"/>
  <c r="AF248" i="3"/>
  <c r="N248" i="3"/>
  <c r="O248" i="3" s="1"/>
  <c r="Q248" i="3" s="1"/>
  <c r="S248" i="3" s="1"/>
  <c r="L248" i="3"/>
  <c r="M248" i="3" s="1"/>
  <c r="AW247" i="3"/>
  <c r="AV247" i="3"/>
  <c r="AU247" i="3"/>
  <c r="AS247" i="3"/>
  <c r="AR247" i="3"/>
  <c r="AP247" i="3"/>
  <c r="AM247" i="3"/>
  <c r="AL247" i="3"/>
  <c r="AK247" i="3"/>
  <c r="AI247" i="3"/>
  <c r="AH247" i="3"/>
  <c r="AF247" i="3"/>
  <c r="N247" i="3"/>
  <c r="O247" i="3" s="1"/>
  <c r="Q247" i="3" s="1"/>
  <c r="S247" i="3" s="1"/>
  <c r="L247" i="3"/>
  <c r="M247" i="3" s="1"/>
  <c r="AW246" i="3"/>
  <c r="AV246" i="3"/>
  <c r="AU246" i="3"/>
  <c r="AS246" i="3"/>
  <c r="AR246" i="3"/>
  <c r="AP246" i="3"/>
  <c r="AM246" i="3"/>
  <c r="AL246" i="3"/>
  <c r="AK246" i="3"/>
  <c r="AI246" i="3"/>
  <c r="AH246" i="3"/>
  <c r="AF246" i="3"/>
  <c r="N246" i="3"/>
  <c r="O246" i="3" s="1"/>
  <c r="Q246" i="3" s="1"/>
  <c r="S246" i="3" s="1"/>
  <c r="L246" i="3"/>
  <c r="M246" i="3" s="1"/>
  <c r="AW245" i="3"/>
  <c r="AV245" i="3"/>
  <c r="AU245" i="3"/>
  <c r="AS245" i="3"/>
  <c r="AR245" i="3"/>
  <c r="AP245" i="3"/>
  <c r="AM245" i="3"/>
  <c r="AL245" i="3"/>
  <c r="AK245" i="3"/>
  <c r="AI245" i="3"/>
  <c r="AH245" i="3"/>
  <c r="AF245" i="3"/>
  <c r="N245" i="3"/>
  <c r="O245" i="3" s="1"/>
  <c r="Q245" i="3" s="1"/>
  <c r="S245" i="3" s="1"/>
  <c r="L245" i="3"/>
  <c r="M245" i="3" s="1"/>
  <c r="AW244" i="3"/>
  <c r="AV244" i="3"/>
  <c r="AU244" i="3"/>
  <c r="AS244" i="3"/>
  <c r="AR244" i="3"/>
  <c r="AP244" i="3"/>
  <c r="AM244" i="3"/>
  <c r="AL244" i="3"/>
  <c r="AK244" i="3"/>
  <c r="AI244" i="3"/>
  <c r="AH244" i="3"/>
  <c r="AF244" i="3"/>
  <c r="N244" i="3"/>
  <c r="O244" i="3" s="1"/>
  <c r="Q244" i="3" s="1"/>
  <c r="S244" i="3" s="1"/>
  <c r="L244" i="3"/>
  <c r="M244" i="3" s="1"/>
  <c r="AW243" i="3"/>
  <c r="AV243" i="3"/>
  <c r="AU243" i="3"/>
  <c r="AS243" i="3"/>
  <c r="AR243" i="3"/>
  <c r="AP243" i="3"/>
  <c r="AM243" i="3"/>
  <c r="AL243" i="3"/>
  <c r="AK243" i="3"/>
  <c r="AI243" i="3"/>
  <c r="AH243" i="3"/>
  <c r="AF243" i="3"/>
  <c r="N243" i="3"/>
  <c r="O243" i="3" s="1"/>
  <c r="Q243" i="3" s="1"/>
  <c r="S243" i="3" s="1"/>
  <c r="L243" i="3"/>
  <c r="M243" i="3" s="1"/>
  <c r="AW242" i="3"/>
  <c r="AV242" i="3"/>
  <c r="AU242" i="3"/>
  <c r="AS242" i="3"/>
  <c r="AR242" i="3"/>
  <c r="AP242" i="3"/>
  <c r="AM242" i="3"/>
  <c r="AL242" i="3"/>
  <c r="AK242" i="3"/>
  <c r="AI242" i="3"/>
  <c r="AH242" i="3"/>
  <c r="AF242" i="3"/>
  <c r="N242" i="3"/>
  <c r="O242" i="3" s="1"/>
  <c r="Q242" i="3" s="1"/>
  <c r="S242" i="3" s="1"/>
  <c r="L242" i="3"/>
  <c r="M242" i="3" s="1"/>
  <c r="AW241" i="3"/>
  <c r="AV241" i="3"/>
  <c r="AU241" i="3"/>
  <c r="AS241" i="3"/>
  <c r="AR241" i="3"/>
  <c r="AP241" i="3"/>
  <c r="AM241" i="3"/>
  <c r="AL241" i="3"/>
  <c r="AK241" i="3"/>
  <c r="AI241" i="3"/>
  <c r="AH241" i="3"/>
  <c r="AF241" i="3"/>
  <c r="N241" i="3"/>
  <c r="O241" i="3" s="1"/>
  <c r="Q241" i="3" s="1"/>
  <c r="S241" i="3" s="1"/>
  <c r="L241" i="3"/>
  <c r="M241" i="3" s="1"/>
  <c r="AW240" i="3"/>
  <c r="AV240" i="3"/>
  <c r="AU240" i="3"/>
  <c r="AS240" i="3"/>
  <c r="AR240" i="3"/>
  <c r="AP240" i="3"/>
  <c r="AM240" i="3"/>
  <c r="AL240" i="3"/>
  <c r="AK240" i="3"/>
  <c r="AI240" i="3"/>
  <c r="AH240" i="3"/>
  <c r="AF240" i="3"/>
  <c r="N240" i="3"/>
  <c r="O240" i="3" s="1"/>
  <c r="Q240" i="3" s="1"/>
  <c r="S240" i="3" s="1"/>
  <c r="L240" i="3"/>
  <c r="M240" i="3" s="1"/>
  <c r="AW239" i="3"/>
  <c r="AV239" i="3"/>
  <c r="AU239" i="3"/>
  <c r="AS239" i="3"/>
  <c r="AR239" i="3"/>
  <c r="AP239" i="3"/>
  <c r="AM239" i="3"/>
  <c r="AL239" i="3"/>
  <c r="AK239" i="3"/>
  <c r="AI239" i="3"/>
  <c r="AH239" i="3"/>
  <c r="AF239" i="3"/>
  <c r="N239" i="3"/>
  <c r="O239" i="3" s="1"/>
  <c r="Q239" i="3" s="1"/>
  <c r="S239" i="3" s="1"/>
  <c r="L239" i="3"/>
  <c r="M239" i="3" s="1"/>
  <c r="AW238" i="3"/>
  <c r="AV238" i="3"/>
  <c r="AU238" i="3"/>
  <c r="AS238" i="3"/>
  <c r="AR238" i="3"/>
  <c r="AP238" i="3"/>
  <c r="AM238" i="3"/>
  <c r="AL238" i="3"/>
  <c r="AK238" i="3"/>
  <c r="AI238" i="3"/>
  <c r="AH238" i="3"/>
  <c r="AF238" i="3"/>
  <c r="N238" i="3"/>
  <c r="O238" i="3" s="1"/>
  <c r="Q238" i="3" s="1"/>
  <c r="S238" i="3" s="1"/>
  <c r="L238" i="3"/>
  <c r="M238" i="3" s="1"/>
  <c r="AW237" i="3"/>
  <c r="AV237" i="3"/>
  <c r="AU237" i="3"/>
  <c r="AS237" i="3"/>
  <c r="AR237" i="3"/>
  <c r="AP237" i="3"/>
  <c r="AM237" i="3"/>
  <c r="AL237" i="3"/>
  <c r="AK237" i="3"/>
  <c r="AI237" i="3"/>
  <c r="AH237" i="3"/>
  <c r="AF237" i="3"/>
  <c r="N237" i="3"/>
  <c r="O237" i="3" s="1"/>
  <c r="Q237" i="3" s="1"/>
  <c r="S237" i="3" s="1"/>
  <c r="L237" i="3"/>
  <c r="M237" i="3" s="1"/>
  <c r="AW236" i="3"/>
  <c r="AV236" i="3"/>
  <c r="AU236" i="3"/>
  <c r="AS236" i="3"/>
  <c r="AR236" i="3"/>
  <c r="AP236" i="3"/>
  <c r="AM236" i="3"/>
  <c r="AL236" i="3"/>
  <c r="AK236" i="3"/>
  <c r="AI236" i="3"/>
  <c r="AH236" i="3"/>
  <c r="AF236" i="3"/>
  <c r="N236" i="3"/>
  <c r="O236" i="3" s="1"/>
  <c r="Q236" i="3" s="1"/>
  <c r="S236" i="3" s="1"/>
  <c r="L236" i="3"/>
  <c r="M236" i="3" s="1"/>
  <c r="AW235" i="3"/>
  <c r="AV235" i="3"/>
  <c r="AU235" i="3"/>
  <c r="AS235" i="3"/>
  <c r="AR235" i="3"/>
  <c r="AP235" i="3"/>
  <c r="AM235" i="3"/>
  <c r="AL235" i="3"/>
  <c r="AK235" i="3"/>
  <c r="AI235" i="3"/>
  <c r="AH235" i="3"/>
  <c r="AF235" i="3"/>
  <c r="N235" i="3"/>
  <c r="O235" i="3" s="1"/>
  <c r="Q235" i="3" s="1"/>
  <c r="S235" i="3" s="1"/>
  <c r="L235" i="3"/>
  <c r="M235" i="3" s="1"/>
  <c r="AW234" i="3"/>
  <c r="AV234" i="3"/>
  <c r="AU234" i="3"/>
  <c r="AS234" i="3"/>
  <c r="AR234" i="3"/>
  <c r="AP234" i="3"/>
  <c r="AM234" i="3"/>
  <c r="AL234" i="3"/>
  <c r="AK234" i="3"/>
  <c r="AI234" i="3"/>
  <c r="AH234" i="3"/>
  <c r="AF234" i="3"/>
  <c r="N234" i="3"/>
  <c r="O234" i="3" s="1"/>
  <c r="Q234" i="3" s="1"/>
  <c r="S234" i="3" s="1"/>
  <c r="L234" i="3"/>
  <c r="M234" i="3" s="1"/>
  <c r="AW233" i="3"/>
  <c r="AV233" i="3"/>
  <c r="AU233" i="3"/>
  <c r="AS233" i="3"/>
  <c r="AR233" i="3"/>
  <c r="AP233" i="3"/>
  <c r="AM233" i="3"/>
  <c r="AL233" i="3"/>
  <c r="AK233" i="3"/>
  <c r="AI233" i="3"/>
  <c r="AH233" i="3"/>
  <c r="AF233" i="3"/>
  <c r="N233" i="3"/>
  <c r="O233" i="3" s="1"/>
  <c r="Q233" i="3" s="1"/>
  <c r="S233" i="3" s="1"/>
  <c r="L233" i="3"/>
  <c r="M233" i="3" s="1"/>
  <c r="AW232" i="3"/>
  <c r="AV232" i="3"/>
  <c r="AU232" i="3"/>
  <c r="AS232" i="3"/>
  <c r="AR232" i="3"/>
  <c r="AP232" i="3"/>
  <c r="AM232" i="3"/>
  <c r="AL232" i="3"/>
  <c r="AK232" i="3"/>
  <c r="AI232" i="3"/>
  <c r="AH232" i="3"/>
  <c r="AF232" i="3"/>
  <c r="N232" i="3"/>
  <c r="O232" i="3" s="1"/>
  <c r="Q232" i="3" s="1"/>
  <c r="S232" i="3" s="1"/>
  <c r="L232" i="3"/>
  <c r="M232" i="3" s="1"/>
  <c r="AW231" i="3"/>
  <c r="AV231" i="3"/>
  <c r="AU231" i="3"/>
  <c r="AS231" i="3"/>
  <c r="AR231" i="3"/>
  <c r="AP231" i="3"/>
  <c r="AM231" i="3"/>
  <c r="AL231" i="3"/>
  <c r="AK231" i="3"/>
  <c r="AI231" i="3"/>
  <c r="AH231" i="3"/>
  <c r="AF231" i="3"/>
  <c r="N231" i="3"/>
  <c r="O231" i="3" s="1"/>
  <c r="Q231" i="3" s="1"/>
  <c r="S231" i="3" s="1"/>
  <c r="L231" i="3"/>
  <c r="M231" i="3" s="1"/>
  <c r="AW230" i="3"/>
  <c r="AV230" i="3"/>
  <c r="AU230" i="3"/>
  <c r="AS230" i="3"/>
  <c r="AR230" i="3"/>
  <c r="AP230" i="3"/>
  <c r="AM230" i="3"/>
  <c r="AL230" i="3"/>
  <c r="AK230" i="3"/>
  <c r="AI230" i="3"/>
  <c r="AH230" i="3"/>
  <c r="AF230" i="3"/>
  <c r="N230" i="3"/>
  <c r="O230" i="3" s="1"/>
  <c r="Q230" i="3" s="1"/>
  <c r="S230" i="3" s="1"/>
  <c r="L230" i="3"/>
  <c r="M230" i="3" s="1"/>
  <c r="AW229" i="3"/>
  <c r="AV229" i="3"/>
  <c r="AU229" i="3"/>
  <c r="AS229" i="3"/>
  <c r="AR229" i="3"/>
  <c r="AP229" i="3"/>
  <c r="AM229" i="3"/>
  <c r="AL229" i="3"/>
  <c r="AK229" i="3"/>
  <c r="AI229" i="3"/>
  <c r="AH229" i="3"/>
  <c r="AF229" i="3"/>
  <c r="N229" i="3"/>
  <c r="O229" i="3" s="1"/>
  <c r="Q229" i="3" s="1"/>
  <c r="S229" i="3" s="1"/>
  <c r="L229" i="3"/>
  <c r="M229" i="3" s="1"/>
  <c r="AW228" i="3"/>
  <c r="AV228" i="3"/>
  <c r="AU228" i="3"/>
  <c r="AS228" i="3"/>
  <c r="AR228" i="3"/>
  <c r="AP228" i="3"/>
  <c r="AM228" i="3"/>
  <c r="AL228" i="3"/>
  <c r="AK228" i="3"/>
  <c r="AI228" i="3"/>
  <c r="AH228" i="3"/>
  <c r="AF228" i="3"/>
  <c r="N228" i="3"/>
  <c r="O228" i="3" s="1"/>
  <c r="Q228" i="3" s="1"/>
  <c r="S228" i="3" s="1"/>
  <c r="L228" i="3"/>
  <c r="M228" i="3" s="1"/>
  <c r="AW227" i="3"/>
  <c r="AV227" i="3"/>
  <c r="AU227" i="3"/>
  <c r="AS227" i="3"/>
  <c r="AR227" i="3"/>
  <c r="AP227" i="3"/>
  <c r="AM227" i="3"/>
  <c r="AL227" i="3"/>
  <c r="AK227" i="3"/>
  <c r="AI227" i="3"/>
  <c r="AH227" i="3"/>
  <c r="AF227" i="3"/>
  <c r="N227" i="3"/>
  <c r="O227" i="3" s="1"/>
  <c r="Q227" i="3" s="1"/>
  <c r="S227" i="3" s="1"/>
  <c r="L227" i="3"/>
  <c r="M227" i="3" s="1"/>
  <c r="AW226" i="3"/>
  <c r="AV226" i="3"/>
  <c r="AU226" i="3"/>
  <c r="AS226" i="3"/>
  <c r="AR226" i="3"/>
  <c r="AP226" i="3"/>
  <c r="AM226" i="3"/>
  <c r="AL226" i="3"/>
  <c r="AK226" i="3"/>
  <c r="AI226" i="3"/>
  <c r="AH226" i="3"/>
  <c r="AF226" i="3"/>
  <c r="N226" i="3"/>
  <c r="O226" i="3" s="1"/>
  <c r="Q226" i="3" s="1"/>
  <c r="S226" i="3" s="1"/>
  <c r="L226" i="3"/>
  <c r="M226" i="3" s="1"/>
  <c r="AW225" i="3"/>
  <c r="AV225" i="3"/>
  <c r="AU225" i="3"/>
  <c r="AS225" i="3"/>
  <c r="AR225" i="3"/>
  <c r="AP225" i="3"/>
  <c r="AM225" i="3"/>
  <c r="AL225" i="3"/>
  <c r="AK225" i="3"/>
  <c r="AI225" i="3"/>
  <c r="AH225" i="3"/>
  <c r="AF225" i="3"/>
  <c r="N225" i="3"/>
  <c r="O225" i="3" s="1"/>
  <c r="Q225" i="3" s="1"/>
  <c r="S225" i="3" s="1"/>
  <c r="L225" i="3"/>
  <c r="M225" i="3" s="1"/>
  <c r="AW224" i="3"/>
  <c r="AV224" i="3"/>
  <c r="AU224" i="3"/>
  <c r="AS224" i="3"/>
  <c r="AR224" i="3"/>
  <c r="AP224" i="3"/>
  <c r="AM224" i="3"/>
  <c r="AL224" i="3"/>
  <c r="AK224" i="3"/>
  <c r="AI224" i="3"/>
  <c r="AH224" i="3"/>
  <c r="AF224" i="3"/>
  <c r="N224" i="3"/>
  <c r="O224" i="3" s="1"/>
  <c r="Q224" i="3" s="1"/>
  <c r="S224" i="3" s="1"/>
  <c r="L224" i="3"/>
  <c r="M224" i="3" s="1"/>
  <c r="AW223" i="3"/>
  <c r="AV223" i="3"/>
  <c r="AU223" i="3"/>
  <c r="AS223" i="3"/>
  <c r="AR223" i="3"/>
  <c r="AP223" i="3"/>
  <c r="AM223" i="3"/>
  <c r="AL223" i="3"/>
  <c r="AK223" i="3"/>
  <c r="AI223" i="3"/>
  <c r="AH223" i="3"/>
  <c r="AF223" i="3"/>
  <c r="N223" i="3"/>
  <c r="O223" i="3" s="1"/>
  <c r="Q223" i="3" s="1"/>
  <c r="S223" i="3" s="1"/>
  <c r="L223" i="3"/>
  <c r="M223" i="3" s="1"/>
  <c r="AW222" i="3"/>
  <c r="AV222" i="3"/>
  <c r="AU222" i="3"/>
  <c r="AS222" i="3"/>
  <c r="AR222" i="3"/>
  <c r="AP222" i="3"/>
  <c r="AM222" i="3"/>
  <c r="AL222" i="3"/>
  <c r="AK222" i="3"/>
  <c r="AI222" i="3"/>
  <c r="AH222" i="3"/>
  <c r="AF222" i="3"/>
  <c r="N222" i="3"/>
  <c r="O222" i="3" s="1"/>
  <c r="Q222" i="3" s="1"/>
  <c r="S222" i="3" s="1"/>
  <c r="L222" i="3"/>
  <c r="M222" i="3" s="1"/>
  <c r="AW221" i="3"/>
  <c r="AV221" i="3"/>
  <c r="AU221" i="3"/>
  <c r="AS221" i="3"/>
  <c r="AR221" i="3"/>
  <c r="AP221" i="3"/>
  <c r="AM221" i="3"/>
  <c r="AL221" i="3"/>
  <c r="AK221" i="3"/>
  <c r="AI221" i="3"/>
  <c r="AH221" i="3"/>
  <c r="AF221" i="3"/>
  <c r="N221" i="3"/>
  <c r="O221" i="3" s="1"/>
  <c r="Q221" i="3" s="1"/>
  <c r="S221" i="3" s="1"/>
  <c r="L221" i="3"/>
  <c r="M221" i="3" s="1"/>
  <c r="AW220" i="3"/>
  <c r="AV220" i="3"/>
  <c r="AU220" i="3"/>
  <c r="AS220" i="3"/>
  <c r="AR220" i="3"/>
  <c r="AP220" i="3"/>
  <c r="AM220" i="3"/>
  <c r="AL220" i="3"/>
  <c r="AK220" i="3"/>
  <c r="AI220" i="3"/>
  <c r="AH220" i="3"/>
  <c r="AF220" i="3"/>
  <c r="N220" i="3"/>
  <c r="O220" i="3" s="1"/>
  <c r="Q220" i="3" s="1"/>
  <c r="S220" i="3" s="1"/>
  <c r="L220" i="3"/>
  <c r="M220" i="3" s="1"/>
  <c r="AW219" i="3"/>
  <c r="AV219" i="3"/>
  <c r="AU219" i="3"/>
  <c r="AS219" i="3"/>
  <c r="AR219" i="3"/>
  <c r="AP219" i="3"/>
  <c r="AM219" i="3"/>
  <c r="AL219" i="3"/>
  <c r="AK219" i="3"/>
  <c r="AI219" i="3"/>
  <c r="AH219" i="3"/>
  <c r="AF219" i="3"/>
  <c r="N219" i="3"/>
  <c r="O219" i="3" s="1"/>
  <c r="Q219" i="3" s="1"/>
  <c r="S219" i="3" s="1"/>
  <c r="L219" i="3"/>
  <c r="M219" i="3" s="1"/>
  <c r="AW218" i="3"/>
  <c r="AV218" i="3"/>
  <c r="AU218" i="3"/>
  <c r="AS218" i="3"/>
  <c r="AR218" i="3"/>
  <c r="AP218" i="3"/>
  <c r="AM218" i="3"/>
  <c r="AL218" i="3"/>
  <c r="AK218" i="3"/>
  <c r="AI218" i="3"/>
  <c r="AH218" i="3"/>
  <c r="AF218" i="3"/>
  <c r="N218" i="3"/>
  <c r="O218" i="3" s="1"/>
  <c r="Q218" i="3" s="1"/>
  <c r="S218" i="3" s="1"/>
  <c r="L218" i="3"/>
  <c r="M218" i="3" s="1"/>
  <c r="AW217" i="3"/>
  <c r="AV217" i="3"/>
  <c r="AU217" i="3"/>
  <c r="AS217" i="3"/>
  <c r="AR217" i="3"/>
  <c r="AP217" i="3"/>
  <c r="AM217" i="3"/>
  <c r="AL217" i="3"/>
  <c r="AK217" i="3"/>
  <c r="AI217" i="3"/>
  <c r="AH217" i="3"/>
  <c r="AF217" i="3"/>
  <c r="N217" i="3"/>
  <c r="O217" i="3" s="1"/>
  <c r="Q217" i="3" s="1"/>
  <c r="S217" i="3" s="1"/>
  <c r="L217" i="3"/>
  <c r="M217" i="3" s="1"/>
  <c r="AW216" i="3"/>
  <c r="AV216" i="3"/>
  <c r="AU216" i="3"/>
  <c r="AS216" i="3"/>
  <c r="AR216" i="3"/>
  <c r="AP216" i="3"/>
  <c r="AM216" i="3"/>
  <c r="AL216" i="3"/>
  <c r="AK216" i="3"/>
  <c r="AI216" i="3"/>
  <c r="AH216" i="3"/>
  <c r="AF216" i="3"/>
  <c r="N216" i="3"/>
  <c r="O216" i="3" s="1"/>
  <c r="Q216" i="3" s="1"/>
  <c r="S216" i="3" s="1"/>
  <c r="L216" i="3"/>
  <c r="M216" i="3" s="1"/>
  <c r="AW215" i="3"/>
  <c r="AV215" i="3"/>
  <c r="AU215" i="3"/>
  <c r="AS215" i="3"/>
  <c r="AR215" i="3"/>
  <c r="AP215" i="3"/>
  <c r="AM215" i="3"/>
  <c r="AL215" i="3"/>
  <c r="AK215" i="3"/>
  <c r="AI215" i="3"/>
  <c r="AH215" i="3"/>
  <c r="AF215" i="3"/>
  <c r="N215" i="3"/>
  <c r="O215" i="3" s="1"/>
  <c r="Q215" i="3" s="1"/>
  <c r="S215" i="3" s="1"/>
  <c r="L215" i="3"/>
  <c r="M215" i="3" s="1"/>
  <c r="AW214" i="3"/>
  <c r="AV214" i="3"/>
  <c r="AU214" i="3"/>
  <c r="AS214" i="3"/>
  <c r="AR214" i="3"/>
  <c r="AP214" i="3"/>
  <c r="AM214" i="3"/>
  <c r="AL214" i="3"/>
  <c r="AK214" i="3"/>
  <c r="AI214" i="3"/>
  <c r="AH214" i="3"/>
  <c r="AF214" i="3"/>
  <c r="N214" i="3"/>
  <c r="O214" i="3" s="1"/>
  <c r="Q214" i="3" s="1"/>
  <c r="S214" i="3" s="1"/>
  <c r="L214" i="3"/>
  <c r="M214" i="3" s="1"/>
  <c r="AW213" i="3"/>
  <c r="AV213" i="3"/>
  <c r="AU213" i="3"/>
  <c r="AS213" i="3"/>
  <c r="AR213" i="3"/>
  <c r="AP213" i="3"/>
  <c r="AM213" i="3"/>
  <c r="AL213" i="3"/>
  <c r="AK213" i="3"/>
  <c r="AI213" i="3"/>
  <c r="AH213" i="3"/>
  <c r="AF213" i="3"/>
  <c r="N213" i="3"/>
  <c r="O213" i="3" s="1"/>
  <c r="Q213" i="3" s="1"/>
  <c r="S213" i="3" s="1"/>
  <c r="L213" i="3"/>
  <c r="M213" i="3" s="1"/>
  <c r="AW212" i="3"/>
  <c r="AV212" i="3"/>
  <c r="AU212" i="3"/>
  <c r="AS212" i="3"/>
  <c r="AR212" i="3"/>
  <c r="AP212" i="3"/>
  <c r="AM212" i="3"/>
  <c r="AL212" i="3"/>
  <c r="AK212" i="3"/>
  <c r="AI212" i="3"/>
  <c r="AH212" i="3"/>
  <c r="AF212" i="3"/>
  <c r="N212" i="3"/>
  <c r="O212" i="3" s="1"/>
  <c r="Q212" i="3" s="1"/>
  <c r="S212" i="3" s="1"/>
  <c r="L212" i="3"/>
  <c r="M212" i="3" s="1"/>
  <c r="AW211" i="3"/>
  <c r="AV211" i="3"/>
  <c r="AU211" i="3"/>
  <c r="AS211" i="3"/>
  <c r="AR211" i="3"/>
  <c r="AP211" i="3"/>
  <c r="AM211" i="3"/>
  <c r="AL211" i="3"/>
  <c r="AK211" i="3"/>
  <c r="AI211" i="3"/>
  <c r="AH211" i="3"/>
  <c r="AF211" i="3"/>
  <c r="N211" i="3"/>
  <c r="O211" i="3" s="1"/>
  <c r="Q211" i="3" s="1"/>
  <c r="S211" i="3" s="1"/>
  <c r="L211" i="3"/>
  <c r="M211" i="3" s="1"/>
  <c r="AW210" i="3"/>
  <c r="AV210" i="3"/>
  <c r="AU210" i="3"/>
  <c r="AS210" i="3"/>
  <c r="AR210" i="3"/>
  <c r="AP210" i="3"/>
  <c r="AM210" i="3"/>
  <c r="AL210" i="3"/>
  <c r="AK210" i="3"/>
  <c r="AI210" i="3"/>
  <c r="AH210" i="3"/>
  <c r="AF210" i="3"/>
  <c r="N210" i="3"/>
  <c r="O210" i="3" s="1"/>
  <c r="Q210" i="3" s="1"/>
  <c r="S210" i="3" s="1"/>
  <c r="L210" i="3"/>
  <c r="M210" i="3" s="1"/>
  <c r="AW209" i="3"/>
  <c r="AV209" i="3"/>
  <c r="AU209" i="3"/>
  <c r="AS209" i="3"/>
  <c r="AR209" i="3"/>
  <c r="AP209" i="3"/>
  <c r="AM209" i="3"/>
  <c r="AL209" i="3"/>
  <c r="AK209" i="3"/>
  <c r="AI209" i="3"/>
  <c r="AH209" i="3"/>
  <c r="AF209" i="3"/>
  <c r="N209" i="3"/>
  <c r="O209" i="3" s="1"/>
  <c r="Q209" i="3" s="1"/>
  <c r="S209" i="3" s="1"/>
  <c r="L209" i="3"/>
  <c r="M209" i="3" s="1"/>
  <c r="AW208" i="3"/>
  <c r="AV208" i="3"/>
  <c r="AU208" i="3"/>
  <c r="AS208" i="3"/>
  <c r="AR208" i="3"/>
  <c r="AP208" i="3"/>
  <c r="AM208" i="3"/>
  <c r="AL208" i="3"/>
  <c r="AK208" i="3"/>
  <c r="AI208" i="3"/>
  <c r="AH208" i="3"/>
  <c r="AF208" i="3"/>
  <c r="N208" i="3"/>
  <c r="O208" i="3" s="1"/>
  <c r="Q208" i="3" s="1"/>
  <c r="S208" i="3" s="1"/>
  <c r="L208" i="3"/>
  <c r="M208" i="3" s="1"/>
  <c r="AW207" i="3"/>
  <c r="AV207" i="3"/>
  <c r="AU207" i="3"/>
  <c r="AS207" i="3"/>
  <c r="AR207" i="3"/>
  <c r="AP207" i="3"/>
  <c r="AM207" i="3"/>
  <c r="AL207" i="3"/>
  <c r="AK207" i="3"/>
  <c r="AI207" i="3"/>
  <c r="AH207" i="3"/>
  <c r="AF207" i="3"/>
  <c r="N207" i="3"/>
  <c r="O207" i="3" s="1"/>
  <c r="Q207" i="3" s="1"/>
  <c r="S207" i="3" s="1"/>
  <c r="L207" i="3"/>
  <c r="M207" i="3" s="1"/>
  <c r="AW206" i="3"/>
  <c r="AV206" i="3"/>
  <c r="AU206" i="3"/>
  <c r="AS206" i="3"/>
  <c r="AR206" i="3"/>
  <c r="AP206" i="3"/>
  <c r="AM206" i="3"/>
  <c r="AL206" i="3"/>
  <c r="AK206" i="3"/>
  <c r="AI206" i="3"/>
  <c r="AH206" i="3"/>
  <c r="AF206" i="3"/>
  <c r="N206" i="3"/>
  <c r="O206" i="3" s="1"/>
  <c r="Q206" i="3" s="1"/>
  <c r="S206" i="3" s="1"/>
  <c r="L206" i="3"/>
  <c r="M206" i="3" s="1"/>
  <c r="AW205" i="3"/>
  <c r="AV205" i="3"/>
  <c r="AU205" i="3"/>
  <c r="AS205" i="3"/>
  <c r="AR205" i="3"/>
  <c r="AP205" i="3"/>
  <c r="AM205" i="3"/>
  <c r="AL205" i="3"/>
  <c r="AK205" i="3"/>
  <c r="AI205" i="3"/>
  <c r="AH205" i="3"/>
  <c r="AF205" i="3"/>
  <c r="N205" i="3"/>
  <c r="O205" i="3" s="1"/>
  <c r="Q205" i="3" s="1"/>
  <c r="S205" i="3" s="1"/>
  <c r="L205" i="3"/>
  <c r="M205" i="3" s="1"/>
  <c r="AW204" i="3"/>
  <c r="AV204" i="3"/>
  <c r="AU204" i="3"/>
  <c r="AS204" i="3"/>
  <c r="AR204" i="3"/>
  <c r="AP204" i="3"/>
  <c r="AM204" i="3"/>
  <c r="AL204" i="3"/>
  <c r="AK204" i="3"/>
  <c r="AI204" i="3"/>
  <c r="AH204" i="3"/>
  <c r="AF204" i="3"/>
  <c r="N204" i="3"/>
  <c r="O204" i="3" s="1"/>
  <c r="Q204" i="3" s="1"/>
  <c r="S204" i="3" s="1"/>
  <c r="L204" i="3"/>
  <c r="M204" i="3" s="1"/>
  <c r="AW203" i="3"/>
  <c r="AV203" i="3"/>
  <c r="AU203" i="3"/>
  <c r="AS203" i="3"/>
  <c r="AR203" i="3"/>
  <c r="AP203" i="3"/>
  <c r="AM203" i="3"/>
  <c r="AL203" i="3"/>
  <c r="AK203" i="3"/>
  <c r="AI203" i="3"/>
  <c r="AH203" i="3"/>
  <c r="AF203" i="3"/>
  <c r="N203" i="3"/>
  <c r="O203" i="3" s="1"/>
  <c r="Q203" i="3" s="1"/>
  <c r="S203" i="3" s="1"/>
  <c r="L203" i="3"/>
  <c r="M203" i="3" s="1"/>
  <c r="AW202" i="3"/>
  <c r="AV202" i="3"/>
  <c r="AU202" i="3"/>
  <c r="AS202" i="3"/>
  <c r="AR202" i="3"/>
  <c r="AP202" i="3"/>
  <c r="AM202" i="3"/>
  <c r="AL202" i="3"/>
  <c r="AK202" i="3"/>
  <c r="AI202" i="3"/>
  <c r="AH202" i="3"/>
  <c r="AF202" i="3"/>
  <c r="N202" i="3"/>
  <c r="O202" i="3" s="1"/>
  <c r="Q202" i="3" s="1"/>
  <c r="S202" i="3" s="1"/>
  <c r="L202" i="3"/>
  <c r="M202" i="3" s="1"/>
  <c r="AW201" i="3"/>
  <c r="AV201" i="3"/>
  <c r="AU201" i="3"/>
  <c r="AS201" i="3"/>
  <c r="AR201" i="3"/>
  <c r="AP201" i="3"/>
  <c r="AM201" i="3"/>
  <c r="AL201" i="3"/>
  <c r="AK201" i="3"/>
  <c r="AI201" i="3"/>
  <c r="AH201" i="3"/>
  <c r="AF201" i="3"/>
  <c r="N201" i="3"/>
  <c r="O201" i="3" s="1"/>
  <c r="Q201" i="3" s="1"/>
  <c r="S201" i="3" s="1"/>
  <c r="L201" i="3"/>
  <c r="M201" i="3" s="1"/>
  <c r="AW200" i="3"/>
  <c r="AV200" i="3"/>
  <c r="AU200" i="3"/>
  <c r="AS200" i="3"/>
  <c r="AR200" i="3"/>
  <c r="AP200" i="3"/>
  <c r="AM200" i="3"/>
  <c r="AL200" i="3"/>
  <c r="AK200" i="3"/>
  <c r="AI200" i="3"/>
  <c r="AH200" i="3"/>
  <c r="AF200" i="3"/>
  <c r="N200" i="3"/>
  <c r="O200" i="3" s="1"/>
  <c r="Q200" i="3" s="1"/>
  <c r="S200" i="3" s="1"/>
  <c r="L200" i="3"/>
  <c r="M200" i="3" s="1"/>
  <c r="AW199" i="3"/>
  <c r="AV199" i="3"/>
  <c r="AU199" i="3"/>
  <c r="AS199" i="3"/>
  <c r="AR199" i="3"/>
  <c r="AP199" i="3"/>
  <c r="AM199" i="3"/>
  <c r="AL199" i="3"/>
  <c r="AK199" i="3"/>
  <c r="AI199" i="3"/>
  <c r="AH199" i="3"/>
  <c r="AF199" i="3"/>
  <c r="N199" i="3"/>
  <c r="O199" i="3" s="1"/>
  <c r="Q199" i="3" s="1"/>
  <c r="S199" i="3" s="1"/>
  <c r="L199" i="3"/>
  <c r="M199" i="3" s="1"/>
  <c r="AW198" i="3"/>
  <c r="AV198" i="3"/>
  <c r="AU198" i="3"/>
  <c r="AS198" i="3"/>
  <c r="AR198" i="3"/>
  <c r="AP198" i="3"/>
  <c r="AM198" i="3"/>
  <c r="AL198" i="3"/>
  <c r="AK198" i="3"/>
  <c r="AI198" i="3"/>
  <c r="AH198" i="3"/>
  <c r="AF198" i="3"/>
  <c r="N198" i="3"/>
  <c r="O198" i="3" s="1"/>
  <c r="Q198" i="3" s="1"/>
  <c r="S198" i="3" s="1"/>
  <c r="L198" i="3"/>
  <c r="M198" i="3" s="1"/>
  <c r="AW197" i="3"/>
  <c r="AV197" i="3"/>
  <c r="AU197" i="3"/>
  <c r="AS197" i="3"/>
  <c r="AR197" i="3"/>
  <c r="AP197" i="3"/>
  <c r="AM197" i="3"/>
  <c r="AL197" i="3"/>
  <c r="AK197" i="3"/>
  <c r="AI197" i="3"/>
  <c r="AH197" i="3"/>
  <c r="AF197" i="3"/>
  <c r="N197" i="3"/>
  <c r="O197" i="3" s="1"/>
  <c r="Q197" i="3" s="1"/>
  <c r="S197" i="3" s="1"/>
  <c r="L197" i="3"/>
  <c r="M197" i="3" s="1"/>
  <c r="AW196" i="3"/>
  <c r="AV196" i="3"/>
  <c r="AU196" i="3"/>
  <c r="AS196" i="3"/>
  <c r="AR196" i="3"/>
  <c r="AP196" i="3"/>
  <c r="AM196" i="3"/>
  <c r="AL196" i="3"/>
  <c r="AK196" i="3"/>
  <c r="AI196" i="3"/>
  <c r="AH196" i="3"/>
  <c r="AF196" i="3"/>
  <c r="N196" i="3"/>
  <c r="O196" i="3" s="1"/>
  <c r="Q196" i="3" s="1"/>
  <c r="S196" i="3" s="1"/>
  <c r="L196" i="3"/>
  <c r="M196" i="3" s="1"/>
  <c r="AW195" i="3"/>
  <c r="AV195" i="3"/>
  <c r="AU195" i="3"/>
  <c r="AS195" i="3"/>
  <c r="AR195" i="3"/>
  <c r="AP195" i="3"/>
  <c r="AM195" i="3"/>
  <c r="AL195" i="3"/>
  <c r="AK195" i="3"/>
  <c r="AI195" i="3"/>
  <c r="AH195" i="3"/>
  <c r="AF195" i="3"/>
  <c r="N195" i="3"/>
  <c r="O195" i="3" s="1"/>
  <c r="Q195" i="3" s="1"/>
  <c r="S195" i="3" s="1"/>
  <c r="L195" i="3"/>
  <c r="M195" i="3" s="1"/>
  <c r="AW194" i="3"/>
  <c r="AV194" i="3"/>
  <c r="AU194" i="3"/>
  <c r="AS194" i="3"/>
  <c r="AR194" i="3"/>
  <c r="AP194" i="3"/>
  <c r="AM194" i="3"/>
  <c r="AL194" i="3"/>
  <c r="AK194" i="3"/>
  <c r="AI194" i="3"/>
  <c r="AH194" i="3"/>
  <c r="AF194" i="3"/>
  <c r="N194" i="3"/>
  <c r="O194" i="3" s="1"/>
  <c r="Q194" i="3" s="1"/>
  <c r="S194" i="3" s="1"/>
  <c r="L194" i="3"/>
  <c r="M194" i="3" s="1"/>
  <c r="AW193" i="3"/>
  <c r="AV193" i="3"/>
  <c r="AU193" i="3"/>
  <c r="AS193" i="3"/>
  <c r="AR193" i="3"/>
  <c r="AP193" i="3"/>
  <c r="AM193" i="3"/>
  <c r="AL193" i="3"/>
  <c r="AK193" i="3"/>
  <c r="AI193" i="3"/>
  <c r="AH193" i="3"/>
  <c r="AF193" i="3"/>
  <c r="N193" i="3"/>
  <c r="O193" i="3" s="1"/>
  <c r="Q193" i="3" s="1"/>
  <c r="S193" i="3" s="1"/>
  <c r="L193" i="3"/>
  <c r="M193" i="3" s="1"/>
  <c r="AW192" i="3"/>
  <c r="AV192" i="3"/>
  <c r="AU192" i="3"/>
  <c r="AS192" i="3"/>
  <c r="AR192" i="3"/>
  <c r="AP192" i="3"/>
  <c r="AM192" i="3"/>
  <c r="AL192" i="3"/>
  <c r="AK192" i="3"/>
  <c r="AI192" i="3"/>
  <c r="AH192" i="3"/>
  <c r="AF192" i="3"/>
  <c r="N192" i="3"/>
  <c r="O192" i="3" s="1"/>
  <c r="Q192" i="3" s="1"/>
  <c r="S192" i="3" s="1"/>
  <c r="L192" i="3"/>
  <c r="M192" i="3" s="1"/>
  <c r="AW191" i="3"/>
  <c r="AV191" i="3"/>
  <c r="AU191" i="3"/>
  <c r="AS191" i="3"/>
  <c r="AR191" i="3"/>
  <c r="AP191" i="3"/>
  <c r="AM191" i="3"/>
  <c r="AL191" i="3"/>
  <c r="AK191" i="3"/>
  <c r="AI191" i="3"/>
  <c r="AH191" i="3"/>
  <c r="AF191" i="3"/>
  <c r="N191" i="3"/>
  <c r="O191" i="3" s="1"/>
  <c r="Q191" i="3" s="1"/>
  <c r="S191" i="3" s="1"/>
  <c r="L191" i="3"/>
  <c r="M191" i="3" s="1"/>
  <c r="AW190" i="3"/>
  <c r="AV190" i="3"/>
  <c r="AU190" i="3"/>
  <c r="AS190" i="3"/>
  <c r="AR190" i="3"/>
  <c r="AP190" i="3"/>
  <c r="AM190" i="3"/>
  <c r="AL190" i="3"/>
  <c r="AK190" i="3"/>
  <c r="AI190" i="3"/>
  <c r="AH190" i="3"/>
  <c r="AF190" i="3"/>
  <c r="N190" i="3"/>
  <c r="O190" i="3" s="1"/>
  <c r="Q190" i="3" s="1"/>
  <c r="S190" i="3" s="1"/>
  <c r="L190" i="3"/>
  <c r="M190" i="3" s="1"/>
  <c r="AW189" i="3"/>
  <c r="AV189" i="3"/>
  <c r="AU189" i="3"/>
  <c r="AS189" i="3"/>
  <c r="AR189" i="3"/>
  <c r="AP189" i="3"/>
  <c r="AM189" i="3"/>
  <c r="AL189" i="3"/>
  <c r="AK189" i="3"/>
  <c r="AI189" i="3"/>
  <c r="AH189" i="3"/>
  <c r="AF189" i="3"/>
  <c r="N189" i="3"/>
  <c r="O189" i="3" s="1"/>
  <c r="Q189" i="3" s="1"/>
  <c r="S189" i="3" s="1"/>
  <c r="L189" i="3"/>
  <c r="M189" i="3" s="1"/>
  <c r="AW188" i="3"/>
  <c r="AV188" i="3"/>
  <c r="AU188" i="3"/>
  <c r="AS188" i="3"/>
  <c r="AR188" i="3"/>
  <c r="AP188" i="3"/>
  <c r="AM188" i="3"/>
  <c r="AL188" i="3"/>
  <c r="AK188" i="3"/>
  <c r="AI188" i="3"/>
  <c r="AH188" i="3"/>
  <c r="AF188" i="3"/>
  <c r="N188" i="3"/>
  <c r="O188" i="3" s="1"/>
  <c r="Q188" i="3" s="1"/>
  <c r="S188" i="3" s="1"/>
  <c r="L188" i="3"/>
  <c r="M188" i="3" s="1"/>
  <c r="AW187" i="3"/>
  <c r="AV187" i="3"/>
  <c r="AU187" i="3"/>
  <c r="AS187" i="3"/>
  <c r="AR187" i="3"/>
  <c r="AP187" i="3"/>
  <c r="AM187" i="3"/>
  <c r="AL187" i="3"/>
  <c r="AK187" i="3"/>
  <c r="AI187" i="3"/>
  <c r="AH187" i="3"/>
  <c r="AF187" i="3"/>
  <c r="N187" i="3"/>
  <c r="O187" i="3" s="1"/>
  <c r="Q187" i="3" s="1"/>
  <c r="S187" i="3" s="1"/>
  <c r="L187" i="3"/>
  <c r="M187" i="3" s="1"/>
  <c r="AW186" i="3"/>
  <c r="AV186" i="3"/>
  <c r="AU186" i="3"/>
  <c r="AS186" i="3"/>
  <c r="AR186" i="3"/>
  <c r="AP186" i="3"/>
  <c r="AM186" i="3"/>
  <c r="AL186" i="3"/>
  <c r="AK186" i="3"/>
  <c r="AI186" i="3"/>
  <c r="AH186" i="3"/>
  <c r="AF186" i="3"/>
  <c r="N186" i="3"/>
  <c r="O186" i="3" s="1"/>
  <c r="Q186" i="3" s="1"/>
  <c r="S186" i="3" s="1"/>
  <c r="L186" i="3"/>
  <c r="M186" i="3" s="1"/>
  <c r="AW185" i="3"/>
  <c r="AV185" i="3"/>
  <c r="AU185" i="3"/>
  <c r="AS185" i="3"/>
  <c r="AR185" i="3"/>
  <c r="AP185" i="3"/>
  <c r="AM185" i="3"/>
  <c r="AL185" i="3"/>
  <c r="AK185" i="3"/>
  <c r="AI185" i="3"/>
  <c r="AH185" i="3"/>
  <c r="AF185" i="3"/>
  <c r="N185" i="3"/>
  <c r="O185" i="3" s="1"/>
  <c r="Q185" i="3" s="1"/>
  <c r="S185" i="3" s="1"/>
  <c r="L185" i="3"/>
  <c r="M185" i="3" s="1"/>
  <c r="AW184" i="3"/>
  <c r="AV184" i="3"/>
  <c r="AU184" i="3"/>
  <c r="AS184" i="3"/>
  <c r="AR184" i="3"/>
  <c r="AP184" i="3"/>
  <c r="AM184" i="3"/>
  <c r="AL184" i="3"/>
  <c r="AK184" i="3"/>
  <c r="AI184" i="3"/>
  <c r="AH184" i="3"/>
  <c r="AF184" i="3"/>
  <c r="N184" i="3"/>
  <c r="O184" i="3" s="1"/>
  <c r="Q184" i="3" s="1"/>
  <c r="S184" i="3" s="1"/>
  <c r="L184" i="3"/>
  <c r="M184" i="3" s="1"/>
  <c r="AW183" i="3"/>
  <c r="AV183" i="3"/>
  <c r="AU183" i="3"/>
  <c r="AS183" i="3"/>
  <c r="AR183" i="3"/>
  <c r="AP183" i="3"/>
  <c r="AM183" i="3"/>
  <c r="AL183" i="3"/>
  <c r="AK183" i="3"/>
  <c r="AI183" i="3"/>
  <c r="AH183" i="3"/>
  <c r="AF183" i="3"/>
  <c r="N183" i="3"/>
  <c r="O183" i="3" s="1"/>
  <c r="Q183" i="3" s="1"/>
  <c r="S183" i="3" s="1"/>
  <c r="L183" i="3"/>
  <c r="M183" i="3" s="1"/>
  <c r="AW182" i="3"/>
  <c r="AV182" i="3"/>
  <c r="AU182" i="3"/>
  <c r="AS182" i="3"/>
  <c r="AR182" i="3"/>
  <c r="AP182" i="3"/>
  <c r="AM182" i="3"/>
  <c r="AL182" i="3"/>
  <c r="AK182" i="3"/>
  <c r="AI182" i="3"/>
  <c r="AH182" i="3"/>
  <c r="AF182" i="3"/>
  <c r="N182" i="3"/>
  <c r="O182" i="3" s="1"/>
  <c r="Q182" i="3" s="1"/>
  <c r="S182" i="3" s="1"/>
  <c r="L182" i="3"/>
  <c r="M182" i="3" s="1"/>
  <c r="AW181" i="3"/>
  <c r="AV181" i="3"/>
  <c r="AU181" i="3"/>
  <c r="AS181" i="3"/>
  <c r="AR181" i="3"/>
  <c r="AP181" i="3"/>
  <c r="AM181" i="3"/>
  <c r="AL181" i="3"/>
  <c r="AK181" i="3"/>
  <c r="AI181" i="3"/>
  <c r="AH181" i="3"/>
  <c r="AF181" i="3"/>
  <c r="N181" i="3"/>
  <c r="O181" i="3" s="1"/>
  <c r="Q181" i="3" s="1"/>
  <c r="S181" i="3" s="1"/>
  <c r="L181" i="3"/>
  <c r="M181" i="3" s="1"/>
  <c r="AW180" i="3"/>
  <c r="AV180" i="3"/>
  <c r="AU180" i="3"/>
  <c r="AS180" i="3"/>
  <c r="AR180" i="3"/>
  <c r="AP180" i="3"/>
  <c r="AM180" i="3"/>
  <c r="AL180" i="3"/>
  <c r="AK180" i="3"/>
  <c r="AI180" i="3"/>
  <c r="AH180" i="3"/>
  <c r="AF180" i="3"/>
  <c r="N180" i="3"/>
  <c r="O180" i="3" s="1"/>
  <c r="Q180" i="3" s="1"/>
  <c r="S180" i="3" s="1"/>
  <c r="L180" i="3"/>
  <c r="M180" i="3" s="1"/>
  <c r="AW179" i="3"/>
  <c r="AV179" i="3"/>
  <c r="AU179" i="3"/>
  <c r="AS179" i="3"/>
  <c r="AR179" i="3"/>
  <c r="AP179" i="3"/>
  <c r="AM179" i="3"/>
  <c r="AL179" i="3"/>
  <c r="AK179" i="3"/>
  <c r="AI179" i="3"/>
  <c r="AH179" i="3"/>
  <c r="AF179" i="3"/>
  <c r="N179" i="3"/>
  <c r="O179" i="3" s="1"/>
  <c r="Q179" i="3" s="1"/>
  <c r="S179" i="3" s="1"/>
  <c r="L179" i="3"/>
  <c r="M179" i="3" s="1"/>
  <c r="AW178" i="3"/>
  <c r="AV178" i="3"/>
  <c r="AU178" i="3"/>
  <c r="AS178" i="3"/>
  <c r="AR178" i="3"/>
  <c r="AP178" i="3"/>
  <c r="AM178" i="3"/>
  <c r="AL178" i="3"/>
  <c r="AK178" i="3"/>
  <c r="AI178" i="3"/>
  <c r="AH178" i="3"/>
  <c r="AF178" i="3"/>
  <c r="N178" i="3"/>
  <c r="O178" i="3" s="1"/>
  <c r="Q178" i="3" s="1"/>
  <c r="S178" i="3" s="1"/>
  <c r="L178" i="3"/>
  <c r="M178" i="3" s="1"/>
  <c r="AW177" i="3"/>
  <c r="AV177" i="3"/>
  <c r="AU177" i="3"/>
  <c r="AS177" i="3"/>
  <c r="AR177" i="3"/>
  <c r="AP177" i="3"/>
  <c r="AM177" i="3"/>
  <c r="AL177" i="3"/>
  <c r="AK177" i="3"/>
  <c r="AI177" i="3"/>
  <c r="AH177" i="3"/>
  <c r="AF177" i="3"/>
  <c r="N177" i="3"/>
  <c r="O177" i="3" s="1"/>
  <c r="Q177" i="3" s="1"/>
  <c r="S177" i="3" s="1"/>
  <c r="L177" i="3"/>
  <c r="M177" i="3" s="1"/>
  <c r="AW176" i="3"/>
  <c r="AV176" i="3"/>
  <c r="AU176" i="3"/>
  <c r="AS176" i="3"/>
  <c r="AR176" i="3"/>
  <c r="AP176" i="3"/>
  <c r="AM176" i="3"/>
  <c r="AL176" i="3"/>
  <c r="AK176" i="3"/>
  <c r="AI176" i="3"/>
  <c r="AH176" i="3"/>
  <c r="AF176" i="3"/>
  <c r="N176" i="3"/>
  <c r="O176" i="3" s="1"/>
  <c r="Q176" i="3" s="1"/>
  <c r="S176" i="3" s="1"/>
  <c r="L176" i="3"/>
  <c r="M176" i="3" s="1"/>
  <c r="AW175" i="3"/>
  <c r="AV175" i="3"/>
  <c r="AU175" i="3"/>
  <c r="AS175" i="3"/>
  <c r="AR175" i="3"/>
  <c r="AP175" i="3"/>
  <c r="AM175" i="3"/>
  <c r="AL175" i="3"/>
  <c r="AK175" i="3"/>
  <c r="AI175" i="3"/>
  <c r="AH175" i="3"/>
  <c r="AF175" i="3"/>
  <c r="N175" i="3"/>
  <c r="O175" i="3" s="1"/>
  <c r="Q175" i="3" s="1"/>
  <c r="S175" i="3" s="1"/>
  <c r="L175" i="3"/>
  <c r="M175" i="3" s="1"/>
  <c r="AW174" i="3"/>
  <c r="AV174" i="3"/>
  <c r="AU174" i="3"/>
  <c r="AS174" i="3"/>
  <c r="AR174" i="3"/>
  <c r="AP174" i="3"/>
  <c r="AM174" i="3"/>
  <c r="AL174" i="3"/>
  <c r="AK174" i="3"/>
  <c r="AI174" i="3"/>
  <c r="AH174" i="3"/>
  <c r="AF174" i="3"/>
  <c r="N174" i="3"/>
  <c r="O174" i="3" s="1"/>
  <c r="Q174" i="3" s="1"/>
  <c r="S174" i="3" s="1"/>
  <c r="L174" i="3"/>
  <c r="M174" i="3" s="1"/>
  <c r="AW173" i="3"/>
  <c r="AV173" i="3"/>
  <c r="AU173" i="3"/>
  <c r="AS173" i="3"/>
  <c r="AR173" i="3"/>
  <c r="AP173" i="3"/>
  <c r="AM173" i="3"/>
  <c r="AL173" i="3"/>
  <c r="AK173" i="3"/>
  <c r="AI173" i="3"/>
  <c r="AH173" i="3"/>
  <c r="AF173" i="3"/>
  <c r="N173" i="3"/>
  <c r="O173" i="3" s="1"/>
  <c r="Q173" i="3" s="1"/>
  <c r="S173" i="3" s="1"/>
  <c r="L173" i="3"/>
  <c r="M173" i="3" s="1"/>
  <c r="AW172" i="3"/>
  <c r="AV172" i="3"/>
  <c r="AU172" i="3"/>
  <c r="AS172" i="3"/>
  <c r="AR172" i="3"/>
  <c r="AP172" i="3"/>
  <c r="AM172" i="3"/>
  <c r="AL172" i="3"/>
  <c r="AK172" i="3"/>
  <c r="AI172" i="3"/>
  <c r="AH172" i="3"/>
  <c r="AF172" i="3"/>
  <c r="N172" i="3"/>
  <c r="O172" i="3" s="1"/>
  <c r="Q172" i="3" s="1"/>
  <c r="S172" i="3" s="1"/>
  <c r="L172" i="3"/>
  <c r="M172" i="3" s="1"/>
  <c r="AW171" i="3"/>
  <c r="AV171" i="3"/>
  <c r="AU171" i="3"/>
  <c r="AS171" i="3"/>
  <c r="AR171" i="3"/>
  <c r="AP171" i="3"/>
  <c r="AM171" i="3"/>
  <c r="AL171" i="3"/>
  <c r="AK171" i="3"/>
  <c r="AI171" i="3"/>
  <c r="AH171" i="3"/>
  <c r="AF171" i="3"/>
  <c r="N171" i="3"/>
  <c r="O171" i="3" s="1"/>
  <c r="Q171" i="3" s="1"/>
  <c r="S171" i="3" s="1"/>
  <c r="L171" i="3"/>
  <c r="M171" i="3" s="1"/>
  <c r="AW170" i="3"/>
  <c r="AV170" i="3"/>
  <c r="AU170" i="3"/>
  <c r="AS170" i="3"/>
  <c r="AR170" i="3"/>
  <c r="AP170" i="3"/>
  <c r="AM170" i="3"/>
  <c r="AL170" i="3"/>
  <c r="AK170" i="3"/>
  <c r="AI170" i="3"/>
  <c r="AH170" i="3"/>
  <c r="AF170" i="3"/>
  <c r="N170" i="3"/>
  <c r="O170" i="3" s="1"/>
  <c r="Q170" i="3" s="1"/>
  <c r="S170" i="3" s="1"/>
  <c r="L170" i="3"/>
  <c r="M170" i="3" s="1"/>
  <c r="AW169" i="3"/>
  <c r="AV169" i="3"/>
  <c r="AU169" i="3"/>
  <c r="AS169" i="3"/>
  <c r="AR169" i="3"/>
  <c r="AP169" i="3"/>
  <c r="AM169" i="3"/>
  <c r="AL169" i="3"/>
  <c r="AK169" i="3"/>
  <c r="AI169" i="3"/>
  <c r="AH169" i="3"/>
  <c r="AF169" i="3"/>
  <c r="N169" i="3"/>
  <c r="O169" i="3" s="1"/>
  <c r="Q169" i="3" s="1"/>
  <c r="S169" i="3" s="1"/>
  <c r="L169" i="3"/>
  <c r="M169" i="3" s="1"/>
  <c r="AW168" i="3"/>
  <c r="AV168" i="3"/>
  <c r="AU168" i="3"/>
  <c r="AS168" i="3"/>
  <c r="AR168" i="3"/>
  <c r="AP168" i="3"/>
  <c r="AM168" i="3"/>
  <c r="AL168" i="3"/>
  <c r="AK168" i="3"/>
  <c r="AI168" i="3"/>
  <c r="AH168" i="3"/>
  <c r="AF168" i="3"/>
  <c r="N168" i="3"/>
  <c r="O168" i="3" s="1"/>
  <c r="Q168" i="3" s="1"/>
  <c r="S168" i="3" s="1"/>
  <c r="L168" i="3"/>
  <c r="M168" i="3" s="1"/>
  <c r="AW167" i="3"/>
  <c r="AV167" i="3"/>
  <c r="AU167" i="3"/>
  <c r="AS167" i="3"/>
  <c r="AR167" i="3"/>
  <c r="AP167" i="3"/>
  <c r="AM167" i="3"/>
  <c r="AL167" i="3"/>
  <c r="AK167" i="3"/>
  <c r="AI167" i="3"/>
  <c r="AH167" i="3"/>
  <c r="AF167" i="3"/>
  <c r="N167" i="3"/>
  <c r="O167" i="3" s="1"/>
  <c r="Q167" i="3" s="1"/>
  <c r="S167" i="3" s="1"/>
  <c r="L167" i="3"/>
  <c r="M167" i="3" s="1"/>
  <c r="AW166" i="3"/>
  <c r="AV166" i="3"/>
  <c r="AU166" i="3"/>
  <c r="AS166" i="3"/>
  <c r="AR166" i="3"/>
  <c r="AP166" i="3"/>
  <c r="AM166" i="3"/>
  <c r="AL166" i="3"/>
  <c r="AK166" i="3"/>
  <c r="AI166" i="3"/>
  <c r="AH166" i="3"/>
  <c r="AF166" i="3"/>
  <c r="N166" i="3"/>
  <c r="O166" i="3" s="1"/>
  <c r="Q166" i="3" s="1"/>
  <c r="S166" i="3" s="1"/>
  <c r="L166" i="3"/>
  <c r="M166" i="3" s="1"/>
  <c r="AW165" i="3"/>
  <c r="AV165" i="3"/>
  <c r="AU165" i="3"/>
  <c r="AS165" i="3"/>
  <c r="AR165" i="3"/>
  <c r="AP165" i="3"/>
  <c r="AM165" i="3"/>
  <c r="AL165" i="3"/>
  <c r="AK165" i="3"/>
  <c r="AI165" i="3"/>
  <c r="AH165" i="3"/>
  <c r="AF165" i="3"/>
  <c r="N165" i="3"/>
  <c r="O165" i="3" s="1"/>
  <c r="Q165" i="3" s="1"/>
  <c r="S165" i="3" s="1"/>
  <c r="L165" i="3"/>
  <c r="M165" i="3" s="1"/>
  <c r="AW164" i="3"/>
  <c r="AV164" i="3"/>
  <c r="AU164" i="3"/>
  <c r="AS164" i="3"/>
  <c r="AR164" i="3"/>
  <c r="AP164" i="3"/>
  <c r="AM164" i="3"/>
  <c r="AL164" i="3"/>
  <c r="AK164" i="3"/>
  <c r="AI164" i="3"/>
  <c r="AH164" i="3"/>
  <c r="AF164" i="3"/>
  <c r="N164" i="3"/>
  <c r="O164" i="3" s="1"/>
  <c r="Q164" i="3" s="1"/>
  <c r="S164" i="3" s="1"/>
  <c r="L164" i="3"/>
  <c r="M164" i="3" s="1"/>
  <c r="AW163" i="3"/>
  <c r="AV163" i="3"/>
  <c r="AU163" i="3"/>
  <c r="AS163" i="3"/>
  <c r="AR163" i="3"/>
  <c r="AP163" i="3"/>
  <c r="AM163" i="3"/>
  <c r="AL163" i="3"/>
  <c r="AK163" i="3"/>
  <c r="AI163" i="3"/>
  <c r="AH163" i="3"/>
  <c r="AF163" i="3"/>
  <c r="N163" i="3"/>
  <c r="O163" i="3" s="1"/>
  <c r="Q163" i="3" s="1"/>
  <c r="S163" i="3" s="1"/>
  <c r="L163" i="3"/>
  <c r="M163" i="3" s="1"/>
  <c r="AW162" i="3"/>
  <c r="AV162" i="3"/>
  <c r="AU162" i="3"/>
  <c r="AS162" i="3"/>
  <c r="AR162" i="3"/>
  <c r="AP162" i="3"/>
  <c r="AM162" i="3"/>
  <c r="AL162" i="3"/>
  <c r="AK162" i="3"/>
  <c r="AI162" i="3"/>
  <c r="AH162" i="3"/>
  <c r="AF162" i="3"/>
  <c r="N162" i="3"/>
  <c r="O162" i="3" s="1"/>
  <c r="Q162" i="3" s="1"/>
  <c r="S162" i="3" s="1"/>
  <c r="L162" i="3"/>
  <c r="M162" i="3" s="1"/>
  <c r="AW161" i="3"/>
  <c r="AV161" i="3"/>
  <c r="AU161" i="3"/>
  <c r="AS161" i="3"/>
  <c r="AR161" i="3"/>
  <c r="AP161" i="3"/>
  <c r="AM161" i="3"/>
  <c r="AL161" i="3"/>
  <c r="AK161" i="3"/>
  <c r="AI161" i="3"/>
  <c r="AH161" i="3"/>
  <c r="AF161" i="3"/>
  <c r="N161" i="3"/>
  <c r="O161" i="3" s="1"/>
  <c r="Q161" i="3" s="1"/>
  <c r="S161" i="3" s="1"/>
  <c r="L161" i="3"/>
  <c r="M161" i="3" s="1"/>
  <c r="AW160" i="3"/>
  <c r="AV160" i="3"/>
  <c r="AU160" i="3"/>
  <c r="AS160" i="3"/>
  <c r="AR160" i="3"/>
  <c r="AP160" i="3"/>
  <c r="AM160" i="3"/>
  <c r="AL160" i="3"/>
  <c r="AK160" i="3"/>
  <c r="AI160" i="3"/>
  <c r="AH160" i="3"/>
  <c r="AF160" i="3"/>
  <c r="N160" i="3"/>
  <c r="O160" i="3" s="1"/>
  <c r="Q160" i="3" s="1"/>
  <c r="S160" i="3" s="1"/>
  <c r="L160" i="3"/>
  <c r="M160" i="3" s="1"/>
  <c r="AW159" i="3"/>
  <c r="AV159" i="3"/>
  <c r="AU159" i="3"/>
  <c r="AS159" i="3"/>
  <c r="AR159" i="3"/>
  <c r="AP159" i="3"/>
  <c r="AM159" i="3"/>
  <c r="AL159" i="3"/>
  <c r="AK159" i="3"/>
  <c r="AI159" i="3"/>
  <c r="AH159" i="3"/>
  <c r="AF159" i="3"/>
  <c r="N159" i="3"/>
  <c r="O159" i="3" s="1"/>
  <c r="Q159" i="3" s="1"/>
  <c r="S159" i="3" s="1"/>
  <c r="L159" i="3"/>
  <c r="M159" i="3" s="1"/>
  <c r="AW158" i="3"/>
  <c r="AV158" i="3"/>
  <c r="AU158" i="3"/>
  <c r="AS158" i="3"/>
  <c r="AR158" i="3"/>
  <c r="AP158" i="3"/>
  <c r="AM158" i="3"/>
  <c r="AL158" i="3"/>
  <c r="AK158" i="3"/>
  <c r="AI158" i="3"/>
  <c r="AH158" i="3"/>
  <c r="AF158" i="3"/>
  <c r="N158" i="3"/>
  <c r="O158" i="3" s="1"/>
  <c r="Q158" i="3" s="1"/>
  <c r="S158" i="3" s="1"/>
  <c r="L158" i="3"/>
  <c r="M158" i="3" s="1"/>
  <c r="AW157" i="3"/>
  <c r="AV157" i="3"/>
  <c r="AU157" i="3"/>
  <c r="AS157" i="3"/>
  <c r="AR157" i="3"/>
  <c r="AP157" i="3"/>
  <c r="AM157" i="3"/>
  <c r="AL157" i="3"/>
  <c r="AK157" i="3"/>
  <c r="AI157" i="3"/>
  <c r="AH157" i="3"/>
  <c r="AF157" i="3"/>
  <c r="N157" i="3"/>
  <c r="O157" i="3" s="1"/>
  <c r="Q157" i="3" s="1"/>
  <c r="S157" i="3" s="1"/>
  <c r="L157" i="3"/>
  <c r="M157" i="3" s="1"/>
  <c r="AW156" i="3"/>
  <c r="AV156" i="3"/>
  <c r="AU156" i="3"/>
  <c r="AS156" i="3"/>
  <c r="AR156" i="3"/>
  <c r="AP156" i="3"/>
  <c r="AM156" i="3"/>
  <c r="AL156" i="3"/>
  <c r="AK156" i="3"/>
  <c r="AI156" i="3"/>
  <c r="AH156" i="3"/>
  <c r="AF156" i="3"/>
  <c r="N156" i="3"/>
  <c r="O156" i="3" s="1"/>
  <c r="Q156" i="3" s="1"/>
  <c r="S156" i="3" s="1"/>
  <c r="L156" i="3"/>
  <c r="M156" i="3" s="1"/>
  <c r="AW155" i="3"/>
  <c r="AV155" i="3"/>
  <c r="AU155" i="3"/>
  <c r="AS155" i="3"/>
  <c r="AR155" i="3"/>
  <c r="AP155" i="3"/>
  <c r="AM155" i="3"/>
  <c r="AL155" i="3"/>
  <c r="AK155" i="3"/>
  <c r="AI155" i="3"/>
  <c r="AH155" i="3"/>
  <c r="AF155" i="3"/>
  <c r="N155" i="3"/>
  <c r="O155" i="3" s="1"/>
  <c r="Q155" i="3" s="1"/>
  <c r="S155" i="3" s="1"/>
  <c r="L155" i="3"/>
  <c r="M155" i="3" s="1"/>
  <c r="AW154" i="3"/>
  <c r="AV154" i="3"/>
  <c r="AU154" i="3"/>
  <c r="AS154" i="3"/>
  <c r="AR154" i="3"/>
  <c r="AP154" i="3"/>
  <c r="AM154" i="3"/>
  <c r="AL154" i="3"/>
  <c r="AK154" i="3"/>
  <c r="AI154" i="3"/>
  <c r="AH154" i="3"/>
  <c r="AF154" i="3"/>
  <c r="N154" i="3"/>
  <c r="O154" i="3" s="1"/>
  <c r="Q154" i="3" s="1"/>
  <c r="S154" i="3" s="1"/>
  <c r="L154" i="3"/>
  <c r="M154" i="3" s="1"/>
  <c r="AW153" i="3"/>
  <c r="AV153" i="3"/>
  <c r="AU153" i="3"/>
  <c r="AS153" i="3"/>
  <c r="AR153" i="3"/>
  <c r="AP153" i="3"/>
  <c r="AM153" i="3"/>
  <c r="AL153" i="3"/>
  <c r="AK153" i="3"/>
  <c r="AI153" i="3"/>
  <c r="AH153" i="3"/>
  <c r="AF153" i="3"/>
  <c r="N153" i="3"/>
  <c r="O153" i="3" s="1"/>
  <c r="Q153" i="3" s="1"/>
  <c r="S153" i="3" s="1"/>
  <c r="L153" i="3"/>
  <c r="M153" i="3" s="1"/>
  <c r="AW152" i="3"/>
  <c r="AV152" i="3"/>
  <c r="AU152" i="3"/>
  <c r="AS152" i="3"/>
  <c r="AR152" i="3"/>
  <c r="AP152" i="3"/>
  <c r="AM152" i="3"/>
  <c r="AL152" i="3"/>
  <c r="AK152" i="3"/>
  <c r="AI152" i="3"/>
  <c r="AH152" i="3"/>
  <c r="AF152" i="3"/>
  <c r="N152" i="3"/>
  <c r="O152" i="3" s="1"/>
  <c r="Q152" i="3" s="1"/>
  <c r="S152" i="3" s="1"/>
  <c r="L152" i="3"/>
  <c r="M152" i="3" s="1"/>
  <c r="AW151" i="3"/>
  <c r="AV151" i="3"/>
  <c r="AU151" i="3"/>
  <c r="AS151" i="3"/>
  <c r="AR151" i="3"/>
  <c r="AP151" i="3"/>
  <c r="AM151" i="3"/>
  <c r="AL151" i="3"/>
  <c r="AK151" i="3"/>
  <c r="AI151" i="3"/>
  <c r="AH151" i="3"/>
  <c r="AF151" i="3"/>
  <c r="N151" i="3"/>
  <c r="O151" i="3" s="1"/>
  <c r="Q151" i="3" s="1"/>
  <c r="S151" i="3" s="1"/>
  <c r="L151" i="3"/>
  <c r="M151" i="3" s="1"/>
  <c r="AW150" i="3"/>
  <c r="AV150" i="3"/>
  <c r="AU150" i="3"/>
  <c r="AS150" i="3"/>
  <c r="AR150" i="3"/>
  <c r="AP150" i="3"/>
  <c r="AM150" i="3"/>
  <c r="AL150" i="3"/>
  <c r="AK150" i="3"/>
  <c r="AI150" i="3"/>
  <c r="AH150" i="3"/>
  <c r="AF150" i="3"/>
  <c r="N150" i="3"/>
  <c r="O150" i="3" s="1"/>
  <c r="Q150" i="3" s="1"/>
  <c r="S150" i="3" s="1"/>
  <c r="L150" i="3"/>
  <c r="M150" i="3" s="1"/>
  <c r="AW149" i="3"/>
  <c r="AV149" i="3"/>
  <c r="AU149" i="3"/>
  <c r="AS149" i="3"/>
  <c r="AR149" i="3"/>
  <c r="AP149" i="3"/>
  <c r="AM149" i="3"/>
  <c r="AL149" i="3"/>
  <c r="AK149" i="3"/>
  <c r="AI149" i="3"/>
  <c r="AH149" i="3"/>
  <c r="AF149" i="3"/>
  <c r="N149" i="3"/>
  <c r="O149" i="3" s="1"/>
  <c r="Q149" i="3" s="1"/>
  <c r="S149" i="3" s="1"/>
  <c r="L149" i="3"/>
  <c r="M149" i="3" s="1"/>
  <c r="AW148" i="3"/>
  <c r="AV148" i="3"/>
  <c r="AU148" i="3"/>
  <c r="AS148" i="3"/>
  <c r="AR148" i="3"/>
  <c r="AP148" i="3"/>
  <c r="AM148" i="3"/>
  <c r="AL148" i="3"/>
  <c r="AK148" i="3"/>
  <c r="AI148" i="3"/>
  <c r="AH148" i="3"/>
  <c r="AF148" i="3"/>
  <c r="N148" i="3"/>
  <c r="O148" i="3" s="1"/>
  <c r="Q148" i="3" s="1"/>
  <c r="S148" i="3" s="1"/>
  <c r="L148" i="3"/>
  <c r="M148" i="3" s="1"/>
  <c r="AW147" i="3"/>
  <c r="AV147" i="3"/>
  <c r="AU147" i="3"/>
  <c r="AS147" i="3"/>
  <c r="AR147" i="3"/>
  <c r="AP147" i="3"/>
  <c r="AM147" i="3"/>
  <c r="AL147" i="3"/>
  <c r="AK147" i="3"/>
  <c r="AI147" i="3"/>
  <c r="AH147" i="3"/>
  <c r="AF147" i="3"/>
  <c r="N147" i="3"/>
  <c r="O147" i="3" s="1"/>
  <c r="Q147" i="3" s="1"/>
  <c r="S147" i="3" s="1"/>
  <c r="L147" i="3"/>
  <c r="M147" i="3" s="1"/>
  <c r="AW146" i="3"/>
  <c r="AV146" i="3"/>
  <c r="AU146" i="3"/>
  <c r="AS146" i="3"/>
  <c r="AR146" i="3"/>
  <c r="AP146" i="3"/>
  <c r="AM146" i="3"/>
  <c r="AL146" i="3"/>
  <c r="AK146" i="3"/>
  <c r="AI146" i="3"/>
  <c r="AH146" i="3"/>
  <c r="AF146" i="3"/>
  <c r="N146" i="3"/>
  <c r="O146" i="3" s="1"/>
  <c r="Q146" i="3" s="1"/>
  <c r="S146" i="3" s="1"/>
  <c r="L146" i="3"/>
  <c r="M146" i="3" s="1"/>
  <c r="AW145" i="3"/>
  <c r="AV145" i="3"/>
  <c r="AU145" i="3"/>
  <c r="AS145" i="3"/>
  <c r="AR145" i="3"/>
  <c r="AP145" i="3"/>
  <c r="AM145" i="3"/>
  <c r="AL145" i="3"/>
  <c r="AK145" i="3"/>
  <c r="AI145" i="3"/>
  <c r="AH145" i="3"/>
  <c r="AF145" i="3"/>
  <c r="N145" i="3"/>
  <c r="O145" i="3" s="1"/>
  <c r="Q145" i="3" s="1"/>
  <c r="S145" i="3" s="1"/>
  <c r="L145" i="3"/>
  <c r="M145" i="3" s="1"/>
  <c r="AW144" i="3"/>
  <c r="AV144" i="3"/>
  <c r="AU144" i="3"/>
  <c r="AS144" i="3"/>
  <c r="AR144" i="3"/>
  <c r="AP144" i="3"/>
  <c r="AM144" i="3"/>
  <c r="AL144" i="3"/>
  <c r="AK144" i="3"/>
  <c r="AI144" i="3"/>
  <c r="AH144" i="3"/>
  <c r="AF144" i="3"/>
  <c r="N144" i="3"/>
  <c r="O144" i="3" s="1"/>
  <c r="Q144" i="3" s="1"/>
  <c r="S144" i="3" s="1"/>
  <c r="L144" i="3"/>
  <c r="M144" i="3" s="1"/>
  <c r="AW143" i="3"/>
  <c r="AV143" i="3"/>
  <c r="AU143" i="3"/>
  <c r="AS143" i="3"/>
  <c r="AR143" i="3"/>
  <c r="AP143" i="3"/>
  <c r="AM143" i="3"/>
  <c r="AL143" i="3"/>
  <c r="AK143" i="3"/>
  <c r="AI143" i="3"/>
  <c r="AH143" i="3"/>
  <c r="AF143" i="3"/>
  <c r="N143" i="3"/>
  <c r="O143" i="3" s="1"/>
  <c r="Q143" i="3" s="1"/>
  <c r="S143" i="3" s="1"/>
  <c r="L143" i="3"/>
  <c r="M143" i="3" s="1"/>
  <c r="AW142" i="3"/>
  <c r="AV142" i="3"/>
  <c r="AU142" i="3"/>
  <c r="AS142" i="3"/>
  <c r="AR142" i="3"/>
  <c r="AP142" i="3"/>
  <c r="AM142" i="3"/>
  <c r="AL142" i="3"/>
  <c r="AK142" i="3"/>
  <c r="AI142" i="3"/>
  <c r="AH142" i="3"/>
  <c r="AF142" i="3"/>
  <c r="N142" i="3"/>
  <c r="O142" i="3" s="1"/>
  <c r="Q142" i="3" s="1"/>
  <c r="S142" i="3" s="1"/>
  <c r="L142" i="3"/>
  <c r="M142" i="3" s="1"/>
  <c r="AW141" i="3"/>
  <c r="AV141" i="3"/>
  <c r="AU141" i="3"/>
  <c r="AS141" i="3"/>
  <c r="AR141" i="3"/>
  <c r="AP141" i="3"/>
  <c r="AM141" i="3"/>
  <c r="AL141" i="3"/>
  <c r="AK141" i="3"/>
  <c r="AI141" i="3"/>
  <c r="AH141" i="3"/>
  <c r="AF141" i="3"/>
  <c r="N141" i="3"/>
  <c r="O141" i="3" s="1"/>
  <c r="Q141" i="3" s="1"/>
  <c r="S141" i="3" s="1"/>
  <c r="L141" i="3"/>
  <c r="M141" i="3" s="1"/>
  <c r="AW140" i="3"/>
  <c r="AV140" i="3"/>
  <c r="AU140" i="3"/>
  <c r="AS140" i="3"/>
  <c r="AR140" i="3"/>
  <c r="AP140" i="3"/>
  <c r="AM140" i="3"/>
  <c r="AL140" i="3"/>
  <c r="AK140" i="3"/>
  <c r="AI140" i="3"/>
  <c r="AH140" i="3"/>
  <c r="AF140" i="3"/>
  <c r="N140" i="3"/>
  <c r="O140" i="3" s="1"/>
  <c r="Q140" i="3" s="1"/>
  <c r="S140" i="3" s="1"/>
  <c r="L140" i="3"/>
  <c r="M140" i="3" s="1"/>
  <c r="AW139" i="3"/>
  <c r="AV139" i="3"/>
  <c r="AU139" i="3"/>
  <c r="AS139" i="3"/>
  <c r="AR139" i="3"/>
  <c r="AP139" i="3"/>
  <c r="AM139" i="3"/>
  <c r="AL139" i="3"/>
  <c r="AK139" i="3"/>
  <c r="AI139" i="3"/>
  <c r="AH139" i="3"/>
  <c r="AF139" i="3"/>
  <c r="N139" i="3"/>
  <c r="O139" i="3" s="1"/>
  <c r="Q139" i="3" s="1"/>
  <c r="S139" i="3" s="1"/>
  <c r="L139" i="3"/>
  <c r="M139" i="3" s="1"/>
  <c r="AW138" i="3"/>
  <c r="AV138" i="3"/>
  <c r="AU138" i="3"/>
  <c r="AS138" i="3"/>
  <c r="AR138" i="3"/>
  <c r="AP138" i="3"/>
  <c r="AM138" i="3"/>
  <c r="AL138" i="3"/>
  <c r="AK138" i="3"/>
  <c r="AI138" i="3"/>
  <c r="AH138" i="3"/>
  <c r="AF138" i="3"/>
  <c r="N138" i="3"/>
  <c r="O138" i="3" s="1"/>
  <c r="Q138" i="3" s="1"/>
  <c r="S138" i="3" s="1"/>
  <c r="L138" i="3"/>
  <c r="M138" i="3" s="1"/>
  <c r="AW137" i="3"/>
  <c r="AV137" i="3"/>
  <c r="AU137" i="3"/>
  <c r="AS137" i="3"/>
  <c r="AR137" i="3"/>
  <c r="AP137" i="3"/>
  <c r="AM137" i="3"/>
  <c r="AL137" i="3"/>
  <c r="AK137" i="3"/>
  <c r="AI137" i="3"/>
  <c r="AH137" i="3"/>
  <c r="AF137" i="3"/>
  <c r="N137" i="3"/>
  <c r="O137" i="3" s="1"/>
  <c r="Q137" i="3" s="1"/>
  <c r="S137" i="3" s="1"/>
  <c r="L137" i="3"/>
  <c r="M137" i="3" s="1"/>
  <c r="AW136" i="3"/>
  <c r="AV136" i="3"/>
  <c r="AU136" i="3"/>
  <c r="AS136" i="3"/>
  <c r="AR136" i="3"/>
  <c r="AP136" i="3"/>
  <c r="AM136" i="3"/>
  <c r="AL136" i="3"/>
  <c r="AK136" i="3"/>
  <c r="AI136" i="3"/>
  <c r="AH136" i="3"/>
  <c r="AF136" i="3"/>
  <c r="N136" i="3"/>
  <c r="O136" i="3" s="1"/>
  <c r="Q136" i="3" s="1"/>
  <c r="S136" i="3" s="1"/>
  <c r="L136" i="3"/>
  <c r="M136" i="3" s="1"/>
  <c r="AW135" i="3"/>
  <c r="AV135" i="3"/>
  <c r="AU135" i="3"/>
  <c r="AS135" i="3"/>
  <c r="AR135" i="3"/>
  <c r="AP135" i="3"/>
  <c r="AM135" i="3"/>
  <c r="AL135" i="3"/>
  <c r="AK135" i="3"/>
  <c r="AI135" i="3"/>
  <c r="AH135" i="3"/>
  <c r="AF135" i="3"/>
  <c r="N135" i="3"/>
  <c r="O135" i="3" s="1"/>
  <c r="Q135" i="3" s="1"/>
  <c r="S135" i="3" s="1"/>
  <c r="L135" i="3"/>
  <c r="M135" i="3" s="1"/>
  <c r="AW134" i="3"/>
  <c r="AV134" i="3"/>
  <c r="AU134" i="3"/>
  <c r="AS134" i="3"/>
  <c r="AR134" i="3"/>
  <c r="AP134" i="3"/>
  <c r="AM134" i="3"/>
  <c r="AL134" i="3"/>
  <c r="AK134" i="3"/>
  <c r="AI134" i="3"/>
  <c r="AH134" i="3"/>
  <c r="AF134" i="3"/>
  <c r="N134" i="3"/>
  <c r="O134" i="3" s="1"/>
  <c r="Q134" i="3" s="1"/>
  <c r="S134" i="3" s="1"/>
  <c r="L134" i="3"/>
  <c r="M134" i="3" s="1"/>
  <c r="AW133" i="3"/>
  <c r="AV133" i="3"/>
  <c r="AU133" i="3"/>
  <c r="AS133" i="3"/>
  <c r="AR133" i="3"/>
  <c r="AP133" i="3"/>
  <c r="AM133" i="3"/>
  <c r="AL133" i="3"/>
  <c r="AK133" i="3"/>
  <c r="AI133" i="3"/>
  <c r="AH133" i="3"/>
  <c r="AF133" i="3"/>
  <c r="N133" i="3"/>
  <c r="O133" i="3" s="1"/>
  <c r="Q133" i="3" s="1"/>
  <c r="S133" i="3" s="1"/>
  <c r="L133" i="3"/>
  <c r="M133" i="3" s="1"/>
  <c r="AW132" i="3"/>
  <c r="AV132" i="3"/>
  <c r="AU132" i="3"/>
  <c r="AS132" i="3"/>
  <c r="AR132" i="3"/>
  <c r="AP132" i="3"/>
  <c r="AM132" i="3"/>
  <c r="AL132" i="3"/>
  <c r="AK132" i="3"/>
  <c r="AI132" i="3"/>
  <c r="AH132" i="3"/>
  <c r="AF132" i="3"/>
  <c r="N132" i="3"/>
  <c r="O132" i="3" s="1"/>
  <c r="Q132" i="3" s="1"/>
  <c r="S132" i="3" s="1"/>
  <c r="L132" i="3"/>
  <c r="M132" i="3" s="1"/>
  <c r="AW131" i="3"/>
  <c r="AV131" i="3"/>
  <c r="AU131" i="3"/>
  <c r="AS131" i="3"/>
  <c r="AR131" i="3"/>
  <c r="AP131" i="3"/>
  <c r="AM131" i="3"/>
  <c r="AL131" i="3"/>
  <c r="AK131" i="3"/>
  <c r="AI131" i="3"/>
  <c r="AH131" i="3"/>
  <c r="AF131" i="3"/>
  <c r="N131" i="3"/>
  <c r="O131" i="3" s="1"/>
  <c r="Q131" i="3" s="1"/>
  <c r="S131" i="3" s="1"/>
  <c r="L131" i="3"/>
  <c r="M131" i="3" s="1"/>
  <c r="AW130" i="3"/>
  <c r="AV130" i="3"/>
  <c r="AU130" i="3"/>
  <c r="AS130" i="3"/>
  <c r="AR130" i="3"/>
  <c r="AP130" i="3"/>
  <c r="AM130" i="3"/>
  <c r="AL130" i="3"/>
  <c r="AK130" i="3"/>
  <c r="AI130" i="3"/>
  <c r="AH130" i="3"/>
  <c r="AF130" i="3"/>
  <c r="N130" i="3"/>
  <c r="O130" i="3" s="1"/>
  <c r="Q130" i="3" s="1"/>
  <c r="S130" i="3" s="1"/>
  <c r="L130" i="3"/>
  <c r="M130" i="3" s="1"/>
  <c r="AW129" i="3"/>
  <c r="AV129" i="3"/>
  <c r="AU129" i="3"/>
  <c r="AS129" i="3"/>
  <c r="AR129" i="3"/>
  <c r="AP129" i="3"/>
  <c r="AM129" i="3"/>
  <c r="AL129" i="3"/>
  <c r="AK129" i="3"/>
  <c r="AI129" i="3"/>
  <c r="AH129" i="3"/>
  <c r="AF129" i="3"/>
  <c r="N129" i="3"/>
  <c r="O129" i="3" s="1"/>
  <c r="Q129" i="3" s="1"/>
  <c r="S129" i="3" s="1"/>
  <c r="L129" i="3"/>
  <c r="M129" i="3" s="1"/>
  <c r="AW128" i="3"/>
  <c r="AV128" i="3"/>
  <c r="AU128" i="3"/>
  <c r="AS128" i="3"/>
  <c r="AR128" i="3"/>
  <c r="AP128" i="3"/>
  <c r="AM128" i="3"/>
  <c r="AL128" i="3"/>
  <c r="AK128" i="3"/>
  <c r="AI128" i="3"/>
  <c r="AH128" i="3"/>
  <c r="AF128" i="3"/>
  <c r="N128" i="3"/>
  <c r="O128" i="3" s="1"/>
  <c r="Q128" i="3" s="1"/>
  <c r="S128" i="3" s="1"/>
  <c r="L128" i="3"/>
  <c r="M128" i="3" s="1"/>
  <c r="AW127" i="3"/>
  <c r="AV127" i="3"/>
  <c r="AU127" i="3"/>
  <c r="AS127" i="3"/>
  <c r="AR127" i="3"/>
  <c r="AP127" i="3"/>
  <c r="AM127" i="3"/>
  <c r="AL127" i="3"/>
  <c r="AK127" i="3"/>
  <c r="AI127" i="3"/>
  <c r="AH127" i="3"/>
  <c r="AF127" i="3"/>
  <c r="N127" i="3"/>
  <c r="O127" i="3" s="1"/>
  <c r="Q127" i="3" s="1"/>
  <c r="S127" i="3" s="1"/>
  <c r="L127" i="3"/>
  <c r="M127" i="3" s="1"/>
  <c r="AW126" i="3"/>
  <c r="AV126" i="3"/>
  <c r="AU126" i="3"/>
  <c r="AS126" i="3"/>
  <c r="AR126" i="3"/>
  <c r="AP126" i="3"/>
  <c r="AM126" i="3"/>
  <c r="AL126" i="3"/>
  <c r="AK126" i="3"/>
  <c r="AI126" i="3"/>
  <c r="AH126" i="3"/>
  <c r="AF126" i="3"/>
  <c r="N126" i="3"/>
  <c r="O126" i="3" s="1"/>
  <c r="Q126" i="3" s="1"/>
  <c r="S126" i="3" s="1"/>
  <c r="L126" i="3"/>
  <c r="M126" i="3" s="1"/>
  <c r="AW125" i="3"/>
  <c r="AV125" i="3"/>
  <c r="AU125" i="3"/>
  <c r="AS125" i="3"/>
  <c r="AR125" i="3"/>
  <c r="AP125" i="3"/>
  <c r="AM125" i="3"/>
  <c r="AL125" i="3"/>
  <c r="AK125" i="3"/>
  <c r="AI125" i="3"/>
  <c r="AH125" i="3"/>
  <c r="AF125" i="3"/>
  <c r="N125" i="3"/>
  <c r="O125" i="3" s="1"/>
  <c r="Q125" i="3" s="1"/>
  <c r="S125" i="3" s="1"/>
  <c r="L125" i="3"/>
  <c r="M125" i="3" s="1"/>
  <c r="AW124" i="3"/>
  <c r="AV124" i="3"/>
  <c r="AU124" i="3"/>
  <c r="AS124" i="3"/>
  <c r="AR124" i="3"/>
  <c r="AP124" i="3"/>
  <c r="AM124" i="3"/>
  <c r="AL124" i="3"/>
  <c r="AK124" i="3"/>
  <c r="AI124" i="3"/>
  <c r="AH124" i="3"/>
  <c r="AF124" i="3"/>
  <c r="N124" i="3"/>
  <c r="O124" i="3" s="1"/>
  <c r="Q124" i="3" s="1"/>
  <c r="S124" i="3" s="1"/>
  <c r="L124" i="3"/>
  <c r="M124" i="3" s="1"/>
  <c r="AW123" i="3"/>
  <c r="AV123" i="3"/>
  <c r="AU123" i="3"/>
  <c r="AS123" i="3"/>
  <c r="AR123" i="3"/>
  <c r="AP123" i="3"/>
  <c r="AM123" i="3"/>
  <c r="AL123" i="3"/>
  <c r="AK123" i="3"/>
  <c r="AI123" i="3"/>
  <c r="AH123" i="3"/>
  <c r="AF123" i="3"/>
  <c r="N123" i="3"/>
  <c r="O123" i="3" s="1"/>
  <c r="Q123" i="3" s="1"/>
  <c r="S123" i="3" s="1"/>
  <c r="L123" i="3"/>
  <c r="M123" i="3" s="1"/>
  <c r="AW122" i="3"/>
  <c r="AV122" i="3"/>
  <c r="AU122" i="3"/>
  <c r="AS122" i="3"/>
  <c r="AR122" i="3"/>
  <c r="AP122" i="3"/>
  <c r="AM122" i="3"/>
  <c r="AL122" i="3"/>
  <c r="AK122" i="3"/>
  <c r="AI122" i="3"/>
  <c r="AH122" i="3"/>
  <c r="AF122" i="3"/>
  <c r="N122" i="3"/>
  <c r="O122" i="3" s="1"/>
  <c r="Q122" i="3" s="1"/>
  <c r="S122" i="3" s="1"/>
  <c r="L122" i="3"/>
  <c r="M122" i="3" s="1"/>
  <c r="AW121" i="3"/>
  <c r="AV121" i="3"/>
  <c r="AU121" i="3"/>
  <c r="AS121" i="3"/>
  <c r="AR121" i="3"/>
  <c r="AP121" i="3"/>
  <c r="AM121" i="3"/>
  <c r="AL121" i="3"/>
  <c r="AK121" i="3"/>
  <c r="AI121" i="3"/>
  <c r="AH121" i="3"/>
  <c r="AF121" i="3"/>
  <c r="N121" i="3"/>
  <c r="O121" i="3" s="1"/>
  <c r="Q121" i="3" s="1"/>
  <c r="S121" i="3" s="1"/>
  <c r="L121" i="3"/>
  <c r="M121" i="3" s="1"/>
  <c r="AW120" i="3"/>
  <c r="AV120" i="3"/>
  <c r="AU120" i="3"/>
  <c r="AS120" i="3"/>
  <c r="AR120" i="3"/>
  <c r="AP120" i="3"/>
  <c r="AM120" i="3"/>
  <c r="AL120" i="3"/>
  <c r="AK120" i="3"/>
  <c r="AI120" i="3"/>
  <c r="AH120" i="3"/>
  <c r="AF120" i="3"/>
  <c r="N120" i="3"/>
  <c r="O120" i="3" s="1"/>
  <c r="Q120" i="3" s="1"/>
  <c r="S120" i="3" s="1"/>
  <c r="L120" i="3"/>
  <c r="M120" i="3" s="1"/>
  <c r="AW119" i="3"/>
  <c r="AV119" i="3"/>
  <c r="AU119" i="3"/>
  <c r="AS119" i="3"/>
  <c r="AR119" i="3"/>
  <c r="AP119" i="3"/>
  <c r="AM119" i="3"/>
  <c r="AL119" i="3"/>
  <c r="AK119" i="3"/>
  <c r="AI119" i="3"/>
  <c r="AH119" i="3"/>
  <c r="AF119" i="3"/>
  <c r="N119" i="3"/>
  <c r="O119" i="3" s="1"/>
  <c r="Q119" i="3" s="1"/>
  <c r="S119" i="3" s="1"/>
  <c r="L119" i="3"/>
  <c r="M119" i="3" s="1"/>
  <c r="AW118" i="3"/>
  <c r="AV118" i="3"/>
  <c r="AU118" i="3"/>
  <c r="AS118" i="3"/>
  <c r="AR118" i="3"/>
  <c r="AP118" i="3"/>
  <c r="AM118" i="3"/>
  <c r="AL118" i="3"/>
  <c r="AK118" i="3"/>
  <c r="AI118" i="3"/>
  <c r="AH118" i="3"/>
  <c r="AF118" i="3"/>
  <c r="N118" i="3"/>
  <c r="O118" i="3" s="1"/>
  <c r="Q118" i="3" s="1"/>
  <c r="S118" i="3" s="1"/>
  <c r="L118" i="3"/>
  <c r="M118" i="3" s="1"/>
  <c r="AW117" i="3"/>
  <c r="AV117" i="3"/>
  <c r="AU117" i="3"/>
  <c r="AS117" i="3"/>
  <c r="AR117" i="3"/>
  <c r="AP117" i="3"/>
  <c r="AM117" i="3"/>
  <c r="AL117" i="3"/>
  <c r="AK117" i="3"/>
  <c r="AI117" i="3"/>
  <c r="AH117" i="3"/>
  <c r="AF117" i="3"/>
  <c r="N117" i="3"/>
  <c r="O117" i="3" s="1"/>
  <c r="Q117" i="3" s="1"/>
  <c r="S117" i="3" s="1"/>
  <c r="L117" i="3"/>
  <c r="M117" i="3" s="1"/>
  <c r="AW116" i="3"/>
  <c r="AV116" i="3"/>
  <c r="AU116" i="3"/>
  <c r="AS116" i="3"/>
  <c r="AR116" i="3"/>
  <c r="AP116" i="3"/>
  <c r="AM116" i="3"/>
  <c r="AL116" i="3"/>
  <c r="AK116" i="3"/>
  <c r="AI116" i="3"/>
  <c r="AH116" i="3"/>
  <c r="AF116" i="3"/>
  <c r="N116" i="3"/>
  <c r="O116" i="3" s="1"/>
  <c r="Q116" i="3" s="1"/>
  <c r="S116" i="3" s="1"/>
  <c r="L116" i="3"/>
  <c r="M116" i="3" s="1"/>
  <c r="AW115" i="3"/>
  <c r="AV115" i="3"/>
  <c r="AU115" i="3"/>
  <c r="AS115" i="3"/>
  <c r="AR115" i="3"/>
  <c r="AP115" i="3"/>
  <c r="AM115" i="3"/>
  <c r="AL115" i="3"/>
  <c r="AK115" i="3"/>
  <c r="AI115" i="3"/>
  <c r="AH115" i="3"/>
  <c r="AF115" i="3"/>
  <c r="N115" i="3"/>
  <c r="O115" i="3" s="1"/>
  <c r="Q115" i="3" s="1"/>
  <c r="S115" i="3" s="1"/>
  <c r="L115" i="3"/>
  <c r="M115" i="3" s="1"/>
  <c r="AW114" i="3"/>
  <c r="AV114" i="3"/>
  <c r="AU114" i="3"/>
  <c r="AS114" i="3"/>
  <c r="AR114" i="3"/>
  <c r="AP114" i="3"/>
  <c r="AM114" i="3"/>
  <c r="AL114" i="3"/>
  <c r="AK114" i="3"/>
  <c r="AI114" i="3"/>
  <c r="AH114" i="3"/>
  <c r="AF114" i="3"/>
  <c r="N114" i="3"/>
  <c r="O114" i="3" s="1"/>
  <c r="Q114" i="3" s="1"/>
  <c r="S114" i="3" s="1"/>
  <c r="L114" i="3"/>
  <c r="M114" i="3" s="1"/>
  <c r="AW113" i="3"/>
  <c r="AV113" i="3"/>
  <c r="AU113" i="3"/>
  <c r="AS113" i="3"/>
  <c r="AR113" i="3"/>
  <c r="AP113" i="3"/>
  <c r="AM113" i="3"/>
  <c r="AL113" i="3"/>
  <c r="AK113" i="3"/>
  <c r="AI113" i="3"/>
  <c r="AH113" i="3"/>
  <c r="AF113" i="3"/>
  <c r="N113" i="3"/>
  <c r="O113" i="3" s="1"/>
  <c r="Q113" i="3" s="1"/>
  <c r="S113" i="3" s="1"/>
  <c r="L113" i="3"/>
  <c r="M113" i="3" s="1"/>
  <c r="AW112" i="3"/>
  <c r="AV112" i="3"/>
  <c r="AU112" i="3"/>
  <c r="AS112" i="3"/>
  <c r="AR112" i="3"/>
  <c r="AP112" i="3"/>
  <c r="AM112" i="3"/>
  <c r="AL112" i="3"/>
  <c r="AK112" i="3"/>
  <c r="AI112" i="3"/>
  <c r="AH112" i="3"/>
  <c r="AF112" i="3"/>
  <c r="N112" i="3"/>
  <c r="O112" i="3" s="1"/>
  <c r="Q112" i="3" s="1"/>
  <c r="S112" i="3" s="1"/>
  <c r="L112" i="3"/>
  <c r="M112" i="3" s="1"/>
  <c r="AW111" i="3"/>
  <c r="AV111" i="3"/>
  <c r="AU111" i="3"/>
  <c r="AS111" i="3"/>
  <c r="AR111" i="3"/>
  <c r="AP111" i="3"/>
  <c r="AM111" i="3"/>
  <c r="AL111" i="3"/>
  <c r="AK111" i="3"/>
  <c r="AI111" i="3"/>
  <c r="AH111" i="3"/>
  <c r="AF111" i="3"/>
  <c r="N111" i="3"/>
  <c r="O111" i="3" s="1"/>
  <c r="Q111" i="3" s="1"/>
  <c r="S111" i="3" s="1"/>
  <c r="L111" i="3"/>
  <c r="M111" i="3" s="1"/>
  <c r="AW110" i="3"/>
  <c r="AV110" i="3"/>
  <c r="AU110" i="3"/>
  <c r="AS110" i="3"/>
  <c r="AR110" i="3"/>
  <c r="AP110" i="3"/>
  <c r="AM110" i="3"/>
  <c r="AL110" i="3"/>
  <c r="AK110" i="3"/>
  <c r="AI110" i="3"/>
  <c r="AH110" i="3"/>
  <c r="AF110" i="3"/>
  <c r="N110" i="3"/>
  <c r="O110" i="3" s="1"/>
  <c r="Q110" i="3" s="1"/>
  <c r="S110" i="3" s="1"/>
  <c r="L110" i="3"/>
  <c r="M110" i="3" s="1"/>
  <c r="AW109" i="3"/>
  <c r="AV109" i="3"/>
  <c r="AU109" i="3"/>
  <c r="AS109" i="3"/>
  <c r="AR109" i="3"/>
  <c r="AP109" i="3"/>
  <c r="AM109" i="3"/>
  <c r="AL109" i="3"/>
  <c r="AK109" i="3"/>
  <c r="AI109" i="3"/>
  <c r="AH109" i="3"/>
  <c r="AF109" i="3"/>
  <c r="N109" i="3"/>
  <c r="O109" i="3" s="1"/>
  <c r="Q109" i="3" s="1"/>
  <c r="S109" i="3" s="1"/>
  <c r="L109" i="3"/>
  <c r="M109" i="3" s="1"/>
  <c r="AW108" i="3"/>
  <c r="AV108" i="3"/>
  <c r="AU108" i="3"/>
  <c r="AS108" i="3"/>
  <c r="AR108" i="3"/>
  <c r="AP108" i="3"/>
  <c r="AM108" i="3"/>
  <c r="AL108" i="3"/>
  <c r="AK108" i="3"/>
  <c r="AI108" i="3"/>
  <c r="AH108" i="3"/>
  <c r="AF108" i="3"/>
  <c r="N108" i="3"/>
  <c r="O108" i="3" s="1"/>
  <c r="Q108" i="3" s="1"/>
  <c r="S108" i="3" s="1"/>
  <c r="L108" i="3"/>
  <c r="M108" i="3" s="1"/>
  <c r="AW107" i="3"/>
  <c r="AV107" i="3"/>
  <c r="AU107" i="3"/>
  <c r="AS107" i="3"/>
  <c r="AR107" i="3"/>
  <c r="AP107" i="3"/>
  <c r="AM107" i="3"/>
  <c r="AL107" i="3"/>
  <c r="AK107" i="3"/>
  <c r="AI107" i="3"/>
  <c r="AH107" i="3"/>
  <c r="AF107" i="3"/>
  <c r="N107" i="3"/>
  <c r="O107" i="3" s="1"/>
  <c r="Q107" i="3" s="1"/>
  <c r="S107" i="3" s="1"/>
  <c r="L107" i="3"/>
  <c r="M107" i="3" s="1"/>
  <c r="AW106" i="3"/>
  <c r="AV106" i="3"/>
  <c r="AU106" i="3"/>
  <c r="AS106" i="3"/>
  <c r="AR106" i="3"/>
  <c r="AP106" i="3"/>
  <c r="AM106" i="3"/>
  <c r="AL106" i="3"/>
  <c r="AK106" i="3"/>
  <c r="AI106" i="3"/>
  <c r="AH106" i="3"/>
  <c r="AF106" i="3"/>
  <c r="N106" i="3"/>
  <c r="O106" i="3" s="1"/>
  <c r="Q106" i="3" s="1"/>
  <c r="S106" i="3" s="1"/>
  <c r="L106" i="3"/>
  <c r="M106" i="3" s="1"/>
  <c r="AW105" i="3"/>
  <c r="AV105" i="3"/>
  <c r="AU105" i="3"/>
  <c r="AS105" i="3"/>
  <c r="AR105" i="3"/>
  <c r="AP105" i="3"/>
  <c r="AM105" i="3"/>
  <c r="AL105" i="3"/>
  <c r="AK105" i="3"/>
  <c r="AI105" i="3"/>
  <c r="AH105" i="3"/>
  <c r="AF105" i="3"/>
  <c r="N105" i="3"/>
  <c r="O105" i="3" s="1"/>
  <c r="Q105" i="3" s="1"/>
  <c r="S105" i="3" s="1"/>
  <c r="L105" i="3"/>
  <c r="M105" i="3" s="1"/>
  <c r="AW104" i="3"/>
  <c r="AV104" i="3"/>
  <c r="AU104" i="3"/>
  <c r="AS104" i="3"/>
  <c r="AR104" i="3"/>
  <c r="AP104" i="3"/>
  <c r="AM104" i="3"/>
  <c r="AL104" i="3"/>
  <c r="AK104" i="3"/>
  <c r="AI104" i="3"/>
  <c r="AH104" i="3"/>
  <c r="AF104" i="3"/>
  <c r="N104" i="3"/>
  <c r="O104" i="3" s="1"/>
  <c r="Q104" i="3" s="1"/>
  <c r="S104" i="3" s="1"/>
  <c r="L104" i="3"/>
  <c r="M104" i="3" s="1"/>
  <c r="U104" i="3" s="1"/>
  <c r="AW103" i="3"/>
  <c r="AV103" i="3"/>
  <c r="AU103" i="3"/>
  <c r="AS103" i="3"/>
  <c r="AR103" i="3"/>
  <c r="AP103" i="3"/>
  <c r="AM103" i="3"/>
  <c r="AL103" i="3"/>
  <c r="AK103" i="3"/>
  <c r="AI103" i="3"/>
  <c r="AH103" i="3"/>
  <c r="AF103" i="3"/>
  <c r="N103" i="3"/>
  <c r="O103" i="3" s="1"/>
  <c r="Q103" i="3" s="1"/>
  <c r="S103" i="3" s="1"/>
  <c r="L103" i="3"/>
  <c r="M103" i="3" s="1"/>
  <c r="AW102" i="3"/>
  <c r="AV102" i="3"/>
  <c r="AU102" i="3"/>
  <c r="AS102" i="3"/>
  <c r="AR102" i="3"/>
  <c r="AP102" i="3"/>
  <c r="AM102" i="3"/>
  <c r="AL102" i="3"/>
  <c r="AK102" i="3"/>
  <c r="AI102" i="3"/>
  <c r="AH102" i="3"/>
  <c r="AF102" i="3"/>
  <c r="N102" i="3"/>
  <c r="O102" i="3" s="1"/>
  <c r="Q102" i="3" s="1"/>
  <c r="S102" i="3" s="1"/>
  <c r="L102" i="3"/>
  <c r="M102" i="3" s="1"/>
  <c r="AW101" i="3"/>
  <c r="AV101" i="3"/>
  <c r="AU101" i="3"/>
  <c r="AS101" i="3"/>
  <c r="AR101" i="3"/>
  <c r="AP101" i="3"/>
  <c r="AM101" i="3"/>
  <c r="AL101" i="3"/>
  <c r="AK101" i="3"/>
  <c r="AI101" i="3"/>
  <c r="AH101" i="3"/>
  <c r="AF101" i="3"/>
  <c r="N101" i="3"/>
  <c r="O101" i="3" s="1"/>
  <c r="Q101" i="3" s="1"/>
  <c r="S101" i="3" s="1"/>
  <c r="L101" i="3"/>
  <c r="M101" i="3" s="1"/>
  <c r="AW100" i="3"/>
  <c r="AV100" i="3"/>
  <c r="AU100" i="3"/>
  <c r="AS100" i="3"/>
  <c r="AR100" i="3"/>
  <c r="AP100" i="3"/>
  <c r="AM100" i="3"/>
  <c r="AL100" i="3"/>
  <c r="AK100" i="3"/>
  <c r="AI100" i="3"/>
  <c r="AH100" i="3"/>
  <c r="AF100" i="3"/>
  <c r="N100" i="3"/>
  <c r="O100" i="3" s="1"/>
  <c r="Q100" i="3" s="1"/>
  <c r="S100" i="3" s="1"/>
  <c r="L100" i="3"/>
  <c r="M100" i="3" s="1"/>
  <c r="AW99" i="3"/>
  <c r="AV99" i="3"/>
  <c r="AU99" i="3"/>
  <c r="AS99" i="3"/>
  <c r="AR99" i="3"/>
  <c r="AP99" i="3"/>
  <c r="AM99" i="3"/>
  <c r="AL99" i="3"/>
  <c r="AK99" i="3"/>
  <c r="AI99" i="3"/>
  <c r="AH99" i="3"/>
  <c r="AF99" i="3"/>
  <c r="N99" i="3"/>
  <c r="O99" i="3" s="1"/>
  <c r="Q99" i="3" s="1"/>
  <c r="S99" i="3" s="1"/>
  <c r="L99" i="3"/>
  <c r="M99" i="3" s="1"/>
  <c r="AW98" i="3"/>
  <c r="AV98" i="3"/>
  <c r="AU98" i="3"/>
  <c r="AS98" i="3"/>
  <c r="AR98" i="3"/>
  <c r="AP98" i="3"/>
  <c r="AM98" i="3"/>
  <c r="AL98" i="3"/>
  <c r="AK98" i="3"/>
  <c r="AI98" i="3"/>
  <c r="AH98" i="3"/>
  <c r="AF98" i="3"/>
  <c r="N98" i="3"/>
  <c r="O98" i="3" s="1"/>
  <c r="Q98" i="3" s="1"/>
  <c r="S98" i="3" s="1"/>
  <c r="L98" i="3"/>
  <c r="M98" i="3" s="1"/>
  <c r="AW97" i="3"/>
  <c r="AV97" i="3"/>
  <c r="AU97" i="3"/>
  <c r="AS97" i="3"/>
  <c r="AR97" i="3"/>
  <c r="AP97" i="3"/>
  <c r="AM97" i="3"/>
  <c r="AL97" i="3"/>
  <c r="AK97" i="3"/>
  <c r="AI97" i="3"/>
  <c r="AH97" i="3"/>
  <c r="AF97" i="3"/>
  <c r="N97" i="3"/>
  <c r="O97" i="3" s="1"/>
  <c r="Q97" i="3" s="1"/>
  <c r="S97" i="3" s="1"/>
  <c r="L97" i="3"/>
  <c r="M97" i="3" s="1"/>
  <c r="AW96" i="3"/>
  <c r="AV96" i="3"/>
  <c r="AU96" i="3"/>
  <c r="AS96" i="3"/>
  <c r="AR96" i="3"/>
  <c r="AP96" i="3"/>
  <c r="AM96" i="3"/>
  <c r="AL96" i="3"/>
  <c r="AK96" i="3"/>
  <c r="AI96" i="3"/>
  <c r="AH96" i="3"/>
  <c r="AF96" i="3"/>
  <c r="N96" i="3"/>
  <c r="O96" i="3" s="1"/>
  <c r="Q96" i="3" s="1"/>
  <c r="S96" i="3" s="1"/>
  <c r="L96" i="3"/>
  <c r="M96" i="3" s="1"/>
  <c r="AW95" i="3"/>
  <c r="AV95" i="3"/>
  <c r="AU95" i="3"/>
  <c r="AS95" i="3"/>
  <c r="AR95" i="3"/>
  <c r="AP95" i="3"/>
  <c r="AM95" i="3"/>
  <c r="AL95" i="3"/>
  <c r="AK95" i="3"/>
  <c r="AI95" i="3"/>
  <c r="AH95" i="3"/>
  <c r="AF95" i="3"/>
  <c r="N95" i="3"/>
  <c r="O95" i="3" s="1"/>
  <c r="Q95" i="3" s="1"/>
  <c r="S95" i="3" s="1"/>
  <c r="L95" i="3"/>
  <c r="M95" i="3" s="1"/>
  <c r="AW94" i="3"/>
  <c r="AV94" i="3"/>
  <c r="AU94" i="3"/>
  <c r="AS94" i="3"/>
  <c r="AR94" i="3"/>
  <c r="AP94" i="3"/>
  <c r="AM94" i="3"/>
  <c r="AL94" i="3"/>
  <c r="AK94" i="3"/>
  <c r="AI94" i="3"/>
  <c r="AH94" i="3"/>
  <c r="AF94" i="3"/>
  <c r="N94" i="3"/>
  <c r="O94" i="3" s="1"/>
  <c r="Q94" i="3" s="1"/>
  <c r="S94" i="3" s="1"/>
  <c r="L94" i="3"/>
  <c r="M94" i="3" s="1"/>
  <c r="AW93" i="3"/>
  <c r="AV93" i="3"/>
  <c r="AU93" i="3"/>
  <c r="AS93" i="3"/>
  <c r="AR93" i="3"/>
  <c r="AP93" i="3"/>
  <c r="AM93" i="3"/>
  <c r="AL93" i="3"/>
  <c r="AK93" i="3"/>
  <c r="AI93" i="3"/>
  <c r="AH93" i="3"/>
  <c r="AF93" i="3"/>
  <c r="N93" i="3"/>
  <c r="O93" i="3" s="1"/>
  <c r="Q93" i="3" s="1"/>
  <c r="S93" i="3" s="1"/>
  <c r="L93" i="3"/>
  <c r="M93" i="3" s="1"/>
  <c r="AW92" i="3"/>
  <c r="AV92" i="3"/>
  <c r="AU92" i="3"/>
  <c r="AS92" i="3"/>
  <c r="AR92" i="3"/>
  <c r="AP92" i="3"/>
  <c r="AM92" i="3"/>
  <c r="AL92" i="3"/>
  <c r="AK92" i="3"/>
  <c r="AI92" i="3"/>
  <c r="AH92" i="3"/>
  <c r="AF92" i="3"/>
  <c r="N92" i="3"/>
  <c r="O92" i="3" s="1"/>
  <c r="Q92" i="3" s="1"/>
  <c r="S92" i="3" s="1"/>
  <c r="L92" i="3"/>
  <c r="M92" i="3" s="1"/>
  <c r="AW91" i="3"/>
  <c r="AV91" i="3"/>
  <c r="AU91" i="3"/>
  <c r="AS91" i="3"/>
  <c r="AR91" i="3"/>
  <c r="AP91" i="3"/>
  <c r="AM91" i="3"/>
  <c r="AL91" i="3"/>
  <c r="AK91" i="3"/>
  <c r="AI91" i="3"/>
  <c r="AH91" i="3"/>
  <c r="AF91" i="3"/>
  <c r="N91" i="3"/>
  <c r="O91" i="3" s="1"/>
  <c r="Q91" i="3" s="1"/>
  <c r="S91" i="3" s="1"/>
  <c r="L91" i="3"/>
  <c r="M91" i="3" s="1"/>
  <c r="AW90" i="3"/>
  <c r="AV90" i="3"/>
  <c r="AU90" i="3"/>
  <c r="AS90" i="3"/>
  <c r="AR90" i="3"/>
  <c r="AP90" i="3"/>
  <c r="AM90" i="3"/>
  <c r="AL90" i="3"/>
  <c r="AK90" i="3"/>
  <c r="AI90" i="3"/>
  <c r="AH90" i="3"/>
  <c r="AF90" i="3"/>
  <c r="N90" i="3"/>
  <c r="O90" i="3" s="1"/>
  <c r="Q90" i="3" s="1"/>
  <c r="S90" i="3" s="1"/>
  <c r="L90" i="3"/>
  <c r="M90" i="3" s="1"/>
  <c r="AW89" i="3"/>
  <c r="AV89" i="3"/>
  <c r="AU89" i="3"/>
  <c r="AS89" i="3"/>
  <c r="AR89" i="3"/>
  <c r="AP89" i="3"/>
  <c r="AM89" i="3"/>
  <c r="AL89" i="3"/>
  <c r="AK89" i="3"/>
  <c r="AI89" i="3"/>
  <c r="AH89" i="3"/>
  <c r="AF89" i="3"/>
  <c r="N89" i="3"/>
  <c r="O89" i="3" s="1"/>
  <c r="Q89" i="3" s="1"/>
  <c r="S89" i="3" s="1"/>
  <c r="L89" i="3"/>
  <c r="M89" i="3" s="1"/>
  <c r="AW88" i="3"/>
  <c r="AV88" i="3"/>
  <c r="AU88" i="3"/>
  <c r="AS88" i="3"/>
  <c r="AR88" i="3"/>
  <c r="AP88" i="3"/>
  <c r="AM88" i="3"/>
  <c r="AL88" i="3"/>
  <c r="AK88" i="3"/>
  <c r="AI88" i="3"/>
  <c r="AH88" i="3"/>
  <c r="AF88" i="3"/>
  <c r="N88" i="3"/>
  <c r="O88" i="3" s="1"/>
  <c r="Q88" i="3" s="1"/>
  <c r="S88" i="3" s="1"/>
  <c r="L88" i="3"/>
  <c r="M88" i="3" s="1"/>
  <c r="AW87" i="3"/>
  <c r="AV87" i="3"/>
  <c r="AU87" i="3"/>
  <c r="AS87" i="3"/>
  <c r="AR87" i="3"/>
  <c r="AP87" i="3"/>
  <c r="AM87" i="3"/>
  <c r="AL87" i="3"/>
  <c r="AK87" i="3"/>
  <c r="AI87" i="3"/>
  <c r="AH87" i="3"/>
  <c r="AF87" i="3"/>
  <c r="N87" i="3"/>
  <c r="O87" i="3" s="1"/>
  <c r="Q87" i="3" s="1"/>
  <c r="S87" i="3" s="1"/>
  <c r="L87" i="3"/>
  <c r="M87" i="3" s="1"/>
  <c r="AW86" i="3"/>
  <c r="AV86" i="3"/>
  <c r="AU86" i="3"/>
  <c r="AS86" i="3"/>
  <c r="AR86" i="3"/>
  <c r="AP86" i="3"/>
  <c r="AM86" i="3"/>
  <c r="AL86" i="3"/>
  <c r="AK86" i="3"/>
  <c r="AI86" i="3"/>
  <c r="AH86" i="3"/>
  <c r="AF86" i="3"/>
  <c r="N86" i="3"/>
  <c r="O86" i="3" s="1"/>
  <c r="Q86" i="3" s="1"/>
  <c r="S86" i="3" s="1"/>
  <c r="L86" i="3"/>
  <c r="M86" i="3" s="1"/>
  <c r="AW85" i="3"/>
  <c r="AV85" i="3"/>
  <c r="AU85" i="3"/>
  <c r="AS85" i="3"/>
  <c r="AR85" i="3"/>
  <c r="AP85" i="3"/>
  <c r="AM85" i="3"/>
  <c r="AL85" i="3"/>
  <c r="AK85" i="3"/>
  <c r="AI85" i="3"/>
  <c r="AH85" i="3"/>
  <c r="AF85" i="3"/>
  <c r="N85" i="3"/>
  <c r="O85" i="3" s="1"/>
  <c r="Q85" i="3" s="1"/>
  <c r="S85" i="3" s="1"/>
  <c r="L85" i="3"/>
  <c r="M85" i="3" s="1"/>
  <c r="AW84" i="3"/>
  <c r="AV84" i="3"/>
  <c r="AU84" i="3"/>
  <c r="AS84" i="3"/>
  <c r="AR84" i="3"/>
  <c r="AP84" i="3"/>
  <c r="AM84" i="3"/>
  <c r="AL84" i="3"/>
  <c r="AK84" i="3"/>
  <c r="AI84" i="3"/>
  <c r="AH84" i="3"/>
  <c r="AF84" i="3"/>
  <c r="N84" i="3"/>
  <c r="O84" i="3" s="1"/>
  <c r="Q84" i="3" s="1"/>
  <c r="S84" i="3" s="1"/>
  <c r="L84" i="3"/>
  <c r="M84" i="3" s="1"/>
  <c r="AW83" i="3"/>
  <c r="AV83" i="3"/>
  <c r="AU83" i="3"/>
  <c r="AS83" i="3"/>
  <c r="AR83" i="3"/>
  <c r="AP83" i="3"/>
  <c r="AM83" i="3"/>
  <c r="AL83" i="3"/>
  <c r="AK83" i="3"/>
  <c r="AI83" i="3"/>
  <c r="AH83" i="3"/>
  <c r="AF83" i="3"/>
  <c r="N83" i="3"/>
  <c r="O83" i="3" s="1"/>
  <c r="Q83" i="3" s="1"/>
  <c r="S83" i="3" s="1"/>
  <c r="L83" i="3"/>
  <c r="M83" i="3" s="1"/>
  <c r="AW82" i="3"/>
  <c r="AV82" i="3"/>
  <c r="AU82" i="3"/>
  <c r="AS82" i="3"/>
  <c r="AR82" i="3"/>
  <c r="AP82" i="3"/>
  <c r="AM82" i="3"/>
  <c r="AL82" i="3"/>
  <c r="AK82" i="3"/>
  <c r="AI82" i="3"/>
  <c r="AH82" i="3"/>
  <c r="AF82" i="3"/>
  <c r="N82" i="3"/>
  <c r="O82" i="3" s="1"/>
  <c r="Q82" i="3" s="1"/>
  <c r="S82" i="3" s="1"/>
  <c r="L82" i="3"/>
  <c r="M82" i="3" s="1"/>
  <c r="AW81" i="3"/>
  <c r="AV81" i="3"/>
  <c r="AU81" i="3"/>
  <c r="AS81" i="3"/>
  <c r="AR81" i="3"/>
  <c r="AP81" i="3"/>
  <c r="AM81" i="3"/>
  <c r="AL81" i="3"/>
  <c r="AK81" i="3"/>
  <c r="AI81" i="3"/>
  <c r="AH81" i="3"/>
  <c r="AF81" i="3"/>
  <c r="N81" i="3"/>
  <c r="O81" i="3" s="1"/>
  <c r="Q81" i="3" s="1"/>
  <c r="S81" i="3" s="1"/>
  <c r="L81" i="3"/>
  <c r="M81" i="3" s="1"/>
  <c r="AW80" i="3"/>
  <c r="AV80" i="3"/>
  <c r="AU80" i="3"/>
  <c r="AS80" i="3"/>
  <c r="AR80" i="3"/>
  <c r="AP80" i="3"/>
  <c r="AM80" i="3"/>
  <c r="AL80" i="3"/>
  <c r="AK80" i="3"/>
  <c r="AI80" i="3"/>
  <c r="AH80" i="3"/>
  <c r="AF80" i="3"/>
  <c r="N80" i="3"/>
  <c r="O80" i="3" s="1"/>
  <c r="Q80" i="3" s="1"/>
  <c r="S80" i="3" s="1"/>
  <c r="L80" i="3"/>
  <c r="M80" i="3" s="1"/>
  <c r="AW79" i="3"/>
  <c r="AV79" i="3"/>
  <c r="AU79" i="3"/>
  <c r="AS79" i="3"/>
  <c r="AR79" i="3"/>
  <c r="AP79" i="3"/>
  <c r="AM79" i="3"/>
  <c r="AL79" i="3"/>
  <c r="AK79" i="3"/>
  <c r="AI79" i="3"/>
  <c r="AH79" i="3"/>
  <c r="AF79" i="3"/>
  <c r="N79" i="3"/>
  <c r="O79" i="3" s="1"/>
  <c r="Q79" i="3" s="1"/>
  <c r="S79" i="3" s="1"/>
  <c r="L79" i="3"/>
  <c r="M79" i="3" s="1"/>
  <c r="AW78" i="3"/>
  <c r="AV78" i="3"/>
  <c r="AU78" i="3"/>
  <c r="AS78" i="3"/>
  <c r="AR78" i="3"/>
  <c r="AP78" i="3"/>
  <c r="AM78" i="3"/>
  <c r="AL78" i="3"/>
  <c r="AK78" i="3"/>
  <c r="AI78" i="3"/>
  <c r="AH78" i="3"/>
  <c r="AF78" i="3"/>
  <c r="N78" i="3"/>
  <c r="O78" i="3" s="1"/>
  <c r="Q78" i="3" s="1"/>
  <c r="S78" i="3" s="1"/>
  <c r="L78" i="3"/>
  <c r="M78" i="3" s="1"/>
  <c r="AW77" i="3"/>
  <c r="AV77" i="3"/>
  <c r="AU77" i="3"/>
  <c r="AS77" i="3"/>
  <c r="AR77" i="3"/>
  <c r="AP77" i="3"/>
  <c r="AM77" i="3"/>
  <c r="AL77" i="3"/>
  <c r="AK77" i="3"/>
  <c r="AI77" i="3"/>
  <c r="AH77" i="3"/>
  <c r="AF77" i="3"/>
  <c r="N77" i="3"/>
  <c r="O77" i="3" s="1"/>
  <c r="Q77" i="3" s="1"/>
  <c r="S77" i="3" s="1"/>
  <c r="L77" i="3"/>
  <c r="M77" i="3" s="1"/>
  <c r="AW76" i="3"/>
  <c r="AV76" i="3"/>
  <c r="AU76" i="3"/>
  <c r="AS76" i="3"/>
  <c r="AR76" i="3"/>
  <c r="AP76" i="3"/>
  <c r="AM76" i="3"/>
  <c r="AL76" i="3"/>
  <c r="AK76" i="3"/>
  <c r="AI76" i="3"/>
  <c r="AH76" i="3"/>
  <c r="AF76" i="3"/>
  <c r="N76" i="3"/>
  <c r="O76" i="3" s="1"/>
  <c r="Q76" i="3" s="1"/>
  <c r="S76" i="3" s="1"/>
  <c r="L76" i="3"/>
  <c r="M76" i="3" s="1"/>
  <c r="AW75" i="3"/>
  <c r="AV75" i="3"/>
  <c r="AU75" i="3"/>
  <c r="AS75" i="3"/>
  <c r="AR75" i="3"/>
  <c r="AP75" i="3"/>
  <c r="AM75" i="3"/>
  <c r="AL75" i="3"/>
  <c r="AK75" i="3"/>
  <c r="AI75" i="3"/>
  <c r="AH75" i="3"/>
  <c r="AF75" i="3"/>
  <c r="N75" i="3"/>
  <c r="O75" i="3" s="1"/>
  <c r="Q75" i="3" s="1"/>
  <c r="S75" i="3" s="1"/>
  <c r="L75" i="3"/>
  <c r="M75" i="3" s="1"/>
  <c r="AW74" i="3"/>
  <c r="AV74" i="3"/>
  <c r="AU74" i="3"/>
  <c r="AS74" i="3"/>
  <c r="AR74" i="3"/>
  <c r="AP74" i="3"/>
  <c r="AM74" i="3"/>
  <c r="AL74" i="3"/>
  <c r="AK74" i="3"/>
  <c r="AI74" i="3"/>
  <c r="AH74" i="3"/>
  <c r="AF74" i="3"/>
  <c r="N74" i="3"/>
  <c r="O74" i="3" s="1"/>
  <c r="Q74" i="3" s="1"/>
  <c r="S74" i="3" s="1"/>
  <c r="L74" i="3"/>
  <c r="M74" i="3" s="1"/>
  <c r="AW73" i="3"/>
  <c r="AV73" i="3"/>
  <c r="AU73" i="3"/>
  <c r="AS73" i="3"/>
  <c r="AR73" i="3"/>
  <c r="AP73" i="3"/>
  <c r="AM73" i="3"/>
  <c r="AL73" i="3"/>
  <c r="AK73" i="3"/>
  <c r="AI73" i="3"/>
  <c r="AH73" i="3"/>
  <c r="AF73" i="3"/>
  <c r="N73" i="3"/>
  <c r="O73" i="3" s="1"/>
  <c r="Q73" i="3" s="1"/>
  <c r="S73" i="3" s="1"/>
  <c r="L73" i="3"/>
  <c r="M73" i="3" s="1"/>
  <c r="AW72" i="3"/>
  <c r="AV72" i="3"/>
  <c r="AU72" i="3"/>
  <c r="AS72" i="3"/>
  <c r="AR72" i="3"/>
  <c r="AP72" i="3"/>
  <c r="AM72" i="3"/>
  <c r="AL72" i="3"/>
  <c r="AK72" i="3"/>
  <c r="AI72" i="3"/>
  <c r="AH72" i="3"/>
  <c r="AF72" i="3"/>
  <c r="N72" i="3"/>
  <c r="O72" i="3" s="1"/>
  <c r="Q72" i="3" s="1"/>
  <c r="S72" i="3" s="1"/>
  <c r="L72" i="3"/>
  <c r="M72" i="3" s="1"/>
  <c r="AW71" i="3"/>
  <c r="AV71" i="3"/>
  <c r="AU71" i="3"/>
  <c r="AS71" i="3"/>
  <c r="AR71" i="3"/>
  <c r="AP71" i="3"/>
  <c r="AM71" i="3"/>
  <c r="AL71" i="3"/>
  <c r="AK71" i="3"/>
  <c r="AI71" i="3"/>
  <c r="AH71" i="3"/>
  <c r="AF71" i="3"/>
  <c r="N71" i="3"/>
  <c r="O71" i="3" s="1"/>
  <c r="Q71" i="3" s="1"/>
  <c r="S71" i="3" s="1"/>
  <c r="L71" i="3"/>
  <c r="M71" i="3" s="1"/>
  <c r="AW70" i="3"/>
  <c r="AV70" i="3"/>
  <c r="AU70" i="3"/>
  <c r="AS70" i="3"/>
  <c r="AR70" i="3"/>
  <c r="AP70" i="3"/>
  <c r="AM70" i="3"/>
  <c r="AL70" i="3"/>
  <c r="AK70" i="3"/>
  <c r="AI70" i="3"/>
  <c r="AH70" i="3"/>
  <c r="AF70" i="3"/>
  <c r="N70" i="3"/>
  <c r="O70" i="3" s="1"/>
  <c r="Q70" i="3" s="1"/>
  <c r="S70" i="3" s="1"/>
  <c r="L70" i="3"/>
  <c r="M70" i="3" s="1"/>
  <c r="AW69" i="3"/>
  <c r="AV69" i="3"/>
  <c r="AU69" i="3"/>
  <c r="AS69" i="3"/>
  <c r="AR69" i="3"/>
  <c r="AP69" i="3"/>
  <c r="AM69" i="3"/>
  <c r="AL69" i="3"/>
  <c r="AK69" i="3"/>
  <c r="AI69" i="3"/>
  <c r="AH69" i="3"/>
  <c r="AF69" i="3"/>
  <c r="N69" i="3"/>
  <c r="O69" i="3" s="1"/>
  <c r="Q69" i="3" s="1"/>
  <c r="S69" i="3" s="1"/>
  <c r="L69" i="3"/>
  <c r="M69" i="3" s="1"/>
  <c r="AW68" i="3"/>
  <c r="AV68" i="3"/>
  <c r="AU68" i="3"/>
  <c r="AS68" i="3"/>
  <c r="AR68" i="3"/>
  <c r="AP68" i="3"/>
  <c r="AM68" i="3"/>
  <c r="AL68" i="3"/>
  <c r="AK68" i="3"/>
  <c r="AI68" i="3"/>
  <c r="AH68" i="3"/>
  <c r="AF68" i="3"/>
  <c r="N68" i="3"/>
  <c r="O68" i="3" s="1"/>
  <c r="Q68" i="3" s="1"/>
  <c r="S68" i="3" s="1"/>
  <c r="L68" i="3"/>
  <c r="M68" i="3" s="1"/>
  <c r="AW67" i="3"/>
  <c r="AV67" i="3"/>
  <c r="AU67" i="3"/>
  <c r="AS67" i="3"/>
  <c r="AR67" i="3"/>
  <c r="AP67" i="3"/>
  <c r="AM67" i="3"/>
  <c r="AL67" i="3"/>
  <c r="AK67" i="3"/>
  <c r="AI67" i="3"/>
  <c r="AH67" i="3"/>
  <c r="AF67" i="3"/>
  <c r="N67" i="3"/>
  <c r="O67" i="3" s="1"/>
  <c r="Q67" i="3" s="1"/>
  <c r="S67" i="3" s="1"/>
  <c r="L67" i="3"/>
  <c r="M67" i="3" s="1"/>
  <c r="AW66" i="3"/>
  <c r="AV66" i="3"/>
  <c r="AU66" i="3"/>
  <c r="AS66" i="3"/>
  <c r="AR66" i="3"/>
  <c r="AP66" i="3"/>
  <c r="AM66" i="3"/>
  <c r="AL66" i="3"/>
  <c r="AK66" i="3"/>
  <c r="AI66" i="3"/>
  <c r="AH66" i="3"/>
  <c r="AF66" i="3"/>
  <c r="N66" i="3"/>
  <c r="O66" i="3" s="1"/>
  <c r="Q66" i="3" s="1"/>
  <c r="S66" i="3" s="1"/>
  <c r="L66" i="3"/>
  <c r="M66" i="3" s="1"/>
  <c r="AW65" i="3"/>
  <c r="AV65" i="3"/>
  <c r="AU65" i="3"/>
  <c r="AS65" i="3"/>
  <c r="AR65" i="3"/>
  <c r="AP65" i="3"/>
  <c r="AM65" i="3"/>
  <c r="AL65" i="3"/>
  <c r="AK65" i="3"/>
  <c r="AI65" i="3"/>
  <c r="AH65" i="3"/>
  <c r="AF65" i="3"/>
  <c r="N65" i="3"/>
  <c r="O65" i="3" s="1"/>
  <c r="Q65" i="3" s="1"/>
  <c r="S65" i="3" s="1"/>
  <c r="L65" i="3"/>
  <c r="M65" i="3" s="1"/>
  <c r="AW64" i="3"/>
  <c r="AV64" i="3"/>
  <c r="AU64" i="3"/>
  <c r="AS64" i="3"/>
  <c r="AR64" i="3"/>
  <c r="AP64" i="3"/>
  <c r="AM64" i="3"/>
  <c r="AL64" i="3"/>
  <c r="AK64" i="3"/>
  <c r="AI64" i="3"/>
  <c r="AH64" i="3"/>
  <c r="AF64" i="3"/>
  <c r="N64" i="3"/>
  <c r="O64" i="3" s="1"/>
  <c r="Q64" i="3" s="1"/>
  <c r="S64" i="3" s="1"/>
  <c r="L64" i="3"/>
  <c r="M64" i="3" s="1"/>
  <c r="AW63" i="3"/>
  <c r="AV63" i="3"/>
  <c r="AU63" i="3"/>
  <c r="AS63" i="3"/>
  <c r="AR63" i="3"/>
  <c r="AP63" i="3"/>
  <c r="AM63" i="3"/>
  <c r="AL63" i="3"/>
  <c r="AK63" i="3"/>
  <c r="AI63" i="3"/>
  <c r="AH63" i="3"/>
  <c r="AF63" i="3"/>
  <c r="N63" i="3"/>
  <c r="O63" i="3" s="1"/>
  <c r="Q63" i="3" s="1"/>
  <c r="S63" i="3" s="1"/>
  <c r="L63" i="3"/>
  <c r="M63" i="3" s="1"/>
  <c r="AW62" i="3"/>
  <c r="AV62" i="3"/>
  <c r="AU62" i="3"/>
  <c r="AS62" i="3"/>
  <c r="AR62" i="3"/>
  <c r="AP62" i="3"/>
  <c r="AM62" i="3"/>
  <c r="AL62" i="3"/>
  <c r="AK62" i="3"/>
  <c r="AI62" i="3"/>
  <c r="AH62" i="3"/>
  <c r="AF62" i="3"/>
  <c r="N62" i="3"/>
  <c r="O62" i="3" s="1"/>
  <c r="Q62" i="3" s="1"/>
  <c r="S62" i="3" s="1"/>
  <c r="L62" i="3"/>
  <c r="M62" i="3" s="1"/>
  <c r="AW61" i="3"/>
  <c r="AV61" i="3"/>
  <c r="AU61" i="3"/>
  <c r="AS61" i="3"/>
  <c r="AR61" i="3"/>
  <c r="AP61" i="3"/>
  <c r="AM61" i="3"/>
  <c r="AL61" i="3"/>
  <c r="AK61" i="3"/>
  <c r="AI61" i="3"/>
  <c r="AH61" i="3"/>
  <c r="AF61" i="3"/>
  <c r="N61" i="3"/>
  <c r="O61" i="3" s="1"/>
  <c r="Q61" i="3" s="1"/>
  <c r="S61" i="3" s="1"/>
  <c r="L61" i="3"/>
  <c r="M61" i="3" s="1"/>
  <c r="AW60" i="3"/>
  <c r="AV60" i="3"/>
  <c r="AU60" i="3"/>
  <c r="AS60" i="3"/>
  <c r="AR60" i="3"/>
  <c r="AP60" i="3"/>
  <c r="AM60" i="3"/>
  <c r="AL60" i="3"/>
  <c r="AK60" i="3"/>
  <c r="AI60" i="3"/>
  <c r="AH60" i="3"/>
  <c r="AF60" i="3"/>
  <c r="N60" i="3"/>
  <c r="O60" i="3" s="1"/>
  <c r="Q60" i="3" s="1"/>
  <c r="S60" i="3" s="1"/>
  <c r="L60" i="3"/>
  <c r="M60" i="3" s="1"/>
  <c r="AW59" i="3"/>
  <c r="AV59" i="3"/>
  <c r="AU59" i="3"/>
  <c r="AS59" i="3"/>
  <c r="AR59" i="3"/>
  <c r="AP59" i="3"/>
  <c r="AM59" i="3"/>
  <c r="AL59" i="3"/>
  <c r="AK59" i="3"/>
  <c r="AI59" i="3"/>
  <c r="AH59" i="3"/>
  <c r="AF59" i="3"/>
  <c r="N59" i="3"/>
  <c r="O59" i="3" s="1"/>
  <c r="Q59" i="3" s="1"/>
  <c r="S59" i="3" s="1"/>
  <c r="L59" i="3"/>
  <c r="M59" i="3" s="1"/>
  <c r="AW58" i="3"/>
  <c r="AV58" i="3"/>
  <c r="AU58" i="3"/>
  <c r="AS58" i="3"/>
  <c r="AR58" i="3"/>
  <c r="AP58" i="3"/>
  <c r="AM58" i="3"/>
  <c r="AL58" i="3"/>
  <c r="AK58" i="3"/>
  <c r="AI58" i="3"/>
  <c r="AH58" i="3"/>
  <c r="AF58" i="3"/>
  <c r="N58" i="3"/>
  <c r="O58" i="3" s="1"/>
  <c r="Q58" i="3" s="1"/>
  <c r="S58" i="3" s="1"/>
  <c r="L58" i="3"/>
  <c r="M58" i="3" s="1"/>
  <c r="AW57" i="3"/>
  <c r="AV57" i="3"/>
  <c r="AU57" i="3"/>
  <c r="AS57" i="3"/>
  <c r="AR57" i="3"/>
  <c r="AP57" i="3"/>
  <c r="AM57" i="3"/>
  <c r="AL57" i="3"/>
  <c r="AK57" i="3"/>
  <c r="AI57" i="3"/>
  <c r="AH57" i="3"/>
  <c r="AF57" i="3"/>
  <c r="N57" i="3"/>
  <c r="O57" i="3" s="1"/>
  <c r="Q57" i="3" s="1"/>
  <c r="S57" i="3" s="1"/>
  <c r="L57" i="3"/>
  <c r="M57" i="3" s="1"/>
  <c r="AW56" i="3"/>
  <c r="AV56" i="3"/>
  <c r="AU56" i="3"/>
  <c r="AS56" i="3"/>
  <c r="AR56" i="3"/>
  <c r="AP56" i="3"/>
  <c r="AM56" i="3"/>
  <c r="AL56" i="3"/>
  <c r="AK56" i="3"/>
  <c r="AI56" i="3"/>
  <c r="AH56" i="3"/>
  <c r="AF56" i="3"/>
  <c r="N56" i="3"/>
  <c r="O56" i="3" s="1"/>
  <c r="Q56" i="3" s="1"/>
  <c r="S56" i="3" s="1"/>
  <c r="L56" i="3"/>
  <c r="M56" i="3" s="1"/>
  <c r="AW55" i="3"/>
  <c r="AV55" i="3"/>
  <c r="AU55" i="3"/>
  <c r="AS55" i="3"/>
  <c r="AR55" i="3"/>
  <c r="AP55" i="3"/>
  <c r="AM55" i="3"/>
  <c r="AL55" i="3"/>
  <c r="AK55" i="3"/>
  <c r="AI55" i="3"/>
  <c r="AH55" i="3"/>
  <c r="AF55" i="3"/>
  <c r="N55" i="3"/>
  <c r="O55" i="3" s="1"/>
  <c r="Q55" i="3" s="1"/>
  <c r="S55" i="3" s="1"/>
  <c r="L55" i="3"/>
  <c r="M55" i="3" s="1"/>
  <c r="AW54" i="3"/>
  <c r="AV54" i="3"/>
  <c r="AU54" i="3"/>
  <c r="AS54" i="3"/>
  <c r="AR54" i="3"/>
  <c r="AP54" i="3"/>
  <c r="AM54" i="3"/>
  <c r="AL54" i="3"/>
  <c r="AK54" i="3"/>
  <c r="AI54" i="3"/>
  <c r="AH54" i="3"/>
  <c r="AF54" i="3"/>
  <c r="N54" i="3"/>
  <c r="O54" i="3" s="1"/>
  <c r="Q54" i="3" s="1"/>
  <c r="S54" i="3" s="1"/>
  <c r="L54" i="3"/>
  <c r="M54" i="3" s="1"/>
  <c r="AW53" i="3"/>
  <c r="AV53" i="3"/>
  <c r="AU53" i="3"/>
  <c r="AS53" i="3"/>
  <c r="AR53" i="3"/>
  <c r="AP53" i="3"/>
  <c r="AM53" i="3"/>
  <c r="AL53" i="3"/>
  <c r="AK53" i="3"/>
  <c r="AI53" i="3"/>
  <c r="AH53" i="3"/>
  <c r="AF53" i="3"/>
  <c r="N53" i="3"/>
  <c r="O53" i="3" s="1"/>
  <c r="Q53" i="3" s="1"/>
  <c r="S53" i="3" s="1"/>
  <c r="L53" i="3"/>
  <c r="M53" i="3" s="1"/>
  <c r="AW52" i="3"/>
  <c r="AV52" i="3"/>
  <c r="AU52" i="3"/>
  <c r="AS52" i="3"/>
  <c r="AR52" i="3"/>
  <c r="AP52" i="3"/>
  <c r="AM52" i="3"/>
  <c r="AL52" i="3"/>
  <c r="AK52" i="3"/>
  <c r="AI52" i="3"/>
  <c r="AH52" i="3"/>
  <c r="AF52" i="3"/>
  <c r="N52" i="3"/>
  <c r="O52" i="3" s="1"/>
  <c r="Q52" i="3" s="1"/>
  <c r="S52" i="3" s="1"/>
  <c r="L52" i="3"/>
  <c r="M52" i="3" s="1"/>
  <c r="AW51" i="3"/>
  <c r="AV51" i="3"/>
  <c r="AU51" i="3"/>
  <c r="AS51" i="3"/>
  <c r="AR51" i="3"/>
  <c r="AP51" i="3"/>
  <c r="AM51" i="3"/>
  <c r="AL51" i="3"/>
  <c r="AK51" i="3"/>
  <c r="AI51" i="3"/>
  <c r="AH51" i="3"/>
  <c r="AF51" i="3"/>
  <c r="N51" i="3"/>
  <c r="O51" i="3" s="1"/>
  <c r="Q51" i="3" s="1"/>
  <c r="S51" i="3" s="1"/>
  <c r="L51" i="3"/>
  <c r="M51" i="3" s="1"/>
  <c r="AW50" i="3"/>
  <c r="AV50" i="3"/>
  <c r="AU50" i="3"/>
  <c r="AS50" i="3"/>
  <c r="AR50" i="3"/>
  <c r="AP50" i="3"/>
  <c r="AM50" i="3"/>
  <c r="AL50" i="3"/>
  <c r="AK50" i="3"/>
  <c r="AI50" i="3"/>
  <c r="AH50" i="3"/>
  <c r="AF50" i="3"/>
  <c r="N50" i="3"/>
  <c r="O50" i="3" s="1"/>
  <c r="Q50" i="3" s="1"/>
  <c r="S50" i="3" s="1"/>
  <c r="L50" i="3"/>
  <c r="M50" i="3" s="1"/>
  <c r="AW49" i="3"/>
  <c r="AV49" i="3"/>
  <c r="AU49" i="3"/>
  <c r="AS49" i="3"/>
  <c r="AR49" i="3"/>
  <c r="AP49" i="3"/>
  <c r="AM49" i="3"/>
  <c r="AL49" i="3"/>
  <c r="AK49" i="3"/>
  <c r="AI49" i="3"/>
  <c r="AH49" i="3"/>
  <c r="AF49" i="3"/>
  <c r="N49" i="3"/>
  <c r="O49" i="3" s="1"/>
  <c r="Q49" i="3" s="1"/>
  <c r="S49" i="3" s="1"/>
  <c r="L49" i="3"/>
  <c r="M49" i="3" s="1"/>
  <c r="AW48" i="3"/>
  <c r="AV48" i="3"/>
  <c r="AU48" i="3"/>
  <c r="AS48" i="3"/>
  <c r="AR48" i="3"/>
  <c r="AP48" i="3"/>
  <c r="AM48" i="3"/>
  <c r="AL48" i="3"/>
  <c r="AK48" i="3"/>
  <c r="AI48" i="3"/>
  <c r="AH48" i="3"/>
  <c r="AF48" i="3"/>
  <c r="N48" i="3"/>
  <c r="O48" i="3" s="1"/>
  <c r="Q48" i="3" s="1"/>
  <c r="S48" i="3" s="1"/>
  <c r="L48" i="3"/>
  <c r="M48" i="3" s="1"/>
  <c r="AW47" i="3"/>
  <c r="AV47" i="3"/>
  <c r="AU47" i="3"/>
  <c r="AS47" i="3"/>
  <c r="AR47" i="3"/>
  <c r="AP47" i="3"/>
  <c r="AM47" i="3"/>
  <c r="AL47" i="3"/>
  <c r="AK47" i="3"/>
  <c r="AI47" i="3"/>
  <c r="AH47" i="3"/>
  <c r="AF47" i="3"/>
  <c r="N47" i="3"/>
  <c r="O47" i="3" s="1"/>
  <c r="Q47" i="3" s="1"/>
  <c r="S47" i="3" s="1"/>
  <c r="L47" i="3"/>
  <c r="M47" i="3" s="1"/>
  <c r="AW46" i="3"/>
  <c r="AV46" i="3"/>
  <c r="AU46" i="3"/>
  <c r="AS46" i="3"/>
  <c r="AR46" i="3"/>
  <c r="AP46" i="3"/>
  <c r="AM46" i="3"/>
  <c r="AL46" i="3"/>
  <c r="AK46" i="3"/>
  <c r="AI46" i="3"/>
  <c r="AH46" i="3"/>
  <c r="AF46" i="3"/>
  <c r="N46" i="3"/>
  <c r="O46" i="3" s="1"/>
  <c r="Q46" i="3" s="1"/>
  <c r="S46" i="3" s="1"/>
  <c r="L46" i="3"/>
  <c r="M46" i="3" s="1"/>
  <c r="AW45" i="3"/>
  <c r="AV45" i="3"/>
  <c r="AU45" i="3"/>
  <c r="AS45" i="3"/>
  <c r="AR45" i="3"/>
  <c r="AP45" i="3"/>
  <c r="AM45" i="3"/>
  <c r="AL45" i="3"/>
  <c r="AK45" i="3"/>
  <c r="AI45" i="3"/>
  <c r="AH45" i="3"/>
  <c r="AF45" i="3"/>
  <c r="N45" i="3"/>
  <c r="O45" i="3" s="1"/>
  <c r="Q45" i="3" s="1"/>
  <c r="S45" i="3" s="1"/>
  <c r="L45" i="3"/>
  <c r="M45" i="3" s="1"/>
  <c r="AW44" i="3"/>
  <c r="AV44" i="3"/>
  <c r="AU44" i="3"/>
  <c r="AS44" i="3"/>
  <c r="AR44" i="3"/>
  <c r="AP44" i="3"/>
  <c r="AM44" i="3"/>
  <c r="AL44" i="3"/>
  <c r="AK44" i="3"/>
  <c r="AI44" i="3"/>
  <c r="AH44" i="3"/>
  <c r="AF44" i="3"/>
  <c r="N44" i="3"/>
  <c r="O44" i="3" s="1"/>
  <c r="Q44" i="3" s="1"/>
  <c r="S44" i="3" s="1"/>
  <c r="L44" i="3"/>
  <c r="M44" i="3" s="1"/>
  <c r="AW43" i="3"/>
  <c r="AV43" i="3"/>
  <c r="AU43" i="3"/>
  <c r="AS43" i="3"/>
  <c r="AR43" i="3"/>
  <c r="AP43" i="3"/>
  <c r="AM43" i="3"/>
  <c r="AL43" i="3"/>
  <c r="AK43" i="3"/>
  <c r="AI43" i="3"/>
  <c r="AH43" i="3"/>
  <c r="AF43" i="3"/>
  <c r="N43" i="3"/>
  <c r="O43" i="3" s="1"/>
  <c r="Q43" i="3" s="1"/>
  <c r="S43" i="3" s="1"/>
  <c r="L43" i="3"/>
  <c r="M43" i="3" s="1"/>
  <c r="AW42" i="3"/>
  <c r="AV42" i="3"/>
  <c r="AU42" i="3"/>
  <c r="AS42" i="3"/>
  <c r="AR42" i="3"/>
  <c r="AP42" i="3"/>
  <c r="AM42" i="3"/>
  <c r="AL42" i="3"/>
  <c r="AK42" i="3"/>
  <c r="AI42" i="3"/>
  <c r="AH42" i="3"/>
  <c r="AF42" i="3"/>
  <c r="N42" i="3"/>
  <c r="O42" i="3" s="1"/>
  <c r="Q42" i="3" s="1"/>
  <c r="S42" i="3" s="1"/>
  <c r="L42" i="3"/>
  <c r="M42" i="3" s="1"/>
  <c r="AW41" i="3"/>
  <c r="AV41" i="3"/>
  <c r="AU41" i="3"/>
  <c r="AS41" i="3"/>
  <c r="AR41" i="3"/>
  <c r="AP41" i="3"/>
  <c r="AM41" i="3"/>
  <c r="AL41" i="3"/>
  <c r="AK41" i="3"/>
  <c r="AI41" i="3"/>
  <c r="AH41" i="3"/>
  <c r="AF41" i="3"/>
  <c r="N41" i="3"/>
  <c r="O41" i="3" s="1"/>
  <c r="Q41" i="3" s="1"/>
  <c r="S41" i="3" s="1"/>
  <c r="L41" i="3"/>
  <c r="M41" i="3" s="1"/>
  <c r="AW40" i="3"/>
  <c r="AV40" i="3"/>
  <c r="AU40" i="3"/>
  <c r="AS40" i="3"/>
  <c r="AR40" i="3"/>
  <c r="AP40" i="3"/>
  <c r="AM40" i="3"/>
  <c r="AL40" i="3"/>
  <c r="AK40" i="3"/>
  <c r="AI40" i="3"/>
  <c r="AH40" i="3"/>
  <c r="AF40" i="3"/>
  <c r="N40" i="3"/>
  <c r="O40" i="3" s="1"/>
  <c r="L40" i="3"/>
  <c r="M40" i="3" s="1"/>
  <c r="AW39" i="3"/>
  <c r="AV39" i="3"/>
  <c r="AU39" i="3"/>
  <c r="AT39" i="3"/>
  <c r="AS39" i="3"/>
  <c r="AR39" i="3"/>
  <c r="AQ39" i="3"/>
  <c r="AP39" i="3"/>
  <c r="AM39" i="3"/>
  <c r="AL39" i="3"/>
  <c r="AK39" i="3"/>
  <c r="AJ39" i="3"/>
  <c r="AI39" i="3"/>
  <c r="AH39" i="3"/>
  <c r="AG39" i="3"/>
  <c r="AF39" i="3"/>
  <c r="AW38" i="3"/>
  <c r="AV38" i="3"/>
  <c r="AU38" i="3"/>
  <c r="AT38" i="3"/>
  <c r="AS38" i="3"/>
  <c r="AR38" i="3"/>
  <c r="AQ38" i="3"/>
  <c r="AP38" i="3"/>
  <c r="AM38" i="3"/>
  <c r="AL38" i="3"/>
  <c r="AK38" i="3"/>
  <c r="AJ38" i="3"/>
  <c r="AI38" i="3"/>
  <c r="AH38" i="3"/>
  <c r="AG38" i="3"/>
  <c r="AF38" i="3"/>
  <c r="AV37" i="3"/>
  <c r="AU37" i="3"/>
  <c r="AT37" i="3"/>
  <c r="AS37" i="3"/>
  <c r="AR37" i="3"/>
  <c r="AQ37" i="3"/>
  <c r="AP37" i="3"/>
  <c r="AL37" i="3"/>
  <c r="AK37" i="3"/>
  <c r="AJ37" i="3"/>
  <c r="AI37" i="3"/>
  <c r="AH37" i="3"/>
  <c r="AG37" i="3"/>
  <c r="AF37" i="3"/>
  <c r="Q37" i="3"/>
  <c r="S37" i="3" s="1"/>
  <c r="U37" i="3" s="1"/>
  <c r="AW36" i="3"/>
  <c r="AV36" i="3"/>
  <c r="AT36" i="3"/>
  <c r="AS36" i="3"/>
  <c r="AR36" i="3"/>
  <c r="AQ36" i="3"/>
  <c r="AP36" i="3"/>
  <c r="AM36" i="3"/>
  <c r="AL36" i="3"/>
  <c r="AJ36" i="3"/>
  <c r="AI36" i="3"/>
  <c r="AH36" i="3"/>
  <c r="AG36" i="3"/>
  <c r="AF36" i="3"/>
  <c r="Q36" i="3"/>
  <c r="S36" i="3" s="1"/>
  <c r="U36" i="3" s="1"/>
  <c r="AV35" i="3"/>
  <c r="AU35" i="3"/>
  <c r="AT35" i="3"/>
  <c r="AS35" i="3"/>
  <c r="AR35" i="3"/>
  <c r="AQ35" i="3"/>
  <c r="AP35" i="3"/>
  <c r="AL35" i="3"/>
  <c r="AK35" i="3"/>
  <c r="AJ35" i="3"/>
  <c r="AI35" i="3"/>
  <c r="AH35" i="3"/>
  <c r="AG35" i="3"/>
  <c r="AF35" i="3"/>
  <c r="Q35" i="3"/>
  <c r="S35" i="3" s="1"/>
  <c r="U35" i="3" s="1"/>
  <c r="AV34" i="3"/>
  <c r="AU34" i="3"/>
  <c r="AT34" i="3"/>
  <c r="AS34" i="3"/>
  <c r="AR34" i="3"/>
  <c r="AQ34" i="3"/>
  <c r="AP34" i="3"/>
  <c r="AL34" i="3"/>
  <c r="AK34" i="3"/>
  <c r="AJ34" i="3"/>
  <c r="AI34" i="3"/>
  <c r="AH34" i="3"/>
  <c r="AG34" i="3"/>
  <c r="AF34" i="3"/>
  <c r="Q34" i="3"/>
  <c r="S34" i="3" s="1"/>
  <c r="U34" i="3" s="1"/>
  <c r="AV33" i="3"/>
  <c r="AU33" i="3"/>
  <c r="AT33" i="3"/>
  <c r="AS33" i="3"/>
  <c r="AR33" i="3"/>
  <c r="AQ33" i="3"/>
  <c r="AP33" i="3"/>
  <c r="AL33" i="3"/>
  <c r="AK33" i="3"/>
  <c r="AJ33" i="3"/>
  <c r="AI33" i="3"/>
  <c r="AH33" i="3"/>
  <c r="AG33" i="3"/>
  <c r="AF33" i="3"/>
  <c r="Q33" i="3"/>
  <c r="S33" i="3" s="1"/>
  <c r="U33" i="3" s="1"/>
  <c r="AW32" i="3"/>
  <c r="AU32" i="3"/>
  <c r="AT32" i="3"/>
  <c r="AS32" i="3"/>
  <c r="AR32" i="3"/>
  <c r="AQ32" i="3"/>
  <c r="AP32" i="3"/>
  <c r="AM32" i="3"/>
  <c r="AK32" i="3"/>
  <c r="AJ32" i="3"/>
  <c r="AI32" i="3"/>
  <c r="AH32" i="3"/>
  <c r="AG32" i="3"/>
  <c r="AF32" i="3"/>
  <c r="Q32" i="3"/>
  <c r="S32" i="3" s="1"/>
  <c r="U32" i="3" s="1"/>
  <c r="AW31" i="3"/>
  <c r="AU31" i="3"/>
  <c r="AT31" i="3"/>
  <c r="AS31" i="3"/>
  <c r="AR31" i="3"/>
  <c r="AQ31" i="3"/>
  <c r="AP31" i="3"/>
  <c r="AM31" i="3"/>
  <c r="AK31" i="3"/>
  <c r="AJ31" i="3"/>
  <c r="AI31" i="3"/>
  <c r="AH31" i="3"/>
  <c r="AG31" i="3"/>
  <c r="AF31" i="3"/>
  <c r="Q31" i="3"/>
  <c r="S31" i="3" s="1"/>
  <c r="U31" i="3" s="1"/>
  <c r="AW30" i="3"/>
  <c r="AU30" i="3"/>
  <c r="AT30" i="3"/>
  <c r="AS30" i="3"/>
  <c r="AR30" i="3"/>
  <c r="AQ30" i="3"/>
  <c r="AP30" i="3"/>
  <c r="AM30" i="3"/>
  <c r="AK30" i="3"/>
  <c r="AJ30" i="3"/>
  <c r="AI30" i="3"/>
  <c r="AH30" i="3"/>
  <c r="AG30" i="3"/>
  <c r="AF30" i="3"/>
  <c r="Q30" i="3"/>
  <c r="S30" i="3" s="1"/>
  <c r="U30" i="3" s="1"/>
  <c r="AW29" i="3"/>
  <c r="AV29" i="3"/>
  <c r="AT29" i="3"/>
  <c r="AS29" i="3"/>
  <c r="AR29" i="3"/>
  <c r="AQ29" i="3"/>
  <c r="AP29" i="3"/>
  <c r="AM29" i="3"/>
  <c r="AL29" i="3"/>
  <c r="AJ29" i="3"/>
  <c r="AI29" i="3"/>
  <c r="AH29" i="3"/>
  <c r="AG29" i="3"/>
  <c r="AF29" i="3"/>
  <c r="Q29" i="3"/>
  <c r="S29" i="3" s="1"/>
  <c r="U29" i="3" s="1"/>
  <c r="AW28" i="3"/>
  <c r="AV28" i="3"/>
  <c r="AT28" i="3"/>
  <c r="AS28" i="3"/>
  <c r="AR28" i="3"/>
  <c r="AQ28" i="3"/>
  <c r="AP28" i="3"/>
  <c r="AM28" i="3"/>
  <c r="AL28" i="3"/>
  <c r="AJ28" i="3"/>
  <c r="AI28" i="3"/>
  <c r="AH28" i="3"/>
  <c r="AG28" i="3"/>
  <c r="AF28" i="3"/>
  <c r="Q28" i="3"/>
  <c r="S28" i="3" s="1"/>
  <c r="N28" i="3"/>
  <c r="L28" i="3"/>
  <c r="M28" i="3" s="1"/>
  <c r="AW27" i="3"/>
  <c r="AV27" i="3"/>
  <c r="AU27" i="3"/>
  <c r="AS27" i="3"/>
  <c r="AR27" i="3"/>
  <c r="AP27" i="3"/>
  <c r="AM27" i="3"/>
  <c r="AL27" i="3"/>
  <c r="AK27" i="3"/>
  <c r="AI27" i="3"/>
  <c r="AH27" i="3"/>
  <c r="AF27" i="3"/>
  <c r="Q27" i="3"/>
  <c r="S27" i="3" s="1"/>
  <c r="N27" i="3"/>
  <c r="L27" i="3"/>
  <c r="M27" i="3" s="1"/>
  <c r="AW26" i="3"/>
  <c r="AV26" i="3"/>
  <c r="AU26" i="3"/>
  <c r="AT26" i="3"/>
  <c r="AS26" i="3"/>
  <c r="AR26" i="3"/>
  <c r="AQ26" i="3"/>
  <c r="AM26" i="3"/>
  <c r="AL26" i="3"/>
  <c r="AK26" i="3"/>
  <c r="AJ26" i="3"/>
  <c r="AI26" i="3"/>
  <c r="AH26" i="3"/>
  <c r="AG26" i="3"/>
  <c r="Q26" i="3"/>
  <c r="S26" i="3" s="1"/>
  <c r="N26" i="3"/>
  <c r="L26" i="3"/>
  <c r="M26" i="3" s="1"/>
  <c r="AW25" i="3"/>
  <c r="AV25" i="3"/>
  <c r="AU25" i="3"/>
  <c r="AT25" i="3"/>
  <c r="AR25" i="3"/>
  <c r="AQ25" i="3"/>
  <c r="AP25" i="3"/>
  <c r="AM25" i="3"/>
  <c r="AL25" i="3"/>
  <c r="AK25" i="3"/>
  <c r="AJ25" i="3"/>
  <c r="AH25" i="3"/>
  <c r="AG25" i="3"/>
  <c r="AF25" i="3"/>
  <c r="Q25" i="3"/>
  <c r="S25" i="3" s="1"/>
  <c r="N25" i="3"/>
  <c r="L25" i="3"/>
  <c r="M25" i="3" s="1"/>
  <c r="AW24" i="3"/>
  <c r="AV24" i="3"/>
  <c r="AU24" i="3"/>
  <c r="AS24" i="3"/>
  <c r="AQ24" i="3"/>
  <c r="AP24" i="3"/>
  <c r="AM24" i="3"/>
  <c r="AL24" i="3"/>
  <c r="AK24" i="3"/>
  <c r="AI24" i="3"/>
  <c r="AG24" i="3"/>
  <c r="AF24" i="3"/>
  <c r="Q24" i="3"/>
  <c r="S24" i="3" s="1"/>
  <c r="N24" i="3"/>
  <c r="L24" i="3"/>
  <c r="M24" i="3" s="1"/>
  <c r="AW23" i="3"/>
  <c r="AV23" i="3"/>
  <c r="AU23" i="3"/>
  <c r="AT23" i="3"/>
  <c r="AS23" i="3"/>
  <c r="AP23" i="3"/>
  <c r="AM23" i="3"/>
  <c r="AL23" i="3"/>
  <c r="AK23" i="3"/>
  <c r="AJ23" i="3"/>
  <c r="AI23" i="3"/>
  <c r="AF23" i="3"/>
  <c r="Q23" i="3"/>
  <c r="S23" i="3" s="1"/>
  <c r="N23" i="3"/>
  <c r="L23" i="3"/>
  <c r="M23" i="3" s="1"/>
  <c r="AW22" i="3"/>
  <c r="AV22" i="3"/>
  <c r="AU22" i="3"/>
  <c r="AS22" i="3"/>
  <c r="AR22" i="3"/>
  <c r="AP22" i="3"/>
  <c r="AM22" i="3"/>
  <c r="AL22" i="3"/>
  <c r="AK22" i="3"/>
  <c r="AI22" i="3"/>
  <c r="AH22" i="3"/>
  <c r="AF22" i="3"/>
  <c r="Q22" i="3"/>
  <c r="S22" i="3" s="1"/>
  <c r="N22" i="3"/>
  <c r="L22" i="3"/>
  <c r="M22" i="3" s="1"/>
  <c r="AW21" i="3"/>
  <c r="AV21" i="3"/>
  <c r="AU21" i="3"/>
  <c r="AT21" i="3"/>
  <c r="AS21" i="3"/>
  <c r="AR21" i="3"/>
  <c r="AQ21" i="3"/>
  <c r="AM21" i="3"/>
  <c r="AL21" i="3"/>
  <c r="AK21" i="3"/>
  <c r="AJ21" i="3"/>
  <c r="AI21" i="3"/>
  <c r="AH21" i="3"/>
  <c r="AG21" i="3"/>
  <c r="Q21" i="3"/>
  <c r="S21" i="3" s="1"/>
  <c r="N21" i="3"/>
  <c r="L21" i="3"/>
  <c r="M21" i="3" s="1"/>
  <c r="AW20" i="3"/>
  <c r="AV20" i="3"/>
  <c r="AU20" i="3"/>
  <c r="AS20" i="3"/>
  <c r="AR20" i="3"/>
  <c r="AP20" i="3"/>
  <c r="AM20" i="3"/>
  <c r="AL20" i="3"/>
  <c r="AK20" i="3"/>
  <c r="AI20" i="3"/>
  <c r="AH20" i="3"/>
  <c r="AF20" i="3"/>
  <c r="Q20" i="3"/>
  <c r="S20" i="3" s="1"/>
  <c r="N20" i="3"/>
  <c r="L20" i="3"/>
  <c r="M20" i="3" s="1"/>
  <c r="AW19" i="3"/>
  <c r="AV19" i="3"/>
  <c r="AU19" i="3"/>
  <c r="AT19" i="3"/>
  <c r="AS19" i="3"/>
  <c r="AP19" i="3"/>
  <c r="AM19" i="3"/>
  <c r="AL19" i="3"/>
  <c r="AK19" i="3"/>
  <c r="AJ19" i="3"/>
  <c r="AI19" i="3"/>
  <c r="AF19" i="3"/>
  <c r="Q19" i="3"/>
  <c r="S19" i="3" s="1"/>
  <c r="N19" i="3"/>
  <c r="L19" i="3"/>
  <c r="M19" i="3" s="1"/>
  <c r="AW18" i="3"/>
  <c r="AV18" i="3"/>
  <c r="AU18" i="3"/>
  <c r="AT18" i="3"/>
  <c r="AR18" i="3"/>
  <c r="AQ18" i="3"/>
  <c r="AP18" i="3"/>
  <c r="AM18" i="3"/>
  <c r="AL18" i="3"/>
  <c r="AK18" i="3"/>
  <c r="AJ18" i="3"/>
  <c r="AH18" i="3"/>
  <c r="AG18" i="3"/>
  <c r="AF18" i="3"/>
  <c r="Q18" i="3"/>
  <c r="S18" i="3" s="1"/>
  <c r="N18" i="3"/>
  <c r="L18" i="3"/>
  <c r="M18" i="3" s="1"/>
  <c r="AW17" i="3"/>
  <c r="AV17" i="3"/>
  <c r="AU17" i="3"/>
  <c r="AT17" i="3"/>
  <c r="AS17" i="3"/>
  <c r="AP17" i="3"/>
  <c r="AM17" i="3"/>
  <c r="AL17" i="3"/>
  <c r="AK17" i="3"/>
  <c r="AJ17" i="3"/>
  <c r="AI17" i="3"/>
  <c r="AF17" i="3"/>
  <c r="Q17" i="3"/>
  <c r="S17" i="3" s="1"/>
  <c r="N17" i="3"/>
  <c r="L17" i="3"/>
  <c r="M17" i="3" s="1"/>
  <c r="AW16" i="3"/>
  <c r="AV16" i="3"/>
  <c r="AU16" i="3"/>
  <c r="AT16" i="3"/>
  <c r="AS16" i="3"/>
  <c r="AR16" i="3"/>
  <c r="AQ16" i="3"/>
  <c r="AM16" i="3"/>
  <c r="AL16" i="3"/>
  <c r="AK16" i="3"/>
  <c r="AJ16" i="3"/>
  <c r="AI16" i="3"/>
  <c r="AH16" i="3"/>
  <c r="AG16" i="3"/>
  <c r="Q16" i="3"/>
  <c r="S16" i="3" s="1"/>
  <c r="N16" i="3"/>
  <c r="L16" i="3"/>
  <c r="M16" i="3" s="1"/>
  <c r="AW15" i="3"/>
  <c r="AV15" i="3"/>
  <c r="AT15" i="3"/>
  <c r="AS15" i="3"/>
  <c r="AR15" i="3"/>
  <c r="AQ15" i="3"/>
  <c r="AP15" i="3"/>
  <c r="AM15" i="3"/>
  <c r="AL15" i="3"/>
  <c r="AJ15" i="3"/>
  <c r="AI15" i="3"/>
  <c r="AH15" i="3"/>
  <c r="AG15" i="3"/>
  <c r="AF15" i="3"/>
  <c r="Q15" i="3"/>
  <c r="S15" i="3" s="1"/>
  <c r="N15" i="3"/>
  <c r="L15" i="3"/>
  <c r="M15" i="3" s="1"/>
  <c r="AW14" i="3"/>
  <c r="AV14" i="3"/>
  <c r="AT14" i="3"/>
  <c r="AS14" i="3"/>
  <c r="AR14" i="3"/>
  <c r="AQ14" i="3"/>
  <c r="AP14" i="3"/>
  <c r="AM14" i="3"/>
  <c r="AL14" i="3"/>
  <c r="AJ14" i="3"/>
  <c r="AI14" i="3"/>
  <c r="AH14" i="3"/>
  <c r="AG14" i="3"/>
  <c r="AF14" i="3"/>
  <c r="Q14" i="3"/>
  <c r="S14" i="3" s="1"/>
  <c r="N14" i="3"/>
  <c r="L14" i="3"/>
  <c r="M14" i="3" s="1"/>
  <c r="AW13" i="3"/>
  <c r="AV13" i="3"/>
  <c r="AT13" i="3"/>
  <c r="AS13" i="3"/>
  <c r="AR13" i="3"/>
  <c r="AQ13" i="3"/>
  <c r="AP13" i="3"/>
  <c r="AM13" i="3"/>
  <c r="AL13" i="3"/>
  <c r="AJ13" i="3"/>
  <c r="AI13" i="3"/>
  <c r="AH13" i="3"/>
  <c r="AG13" i="3"/>
  <c r="AF13" i="3"/>
  <c r="Q13" i="3"/>
  <c r="S13" i="3" s="1"/>
  <c r="N13" i="3"/>
  <c r="L13" i="3"/>
  <c r="M13" i="3" s="1"/>
  <c r="AW12" i="3"/>
  <c r="AV12" i="3"/>
  <c r="AT12" i="3"/>
  <c r="AS12" i="3"/>
  <c r="AR12" i="3"/>
  <c r="AQ12" i="3"/>
  <c r="AP12" i="3"/>
  <c r="AM12" i="3"/>
  <c r="AL12" i="3"/>
  <c r="AJ12" i="3"/>
  <c r="AI12" i="3"/>
  <c r="AH12" i="3"/>
  <c r="AG12" i="3"/>
  <c r="AF12" i="3"/>
  <c r="Q12" i="3"/>
  <c r="S12" i="3" s="1"/>
  <c r="N12" i="3"/>
  <c r="L12" i="3"/>
  <c r="M12" i="3" s="1"/>
  <c r="AW11" i="3"/>
  <c r="AV11" i="3"/>
  <c r="AT11" i="3"/>
  <c r="AS11" i="3"/>
  <c r="AR11" i="3"/>
  <c r="AQ11" i="3"/>
  <c r="AP11" i="3"/>
  <c r="AM11" i="3"/>
  <c r="AL11" i="3"/>
  <c r="AJ11" i="3"/>
  <c r="AI11" i="3"/>
  <c r="AH11" i="3"/>
  <c r="AG11" i="3"/>
  <c r="AF11" i="3"/>
  <c r="Q11" i="3"/>
  <c r="N11" i="3"/>
  <c r="L11" i="3"/>
  <c r="M11" i="3" s="1"/>
  <c r="AW10" i="3"/>
  <c r="AV10" i="3"/>
  <c r="AU10" i="3"/>
  <c r="AT10" i="3"/>
  <c r="AS10" i="3"/>
  <c r="AR10" i="3"/>
  <c r="AQ10" i="3"/>
  <c r="AP10" i="3"/>
  <c r="AM10" i="3"/>
  <c r="AL10" i="3"/>
  <c r="AK10" i="3"/>
  <c r="AJ10" i="3"/>
  <c r="AI10" i="3"/>
  <c r="AH10" i="3"/>
  <c r="AG10" i="3"/>
  <c r="AF10" i="3"/>
  <c r="AW9" i="3"/>
  <c r="AV9" i="3"/>
  <c r="AU9" i="3"/>
  <c r="AT9" i="3"/>
  <c r="AS9" i="3"/>
  <c r="AR9" i="3"/>
  <c r="AQ9" i="3"/>
  <c r="AP9" i="3"/>
  <c r="AM9" i="3"/>
  <c r="AL9" i="3"/>
  <c r="AK9" i="3"/>
  <c r="AJ9" i="3"/>
  <c r="AI9" i="3"/>
  <c r="AH9" i="3"/>
  <c r="AG9" i="3"/>
  <c r="AF9" i="3"/>
  <c r="AW7" i="3"/>
  <c r="AV7" i="3"/>
  <c r="AU7" i="3"/>
  <c r="AT7" i="3"/>
  <c r="AS7" i="3"/>
  <c r="AR7" i="3"/>
  <c r="AQ7" i="3"/>
  <c r="AP7" i="3"/>
  <c r="AM7" i="3"/>
  <c r="AL7" i="3"/>
  <c r="AK7" i="3"/>
  <c r="AJ7" i="3"/>
  <c r="AI7" i="3"/>
  <c r="AH7" i="3"/>
  <c r="AG7" i="3"/>
  <c r="AF7" i="3"/>
  <c r="AD7" i="3"/>
  <c r="AC7" i="3"/>
  <c r="AB7" i="3"/>
  <c r="AA7" i="3"/>
  <c r="Z7" i="3"/>
  <c r="Y7" i="3"/>
  <c r="X7" i="3"/>
  <c r="W7" i="3"/>
  <c r="B3" i="3"/>
  <c r="B2" i="3"/>
  <c r="B1" i="3"/>
  <c r="AG7" i="20"/>
  <c r="X7" i="20"/>
  <c r="O7" i="20"/>
  <c r="F7" i="20"/>
  <c r="AC5" i="20"/>
  <c r="T5" i="20"/>
  <c r="K5" i="20"/>
  <c r="B5" i="20"/>
  <c r="B2" i="20"/>
  <c r="B1" i="20"/>
  <c r="B57" i="6"/>
  <c r="B56" i="6"/>
  <c r="B55" i="6"/>
  <c r="B54" i="6"/>
  <c r="B53" i="6"/>
  <c r="B52" i="6"/>
  <c r="B51" i="6"/>
  <c r="B50" i="6"/>
  <c r="I48" i="6"/>
  <c r="C48" i="6"/>
  <c r="B47" i="6"/>
  <c r="B42" i="6"/>
  <c r="B41" i="6"/>
  <c r="B40" i="6"/>
  <c r="B39" i="6"/>
  <c r="B38" i="6"/>
  <c r="B37" i="6"/>
  <c r="B36" i="6"/>
  <c r="B35" i="6"/>
  <c r="I33" i="6"/>
  <c r="C33" i="6"/>
  <c r="B32" i="6"/>
  <c r="B27" i="6"/>
  <c r="B26" i="6"/>
  <c r="B25" i="6"/>
  <c r="B24" i="6"/>
  <c r="B23" i="6"/>
  <c r="C22" i="6"/>
  <c r="B22" i="6"/>
  <c r="I20" i="6"/>
  <c r="C20" i="6"/>
  <c r="B19" i="6"/>
  <c r="B14" i="6"/>
  <c r="B13" i="6"/>
  <c r="B12" i="6"/>
  <c r="B11" i="6"/>
  <c r="B10" i="6"/>
  <c r="B9" i="6"/>
  <c r="B8" i="6"/>
  <c r="B7" i="6"/>
  <c r="I5" i="6"/>
  <c r="C5" i="6"/>
  <c r="B4" i="6"/>
  <c r="B2" i="6"/>
  <c r="B1" i="6"/>
  <c r="AE99" i="4"/>
  <c r="AE98" i="4"/>
  <c r="AE97" i="4"/>
  <c r="AE96" i="4"/>
  <c r="Y96" i="4"/>
  <c r="X96" i="4"/>
  <c r="W96" i="4"/>
  <c r="V96" i="4"/>
  <c r="U96" i="4"/>
  <c r="T96" i="4"/>
  <c r="S96" i="4"/>
  <c r="R96" i="4"/>
  <c r="Q96" i="4"/>
  <c r="P96" i="4"/>
  <c r="O96" i="4"/>
  <c r="N96" i="4"/>
  <c r="M96" i="4"/>
  <c r="L96" i="4"/>
  <c r="K96" i="4"/>
  <c r="J96" i="4"/>
  <c r="I96" i="4"/>
  <c r="H96" i="4"/>
  <c r="G96" i="4"/>
  <c r="F96" i="4"/>
  <c r="E96" i="4"/>
  <c r="D96" i="4"/>
  <c r="C96" i="4"/>
  <c r="C57" i="6" s="1"/>
  <c r="B96" i="4"/>
  <c r="AE95" i="4"/>
  <c r="Y95" i="4"/>
  <c r="X95" i="4"/>
  <c r="W95" i="4"/>
  <c r="V95" i="4"/>
  <c r="U95" i="4"/>
  <c r="T95" i="4"/>
  <c r="S95" i="4"/>
  <c r="R95" i="4"/>
  <c r="Q95" i="4"/>
  <c r="P95" i="4"/>
  <c r="O95" i="4"/>
  <c r="N95" i="4"/>
  <c r="M95" i="4"/>
  <c r="L95" i="4"/>
  <c r="K95" i="4"/>
  <c r="J95" i="4"/>
  <c r="I95" i="4"/>
  <c r="H95" i="4"/>
  <c r="G95" i="4"/>
  <c r="F95" i="4"/>
  <c r="E95" i="4"/>
  <c r="D95" i="4"/>
  <c r="C95" i="4"/>
  <c r="C56" i="6" s="1"/>
  <c r="B95" i="4"/>
  <c r="AE94" i="4"/>
  <c r="Y94" i="4"/>
  <c r="X94" i="4"/>
  <c r="W94" i="4"/>
  <c r="V94" i="4"/>
  <c r="U94" i="4"/>
  <c r="T94" i="4"/>
  <c r="S94" i="4"/>
  <c r="R94" i="4"/>
  <c r="Q94" i="4"/>
  <c r="P94" i="4"/>
  <c r="O94" i="4"/>
  <c r="N94" i="4"/>
  <c r="M94" i="4"/>
  <c r="L94" i="4"/>
  <c r="K94" i="4"/>
  <c r="J94" i="4"/>
  <c r="I94" i="4"/>
  <c r="H94" i="4"/>
  <c r="G94" i="4"/>
  <c r="F94" i="4"/>
  <c r="E94" i="4"/>
  <c r="D94" i="4"/>
  <c r="C94" i="4"/>
  <c r="C55" i="6" s="1"/>
  <c r="B94" i="4"/>
  <c r="AE93" i="4"/>
  <c r="Y93" i="4"/>
  <c r="X93" i="4"/>
  <c r="W93" i="4"/>
  <c r="V93" i="4"/>
  <c r="U93" i="4"/>
  <c r="T93" i="4"/>
  <c r="S93" i="4"/>
  <c r="R93" i="4"/>
  <c r="Q93" i="4"/>
  <c r="P93" i="4"/>
  <c r="O93" i="4"/>
  <c r="N93" i="4"/>
  <c r="M93" i="4"/>
  <c r="L93" i="4"/>
  <c r="K93" i="4"/>
  <c r="J93" i="4"/>
  <c r="I93" i="4"/>
  <c r="H93" i="4"/>
  <c r="G93" i="4"/>
  <c r="F93" i="4"/>
  <c r="E93" i="4"/>
  <c r="D93" i="4"/>
  <c r="C93" i="4"/>
  <c r="B93" i="4"/>
  <c r="AE92" i="4"/>
  <c r="Y92" i="4"/>
  <c r="X92" i="4"/>
  <c r="W92" i="4"/>
  <c r="V92" i="4"/>
  <c r="U92" i="4"/>
  <c r="T92" i="4"/>
  <c r="S92" i="4"/>
  <c r="R92" i="4"/>
  <c r="Q92" i="4"/>
  <c r="P92" i="4"/>
  <c r="O92" i="4"/>
  <c r="N92" i="4"/>
  <c r="M92" i="4"/>
  <c r="L92" i="4"/>
  <c r="K92" i="4"/>
  <c r="J92" i="4"/>
  <c r="I92" i="4"/>
  <c r="H92" i="4"/>
  <c r="G92" i="4"/>
  <c r="F92" i="4"/>
  <c r="E92" i="4"/>
  <c r="D92" i="4"/>
  <c r="C92" i="4"/>
  <c r="C53" i="6" s="1"/>
  <c r="B92" i="4"/>
  <c r="AE91" i="4"/>
  <c r="Y91" i="4"/>
  <c r="X91" i="4"/>
  <c r="W91" i="4"/>
  <c r="V91" i="4"/>
  <c r="U91" i="4"/>
  <c r="T91" i="4"/>
  <c r="S91" i="4"/>
  <c r="R91" i="4"/>
  <c r="Q91" i="4"/>
  <c r="P91" i="4"/>
  <c r="O91" i="4"/>
  <c r="N91" i="4"/>
  <c r="M91" i="4"/>
  <c r="L91" i="4"/>
  <c r="K91" i="4"/>
  <c r="J91" i="4"/>
  <c r="I91" i="4"/>
  <c r="H91" i="4"/>
  <c r="G91" i="4"/>
  <c r="F91" i="4"/>
  <c r="E91" i="4"/>
  <c r="D91" i="4"/>
  <c r="C91" i="4"/>
  <c r="C52" i="6" s="1"/>
  <c r="B91" i="4"/>
  <c r="AE90" i="4"/>
  <c r="Y90" i="4"/>
  <c r="X90" i="4"/>
  <c r="W90" i="4"/>
  <c r="V90" i="4"/>
  <c r="U90" i="4"/>
  <c r="T90" i="4"/>
  <c r="S90" i="4"/>
  <c r="R90" i="4"/>
  <c r="Q90" i="4"/>
  <c r="P90" i="4"/>
  <c r="O90" i="4"/>
  <c r="N90" i="4"/>
  <c r="M90" i="4"/>
  <c r="L90" i="4"/>
  <c r="K90" i="4"/>
  <c r="J90" i="4"/>
  <c r="I90" i="4"/>
  <c r="H90" i="4"/>
  <c r="G90" i="4"/>
  <c r="F90" i="4"/>
  <c r="E90" i="4"/>
  <c r="D90" i="4"/>
  <c r="C90" i="4"/>
  <c r="C51" i="6" s="1"/>
  <c r="B90" i="4"/>
  <c r="AE89" i="4"/>
  <c r="Y89" i="4"/>
  <c r="X89" i="4"/>
  <c r="W89" i="4"/>
  <c r="V89" i="4"/>
  <c r="U89" i="4"/>
  <c r="T89" i="4"/>
  <c r="S89" i="4"/>
  <c r="R89" i="4"/>
  <c r="Q89" i="4"/>
  <c r="P89" i="4"/>
  <c r="O89" i="4"/>
  <c r="N89" i="4"/>
  <c r="M89" i="4"/>
  <c r="L89" i="4"/>
  <c r="K89" i="4"/>
  <c r="J89" i="4"/>
  <c r="I89" i="4"/>
  <c r="H89" i="4"/>
  <c r="G89" i="4"/>
  <c r="F89" i="4"/>
  <c r="E89" i="4"/>
  <c r="D89" i="4"/>
  <c r="C89" i="4"/>
  <c r="B89" i="4"/>
  <c r="AE88" i="4"/>
  <c r="C88" i="4"/>
  <c r="D88" i="4" s="1"/>
  <c r="E88" i="4" s="1"/>
  <c r="F88" i="4" s="1"/>
  <c r="G88" i="4" s="1"/>
  <c r="H88" i="4" s="1"/>
  <c r="I88" i="4" s="1"/>
  <c r="J88" i="4" s="1"/>
  <c r="K88" i="4" s="1"/>
  <c r="L88" i="4" s="1"/>
  <c r="M88" i="4" s="1"/>
  <c r="N88" i="4" s="1"/>
  <c r="O88" i="4" s="1"/>
  <c r="P88" i="4" s="1"/>
  <c r="Q88" i="4" s="1"/>
  <c r="R88" i="4" s="1"/>
  <c r="S88" i="4" s="1"/>
  <c r="T88" i="4" s="1"/>
  <c r="U88" i="4" s="1"/>
  <c r="V88" i="4" s="1"/>
  <c r="W88" i="4" s="1"/>
  <c r="X88" i="4" s="1"/>
  <c r="Y88" i="4" s="1"/>
  <c r="AE87" i="4"/>
  <c r="B87" i="4"/>
  <c r="AE86" i="4"/>
  <c r="AE85" i="4"/>
  <c r="AE84" i="4"/>
  <c r="AE83" i="4"/>
  <c r="AE82" i="4"/>
  <c r="AE81" i="4"/>
  <c r="AE80" i="4"/>
  <c r="AE79" i="4"/>
  <c r="AE78" i="4"/>
  <c r="AE77" i="4"/>
  <c r="AE76" i="4"/>
  <c r="C76" i="4"/>
  <c r="D76" i="4" s="1"/>
  <c r="E76" i="4" s="1"/>
  <c r="F76" i="4" s="1"/>
  <c r="G76" i="4" s="1"/>
  <c r="H76" i="4" s="1"/>
  <c r="I76" i="4" s="1"/>
  <c r="J76" i="4" s="1"/>
  <c r="K76" i="4" s="1"/>
  <c r="L76" i="4" s="1"/>
  <c r="M76" i="4" s="1"/>
  <c r="N76" i="4" s="1"/>
  <c r="O76" i="4" s="1"/>
  <c r="P76" i="4" s="1"/>
  <c r="Q76" i="4" s="1"/>
  <c r="R76" i="4" s="1"/>
  <c r="S76" i="4" s="1"/>
  <c r="T76" i="4" s="1"/>
  <c r="U76" i="4" s="1"/>
  <c r="V76" i="4" s="1"/>
  <c r="W76" i="4" s="1"/>
  <c r="X76" i="4" s="1"/>
  <c r="Y76" i="4" s="1"/>
  <c r="AE75" i="4"/>
  <c r="B75" i="4"/>
  <c r="AE74" i="4"/>
  <c r="AE73" i="4"/>
  <c r="AE72" i="4"/>
  <c r="AE71" i="4"/>
  <c r="Y71" i="4"/>
  <c r="X71" i="4"/>
  <c r="W71" i="4"/>
  <c r="V71" i="4"/>
  <c r="U71" i="4"/>
  <c r="T71" i="4"/>
  <c r="S71" i="4"/>
  <c r="R71" i="4"/>
  <c r="Q71" i="4"/>
  <c r="P71" i="4"/>
  <c r="O71" i="4"/>
  <c r="N71" i="4"/>
  <c r="M71" i="4"/>
  <c r="L71" i="4"/>
  <c r="K71" i="4"/>
  <c r="J71" i="4"/>
  <c r="I71" i="4"/>
  <c r="H71" i="4"/>
  <c r="G71" i="4"/>
  <c r="F71" i="4"/>
  <c r="E71" i="4"/>
  <c r="D71" i="4"/>
  <c r="C71" i="4"/>
  <c r="C42" i="6" s="1"/>
  <c r="B71" i="4"/>
  <c r="AE70" i="4"/>
  <c r="Y70" i="4"/>
  <c r="X70" i="4"/>
  <c r="W70" i="4"/>
  <c r="V70" i="4"/>
  <c r="U70" i="4"/>
  <c r="T70" i="4"/>
  <c r="S70" i="4"/>
  <c r="R70" i="4"/>
  <c r="Q70" i="4"/>
  <c r="P70" i="4"/>
  <c r="O70" i="4"/>
  <c r="N70" i="4"/>
  <c r="M70" i="4"/>
  <c r="L70" i="4"/>
  <c r="K70" i="4"/>
  <c r="J70" i="4"/>
  <c r="I70" i="4"/>
  <c r="H70" i="4"/>
  <c r="G70" i="4"/>
  <c r="F70" i="4"/>
  <c r="E70" i="4"/>
  <c r="D70" i="4"/>
  <c r="C70" i="4"/>
  <c r="C41" i="6" s="1"/>
  <c r="B70" i="4"/>
  <c r="AE69" i="4"/>
  <c r="Y69" i="4"/>
  <c r="X69" i="4"/>
  <c r="W69" i="4"/>
  <c r="V69" i="4"/>
  <c r="U69" i="4"/>
  <c r="T69" i="4"/>
  <c r="S69" i="4"/>
  <c r="R69" i="4"/>
  <c r="Q69" i="4"/>
  <c r="P69" i="4"/>
  <c r="O69" i="4"/>
  <c r="N69" i="4"/>
  <c r="M69" i="4"/>
  <c r="L69" i="4"/>
  <c r="K69" i="4"/>
  <c r="J69" i="4"/>
  <c r="I69" i="4"/>
  <c r="H69" i="4"/>
  <c r="G69" i="4"/>
  <c r="F69" i="4"/>
  <c r="E69" i="4"/>
  <c r="D69" i="4"/>
  <c r="C69" i="4"/>
  <c r="C40" i="6" s="1"/>
  <c r="B69" i="4"/>
  <c r="AE68" i="4"/>
  <c r="Y68" i="4"/>
  <c r="X68" i="4"/>
  <c r="W68" i="4"/>
  <c r="V68" i="4"/>
  <c r="U68" i="4"/>
  <c r="T68" i="4"/>
  <c r="S68" i="4"/>
  <c r="R68" i="4"/>
  <c r="Q68" i="4"/>
  <c r="P68" i="4"/>
  <c r="O68" i="4"/>
  <c r="N68" i="4"/>
  <c r="M68" i="4"/>
  <c r="L68" i="4"/>
  <c r="K68" i="4"/>
  <c r="J68" i="4"/>
  <c r="I68" i="4"/>
  <c r="H68" i="4"/>
  <c r="G68" i="4"/>
  <c r="F68" i="4"/>
  <c r="E68" i="4"/>
  <c r="D68" i="4"/>
  <c r="C68" i="4"/>
  <c r="C39" i="6" s="1"/>
  <c r="B68" i="4"/>
  <c r="AE67" i="4"/>
  <c r="Y67" i="4"/>
  <c r="X67" i="4"/>
  <c r="W67" i="4"/>
  <c r="V67" i="4"/>
  <c r="U67" i="4"/>
  <c r="T67" i="4"/>
  <c r="S67" i="4"/>
  <c r="R67" i="4"/>
  <c r="Q67" i="4"/>
  <c r="P67" i="4"/>
  <c r="O67" i="4"/>
  <c r="N67" i="4"/>
  <c r="M67" i="4"/>
  <c r="L67" i="4"/>
  <c r="K67" i="4"/>
  <c r="J67" i="4"/>
  <c r="I67" i="4"/>
  <c r="H67" i="4"/>
  <c r="G67" i="4"/>
  <c r="F67" i="4"/>
  <c r="E67" i="4"/>
  <c r="D67" i="4"/>
  <c r="C67" i="4"/>
  <c r="C38" i="6" s="1"/>
  <c r="B67" i="4"/>
  <c r="AE66" i="4"/>
  <c r="Y66" i="4"/>
  <c r="X66" i="4"/>
  <c r="W66" i="4"/>
  <c r="V66" i="4"/>
  <c r="U66" i="4"/>
  <c r="T66" i="4"/>
  <c r="S66" i="4"/>
  <c r="R66" i="4"/>
  <c r="Q66" i="4"/>
  <c r="P66" i="4"/>
  <c r="O66" i="4"/>
  <c r="N66" i="4"/>
  <c r="M66" i="4"/>
  <c r="L66" i="4"/>
  <c r="K66" i="4"/>
  <c r="J66" i="4"/>
  <c r="I66" i="4"/>
  <c r="H66" i="4"/>
  <c r="G66" i="4"/>
  <c r="F66" i="4"/>
  <c r="E66" i="4"/>
  <c r="D66" i="4"/>
  <c r="C66" i="4"/>
  <c r="C37" i="6" s="1"/>
  <c r="B66" i="4"/>
  <c r="AE65" i="4"/>
  <c r="Y65" i="4"/>
  <c r="X65" i="4"/>
  <c r="W65" i="4"/>
  <c r="V65" i="4"/>
  <c r="U65" i="4"/>
  <c r="T65" i="4"/>
  <c r="S65" i="4"/>
  <c r="R65" i="4"/>
  <c r="Q65" i="4"/>
  <c r="P65" i="4"/>
  <c r="O65" i="4"/>
  <c r="N65" i="4"/>
  <c r="M65" i="4"/>
  <c r="L65" i="4"/>
  <c r="K65" i="4"/>
  <c r="J65" i="4"/>
  <c r="I65" i="4"/>
  <c r="H65" i="4"/>
  <c r="G65" i="4"/>
  <c r="F65" i="4"/>
  <c r="E65" i="4"/>
  <c r="D65" i="4"/>
  <c r="C65" i="4"/>
  <c r="C36" i="6" s="1"/>
  <c r="B65" i="4"/>
  <c r="AE64" i="4"/>
  <c r="Y64" i="4"/>
  <c r="X64" i="4"/>
  <c r="W64" i="4"/>
  <c r="V64" i="4"/>
  <c r="U64" i="4"/>
  <c r="T64" i="4"/>
  <c r="S64" i="4"/>
  <c r="R64" i="4"/>
  <c r="Q64" i="4"/>
  <c r="P64" i="4"/>
  <c r="O64" i="4"/>
  <c r="N64" i="4"/>
  <c r="M64" i="4"/>
  <c r="L64" i="4"/>
  <c r="K64" i="4"/>
  <c r="J64" i="4"/>
  <c r="I64" i="4"/>
  <c r="H64" i="4"/>
  <c r="G64" i="4"/>
  <c r="F64" i="4"/>
  <c r="E64" i="4"/>
  <c r="D64" i="4"/>
  <c r="C64" i="4"/>
  <c r="C35" i="6" s="1"/>
  <c r="B64" i="4"/>
  <c r="AE63" i="4"/>
  <c r="C63" i="4"/>
  <c r="D63" i="4" s="1"/>
  <c r="E63" i="4" s="1"/>
  <c r="F63" i="4" s="1"/>
  <c r="G63" i="4" s="1"/>
  <c r="H63" i="4" s="1"/>
  <c r="I63" i="4" s="1"/>
  <c r="J63" i="4" s="1"/>
  <c r="K63" i="4" s="1"/>
  <c r="L63" i="4" s="1"/>
  <c r="M63" i="4" s="1"/>
  <c r="N63" i="4" s="1"/>
  <c r="O63" i="4" s="1"/>
  <c r="P63" i="4" s="1"/>
  <c r="Q63" i="4" s="1"/>
  <c r="R63" i="4" s="1"/>
  <c r="S63" i="4" s="1"/>
  <c r="T63" i="4" s="1"/>
  <c r="U63" i="4" s="1"/>
  <c r="V63" i="4" s="1"/>
  <c r="W63" i="4" s="1"/>
  <c r="X63" i="4" s="1"/>
  <c r="Y63" i="4" s="1"/>
  <c r="AE62" i="4"/>
  <c r="B62" i="4"/>
  <c r="AE61" i="4"/>
  <c r="AE60" i="4"/>
  <c r="AE59" i="4"/>
  <c r="AE58" i="4"/>
  <c r="AE57" i="4"/>
  <c r="AE56" i="4"/>
  <c r="AE55" i="4"/>
  <c r="AE54" i="4"/>
  <c r="AE53" i="4"/>
  <c r="AE52" i="4"/>
  <c r="AE51" i="4"/>
  <c r="C51" i="4"/>
  <c r="D51" i="4" s="1"/>
  <c r="E51" i="4" s="1"/>
  <c r="F51" i="4" s="1"/>
  <c r="G51" i="4" s="1"/>
  <c r="H51" i="4" s="1"/>
  <c r="I51" i="4" s="1"/>
  <c r="J51" i="4" s="1"/>
  <c r="K51" i="4" s="1"/>
  <c r="L51" i="4" s="1"/>
  <c r="M51" i="4" s="1"/>
  <c r="N51" i="4" s="1"/>
  <c r="O51" i="4" s="1"/>
  <c r="P51" i="4" s="1"/>
  <c r="Q51" i="4" s="1"/>
  <c r="R51" i="4" s="1"/>
  <c r="S51" i="4" s="1"/>
  <c r="T51" i="4" s="1"/>
  <c r="U51" i="4" s="1"/>
  <c r="V51" i="4" s="1"/>
  <c r="W51" i="4" s="1"/>
  <c r="X51" i="4" s="1"/>
  <c r="Y51" i="4" s="1"/>
  <c r="AE50" i="4"/>
  <c r="B50" i="4"/>
  <c r="AE49" i="4"/>
  <c r="AE48" i="4"/>
  <c r="AE47" i="4"/>
  <c r="AE46" i="4"/>
  <c r="Y46" i="4"/>
  <c r="X46" i="4"/>
  <c r="W46" i="4"/>
  <c r="V46" i="4"/>
  <c r="U46" i="4"/>
  <c r="T46" i="4"/>
  <c r="S46" i="4"/>
  <c r="R46" i="4"/>
  <c r="Q46" i="4"/>
  <c r="P46" i="4"/>
  <c r="O46" i="4"/>
  <c r="N46" i="4"/>
  <c r="M46" i="4"/>
  <c r="L46" i="4"/>
  <c r="K46" i="4"/>
  <c r="J46" i="4"/>
  <c r="I46" i="4"/>
  <c r="H46" i="4"/>
  <c r="G46" i="4"/>
  <c r="F46" i="4"/>
  <c r="E46" i="4"/>
  <c r="D46" i="4"/>
  <c r="C46" i="4"/>
  <c r="B46" i="4"/>
  <c r="AE45" i="4"/>
  <c r="Y45" i="4"/>
  <c r="X45" i="4"/>
  <c r="W45" i="4"/>
  <c r="V45" i="4"/>
  <c r="U45" i="4"/>
  <c r="T45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B45" i="4"/>
  <c r="AE44" i="4"/>
  <c r="Y44" i="4"/>
  <c r="X44" i="4"/>
  <c r="W44" i="4"/>
  <c r="V44" i="4"/>
  <c r="U44" i="4"/>
  <c r="T44" i="4"/>
  <c r="S44" i="4"/>
  <c r="R44" i="4"/>
  <c r="Q44" i="4"/>
  <c r="P44" i="4"/>
  <c r="O44" i="4"/>
  <c r="N44" i="4"/>
  <c r="M44" i="4"/>
  <c r="L44" i="4"/>
  <c r="K44" i="4"/>
  <c r="J44" i="4"/>
  <c r="I44" i="4"/>
  <c r="H44" i="4"/>
  <c r="G44" i="4"/>
  <c r="F44" i="4"/>
  <c r="E44" i="4"/>
  <c r="D44" i="4"/>
  <c r="C44" i="4"/>
  <c r="C25" i="6" s="1"/>
  <c r="B44" i="4"/>
  <c r="AE43" i="4"/>
  <c r="Y43" i="4"/>
  <c r="X43" i="4"/>
  <c r="W43" i="4"/>
  <c r="V43" i="4"/>
  <c r="U43" i="4"/>
  <c r="T43" i="4"/>
  <c r="S43" i="4"/>
  <c r="R43" i="4"/>
  <c r="Q43" i="4"/>
  <c r="P43" i="4"/>
  <c r="O43" i="4"/>
  <c r="N43" i="4"/>
  <c r="M43" i="4"/>
  <c r="L43" i="4"/>
  <c r="K43" i="4"/>
  <c r="J43" i="4"/>
  <c r="I43" i="4"/>
  <c r="H43" i="4"/>
  <c r="G43" i="4"/>
  <c r="F43" i="4"/>
  <c r="E43" i="4"/>
  <c r="D43" i="4"/>
  <c r="C43" i="4"/>
  <c r="C24" i="6" s="1"/>
  <c r="B43" i="4"/>
  <c r="AE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C23" i="6" s="1"/>
  <c r="B42" i="4"/>
  <c r="AE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B41" i="4"/>
  <c r="AE40" i="4"/>
  <c r="D40" i="4"/>
  <c r="E40" i="4" s="1"/>
  <c r="F40" i="4" s="1"/>
  <c r="G40" i="4" s="1"/>
  <c r="H40" i="4" s="1"/>
  <c r="I40" i="4" s="1"/>
  <c r="J40" i="4" s="1"/>
  <c r="K40" i="4" s="1"/>
  <c r="L40" i="4" s="1"/>
  <c r="M40" i="4" s="1"/>
  <c r="N40" i="4" s="1"/>
  <c r="O40" i="4" s="1"/>
  <c r="P40" i="4" s="1"/>
  <c r="Q40" i="4" s="1"/>
  <c r="R40" i="4" s="1"/>
  <c r="S40" i="4" s="1"/>
  <c r="T40" i="4" s="1"/>
  <c r="U40" i="4" s="1"/>
  <c r="V40" i="4" s="1"/>
  <c r="W40" i="4" s="1"/>
  <c r="X40" i="4" s="1"/>
  <c r="Y40" i="4" s="1"/>
  <c r="C40" i="4"/>
  <c r="AE39" i="4"/>
  <c r="B39" i="4"/>
  <c r="AE38" i="4"/>
  <c r="AE37" i="4"/>
  <c r="AE36" i="4"/>
  <c r="AE35" i="4"/>
  <c r="AE34" i="4"/>
  <c r="AE33" i="4"/>
  <c r="AE32" i="4"/>
  <c r="AE31" i="4"/>
  <c r="AE30" i="4"/>
  <c r="C30" i="4"/>
  <c r="D30" i="4" s="1"/>
  <c r="E30" i="4" s="1"/>
  <c r="F30" i="4" s="1"/>
  <c r="G30" i="4" s="1"/>
  <c r="H30" i="4" s="1"/>
  <c r="I30" i="4" s="1"/>
  <c r="J30" i="4" s="1"/>
  <c r="K30" i="4" s="1"/>
  <c r="L30" i="4" s="1"/>
  <c r="M30" i="4" s="1"/>
  <c r="N30" i="4" s="1"/>
  <c r="O30" i="4" s="1"/>
  <c r="P30" i="4" s="1"/>
  <c r="Q30" i="4" s="1"/>
  <c r="R30" i="4" s="1"/>
  <c r="S30" i="4" s="1"/>
  <c r="T30" i="4" s="1"/>
  <c r="U30" i="4" s="1"/>
  <c r="V30" i="4" s="1"/>
  <c r="W30" i="4" s="1"/>
  <c r="X30" i="4" s="1"/>
  <c r="Y30" i="4" s="1"/>
  <c r="AE29" i="4"/>
  <c r="B29" i="4"/>
  <c r="AE28" i="4"/>
  <c r="AE27" i="4"/>
  <c r="AE26" i="4"/>
  <c r="AE25" i="4"/>
  <c r="C25" i="4"/>
  <c r="C14" i="6" s="1"/>
  <c r="B25" i="4"/>
  <c r="AE24" i="4"/>
  <c r="C24" i="4"/>
  <c r="C13" i="6" s="1"/>
  <c r="B24" i="4"/>
  <c r="AE23" i="4"/>
  <c r="Y23" i="4"/>
  <c r="X23" i="4"/>
  <c r="W23" i="4"/>
  <c r="V23" i="4"/>
  <c r="U23" i="4"/>
  <c r="T23" i="4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C12" i="6" s="1"/>
  <c r="B23" i="4"/>
  <c r="AE22" i="4"/>
  <c r="Y22" i="4"/>
  <c r="X22" i="4"/>
  <c r="W22" i="4"/>
  <c r="V22" i="4"/>
  <c r="U22" i="4"/>
  <c r="T22" i="4"/>
  <c r="S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C11" i="6" s="1"/>
  <c r="B22" i="4"/>
  <c r="AE21" i="4"/>
  <c r="Y21" i="4"/>
  <c r="X21" i="4"/>
  <c r="W21" i="4"/>
  <c r="V21" i="4"/>
  <c r="U21" i="4"/>
  <c r="T21" i="4"/>
  <c r="S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C10" i="6" s="1"/>
  <c r="B21" i="4"/>
  <c r="AE20" i="4"/>
  <c r="Y20" i="4"/>
  <c r="X20" i="4"/>
  <c r="W20" i="4"/>
  <c r="V20" i="4"/>
  <c r="U20" i="4"/>
  <c r="T20" i="4"/>
  <c r="S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C9" i="6" s="1"/>
  <c r="B20" i="4"/>
  <c r="AE19" i="4"/>
  <c r="Y19" i="4"/>
  <c r="X19" i="4"/>
  <c r="W19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C8" i="6" s="1"/>
  <c r="B19" i="4"/>
  <c r="AE18" i="4"/>
  <c r="Y18" i="4"/>
  <c r="X18" i="4"/>
  <c r="W18" i="4"/>
  <c r="V18" i="4"/>
  <c r="U18" i="4"/>
  <c r="T18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C7" i="6" s="1"/>
  <c r="B18" i="4"/>
  <c r="AE17" i="4"/>
  <c r="C17" i="4"/>
  <c r="D17" i="4" s="1"/>
  <c r="E17" i="4" s="1"/>
  <c r="F17" i="4" s="1"/>
  <c r="G17" i="4" s="1"/>
  <c r="H17" i="4" s="1"/>
  <c r="I17" i="4" s="1"/>
  <c r="J17" i="4" s="1"/>
  <c r="K17" i="4" s="1"/>
  <c r="L17" i="4" s="1"/>
  <c r="M17" i="4" s="1"/>
  <c r="N17" i="4" s="1"/>
  <c r="O17" i="4" s="1"/>
  <c r="P17" i="4" s="1"/>
  <c r="Q17" i="4" s="1"/>
  <c r="R17" i="4" s="1"/>
  <c r="S17" i="4" s="1"/>
  <c r="T17" i="4" s="1"/>
  <c r="U17" i="4" s="1"/>
  <c r="V17" i="4" s="1"/>
  <c r="W17" i="4" s="1"/>
  <c r="X17" i="4" s="1"/>
  <c r="Y17" i="4" s="1"/>
  <c r="AE16" i="4"/>
  <c r="B16" i="4"/>
  <c r="AE15" i="4"/>
  <c r="AE14" i="4"/>
  <c r="AE11" i="4"/>
  <c r="AE10" i="4"/>
  <c r="AE9" i="4"/>
  <c r="AE8" i="4"/>
  <c r="AE7" i="4"/>
  <c r="AE6" i="4"/>
  <c r="AE5" i="4"/>
  <c r="C5" i="4"/>
  <c r="D5" i="4" s="1"/>
  <c r="E5" i="4" s="1"/>
  <c r="F5" i="4" s="1"/>
  <c r="G5" i="4" s="1"/>
  <c r="H5" i="4" s="1"/>
  <c r="I5" i="4" s="1"/>
  <c r="J5" i="4" s="1"/>
  <c r="K5" i="4" s="1"/>
  <c r="L5" i="4" s="1"/>
  <c r="M5" i="4" s="1"/>
  <c r="N5" i="4" s="1"/>
  <c r="O5" i="4" s="1"/>
  <c r="P5" i="4" s="1"/>
  <c r="Q5" i="4" s="1"/>
  <c r="R5" i="4" s="1"/>
  <c r="S5" i="4" s="1"/>
  <c r="T5" i="4" s="1"/>
  <c r="U5" i="4" s="1"/>
  <c r="V5" i="4" s="1"/>
  <c r="W5" i="4" s="1"/>
  <c r="X5" i="4" s="1"/>
  <c r="Y5" i="4" s="1"/>
  <c r="AE4" i="4"/>
  <c r="B4" i="4"/>
  <c r="AE3" i="4"/>
  <c r="AE2" i="4"/>
  <c r="B2" i="4"/>
  <c r="B1" i="4"/>
  <c r="D11" i="1"/>
  <c r="H10" i="1"/>
  <c r="G10" i="1"/>
  <c r="F10" i="1"/>
  <c r="E10" i="1"/>
  <c r="H5" i="1"/>
  <c r="G5" i="1"/>
  <c r="F5" i="1"/>
  <c r="E5" i="1"/>
  <c r="F23" i="25"/>
  <c r="E23" i="25"/>
  <c r="C23" i="25"/>
  <c r="B23" i="25"/>
  <c r="F21" i="25"/>
  <c r="E21" i="25"/>
  <c r="C21" i="25"/>
  <c r="B21" i="25"/>
  <c r="F19" i="25"/>
  <c r="E19" i="25"/>
  <c r="C19" i="25"/>
  <c r="B19" i="25"/>
  <c r="F17" i="25"/>
  <c r="E17" i="25"/>
  <c r="C17" i="25"/>
  <c r="B17" i="25"/>
  <c r="D15" i="9" l="1"/>
  <c r="D9" i="9"/>
  <c r="F66" i="8"/>
  <c r="G66" i="8"/>
  <c r="J66" i="8"/>
  <c r="H66" i="8"/>
  <c r="I66" i="8"/>
  <c r="E83" i="8"/>
  <c r="G83" i="8" s="1"/>
  <c r="F83" i="8" s="1"/>
  <c r="F134" i="8" s="1"/>
  <c r="E105" i="8"/>
  <c r="G105" i="8" s="1"/>
  <c r="F105" i="8" s="1"/>
  <c r="G156" i="8" s="1"/>
  <c r="E95" i="8"/>
  <c r="G95" i="8" s="1"/>
  <c r="L95" i="8" s="1"/>
  <c r="E76" i="8"/>
  <c r="G76" i="8" s="1"/>
  <c r="F76" i="8" s="1"/>
  <c r="F127" i="8" s="1"/>
  <c r="E81" i="8"/>
  <c r="G81" i="8" s="1"/>
  <c r="F81" i="8" s="1"/>
  <c r="F132" i="8" s="1"/>
  <c r="E90" i="8"/>
  <c r="G90" i="8" s="1"/>
  <c r="L90" i="8" s="1"/>
  <c r="E91" i="8"/>
  <c r="G91" i="8" s="1"/>
  <c r="L91" i="8" s="1"/>
  <c r="H91" i="8" s="1"/>
  <c r="H142" i="8" s="1"/>
  <c r="E96" i="8"/>
  <c r="G96" i="8" s="1"/>
  <c r="F96" i="8" s="1"/>
  <c r="F147" i="8" s="1"/>
  <c r="E106" i="8"/>
  <c r="G106" i="8" s="1"/>
  <c r="L106" i="8" s="1"/>
  <c r="E116" i="8"/>
  <c r="G116" i="8" s="1"/>
  <c r="F116" i="8" s="1"/>
  <c r="F167" i="8" s="1"/>
  <c r="E77" i="8"/>
  <c r="G77" i="8" s="1"/>
  <c r="L77" i="8" s="1"/>
  <c r="E101" i="8"/>
  <c r="G101" i="8" s="1"/>
  <c r="F101" i="8" s="1"/>
  <c r="F152" i="8" s="1"/>
  <c r="E112" i="8"/>
  <c r="G112" i="8" s="1"/>
  <c r="F112" i="8" s="1"/>
  <c r="F163" i="8" s="1"/>
  <c r="E92" i="8"/>
  <c r="G92" i="8" s="1"/>
  <c r="L92" i="8" s="1"/>
  <c r="E97" i="8"/>
  <c r="G97" i="8" s="1"/>
  <c r="L97" i="8" s="1"/>
  <c r="H97" i="8" s="1"/>
  <c r="H148" i="8" s="1"/>
  <c r="E102" i="8"/>
  <c r="G102" i="8" s="1"/>
  <c r="F102" i="8" s="1"/>
  <c r="F153" i="8" s="1"/>
  <c r="E107" i="8"/>
  <c r="G107" i="8" s="1"/>
  <c r="F107" i="8" s="1"/>
  <c r="G158" i="8" s="1"/>
  <c r="E87" i="8"/>
  <c r="G87" i="8" s="1"/>
  <c r="F87" i="8" s="1"/>
  <c r="F138" i="8" s="1"/>
  <c r="E73" i="8"/>
  <c r="G73" i="8" s="1"/>
  <c r="E93" i="8"/>
  <c r="G93" i="8" s="1"/>
  <c r="L93" i="8" s="1"/>
  <c r="H93" i="8" s="1"/>
  <c r="I93" i="8" s="1"/>
  <c r="J93" i="8" s="1"/>
  <c r="K93" i="8" s="1"/>
  <c r="E98" i="8"/>
  <c r="G98" i="8" s="1"/>
  <c r="L98" i="8" s="1"/>
  <c r="E103" i="8"/>
  <c r="G103" i="8" s="1"/>
  <c r="F103" i="8" s="1"/>
  <c r="F154" i="8" s="1"/>
  <c r="E108" i="8"/>
  <c r="G108" i="8" s="1"/>
  <c r="L108" i="8" s="1"/>
  <c r="H108" i="8" s="1"/>
  <c r="I108" i="8" s="1"/>
  <c r="J108" i="8" s="1"/>
  <c r="K108" i="8" s="1"/>
  <c r="L159" i="8" s="1"/>
  <c r="E74" i="8"/>
  <c r="G74" i="8" s="1"/>
  <c r="L74" i="8" s="1"/>
  <c r="Q74" i="8" s="1"/>
  <c r="M74" i="8" s="1"/>
  <c r="E84" i="8"/>
  <c r="G84" i="8" s="1"/>
  <c r="F84" i="8" s="1"/>
  <c r="F135" i="8" s="1"/>
  <c r="E99" i="8"/>
  <c r="G99" i="8" s="1"/>
  <c r="L99" i="8" s="1"/>
  <c r="Q99" i="8" s="1"/>
  <c r="E104" i="8"/>
  <c r="G104" i="8" s="1"/>
  <c r="L104" i="8" s="1"/>
  <c r="Q104" i="8" s="1"/>
  <c r="V104" i="8" s="1"/>
  <c r="E109" i="8"/>
  <c r="G109" i="8" s="1"/>
  <c r="F109" i="8" s="1"/>
  <c r="F160" i="8" s="1"/>
  <c r="E111" i="8"/>
  <c r="G111" i="8" s="1"/>
  <c r="F111" i="8" s="1"/>
  <c r="F162" i="8" s="1"/>
  <c r="E117" i="8"/>
  <c r="G117" i="8" s="1"/>
  <c r="L117" i="8" s="1"/>
  <c r="Q117" i="8" s="1"/>
  <c r="V117" i="8" s="1"/>
  <c r="E79" i="8"/>
  <c r="G79" i="8" s="1"/>
  <c r="L79" i="8" s="1"/>
  <c r="E86" i="8"/>
  <c r="G86" i="8" s="1"/>
  <c r="F86" i="8" s="1"/>
  <c r="F137" i="8" s="1"/>
  <c r="E75" i="8"/>
  <c r="G75" i="8" s="1"/>
  <c r="F75" i="8" s="1"/>
  <c r="F126" i="8" s="1"/>
  <c r="E80" i="8"/>
  <c r="G80" i="8" s="1"/>
  <c r="L80" i="8" s="1"/>
  <c r="H80" i="8" s="1"/>
  <c r="H131" i="8" s="1"/>
  <c r="E85" i="8"/>
  <c r="G85" i="8" s="1"/>
  <c r="L85" i="8" s="1"/>
  <c r="E94" i="8"/>
  <c r="G94" i="8" s="1"/>
  <c r="L94" i="8" s="1"/>
  <c r="Q94" i="8" s="1"/>
  <c r="E110" i="8"/>
  <c r="G110" i="8" s="1"/>
  <c r="F110" i="8" s="1"/>
  <c r="F161" i="8" s="1"/>
  <c r="E113" i="8"/>
  <c r="G113" i="8" s="1"/>
  <c r="L113" i="8" s="1"/>
  <c r="E88" i="8"/>
  <c r="G88" i="8" s="1"/>
  <c r="E114" i="8"/>
  <c r="G114" i="8" s="1"/>
  <c r="F114" i="8" s="1"/>
  <c r="F165" i="8" s="1"/>
  <c r="E78" i="8"/>
  <c r="G78" i="8" s="1"/>
  <c r="L78" i="8" s="1"/>
  <c r="H78" i="8" s="1"/>
  <c r="I78" i="8" s="1"/>
  <c r="I129" i="8" s="1"/>
  <c r="E82" i="8"/>
  <c r="G82" i="8" s="1"/>
  <c r="F82" i="8" s="1"/>
  <c r="G133" i="8" s="1"/>
  <c r="E89" i="8"/>
  <c r="G89" i="8" s="1"/>
  <c r="L89" i="8" s="1"/>
  <c r="E100" i="8"/>
  <c r="G100" i="8" s="1"/>
  <c r="L100" i="8" s="1"/>
  <c r="H100" i="8" s="1"/>
  <c r="I100" i="8" s="1"/>
  <c r="I151" i="8" s="1"/>
  <c r="E115" i="8"/>
  <c r="G115" i="8" s="1"/>
  <c r="F115" i="8" s="1"/>
  <c r="F166" i="8" s="1"/>
  <c r="I46" i="7"/>
  <c r="E46" i="7"/>
  <c r="J46" i="7"/>
  <c r="Z89" i="4"/>
  <c r="Z94" i="4"/>
  <c r="Z93" i="4"/>
  <c r="Z90" i="4"/>
  <c r="C54" i="6"/>
  <c r="Z96" i="4"/>
  <c r="Z91" i="4"/>
  <c r="Z44" i="4"/>
  <c r="Z43" i="4"/>
  <c r="Z45" i="4"/>
  <c r="Z46" i="4"/>
  <c r="Z41" i="4"/>
  <c r="Z42" i="4"/>
  <c r="Z22" i="4"/>
  <c r="Z21" i="4"/>
  <c r="Z18" i="4"/>
  <c r="Z68" i="4"/>
  <c r="Z92" i="4"/>
  <c r="C26" i="6"/>
  <c r="C27" i="6"/>
  <c r="C28" i="6" s="1"/>
  <c r="Z95" i="4"/>
  <c r="C50" i="6"/>
  <c r="C58" i="6" s="1"/>
  <c r="Z64" i="4"/>
  <c r="Z67" i="4"/>
  <c r="Z66" i="4"/>
  <c r="Z69" i="4"/>
  <c r="C43" i="6"/>
  <c r="Z71" i="4"/>
  <c r="Z70" i="4"/>
  <c r="Z65" i="4"/>
  <c r="C15" i="6"/>
  <c r="Z23" i="4"/>
  <c r="Z19" i="4"/>
  <c r="Z20" i="4"/>
  <c r="E66" i="8"/>
  <c r="F99" i="8"/>
  <c r="G150" i="8" s="1"/>
  <c r="F46" i="7"/>
  <c r="H46" i="7"/>
  <c r="E58" i="7"/>
  <c r="G58" i="7" s="1"/>
  <c r="E68" i="7"/>
  <c r="G68" i="7" s="1"/>
  <c r="F68" i="7" s="1"/>
  <c r="G101" i="7" s="1"/>
  <c r="E73" i="7"/>
  <c r="G73" i="7" s="1"/>
  <c r="F73" i="7" s="1"/>
  <c r="F106" i="7" s="1"/>
  <c r="E53" i="7"/>
  <c r="E63" i="7"/>
  <c r="G63" i="7" s="1"/>
  <c r="L63" i="7" s="1"/>
  <c r="E74" i="7"/>
  <c r="G74" i="7" s="1"/>
  <c r="L74" i="7" s="1"/>
  <c r="E78" i="7"/>
  <c r="G78" i="7" s="1"/>
  <c r="L78" i="7" s="1"/>
  <c r="E64" i="7"/>
  <c r="G64" i="7" s="1"/>
  <c r="F64" i="7" s="1"/>
  <c r="F97" i="7" s="1"/>
  <c r="E54" i="7"/>
  <c r="G54" i="7" s="1"/>
  <c r="L54" i="7" s="1"/>
  <c r="E75" i="7"/>
  <c r="G75" i="7" s="1"/>
  <c r="L75" i="7" s="1"/>
  <c r="H75" i="7" s="1"/>
  <c r="H108" i="7" s="1"/>
  <c r="E55" i="7"/>
  <c r="G55" i="7" s="1"/>
  <c r="L55" i="7" s="1"/>
  <c r="E56" i="7"/>
  <c r="G56" i="7" s="1"/>
  <c r="L56" i="7" s="1"/>
  <c r="E62" i="7"/>
  <c r="G62" i="7" s="1"/>
  <c r="L62" i="7" s="1"/>
  <c r="E67" i="7"/>
  <c r="G67" i="7" s="1"/>
  <c r="F67" i="7" s="1"/>
  <c r="F100" i="7" s="1"/>
  <c r="G46" i="7"/>
  <c r="G53" i="7"/>
  <c r="L53" i="7" s="1"/>
  <c r="E65" i="7"/>
  <c r="G65" i="7" s="1"/>
  <c r="F65" i="7" s="1"/>
  <c r="F98" i="7" s="1"/>
  <c r="E79" i="7"/>
  <c r="G79" i="7" s="1"/>
  <c r="E60" i="7"/>
  <c r="G60" i="7" s="1"/>
  <c r="E71" i="7"/>
  <c r="G71" i="7" s="1"/>
  <c r="E77" i="7"/>
  <c r="G77" i="7" s="1"/>
  <c r="F77" i="7" s="1"/>
  <c r="F110" i="7" s="1"/>
  <c r="E57" i="7"/>
  <c r="G57" i="7" s="1"/>
  <c r="E66" i="7"/>
  <c r="G66" i="7" s="1"/>
  <c r="F66" i="7" s="1"/>
  <c r="F99" i="7" s="1"/>
  <c r="E69" i="7"/>
  <c r="G69" i="7" s="1"/>
  <c r="L69" i="7" s="1"/>
  <c r="H69" i="7" s="1"/>
  <c r="I69" i="7" s="1"/>
  <c r="E59" i="7"/>
  <c r="G59" i="7" s="1"/>
  <c r="E61" i="7"/>
  <c r="G61" i="7" s="1"/>
  <c r="F61" i="7" s="1"/>
  <c r="F94" i="7" s="1"/>
  <c r="E72" i="7"/>
  <c r="G72" i="7" s="1"/>
  <c r="F72" i="7" s="1"/>
  <c r="F105" i="7" s="1"/>
  <c r="E70" i="7"/>
  <c r="G70" i="7" s="1"/>
  <c r="E76" i="7"/>
  <c r="G76" i="7" s="1"/>
  <c r="AR112" i="16"/>
  <c r="BB90" i="16"/>
  <c r="AR113" i="16"/>
  <c r="AR9" i="16"/>
  <c r="AR10" i="16"/>
  <c r="AX9" i="3"/>
  <c r="BA9" i="17"/>
  <c r="AQ9" i="17"/>
  <c r="AQ10" i="17"/>
  <c r="AQ15" i="17"/>
  <c r="BA14" i="17"/>
  <c r="BA10" i="17"/>
  <c r="BA15" i="17"/>
  <c r="BB112" i="16"/>
  <c r="BB9" i="16"/>
  <c r="BB113" i="16"/>
  <c r="BB10" i="16"/>
  <c r="AR90" i="16"/>
  <c r="BB89" i="16"/>
  <c r="AR89" i="16"/>
  <c r="R99" i="14"/>
  <c r="T99" i="14" s="1"/>
  <c r="R111" i="14"/>
  <c r="T111" i="14" s="1"/>
  <c r="V111" i="14" s="1"/>
  <c r="R38" i="14"/>
  <c r="T38" i="14" s="1"/>
  <c r="V38" i="14" s="1"/>
  <c r="R50" i="14"/>
  <c r="T50" i="14" s="1"/>
  <c r="V50" i="14" s="1"/>
  <c r="R62" i="14"/>
  <c r="T62" i="14" s="1"/>
  <c r="V62" i="14" s="1"/>
  <c r="R74" i="14"/>
  <c r="T74" i="14" s="1"/>
  <c r="V74" i="14" s="1"/>
  <c r="R86" i="14"/>
  <c r="T86" i="14" s="1"/>
  <c r="V86" i="14" s="1"/>
  <c r="R128" i="14"/>
  <c r="T128" i="14" s="1"/>
  <c r="V128" i="14" s="1"/>
  <c r="R84" i="14"/>
  <c r="T84" i="14" s="1"/>
  <c r="R97" i="14"/>
  <c r="T97" i="14" s="1"/>
  <c r="V97" i="14" s="1"/>
  <c r="R109" i="14"/>
  <c r="T109" i="14" s="1"/>
  <c r="V109" i="14" s="1"/>
  <c r="D6" i="9"/>
  <c r="F5" i="9"/>
  <c r="E9" i="9"/>
  <c r="D7" i="9"/>
  <c r="Y101" i="16"/>
  <c r="Q14" i="16"/>
  <c r="Y14" i="16" s="1"/>
  <c r="Q26" i="16"/>
  <c r="Y26" i="16" s="1"/>
  <c r="Q38" i="16"/>
  <c r="Q56" i="16"/>
  <c r="Y56" i="16" s="1"/>
  <c r="Q68" i="16"/>
  <c r="Y68" i="16" s="1"/>
  <c r="Q80" i="16"/>
  <c r="Y80" i="16" s="1"/>
  <c r="Q98" i="16"/>
  <c r="Y98" i="16" s="1"/>
  <c r="Q110" i="16"/>
  <c r="Y110" i="16" s="1"/>
  <c r="Q21" i="16"/>
  <c r="Y21" i="16" s="1"/>
  <c r="Q51" i="16"/>
  <c r="Y51" i="16" s="1"/>
  <c r="Q75" i="16"/>
  <c r="Y75" i="16" s="1"/>
  <c r="Q85" i="16"/>
  <c r="Y85" i="16" s="1"/>
  <c r="Q105" i="16"/>
  <c r="Y105" i="16" s="1"/>
  <c r="U114" i="16"/>
  <c r="Q46" i="16"/>
  <c r="Y46" i="16" s="1"/>
  <c r="Q58" i="16"/>
  <c r="Y58" i="16" s="1"/>
  <c r="Q70" i="16"/>
  <c r="Y70" i="16" s="1"/>
  <c r="Q100" i="16"/>
  <c r="Y100" i="16" s="1"/>
  <c r="Q53" i="16"/>
  <c r="Y53" i="16" s="1"/>
  <c r="Q65" i="16"/>
  <c r="Y65" i="16" s="1"/>
  <c r="Q77" i="16"/>
  <c r="Y77" i="16" s="1"/>
  <c r="Q95" i="16"/>
  <c r="Y95" i="16" s="1"/>
  <c r="Q18" i="16"/>
  <c r="Y18" i="16" s="1"/>
  <c r="Q30" i="16"/>
  <c r="Y30" i="16" s="1"/>
  <c r="Q48" i="16"/>
  <c r="Y48" i="16" s="1"/>
  <c r="Q60" i="16"/>
  <c r="Y60" i="16" s="1"/>
  <c r="Q72" i="16"/>
  <c r="Y72" i="16" s="1"/>
  <c r="Q88" i="16"/>
  <c r="Y88" i="16" s="1"/>
  <c r="Q102" i="16"/>
  <c r="Y102" i="16" s="1"/>
  <c r="Q42" i="16"/>
  <c r="Y42" i="16" s="1"/>
  <c r="Y13" i="16"/>
  <c r="Y25" i="16"/>
  <c r="Y37" i="16"/>
  <c r="Y55" i="16"/>
  <c r="Y67" i="16"/>
  <c r="Y79" i="16"/>
  <c r="Y81" i="16"/>
  <c r="Y97" i="16"/>
  <c r="Y109" i="16"/>
  <c r="Y29" i="16"/>
  <c r="Q12" i="16"/>
  <c r="Y12" i="16" s="1"/>
  <c r="Q24" i="16"/>
  <c r="Y24" i="16" s="1"/>
  <c r="Q66" i="16"/>
  <c r="Y66" i="16" s="1"/>
  <c r="Q82" i="16"/>
  <c r="Y82" i="16" s="1"/>
  <c r="Q96" i="16"/>
  <c r="Y96" i="16" s="1"/>
  <c r="Q108" i="16"/>
  <c r="Y108" i="16" s="1"/>
  <c r="Q49" i="16"/>
  <c r="Y49" i="16" s="1"/>
  <c r="Q61" i="16"/>
  <c r="Y61" i="16" s="1"/>
  <c r="Q73" i="16"/>
  <c r="Y73" i="16" s="1"/>
  <c r="Q91" i="16"/>
  <c r="Y91" i="16" s="1"/>
  <c r="Q103" i="16"/>
  <c r="Y103" i="16" s="1"/>
  <c r="Q33" i="16"/>
  <c r="Y33" i="16" s="1"/>
  <c r="Q63" i="16"/>
  <c r="Y63" i="16" s="1"/>
  <c r="Q28" i="16"/>
  <c r="Y28" i="16" s="1"/>
  <c r="Q107" i="16"/>
  <c r="Y107" i="16" s="1"/>
  <c r="Y20" i="16"/>
  <c r="Y32" i="16"/>
  <c r="Y50" i="16"/>
  <c r="Y62" i="16"/>
  <c r="Y74" i="16"/>
  <c r="Y86" i="16"/>
  <c r="Y92" i="16"/>
  <c r="Y104" i="16"/>
  <c r="Y111" i="16"/>
  <c r="Q93" i="16"/>
  <c r="Y93" i="16" s="1"/>
  <c r="Q16" i="16"/>
  <c r="Y16" i="16" s="1"/>
  <c r="Q11" i="16"/>
  <c r="Y11" i="16" s="1"/>
  <c r="Q23" i="16"/>
  <c r="Y23" i="16" s="1"/>
  <c r="Q35" i="16"/>
  <c r="Y35" i="16" s="1"/>
  <c r="W38" i="16"/>
  <c r="W114" i="16" s="1"/>
  <c r="Q83" i="16"/>
  <c r="Y83" i="16" s="1"/>
  <c r="Q15" i="16"/>
  <c r="Y15" i="16" s="1"/>
  <c r="Q27" i="16"/>
  <c r="Y27" i="16" s="1"/>
  <c r="Q39" i="16"/>
  <c r="Q43" i="16"/>
  <c r="Q45" i="16"/>
  <c r="Y45" i="16" s="1"/>
  <c r="Q57" i="16"/>
  <c r="Y57" i="16" s="1"/>
  <c r="Q69" i="16"/>
  <c r="Y69" i="16" s="1"/>
  <c r="Q99" i="16"/>
  <c r="Y99" i="16" s="1"/>
  <c r="Y17" i="16"/>
  <c r="Y47" i="16"/>
  <c r="Y59" i="16"/>
  <c r="Y71" i="16"/>
  <c r="Q36" i="16"/>
  <c r="Y36" i="16" s="1"/>
  <c r="Q54" i="16"/>
  <c r="Y54" i="16" s="1"/>
  <c r="Q78" i="16"/>
  <c r="Y78" i="16" s="1"/>
  <c r="Q19" i="16"/>
  <c r="Y19" i="16" s="1"/>
  <c r="Q31" i="16"/>
  <c r="Y31" i="16" s="1"/>
  <c r="Q87" i="16"/>
  <c r="Y87" i="16" s="1"/>
  <c r="Q44" i="16"/>
  <c r="Y44" i="16" s="1"/>
  <c r="Y22" i="16"/>
  <c r="Y34" i="16"/>
  <c r="Q52" i="16"/>
  <c r="Y52" i="16" s="1"/>
  <c r="Q64" i="16"/>
  <c r="Y64" i="16" s="1"/>
  <c r="Q76" i="16"/>
  <c r="Y76" i="16" s="1"/>
  <c r="Q84" i="16"/>
  <c r="Y84" i="16" s="1"/>
  <c r="Q94" i="16"/>
  <c r="Y94" i="16" s="1"/>
  <c r="Q106" i="16"/>
  <c r="Y106" i="16" s="1"/>
  <c r="R20" i="14"/>
  <c r="T20" i="14" s="1"/>
  <c r="V20" i="14" s="1"/>
  <c r="R32" i="14"/>
  <c r="T32" i="14" s="1"/>
  <c r="V32" i="14" s="1"/>
  <c r="R100" i="14"/>
  <c r="T100" i="14" s="1"/>
  <c r="V100" i="14" s="1"/>
  <c r="R16" i="14"/>
  <c r="T16" i="14" s="1"/>
  <c r="V16" i="14" s="1"/>
  <c r="R28" i="14"/>
  <c r="T28" i="14" s="1"/>
  <c r="V28" i="14" s="1"/>
  <c r="R39" i="14"/>
  <c r="T39" i="14" s="1"/>
  <c r="V39" i="14" s="1"/>
  <c r="R63" i="14"/>
  <c r="T63" i="14" s="1"/>
  <c r="V63" i="14" s="1"/>
  <c r="R87" i="14"/>
  <c r="T87" i="14" s="1"/>
  <c r="V87" i="14" s="1"/>
  <c r="R121" i="14"/>
  <c r="T121" i="14" s="1"/>
  <c r="V121" i="14" s="1"/>
  <c r="R18" i="14"/>
  <c r="T18" i="14" s="1"/>
  <c r="V18" i="14" s="1"/>
  <c r="R30" i="14"/>
  <c r="T30" i="14" s="1"/>
  <c r="V30" i="14" s="1"/>
  <c r="R41" i="14"/>
  <c r="T41" i="14" s="1"/>
  <c r="V41" i="14" s="1"/>
  <c r="R53" i="14"/>
  <c r="T53" i="14" s="1"/>
  <c r="V53" i="14" s="1"/>
  <c r="R65" i="14"/>
  <c r="T65" i="14" s="1"/>
  <c r="V65" i="14" s="1"/>
  <c r="R77" i="14"/>
  <c r="T77" i="14" s="1"/>
  <c r="V77" i="14" s="1"/>
  <c r="R102" i="14"/>
  <c r="T102" i="14" s="1"/>
  <c r="V102" i="14" s="1"/>
  <c r="R114" i="14"/>
  <c r="T114" i="14" s="1"/>
  <c r="V114" i="14" s="1"/>
  <c r="R126" i="14"/>
  <c r="T126" i="14" s="1"/>
  <c r="V126" i="14" s="1"/>
  <c r="R129" i="14"/>
  <c r="T129" i="14" s="1"/>
  <c r="V129" i="14" s="1"/>
  <c r="R31" i="14"/>
  <c r="T31" i="14" s="1"/>
  <c r="V31" i="14" s="1"/>
  <c r="R54" i="14"/>
  <c r="T54" i="14" s="1"/>
  <c r="V54" i="14" s="1"/>
  <c r="R66" i="14"/>
  <c r="T66" i="14" s="1"/>
  <c r="V66" i="14" s="1"/>
  <c r="R78" i="14"/>
  <c r="T78" i="14" s="1"/>
  <c r="V78" i="14" s="1"/>
  <c r="R90" i="14"/>
  <c r="T90" i="14" s="1"/>
  <c r="V90" i="14" s="1"/>
  <c r="R115" i="14"/>
  <c r="T115" i="14" s="1"/>
  <c r="V115" i="14" s="1"/>
  <c r="AY174" i="14"/>
  <c r="AY9" i="14"/>
  <c r="R21" i="14"/>
  <c r="T21" i="14" s="1"/>
  <c r="V21" i="14" s="1"/>
  <c r="R44" i="14"/>
  <c r="T44" i="14" s="1"/>
  <c r="V44" i="14" s="1"/>
  <c r="R56" i="14"/>
  <c r="T56" i="14" s="1"/>
  <c r="V56" i="14" s="1"/>
  <c r="R68" i="14"/>
  <c r="T68" i="14" s="1"/>
  <c r="V68" i="14" s="1"/>
  <c r="R80" i="14"/>
  <c r="T80" i="14" s="1"/>
  <c r="V80" i="14" s="1"/>
  <c r="R92" i="14"/>
  <c r="T92" i="14" s="1"/>
  <c r="V92" i="14" s="1"/>
  <c r="R105" i="14"/>
  <c r="T105" i="14" s="1"/>
  <c r="V105" i="14" s="1"/>
  <c r="AY10" i="14"/>
  <c r="V104" i="14"/>
  <c r="V48" i="14"/>
  <c r="V84" i="14"/>
  <c r="R72" i="14"/>
  <c r="T72" i="14" s="1"/>
  <c r="V72" i="14" s="1"/>
  <c r="V70" i="14"/>
  <c r="V94" i="14"/>
  <c r="V133" i="14"/>
  <c r="R19" i="14"/>
  <c r="T19" i="14" s="1"/>
  <c r="V19" i="14" s="1"/>
  <c r="R26" i="14"/>
  <c r="T26" i="14" s="1"/>
  <c r="V26" i="14" s="1"/>
  <c r="R37" i="14"/>
  <c r="T37" i="14" s="1"/>
  <c r="V37" i="14" s="1"/>
  <c r="R49" i="14"/>
  <c r="T49" i="14" s="1"/>
  <c r="V49" i="14" s="1"/>
  <c r="R61" i="14"/>
  <c r="T61" i="14" s="1"/>
  <c r="V61" i="14" s="1"/>
  <c r="R73" i="14"/>
  <c r="T73" i="14" s="1"/>
  <c r="V73" i="14" s="1"/>
  <c r="R85" i="14"/>
  <c r="T85" i="14" s="1"/>
  <c r="V85" i="14" s="1"/>
  <c r="R98" i="14"/>
  <c r="T98" i="14" s="1"/>
  <c r="V98" i="14" s="1"/>
  <c r="R110" i="14"/>
  <c r="T110" i="14" s="1"/>
  <c r="V110" i="14" s="1"/>
  <c r="R117" i="14"/>
  <c r="T117" i="14" s="1"/>
  <c r="V117" i="14" s="1"/>
  <c r="R122" i="14"/>
  <c r="T122" i="14" s="1"/>
  <c r="V122" i="14" s="1"/>
  <c r="R17" i="14"/>
  <c r="T17" i="14" s="1"/>
  <c r="V17" i="14" s="1"/>
  <c r="R24" i="14"/>
  <c r="T24" i="14" s="1"/>
  <c r="V24" i="14" s="1"/>
  <c r="R35" i="14"/>
  <c r="T35" i="14" s="1"/>
  <c r="V35" i="14" s="1"/>
  <c r="R47" i="14"/>
  <c r="T47" i="14" s="1"/>
  <c r="V47" i="14" s="1"/>
  <c r="R59" i="14"/>
  <c r="T59" i="14" s="1"/>
  <c r="V59" i="14" s="1"/>
  <c r="R71" i="14"/>
  <c r="T71" i="14" s="1"/>
  <c r="V71" i="14" s="1"/>
  <c r="R83" i="14"/>
  <c r="T83" i="14" s="1"/>
  <c r="V83" i="14" s="1"/>
  <c r="R96" i="14"/>
  <c r="T96" i="14" s="1"/>
  <c r="V96" i="14" s="1"/>
  <c r="R108" i="14"/>
  <c r="T108" i="14" s="1"/>
  <c r="V108" i="14" s="1"/>
  <c r="R22" i="14"/>
  <c r="T22" i="14" s="1"/>
  <c r="V22" i="14" s="1"/>
  <c r="R29" i="14"/>
  <c r="T29" i="14" s="1"/>
  <c r="V29" i="14" s="1"/>
  <c r="R40" i="14"/>
  <c r="T40" i="14" s="1"/>
  <c r="V40" i="14" s="1"/>
  <c r="R52" i="14"/>
  <c r="T52" i="14" s="1"/>
  <c r="V52" i="14" s="1"/>
  <c r="R64" i="14"/>
  <c r="T64" i="14" s="1"/>
  <c r="V64" i="14" s="1"/>
  <c r="R76" i="14"/>
  <c r="T76" i="14" s="1"/>
  <c r="V76" i="14" s="1"/>
  <c r="R88" i="14"/>
  <c r="T88" i="14" s="1"/>
  <c r="V88" i="14" s="1"/>
  <c r="R113" i="14"/>
  <c r="T113" i="14" s="1"/>
  <c r="V113" i="14" s="1"/>
  <c r="R120" i="14"/>
  <c r="T120" i="14" s="1"/>
  <c r="V120" i="14" s="1"/>
  <c r="R134" i="14"/>
  <c r="T134" i="14" s="1"/>
  <c r="V134" i="14" s="1"/>
  <c r="R14" i="14"/>
  <c r="T14" i="14" s="1"/>
  <c r="V14" i="14" s="1"/>
  <c r="R42" i="14"/>
  <c r="T42" i="14" s="1"/>
  <c r="V42" i="14" s="1"/>
  <c r="R51" i="14"/>
  <c r="T51" i="14" s="1"/>
  <c r="V51" i="14" s="1"/>
  <c r="R58" i="14"/>
  <c r="T58" i="14" s="1"/>
  <c r="V58" i="14" s="1"/>
  <c r="R79" i="14"/>
  <c r="T79" i="14" s="1"/>
  <c r="V79" i="14" s="1"/>
  <c r="R107" i="14"/>
  <c r="T107" i="14" s="1"/>
  <c r="V107" i="14" s="1"/>
  <c r="R116" i="14"/>
  <c r="T116" i="14" s="1"/>
  <c r="V116" i="14" s="1"/>
  <c r="R118" i="14"/>
  <c r="T118" i="14" s="1"/>
  <c r="V118" i="14" s="1"/>
  <c r="V67" i="14"/>
  <c r="V131" i="14"/>
  <c r="V23" i="14"/>
  <c r="V27" i="14"/>
  <c r="R103" i="14"/>
  <c r="T103" i="14" s="1"/>
  <c r="V103" i="14" s="1"/>
  <c r="R112" i="14"/>
  <c r="T112" i="14" s="1"/>
  <c r="V112" i="14" s="1"/>
  <c r="R127" i="14"/>
  <c r="T127" i="14" s="1"/>
  <c r="V127" i="14" s="1"/>
  <c r="R33" i="14"/>
  <c r="T33" i="14" s="1"/>
  <c r="V33" i="14" s="1"/>
  <c r="R45" i="14"/>
  <c r="T45" i="14" s="1"/>
  <c r="V45" i="14" s="1"/>
  <c r="R75" i="14"/>
  <c r="T75" i="14" s="1"/>
  <c r="V75" i="14" s="1"/>
  <c r="R89" i="14"/>
  <c r="T89" i="14" s="1"/>
  <c r="V89" i="14" s="1"/>
  <c r="V99" i="14"/>
  <c r="R101" i="14"/>
  <c r="T101" i="14" s="1"/>
  <c r="V101" i="14" s="1"/>
  <c r="R123" i="14"/>
  <c r="T123" i="14" s="1"/>
  <c r="V123" i="14" s="1"/>
  <c r="R132" i="14"/>
  <c r="T132" i="14" s="1"/>
  <c r="V132" i="14" s="1"/>
  <c r="BA53" i="15"/>
  <c r="BA44" i="15"/>
  <c r="AQ53" i="15"/>
  <c r="BA9" i="15"/>
  <c r="BA10" i="15"/>
  <c r="AQ21" i="15"/>
  <c r="BA27" i="15"/>
  <c r="BA22" i="15"/>
  <c r="AQ44" i="15"/>
  <c r="BA45" i="15"/>
  <c r="AQ22" i="15"/>
  <c r="AQ27" i="15"/>
  <c r="AQ45" i="15"/>
  <c r="V14" i="15"/>
  <c r="AQ26" i="15"/>
  <c r="BA21" i="15"/>
  <c r="BA26" i="15"/>
  <c r="AQ9" i="15"/>
  <c r="AQ10" i="15"/>
  <c r="V30" i="15"/>
  <c r="W31" i="15"/>
  <c r="X31" i="15" s="1"/>
  <c r="V48" i="15"/>
  <c r="V117" i="12"/>
  <c r="V645" i="12"/>
  <c r="V538" i="12"/>
  <c r="V66" i="12"/>
  <c r="V106" i="12"/>
  <c r="V252" i="12"/>
  <c r="W33" i="15"/>
  <c r="X33" i="15" s="1"/>
  <c r="V33" i="15"/>
  <c r="V132" i="12"/>
  <c r="V135" i="12"/>
  <c r="V294" i="12"/>
  <c r="V347" i="12"/>
  <c r="V350" i="12"/>
  <c r="V158" i="12"/>
  <c r="V219" i="12"/>
  <c r="V225" i="12"/>
  <c r="V566" i="12"/>
  <c r="V249" i="12"/>
  <c r="V197" i="12"/>
  <c r="V250" i="12"/>
  <c r="V198" i="12"/>
  <c r="V87" i="12"/>
  <c r="V173" i="12"/>
  <c r="V546" i="12"/>
  <c r="V661" i="12"/>
  <c r="V533" i="12"/>
  <c r="V172" i="12"/>
  <c r="V369" i="12"/>
  <c r="V510" i="12"/>
  <c r="W23" i="15"/>
  <c r="X23" i="15" s="1"/>
  <c r="V23" i="15"/>
  <c r="V561" i="12"/>
  <c r="V62" i="12"/>
  <c r="V176" i="12"/>
  <c r="V177" i="12"/>
  <c r="V276" i="12"/>
  <c r="V308" i="12"/>
  <c r="V559" i="12"/>
  <c r="V55" i="14"/>
  <c r="AU54" i="15"/>
  <c r="G37" i="6" s="1"/>
  <c r="V52" i="12"/>
  <c r="V68" i="12"/>
  <c r="V160" i="12"/>
  <c r="V503" i="12"/>
  <c r="V504" i="12"/>
  <c r="V648" i="12"/>
  <c r="V69" i="12"/>
  <c r="V161" i="12"/>
  <c r="V258" i="12"/>
  <c r="V261" i="12"/>
  <c r="V505" i="12"/>
  <c r="V513" i="12"/>
  <c r="V547" i="12"/>
  <c r="V567" i="12"/>
  <c r="V649" i="12"/>
  <c r="V650" i="12"/>
  <c r="V297" i="12"/>
  <c r="V372" i="12"/>
  <c r="V524" i="12"/>
  <c r="V53" i="12"/>
  <c r="V159" i="12"/>
  <c r="V502" i="12"/>
  <c r="V55" i="12"/>
  <c r="V70" i="12"/>
  <c r="V72" i="12"/>
  <c r="V93" i="12"/>
  <c r="V122" i="12"/>
  <c r="V162" i="12"/>
  <c r="V209" i="12"/>
  <c r="V337" i="12"/>
  <c r="V358" i="12"/>
  <c r="V377" i="12"/>
  <c r="V549" i="12"/>
  <c r="V568" i="12"/>
  <c r="V278" i="12"/>
  <c r="V351" i="12"/>
  <c r="V370" i="12"/>
  <c r="V83" i="12"/>
  <c r="V237" i="12"/>
  <c r="V256" i="12"/>
  <c r="V647" i="12"/>
  <c r="V514" i="12"/>
  <c r="V126" i="12"/>
  <c r="V147" i="12"/>
  <c r="V148" i="12"/>
  <c r="V149" i="12"/>
  <c r="V150" i="12"/>
  <c r="V189" i="12"/>
  <c r="V287" i="12"/>
  <c r="V288" i="12"/>
  <c r="V323" i="12"/>
  <c r="V539" i="12"/>
  <c r="V556" i="12"/>
  <c r="V656" i="12"/>
  <c r="V657" i="12"/>
  <c r="AY54" i="15"/>
  <c r="G41" i="6" s="1"/>
  <c r="V118" i="12"/>
  <c r="V253" i="12"/>
  <c r="V373" i="12"/>
  <c r="V242" i="12"/>
  <c r="V57" i="12"/>
  <c r="V127" i="12"/>
  <c r="V212" i="12"/>
  <c r="V229" i="12"/>
  <c r="V265" i="12"/>
  <c r="V530" i="12"/>
  <c r="V570" i="12"/>
  <c r="V125" i="14"/>
  <c r="V279" i="12"/>
  <c r="V353" i="12"/>
  <c r="V563" i="12"/>
  <c r="V565" i="12"/>
  <c r="V174" i="12"/>
  <c r="V296" i="12"/>
  <c r="V374" i="12"/>
  <c r="V34" i="14"/>
  <c r="AV54" i="15"/>
  <c r="G38" i="6" s="1"/>
  <c r="V145" i="12"/>
  <c r="V78" i="12"/>
  <c r="V79" i="12"/>
  <c r="V98" i="12"/>
  <c r="V129" i="12"/>
  <c r="V192" i="12"/>
  <c r="V193" i="12"/>
  <c r="V267" i="12"/>
  <c r="V291" i="12"/>
  <c r="V292" i="12"/>
  <c r="V342" i="12"/>
  <c r="V362" i="12"/>
  <c r="V363" i="12"/>
  <c r="V542" i="12"/>
  <c r="V15" i="14"/>
  <c r="V120" i="12"/>
  <c r="V151" i="12"/>
  <c r="V200" i="12"/>
  <c r="V310" i="12"/>
  <c r="V311" i="12"/>
  <c r="V322" i="12"/>
  <c r="V352" i="12"/>
  <c r="V523" i="12"/>
  <c r="V541" i="12"/>
  <c r="V562" i="12"/>
  <c r="V564" i="12"/>
  <c r="V91" i="14"/>
  <c r="V138" i="12"/>
  <c r="V202" i="12"/>
  <c r="V217" i="12"/>
  <c r="V275" i="12"/>
  <c r="V587" i="12"/>
  <c r="V588" i="12"/>
  <c r="V654" i="12"/>
  <c r="W14" i="15"/>
  <c r="X14" i="15" s="1"/>
  <c r="V103" i="12"/>
  <c r="V111" i="12"/>
  <c r="V153" i="12"/>
  <c r="V165" i="12"/>
  <c r="V180" i="12"/>
  <c r="V354" i="12"/>
  <c r="V507" i="12"/>
  <c r="V589" i="12"/>
  <c r="V69" i="14"/>
  <c r="V73" i="12"/>
  <c r="V113" i="12"/>
  <c r="V169" i="12"/>
  <c r="V184" i="12"/>
  <c r="V185" i="12"/>
  <c r="V204" i="12"/>
  <c r="V206" i="12"/>
  <c r="V277" i="12"/>
  <c r="V302" i="12"/>
  <c r="V327" i="12"/>
  <c r="V499" i="12"/>
  <c r="V552" i="12"/>
  <c r="V553" i="12"/>
  <c r="V573" i="12"/>
  <c r="U279" i="3"/>
  <c r="U372" i="3"/>
  <c r="U552" i="3"/>
  <c r="U648" i="3"/>
  <c r="V501" i="12"/>
  <c r="V240" i="12"/>
  <c r="V133" i="12"/>
  <c r="V254" i="12"/>
  <c r="V335" i="12"/>
  <c r="V54" i="12"/>
  <c r="V203" i="12"/>
  <c r="V245" i="12"/>
  <c r="W20" i="15"/>
  <c r="V20" i="15"/>
  <c r="V156" i="12"/>
  <c r="R51" i="12"/>
  <c r="T51" i="12" s="1"/>
  <c r="V51" i="12" s="1"/>
  <c r="P663" i="12"/>
  <c r="V65" i="12"/>
  <c r="V80" i="12"/>
  <c r="V194" i="12"/>
  <c r="V283" i="12"/>
  <c r="V238" i="12"/>
  <c r="V262" i="12"/>
  <c r="V290" i="12"/>
  <c r="V341" i="12"/>
  <c r="V577" i="12"/>
  <c r="V586" i="12"/>
  <c r="V106" i="14"/>
  <c r="V102" i="12"/>
  <c r="V516" i="12"/>
  <c r="V85" i="12"/>
  <c r="V371" i="12"/>
  <c r="W46" i="15"/>
  <c r="X46" i="15" s="1"/>
  <c r="V46" i="15"/>
  <c r="V130" i="12"/>
  <c r="V210" i="12"/>
  <c r="V281" i="12"/>
  <c r="V321" i="12"/>
  <c r="V345" i="12"/>
  <c r="V359" i="12"/>
  <c r="V512" i="12"/>
  <c r="V525" i="12"/>
  <c r="V550" i="12"/>
  <c r="V571" i="12"/>
  <c r="V653" i="12"/>
  <c r="V12" i="15"/>
  <c r="W12" i="15"/>
  <c r="V186" i="12"/>
  <c r="V544" i="12"/>
  <c r="W15" i="15"/>
  <c r="V15" i="15"/>
  <c r="W25" i="15"/>
  <c r="X25" i="15" s="1"/>
  <c r="V25" i="15"/>
  <c r="W34" i="15"/>
  <c r="X34" i="15" s="1"/>
  <c r="V34" i="15"/>
  <c r="V124" i="14"/>
  <c r="V205" i="12"/>
  <c r="V241" i="12"/>
  <c r="V266" i="12"/>
  <c r="V324" i="12"/>
  <c r="V540" i="12"/>
  <c r="N663" i="12"/>
  <c r="V224" i="12"/>
  <c r="V268" i="12"/>
  <c r="V325" i="12"/>
  <c r="V368" i="12"/>
  <c r="V376" i="12"/>
  <c r="V508" i="12"/>
  <c r="V89" i="12"/>
  <c r="V199" i="12"/>
  <c r="V207" i="12"/>
  <c r="V236" i="12"/>
  <c r="V284" i="12"/>
  <c r="V349" i="12"/>
  <c r="V57" i="14"/>
  <c r="W28" i="15"/>
  <c r="X28" i="15" s="1"/>
  <c r="V28" i="15"/>
  <c r="V218" i="12"/>
  <c r="V534" i="12"/>
  <c r="V12" i="14"/>
  <c r="V43" i="14"/>
  <c r="V82" i="14"/>
  <c r="W48" i="15"/>
  <c r="X48" i="15" s="1"/>
  <c r="V107" i="12"/>
  <c r="V179" i="12"/>
  <c r="V201" i="12"/>
  <c r="V255" i="12"/>
  <c r="V11" i="12"/>
  <c r="V214" i="12"/>
  <c r="V243" i="12"/>
  <c r="V659" i="12"/>
  <c r="W13" i="15"/>
  <c r="X13" i="15" s="1"/>
  <c r="V13" i="15"/>
  <c r="V58" i="12"/>
  <c r="V134" i="12"/>
  <c r="V188" i="12"/>
  <c r="V195" i="12"/>
  <c r="V232" i="12"/>
  <c r="V298" i="12"/>
  <c r="V336" i="12"/>
  <c r="V357" i="12"/>
  <c r="V364" i="12"/>
  <c r="V378" i="12"/>
  <c r="V379" i="12"/>
  <c r="V557" i="12"/>
  <c r="M54" i="15"/>
  <c r="W17" i="15"/>
  <c r="X17" i="15" s="1"/>
  <c r="V17" i="15"/>
  <c r="V59" i="12"/>
  <c r="V81" i="12"/>
  <c r="V104" i="12"/>
  <c r="V152" i="12"/>
  <c r="V175" i="12"/>
  <c r="V257" i="12"/>
  <c r="V272" i="12"/>
  <c r="V280" i="12"/>
  <c r="V537" i="12"/>
  <c r="V558" i="12"/>
  <c r="W29" i="15"/>
  <c r="X29" i="15" s="1"/>
  <c r="V29" i="15"/>
  <c r="V31" i="15"/>
  <c r="T663" i="12"/>
  <c r="V94" i="12"/>
  <c r="V99" i="12"/>
  <c r="V119" i="12"/>
  <c r="V146" i="12"/>
  <c r="V227" i="12"/>
  <c r="V251" i="12"/>
  <c r="V50" i="12"/>
  <c r="V170" i="12"/>
  <c r="V171" i="12"/>
  <c r="V190" i="12"/>
  <c r="V222" i="12"/>
  <c r="V259" i="12"/>
  <c r="V274" i="12"/>
  <c r="V300" i="12"/>
  <c r="V591" i="12"/>
  <c r="V13" i="14"/>
  <c r="V46" i="14"/>
  <c r="V93" i="14"/>
  <c r="V130" i="14"/>
  <c r="V183" i="12"/>
  <c r="V312" i="12"/>
  <c r="V313" i="12"/>
  <c r="V515" i="12"/>
  <c r="V569" i="12"/>
  <c r="V646" i="12"/>
  <c r="V233" i="12"/>
  <c r="V383" i="12"/>
  <c r="V526" i="12"/>
  <c r="V583" i="12"/>
  <c r="V119" i="14"/>
  <c r="V16" i="15"/>
  <c r="W16" i="15"/>
  <c r="D8" i="9" s="1"/>
  <c r="V67" i="12"/>
  <c r="V86" i="12"/>
  <c r="V100" i="12"/>
  <c r="V144" i="12"/>
  <c r="V196" i="12"/>
  <c r="V246" i="12"/>
  <c r="V269" i="12"/>
  <c r="V285" i="12"/>
  <c r="V306" i="12"/>
  <c r="V331" i="12"/>
  <c r="V360" i="12"/>
  <c r="V384" i="12"/>
  <c r="N175" i="14"/>
  <c r="W11" i="15"/>
  <c r="V11" i="15"/>
  <c r="V47" i="15"/>
  <c r="W47" i="15"/>
  <c r="X47" i="15" s="1"/>
  <c r="V63" i="12"/>
  <c r="V105" i="12"/>
  <c r="V228" i="12"/>
  <c r="V319" i="12"/>
  <c r="V355" i="12"/>
  <c r="W30" i="15"/>
  <c r="X30" i="15" s="1"/>
  <c r="T11" i="14"/>
  <c r="V36" i="14"/>
  <c r="V32" i="15"/>
  <c r="W32" i="15"/>
  <c r="X32" i="15" s="1"/>
  <c r="V574" i="12"/>
  <c r="V25" i="14"/>
  <c r="V81" i="14"/>
  <c r="V123" i="12"/>
  <c r="V157" i="12"/>
  <c r="V332" i="12"/>
  <c r="V60" i="14"/>
  <c r="V316" i="12"/>
  <c r="V348" i="12"/>
  <c r="P175" i="14"/>
  <c r="W18" i="15"/>
  <c r="V18" i="15"/>
  <c r="W24" i="15"/>
  <c r="X24" i="15" s="1"/>
  <c r="V24" i="15"/>
  <c r="V289" i="12"/>
  <c r="V329" i="12"/>
  <c r="V579" i="12"/>
  <c r="O54" i="15"/>
  <c r="V592" i="12"/>
  <c r="U640" i="3"/>
  <c r="Q19" i="15"/>
  <c r="U208" i="3"/>
  <c r="U235" i="3"/>
  <c r="U487" i="3"/>
  <c r="U623" i="3"/>
  <c r="U667" i="3"/>
  <c r="U629" i="3"/>
  <c r="U90" i="3"/>
  <c r="U245" i="3"/>
  <c r="U181" i="3"/>
  <c r="U267" i="3"/>
  <c r="U359" i="3"/>
  <c r="U505" i="3"/>
  <c r="U639" i="3"/>
  <c r="U327" i="3"/>
  <c r="U598" i="3"/>
  <c r="U702" i="3"/>
  <c r="U631" i="3"/>
  <c r="U307" i="3"/>
  <c r="U471" i="3"/>
  <c r="U215" i="3"/>
  <c r="U454" i="3"/>
  <c r="U620" i="3"/>
  <c r="U401" i="3"/>
  <c r="U618" i="3"/>
  <c r="U663" i="3"/>
  <c r="U158" i="3"/>
  <c r="U482" i="3"/>
  <c r="U684" i="3"/>
  <c r="U616" i="3"/>
  <c r="U283" i="3"/>
  <c r="U194" i="3"/>
  <c r="U203" i="3"/>
  <c r="U524" i="3"/>
  <c r="U548" i="3"/>
  <c r="U685" i="3"/>
  <c r="U58" i="3"/>
  <c r="U650" i="3"/>
  <c r="U122" i="3"/>
  <c r="U187" i="3"/>
  <c r="U336" i="3"/>
  <c r="U474" i="3"/>
  <c r="U344" i="3"/>
  <c r="U383" i="3"/>
  <c r="U440" i="3"/>
  <c r="U26" i="3"/>
  <c r="U95" i="3"/>
  <c r="U126" i="3"/>
  <c r="U661" i="3"/>
  <c r="U98" i="3"/>
  <c r="U143" i="3"/>
  <c r="U223" i="3"/>
  <c r="U221" i="3"/>
  <c r="U253" i="3"/>
  <c r="U437" i="3"/>
  <c r="U85" i="3"/>
  <c r="U204" i="3"/>
  <c r="U503" i="3"/>
  <c r="U243" i="3"/>
  <c r="U493" i="3"/>
  <c r="U536" i="3"/>
  <c r="U17" i="3"/>
  <c r="U163" i="3"/>
  <c r="U195" i="3"/>
  <c r="U590" i="3"/>
  <c r="U207" i="3"/>
  <c r="U466" i="3"/>
  <c r="U561" i="3"/>
  <c r="U179" i="3"/>
  <c r="U268" i="3"/>
  <c r="U300" i="3"/>
  <c r="U411" i="3"/>
  <c r="U414" i="3"/>
  <c r="U509" i="3"/>
  <c r="U515" i="3"/>
  <c r="U529" i="3"/>
  <c r="U599" i="3"/>
  <c r="U602" i="3"/>
  <c r="U605" i="3"/>
  <c r="U674" i="3"/>
  <c r="U362" i="3"/>
  <c r="U521" i="3"/>
  <c r="U544" i="3"/>
  <c r="U547" i="3"/>
  <c r="U588" i="3"/>
  <c r="U657" i="3"/>
  <c r="U83" i="3"/>
  <c r="U145" i="3"/>
  <c r="U248" i="3"/>
  <c r="U550" i="3"/>
  <c r="U689" i="3"/>
  <c r="U60" i="3"/>
  <c r="U106" i="3"/>
  <c r="U151" i="3"/>
  <c r="U234" i="3"/>
  <c r="U277" i="3"/>
  <c r="U380" i="3"/>
  <c r="U391" i="3"/>
  <c r="U464" i="3"/>
  <c r="U467" i="3"/>
  <c r="U516" i="3"/>
  <c r="U559" i="3"/>
  <c r="U422" i="3"/>
  <c r="U578" i="3"/>
  <c r="U436" i="3"/>
  <c r="U409" i="3"/>
  <c r="U88" i="3"/>
  <c r="U156" i="3"/>
  <c r="U314" i="3"/>
  <c r="U441" i="3"/>
  <c r="U567" i="3"/>
  <c r="U376" i="3"/>
  <c r="U508" i="3"/>
  <c r="U230" i="3"/>
  <c r="U419" i="3"/>
  <c r="U634" i="3"/>
  <c r="U705" i="3"/>
  <c r="U70" i="3"/>
  <c r="U120" i="3"/>
  <c r="U168" i="3"/>
  <c r="U357" i="3"/>
  <c r="U540" i="3"/>
  <c r="U557" i="3"/>
  <c r="U80" i="3"/>
  <c r="U457" i="3"/>
  <c r="U15" i="3"/>
  <c r="U373" i="3"/>
  <c r="U138" i="3"/>
  <c r="U329" i="3"/>
  <c r="U514" i="3"/>
  <c r="U500" i="3"/>
  <c r="U551" i="3"/>
  <c r="U174" i="3"/>
  <c r="U180" i="3"/>
  <c r="U349" i="3"/>
  <c r="U643" i="3"/>
  <c r="U694" i="3"/>
  <c r="U347" i="3"/>
  <c r="U397" i="3"/>
  <c r="U614" i="3"/>
  <c r="U153" i="3"/>
  <c r="U334" i="3"/>
  <c r="U386" i="3"/>
  <c r="U519" i="3"/>
  <c r="U75" i="3"/>
  <c r="U45" i="3"/>
  <c r="U112" i="3"/>
  <c r="U417" i="3"/>
  <c r="U468" i="3"/>
  <c r="U115" i="3"/>
  <c r="U254" i="3"/>
  <c r="U319" i="3"/>
  <c r="U535" i="3"/>
  <c r="U692" i="3"/>
  <c r="U25" i="3"/>
  <c r="U73" i="3"/>
  <c r="U94" i="3"/>
  <c r="U118" i="3"/>
  <c r="U136" i="3"/>
  <c r="U250" i="3"/>
  <c r="U274" i="3"/>
  <c r="U366" i="3"/>
  <c r="U374" i="3"/>
  <c r="U379" i="3"/>
  <c r="U479" i="3"/>
  <c r="U490" i="3"/>
  <c r="U703" i="3"/>
  <c r="U597" i="3"/>
  <c r="U608" i="3"/>
  <c r="U632" i="3"/>
  <c r="U675" i="3"/>
  <c r="U708" i="3"/>
  <c r="U62" i="3"/>
  <c r="U78" i="3"/>
  <c r="U177" i="3"/>
  <c r="U260" i="3"/>
  <c r="U697" i="3"/>
  <c r="U476" i="3"/>
  <c r="U538" i="3"/>
  <c r="U619" i="3"/>
  <c r="U299" i="3"/>
  <c r="U332" i="3"/>
  <c r="U288" i="3"/>
  <c r="U322" i="3"/>
  <c r="U356" i="3"/>
  <c r="U695" i="3"/>
  <c r="U698" i="3"/>
  <c r="U41" i="3"/>
  <c r="U82" i="3"/>
  <c r="U210" i="3"/>
  <c r="U218" i="3"/>
  <c r="U304" i="3"/>
  <c r="U343" i="3"/>
  <c r="U385" i="3"/>
  <c r="U518" i="3"/>
  <c r="U569" i="3"/>
  <c r="U607" i="3"/>
  <c r="U701" i="3"/>
  <c r="U225" i="3"/>
  <c r="U290" i="3"/>
  <c r="U371" i="3"/>
  <c r="U495" i="3"/>
  <c r="U630" i="3"/>
  <c r="U659" i="3"/>
  <c r="U110" i="3"/>
  <c r="U129" i="3"/>
  <c r="U49" i="3"/>
  <c r="U68" i="3"/>
  <c r="U340" i="3"/>
  <c r="U461" i="3"/>
  <c r="U472" i="3"/>
  <c r="U574" i="3"/>
  <c r="U28" i="3"/>
  <c r="U186" i="3"/>
  <c r="U213" i="3"/>
  <c r="U325" i="3"/>
  <c r="U338" i="3"/>
  <c r="U443" i="3"/>
  <c r="U451" i="3"/>
  <c r="U596" i="3"/>
  <c r="U111" i="3"/>
  <c r="U155" i="3"/>
  <c r="U229" i="3"/>
  <c r="U240" i="3"/>
  <c r="U310" i="3"/>
  <c r="U315" i="3"/>
  <c r="U320" i="3"/>
  <c r="U388" i="3"/>
  <c r="U396" i="3"/>
  <c r="U405" i="3"/>
  <c r="U446" i="3"/>
  <c r="U491" i="3"/>
  <c r="U583" i="3"/>
  <c r="U691" i="3"/>
  <c r="U184" i="3"/>
  <c r="U216" i="3"/>
  <c r="U276" i="3"/>
  <c r="U298" i="3"/>
  <c r="U305" i="3"/>
  <c r="U346" i="3"/>
  <c r="U351" i="3"/>
  <c r="U387" i="3"/>
  <c r="U420" i="3"/>
  <c r="U526" i="3"/>
  <c r="U651" i="3"/>
  <c r="U19" i="3"/>
  <c r="U44" i="3"/>
  <c r="U103" i="3"/>
  <c r="U116" i="3"/>
  <c r="U132" i="3"/>
  <c r="U232" i="3"/>
  <c r="U423" i="3"/>
  <c r="U455" i="3"/>
  <c r="U497" i="3"/>
  <c r="U545" i="3"/>
  <c r="U641" i="3"/>
  <c r="U662" i="3"/>
  <c r="U664" i="3"/>
  <c r="U696" i="3"/>
  <c r="U146" i="3"/>
  <c r="U428" i="3"/>
  <c r="U485" i="3"/>
  <c r="U439" i="3"/>
  <c r="U198" i="3"/>
  <c r="U284" i="3"/>
  <c r="U335" i="3"/>
  <c r="U64" i="3"/>
  <c r="U523" i="3"/>
  <c r="U425" i="3"/>
  <c r="AX778" i="3"/>
  <c r="U384" i="3"/>
  <c r="U562" i="3"/>
  <c r="U160" i="3"/>
  <c r="U303" i="3"/>
  <c r="U191" i="3"/>
  <c r="U308" i="3"/>
  <c r="AN38" i="3"/>
  <c r="U43" i="3"/>
  <c r="U228" i="3"/>
  <c r="U301" i="3"/>
  <c r="U364" i="3"/>
  <c r="U637" i="3"/>
  <c r="U93" i="3"/>
  <c r="U200" i="3"/>
  <c r="U205" i="3"/>
  <c r="U469" i="3"/>
  <c r="U647" i="3"/>
  <c r="U149" i="3"/>
  <c r="U211" i="3"/>
  <c r="U231" i="3"/>
  <c r="U289" i="3"/>
  <c r="U413" i="3"/>
  <c r="U496" i="3"/>
  <c r="U531" i="3"/>
  <c r="U549" i="3"/>
  <c r="U594" i="3"/>
  <c r="U601" i="3"/>
  <c r="U720" i="3"/>
  <c r="U79" i="3"/>
  <c r="U91" i="3"/>
  <c r="U142" i="3"/>
  <c r="U272" i="3"/>
  <c r="U403" i="3"/>
  <c r="U416" i="3"/>
  <c r="U429" i="3"/>
  <c r="U522" i="3"/>
  <c r="U571" i="3"/>
  <c r="U707" i="3"/>
  <c r="U717" i="3"/>
  <c r="U59" i="3"/>
  <c r="U139" i="3"/>
  <c r="U297" i="3"/>
  <c r="U311" i="3"/>
  <c r="U628" i="3"/>
  <c r="U236" i="3"/>
  <c r="U494" i="3"/>
  <c r="U244" i="3"/>
  <c r="U358" i="3"/>
  <c r="U406" i="3"/>
  <c r="U512" i="3"/>
  <c r="U537" i="3"/>
  <c r="U626" i="3"/>
  <c r="AN10" i="3"/>
  <c r="U172" i="3"/>
  <c r="U201" i="3"/>
  <c r="U252" i="3"/>
  <c r="U265" i="3"/>
  <c r="U273" i="3"/>
  <c r="U275" i="3"/>
  <c r="U395" i="3"/>
  <c r="U424" i="3"/>
  <c r="U483" i="3"/>
  <c r="U543" i="3"/>
  <c r="U621" i="3"/>
  <c r="U54" i="3"/>
  <c r="U71" i="3"/>
  <c r="U159" i="3"/>
  <c r="U193" i="3"/>
  <c r="U294" i="3"/>
  <c r="U352" i="3"/>
  <c r="U511" i="3"/>
  <c r="U609" i="3"/>
  <c r="U678" i="3"/>
  <c r="U20" i="3"/>
  <c r="U57" i="3"/>
  <c r="U196" i="3"/>
  <c r="U520" i="3"/>
  <c r="U14" i="3"/>
  <c r="AX39" i="3"/>
  <c r="U47" i="3"/>
  <c r="U52" i="3"/>
  <c r="U72" i="3"/>
  <c r="U99" i="3"/>
  <c r="U102" i="3"/>
  <c r="U107" i="3"/>
  <c r="U131" i="3"/>
  <c r="U162" i="3"/>
  <c r="U164" i="3"/>
  <c r="U189" i="3"/>
  <c r="U270" i="3"/>
  <c r="U23" i="3"/>
  <c r="AX38" i="3"/>
  <c r="U55" i="3"/>
  <c r="U65" i="3"/>
  <c r="U212" i="3"/>
  <c r="U222" i="3"/>
  <c r="U341" i="3"/>
  <c r="U398" i="3"/>
  <c r="U427" i="3"/>
  <c r="U507" i="3"/>
  <c r="U527" i="3"/>
  <c r="U564" i="3"/>
  <c r="U617" i="3"/>
  <c r="U224" i="3"/>
  <c r="U67" i="3"/>
  <c r="U13" i="3"/>
  <c r="U87" i="3"/>
  <c r="U124" i="3"/>
  <c r="U681" i="3"/>
  <c r="U715" i="3"/>
  <c r="U22" i="3"/>
  <c r="U128" i="3"/>
  <c r="U170" i="3"/>
  <c r="U182" i="3"/>
  <c r="U238" i="3"/>
  <c r="U263" i="3"/>
  <c r="U323" i="3"/>
  <c r="U339" i="3"/>
  <c r="U360" i="3"/>
  <c r="U367" i="3"/>
  <c r="U377" i="3"/>
  <c r="U382" i="3"/>
  <c r="U456" i="3"/>
  <c r="U492" i="3"/>
  <c r="U553" i="3"/>
  <c r="U577" i="3"/>
  <c r="U582" i="3"/>
  <c r="U655" i="3"/>
  <c r="U666" i="3"/>
  <c r="U671" i="3"/>
  <c r="U679" i="3"/>
  <c r="U693" i="3"/>
  <c r="U700" i="3"/>
  <c r="U713" i="3"/>
  <c r="AN9" i="3"/>
  <c r="U96" i="3"/>
  <c r="U101" i="3"/>
  <c r="U161" i="3"/>
  <c r="U171" i="3"/>
  <c r="U251" i="3"/>
  <c r="U312" i="3"/>
  <c r="U365" i="3"/>
  <c r="U407" i="3"/>
  <c r="U530" i="3"/>
  <c r="U558" i="3"/>
  <c r="U585" i="3"/>
  <c r="U603" i="3"/>
  <c r="U677" i="3"/>
  <c r="U363" i="3"/>
  <c r="U402" i="3"/>
  <c r="U433" i="3"/>
  <c r="U452" i="3"/>
  <c r="U533" i="3"/>
  <c r="U575" i="3"/>
  <c r="U592" i="3"/>
  <c r="U595" i="3"/>
  <c r="U51" i="3"/>
  <c r="U56" i="3"/>
  <c r="U63" i="3"/>
  <c r="U89" i="3"/>
  <c r="U113" i="3"/>
  <c r="U152" i="3"/>
  <c r="U176" i="3"/>
  <c r="U249" i="3"/>
  <c r="U256" i="3"/>
  <c r="U296" i="3"/>
  <c r="U354" i="3"/>
  <c r="U368" i="3"/>
  <c r="U390" i="3"/>
  <c r="U450" i="3"/>
  <c r="U477" i="3"/>
  <c r="U554" i="3"/>
  <c r="U611" i="3"/>
  <c r="U636" i="3"/>
  <c r="U660" i="3"/>
  <c r="U247" i="3"/>
  <c r="U280" i="3"/>
  <c r="U287" i="3"/>
  <c r="U292" i="3"/>
  <c r="U370" i="3"/>
  <c r="U375" i="3"/>
  <c r="U412" i="3"/>
  <c r="U432" i="3"/>
  <c r="U475" i="3"/>
  <c r="U528" i="3"/>
  <c r="U560" i="3"/>
  <c r="U576" i="3"/>
  <c r="U654" i="3"/>
  <c r="U683" i="3"/>
  <c r="U169" i="3"/>
  <c r="U217" i="3"/>
  <c r="U242" i="3"/>
  <c r="U285" i="3"/>
  <c r="U295" i="3"/>
  <c r="U306" i="3"/>
  <c r="U333" i="3"/>
  <c r="U342" i="3"/>
  <c r="U410" i="3"/>
  <c r="U453" i="3"/>
  <c r="U460" i="3"/>
  <c r="U473" i="3"/>
  <c r="U480" i="3"/>
  <c r="U499" i="3"/>
  <c r="U624" i="3"/>
  <c r="U635" i="3"/>
  <c r="U638" i="3"/>
  <c r="U665" i="3"/>
  <c r="U264" i="3"/>
  <c r="U278" i="3"/>
  <c r="U316" i="3"/>
  <c r="U331" i="3"/>
  <c r="U348" i="3"/>
  <c r="U504" i="3"/>
  <c r="U586" i="3"/>
  <c r="U612" i="3"/>
  <c r="U622" i="3"/>
  <c r="U645" i="3"/>
  <c r="U721" i="3"/>
  <c r="AN778" i="3"/>
  <c r="U100" i="3"/>
  <c r="U105" i="3"/>
  <c r="U140" i="3"/>
  <c r="U147" i="3"/>
  <c r="U154" i="3"/>
  <c r="U188" i="3"/>
  <c r="U258" i="3"/>
  <c r="U261" i="3"/>
  <c r="U291" i="3"/>
  <c r="U355" i="3"/>
  <c r="U389" i="3"/>
  <c r="U445" i="3"/>
  <c r="U484" i="3"/>
  <c r="U542" i="3"/>
  <c r="U581" i="3"/>
  <c r="U687" i="3"/>
  <c r="U711" i="3"/>
  <c r="U719" i="3"/>
  <c r="U46" i="3"/>
  <c r="U271" i="3"/>
  <c r="U117" i="3"/>
  <c r="U262" i="3"/>
  <c r="U269" i="3"/>
  <c r="U259" i="3"/>
  <c r="U190" i="3"/>
  <c r="U69" i="3"/>
  <c r="U74" i="3"/>
  <c r="U324" i="3"/>
  <c r="U130" i="3"/>
  <c r="U166" i="3"/>
  <c r="U463" i="3"/>
  <c r="O779" i="3"/>
  <c r="Q40" i="3"/>
  <c r="S40" i="3" s="1"/>
  <c r="U40" i="3" s="1"/>
  <c r="U53" i="3"/>
  <c r="U183" i="3"/>
  <c r="U584" i="3"/>
  <c r="U12" i="3"/>
  <c r="U114" i="3"/>
  <c r="U282" i="3"/>
  <c r="U350" i="3"/>
  <c r="U722" i="3"/>
  <c r="U302" i="3"/>
  <c r="U459" i="3"/>
  <c r="U76" i="3"/>
  <c r="U148" i="3"/>
  <c r="U150" i="3"/>
  <c r="U317" i="3"/>
  <c r="U42" i="3"/>
  <c r="U61" i="3"/>
  <c r="U86" i="3"/>
  <c r="U233" i="3"/>
  <c r="U353" i="3"/>
  <c r="U378" i="3"/>
  <c r="U676" i="3"/>
  <c r="U125" i="3"/>
  <c r="U293" i="3"/>
  <c r="U337" i="3"/>
  <c r="U393" i="3"/>
  <c r="S11" i="3"/>
  <c r="U48" i="3"/>
  <c r="U50" i="3"/>
  <c r="U92" i="3"/>
  <c r="U119" i="3"/>
  <c r="U133" i="3"/>
  <c r="U237" i="3"/>
  <c r="U239" i="3"/>
  <c r="U241" i="3"/>
  <c r="U281" i="3"/>
  <c r="U672" i="3"/>
  <c r="U66" i="3"/>
  <c r="U226" i="3"/>
  <c r="U392" i="3"/>
  <c r="U27" i="3"/>
  <c r="U199" i="3"/>
  <c r="U255" i="3"/>
  <c r="U123" i="3"/>
  <c r="U257" i="3"/>
  <c r="U167" i="3"/>
  <c r="U173" i="3"/>
  <c r="U400" i="3"/>
  <c r="U438" i="3"/>
  <c r="U481" i="3"/>
  <c r="U502" i="3"/>
  <c r="U220" i="3"/>
  <c r="U97" i="3"/>
  <c r="U214" i="3"/>
  <c r="U16" i="3"/>
  <c r="U109" i="3"/>
  <c r="U448" i="3"/>
  <c r="U84" i="3"/>
  <c r="U144" i="3"/>
  <c r="U197" i="3"/>
  <c r="U227" i="3"/>
  <c r="U313" i="3"/>
  <c r="U121" i="3"/>
  <c r="U219" i="3"/>
  <c r="U442" i="3"/>
  <c r="U24" i="3"/>
  <c r="U77" i="3"/>
  <c r="U81" i="3"/>
  <c r="U108" i="3"/>
  <c r="U135" i="3"/>
  <c r="U157" i="3"/>
  <c r="U165" i="3"/>
  <c r="U246" i="3"/>
  <c r="U318" i="3"/>
  <c r="U434" i="3"/>
  <c r="U137" i="3"/>
  <c r="U326" i="3"/>
  <c r="U570" i="3"/>
  <c r="U649" i="3"/>
  <c r="U328" i="3"/>
  <c r="U394" i="3"/>
  <c r="U430" i="3"/>
  <c r="U670" i="3"/>
  <c r="U718" i="3"/>
  <c r="AX10" i="3"/>
  <c r="U18" i="3"/>
  <c r="U192" i="3"/>
  <c r="U330" i="3"/>
  <c r="U568" i="3"/>
  <c r="U627" i="3"/>
  <c r="U709" i="3"/>
  <c r="U185" i="3"/>
  <c r="U266" i="3"/>
  <c r="U369" i="3"/>
  <c r="U426" i="3"/>
  <c r="U498" i="3"/>
  <c r="U556" i="3"/>
  <c r="U580" i="3"/>
  <c r="U606" i="3"/>
  <c r="U625" i="3"/>
  <c r="U688" i="3"/>
  <c r="AN39" i="3"/>
  <c r="U127" i="3"/>
  <c r="U134" i="3"/>
  <c r="U141" i="3"/>
  <c r="U175" i="3"/>
  <c r="U206" i="3"/>
  <c r="U321" i="3"/>
  <c r="U470" i="3"/>
  <c r="U478" i="3"/>
  <c r="U546" i="3"/>
  <c r="U566" i="3"/>
  <c r="U286" i="3"/>
  <c r="U431" i="3"/>
  <c r="U449" i="3"/>
  <c r="U486" i="3"/>
  <c r="U517" i="3"/>
  <c r="U652" i="3"/>
  <c r="U209" i="3"/>
  <c r="U345" i="3"/>
  <c r="U404" i="3"/>
  <c r="U408" i="3"/>
  <c r="U418" i="3"/>
  <c r="U642" i="3"/>
  <c r="U690" i="3"/>
  <c r="U178" i="3"/>
  <c r="U361" i="3"/>
  <c r="U435" i="3"/>
  <c r="U680" i="3"/>
  <c r="U686" i="3"/>
  <c r="U21" i="3"/>
  <c r="U202" i="3"/>
  <c r="U415" i="3"/>
  <c r="U458" i="3"/>
  <c r="U489" i="3"/>
  <c r="U563" i="3"/>
  <c r="U600" i="3"/>
  <c r="U656" i="3"/>
  <c r="U668" i="3"/>
  <c r="U704" i="3"/>
  <c r="U506" i="3"/>
  <c r="U534" i="3"/>
  <c r="U572" i="3"/>
  <c r="U579" i="3"/>
  <c r="U421" i="3"/>
  <c r="U381" i="3"/>
  <c r="U465" i="3"/>
  <c r="U488" i="3"/>
  <c r="U532" i="3"/>
  <c r="U587" i="3"/>
  <c r="U399" i="3"/>
  <c r="U444" i="3"/>
  <c r="M779" i="3"/>
  <c r="U309" i="3"/>
  <c r="U501" i="3"/>
  <c r="U510" i="3"/>
  <c r="U646" i="3"/>
  <c r="U673" i="3"/>
  <c r="U447" i="3"/>
  <c r="U462" i="3"/>
  <c r="U541" i="3"/>
  <c r="U573" i="3"/>
  <c r="U591" i="3"/>
  <c r="U613" i="3"/>
  <c r="U513" i="3"/>
  <c r="U539" i="3"/>
  <c r="U565" i="3"/>
  <c r="U589" i="3"/>
  <c r="U615" i="3"/>
  <c r="U653" i="3"/>
  <c r="U710" i="3"/>
  <c r="U593" i="3"/>
  <c r="U716" i="3"/>
  <c r="U525" i="3"/>
  <c r="U604" i="3"/>
  <c r="U633" i="3"/>
  <c r="U669" i="3"/>
  <c r="U682" i="3"/>
  <c r="U699" i="3"/>
  <c r="U706" i="3"/>
  <c r="U714" i="3"/>
  <c r="U712" i="3"/>
  <c r="U644" i="3"/>
  <c r="U658" i="3"/>
  <c r="U555" i="3"/>
  <c r="U610" i="3"/>
  <c r="W12" i="17"/>
  <c r="X12" i="17" s="1"/>
  <c r="AV16" i="17"/>
  <c r="G53" i="6" s="1"/>
  <c r="AT16" i="17"/>
  <c r="G51" i="6" s="1"/>
  <c r="AW16" i="17"/>
  <c r="G54" i="6" s="1"/>
  <c r="Y43" i="16"/>
  <c r="Y40" i="16"/>
  <c r="AY16" i="17"/>
  <c r="G56" i="6" s="1"/>
  <c r="Y39" i="16"/>
  <c r="Y41" i="16"/>
  <c r="M16" i="17"/>
  <c r="AX16" i="17"/>
  <c r="G55" i="6" s="1"/>
  <c r="AP9" i="2"/>
  <c r="AL28" i="13"/>
  <c r="V11" i="2"/>
  <c r="W11" i="2" s="1"/>
  <c r="AP10" i="2"/>
  <c r="AT9" i="13"/>
  <c r="P29" i="13"/>
  <c r="L29" i="13"/>
  <c r="AT25" i="13"/>
  <c r="AL10" i="13"/>
  <c r="AT10" i="13"/>
  <c r="AL25" i="13"/>
  <c r="AL9" i="13"/>
  <c r="AT28" i="13"/>
  <c r="AW23" i="2"/>
  <c r="G12" i="6" s="1"/>
  <c r="AP14" i="2"/>
  <c r="V11" i="13"/>
  <c r="U11" i="13"/>
  <c r="U23" i="13"/>
  <c r="V23" i="13"/>
  <c r="W23" i="13" s="1"/>
  <c r="V22" i="13"/>
  <c r="W22" i="13" s="1"/>
  <c r="U22" i="13"/>
  <c r="V21" i="13"/>
  <c r="W21" i="13" s="1"/>
  <c r="U21" i="13"/>
  <c r="U20" i="13"/>
  <c r="V20" i="13"/>
  <c r="W20" i="13" s="1"/>
  <c r="U14" i="13"/>
  <c r="V14" i="13"/>
  <c r="V16" i="13"/>
  <c r="W16" i="13" s="1"/>
  <c r="U16" i="13"/>
  <c r="V17" i="13"/>
  <c r="W17" i="13" s="1"/>
  <c r="U17" i="13"/>
  <c r="V13" i="13"/>
  <c r="W13" i="13" s="1"/>
  <c r="U13" i="13"/>
  <c r="U18" i="13"/>
  <c r="V18" i="13"/>
  <c r="V19" i="13"/>
  <c r="W19" i="13" s="1"/>
  <c r="U19" i="13"/>
  <c r="R12" i="13"/>
  <c r="AX23" i="2"/>
  <c r="G13" i="6" s="1"/>
  <c r="AZ9" i="2"/>
  <c r="W13" i="17"/>
  <c r="V13" i="17"/>
  <c r="S16" i="17"/>
  <c r="V11" i="17"/>
  <c r="W11" i="17"/>
  <c r="V12" i="17"/>
  <c r="AP15" i="2"/>
  <c r="AZ22" i="2"/>
  <c r="AY23" i="2"/>
  <c r="G14" i="6" s="1"/>
  <c r="L23" i="2"/>
  <c r="AZ15" i="2"/>
  <c r="AZ10" i="2"/>
  <c r="AZ14" i="2"/>
  <c r="AP22" i="2"/>
  <c r="V19" i="2"/>
  <c r="W19" i="2" s="1"/>
  <c r="U19" i="2"/>
  <c r="U17" i="2"/>
  <c r="V17" i="2"/>
  <c r="W17" i="2" s="1"/>
  <c r="V12" i="2"/>
  <c r="U12" i="2"/>
  <c r="V20" i="2"/>
  <c r="U20" i="2"/>
  <c r="V18" i="2"/>
  <c r="W18" i="2" s="1"/>
  <c r="U18" i="2"/>
  <c r="V13" i="2"/>
  <c r="W13" i="2" s="1"/>
  <c r="U13" i="2"/>
  <c r="AB66" i="4"/>
  <c r="AB46" i="4"/>
  <c r="AB69" i="4"/>
  <c r="AB93" i="4"/>
  <c r="AB94" i="4"/>
  <c r="AB65" i="4"/>
  <c r="AB70" i="4"/>
  <c r="AB18" i="4"/>
  <c r="AB90" i="4"/>
  <c r="AB22" i="4"/>
  <c r="AB19" i="4"/>
  <c r="AB43" i="4"/>
  <c r="AB89" i="4"/>
  <c r="AB21" i="4"/>
  <c r="AB92" i="4"/>
  <c r="AB95" i="4"/>
  <c r="AB44" i="4"/>
  <c r="AB96" i="4"/>
  <c r="AB20" i="4"/>
  <c r="AB71" i="4"/>
  <c r="AB67" i="4"/>
  <c r="AB42" i="4"/>
  <c r="AB41" i="4"/>
  <c r="AB45" i="4"/>
  <c r="AB91" i="4"/>
  <c r="AB64" i="4"/>
  <c r="AB23" i="4"/>
  <c r="AB68" i="4"/>
  <c r="L105" i="8" l="1"/>
  <c r="L87" i="8"/>
  <c r="L76" i="8"/>
  <c r="G160" i="8"/>
  <c r="G163" i="8"/>
  <c r="G153" i="8"/>
  <c r="G127" i="8"/>
  <c r="F95" i="8"/>
  <c r="F146" i="8" s="1"/>
  <c r="L114" i="8"/>
  <c r="Q114" i="8" s="1"/>
  <c r="F90" i="8"/>
  <c r="F141" i="8" s="1"/>
  <c r="L107" i="8"/>
  <c r="H107" i="8" s="1"/>
  <c r="H158" i="8" s="1"/>
  <c r="L81" i="8"/>
  <c r="Q81" i="8" s="1"/>
  <c r="V81" i="8" s="1"/>
  <c r="Q91" i="8"/>
  <c r="M91" i="8" s="1"/>
  <c r="M142" i="8" s="1"/>
  <c r="L111" i="8"/>
  <c r="Q111" i="8" s="1"/>
  <c r="G134" i="8"/>
  <c r="G138" i="8"/>
  <c r="G132" i="8"/>
  <c r="L102" i="8"/>
  <c r="Q102" i="8" s="1"/>
  <c r="V102" i="8" s="1"/>
  <c r="AA102" i="8" s="1"/>
  <c r="L83" i="8"/>
  <c r="Q83" i="8" s="1"/>
  <c r="H117" i="8"/>
  <c r="H168" i="8" s="1"/>
  <c r="F98" i="8"/>
  <c r="F149" i="8" s="1"/>
  <c r="F79" i="8"/>
  <c r="F130" i="8" s="1"/>
  <c r="F91" i="8"/>
  <c r="F142" i="8" s="1"/>
  <c r="L96" i="8"/>
  <c r="H96" i="8" s="1"/>
  <c r="H147" i="8" s="1"/>
  <c r="G147" i="8"/>
  <c r="F93" i="8"/>
  <c r="G144" i="8" s="1"/>
  <c r="L86" i="8"/>
  <c r="Q86" i="8" s="1"/>
  <c r="V86" i="8" s="1"/>
  <c r="AA86" i="8" s="1"/>
  <c r="Q93" i="8"/>
  <c r="V93" i="8" s="1"/>
  <c r="F106" i="8"/>
  <c r="G157" i="8" s="1"/>
  <c r="L75" i="8"/>
  <c r="H75" i="8" s="1"/>
  <c r="H126" i="8" s="1"/>
  <c r="G154" i="8"/>
  <c r="V74" i="8"/>
  <c r="AA74" i="8" s="1"/>
  <c r="F85" i="8"/>
  <c r="G136" i="8" s="1"/>
  <c r="Q108" i="8"/>
  <c r="M108" i="8" s="1"/>
  <c r="M159" i="8" s="1"/>
  <c r="L82" i="8"/>
  <c r="Q82" i="8" s="1"/>
  <c r="Q80" i="8"/>
  <c r="M80" i="8" s="1"/>
  <c r="M131" i="8" s="1"/>
  <c r="L103" i="8"/>
  <c r="Q103" i="8" s="1"/>
  <c r="V103" i="8" s="1"/>
  <c r="AA103" i="8" s="1"/>
  <c r="L116" i="8"/>
  <c r="H116" i="8" s="1"/>
  <c r="H167" i="8" s="1"/>
  <c r="F94" i="8"/>
  <c r="G145" i="8" s="1"/>
  <c r="F77" i="8"/>
  <c r="F128" i="8" s="1"/>
  <c r="L101" i="8"/>
  <c r="H101" i="8" s="1"/>
  <c r="H152" i="8" s="1"/>
  <c r="H74" i="8"/>
  <c r="H125" i="8" s="1"/>
  <c r="F108" i="8"/>
  <c r="F159" i="8" s="1"/>
  <c r="F74" i="8"/>
  <c r="F125" i="8" s="1"/>
  <c r="F97" i="8"/>
  <c r="F148" i="8" s="1"/>
  <c r="L110" i="8"/>
  <c r="Q110" i="8" s="1"/>
  <c r="V110" i="8" s="1"/>
  <c r="M117" i="8"/>
  <c r="M168" i="8" s="1"/>
  <c r="I144" i="8"/>
  <c r="F117" i="8"/>
  <c r="F168" i="8" s="1"/>
  <c r="L84" i="8"/>
  <c r="Q84" i="8" s="1"/>
  <c r="G135" i="8"/>
  <c r="L115" i="8"/>
  <c r="Q115" i="8" s="1"/>
  <c r="F78" i="8"/>
  <c r="G129" i="8" s="1"/>
  <c r="F113" i="8"/>
  <c r="F164" i="8" s="1"/>
  <c r="G161" i="8"/>
  <c r="H99" i="8"/>
  <c r="H150" i="8" s="1"/>
  <c r="H94" i="8"/>
  <c r="I94" i="8" s="1"/>
  <c r="I145" i="8" s="1"/>
  <c r="L112" i="8"/>
  <c r="H112" i="8" s="1"/>
  <c r="H163" i="8" s="1"/>
  <c r="Q97" i="8"/>
  <c r="M97" i="8" s="1"/>
  <c r="F80" i="8"/>
  <c r="G131" i="8" s="1"/>
  <c r="L109" i="8"/>
  <c r="H109" i="8" s="1"/>
  <c r="I109" i="8" s="1"/>
  <c r="I160" i="8" s="1"/>
  <c r="F92" i="8"/>
  <c r="F143" i="8" s="1"/>
  <c r="M104" i="8"/>
  <c r="N104" i="8" s="1"/>
  <c r="N155" i="8" s="1"/>
  <c r="H144" i="8"/>
  <c r="G162" i="8"/>
  <c r="H104" i="8"/>
  <c r="I104" i="8" s="1"/>
  <c r="I155" i="8" s="1"/>
  <c r="F104" i="8"/>
  <c r="F155" i="8" s="1"/>
  <c r="G167" i="8"/>
  <c r="Q89" i="8"/>
  <c r="V89" i="8" s="1"/>
  <c r="H89" i="8"/>
  <c r="H140" i="8" s="1"/>
  <c r="F88" i="8"/>
  <c r="G139" i="8" s="1"/>
  <c r="L88" i="8"/>
  <c r="Q88" i="8" s="1"/>
  <c r="G152" i="8"/>
  <c r="G137" i="8"/>
  <c r="J100" i="8"/>
  <c r="K100" i="8" s="1"/>
  <c r="L151" i="8" s="1"/>
  <c r="Q100" i="8"/>
  <c r="V100" i="8" s="1"/>
  <c r="F89" i="8"/>
  <c r="F140" i="8" s="1"/>
  <c r="H151" i="8"/>
  <c r="E72" i="8"/>
  <c r="J159" i="8"/>
  <c r="F100" i="8"/>
  <c r="F151" i="8" s="1"/>
  <c r="L68" i="7"/>
  <c r="Q68" i="7" s="1"/>
  <c r="F62" i="7"/>
  <c r="G95" i="7" s="1"/>
  <c r="L67" i="7"/>
  <c r="H67" i="7" s="1"/>
  <c r="H100" i="7" s="1"/>
  <c r="AN8" i="17"/>
  <c r="AO8" i="16"/>
  <c r="AO82" i="16" s="1"/>
  <c r="D55" i="6"/>
  <c r="E55" i="6" s="1"/>
  <c r="AI8" i="17"/>
  <c r="AI12" i="17" s="1"/>
  <c r="AQ12" i="17" s="1"/>
  <c r="AS12" i="17" s="1"/>
  <c r="AS16" i="17" s="1"/>
  <c r="G50" i="6" s="1"/>
  <c r="D50" i="6"/>
  <c r="E50" i="6" s="1"/>
  <c r="AJ8" i="16"/>
  <c r="AJ83" i="16" s="1"/>
  <c r="AA94" i="4"/>
  <c r="AA89" i="4"/>
  <c r="D51" i="6"/>
  <c r="E51" i="6" s="1"/>
  <c r="AJ8" i="17"/>
  <c r="AK8" i="16"/>
  <c r="AM8" i="17"/>
  <c r="AN8" i="16"/>
  <c r="AN82" i="16" s="1"/>
  <c r="D54" i="6"/>
  <c r="E54" i="6" s="1"/>
  <c r="AA90" i="4"/>
  <c r="AA93" i="4"/>
  <c r="AK8" i="17"/>
  <c r="AK12" i="17" s="1"/>
  <c r="D52" i="6"/>
  <c r="E52" i="6" s="1"/>
  <c r="AL8" i="16"/>
  <c r="AP8" i="17"/>
  <c r="AP13" i="17" s="1"/>
  <c r="AQ13" i="17" s="1"/>
  <c r="AZ13" i="17" s="1"/>
  <c r="BA13" i="17" s="1"/>
  <c r="AQ8" i="16"/>
  <c r="AQ109" i="16" s="1"/>
  <c r="AR109" i="16" s="1"/>
  <c r="BA109" i="16" s="1"/>
  <c r="BB109" i="16" s="1"/>
  <c r="D57" i="6"/>
  <c r="E57" i="6" s="1"/>
  <c r="AA91" i="4"/>
  <c r="AA96" i="4"/>
  <c r="AH8" i="12"/>
  <c r="AH290" i="12" s="1"/>
  <c r="AK290" i="12" s="1"/>
  <c r="AP290" i="12" s="1"/>
  <c r="AS290" i="12" s="1"/>
  <c r="D25" i="6"/>
  <c r="E25" i="6" s="1"/>
  <c r="AI8" i="13"/>
  <c r="AI20" i="13" s="1"/>
  <c r="AL20" i="13" s="1"/>
  <c r="AQ20" i="13" s="1"/>
  <c r="AT20" i="13" s="1"/>
  <c r="AA44" i="4"/>
  <c r="AJ8" i="13"/>
  <c r="AI8" i="12"/>
  <c r="D26" i="6"/>
  <c r="E26" i="6" s="1"/>
  <c r="AG8" i="12"/>
  <c r="D24" i="6"/>
  <c r="E24" i="6" s="1"/>
  <c r="AH8" i="13"/>
  <c r="AA45" i="4"/>
  <c r="AA43" i="4"/>
  <c r="AG8" i="13"/>
  <c r="AF8" i="12"/>
  <c r="D23" i="6"/>
  <c r="E23" i="6" s="1"/>
  <c r="AE8" i="12"/>
  <c r="AE394" i="12" s="1"/>
  <c r="AK394" i="12" s="1"/>
  <c r="AM394" i="12" s="1"/>
  <c r="AS394" i="12" s="1"/>
  <c r="D22" i="6"/>
  <c r="E22" i="6" s="1"/>
  <c r="AF8" i="13"/>
  <c r="AF19" i="13" s="1"/>
  <c r="AL19" i="13" s="1"/>
  <c r="AN19" i="13" s="1"/>
  <c r="D27" i="6"/>
  <c r="E27" i="6" s="1"/>
  <c r="AK8" i="13"/>
  <c r="AK17" i="13" s="1"/>
  <c r="AL17" i="13" s="1"/>
  <c r="AS17" i="13" s="1"/>
  <c r="AT17" i="13" s="1"/>
  <c r="AJ8" i="12"/>
  <c r="AJ629" i="12" s="1"/>
  <c r="AK629" i="12" s="1"/>
  <c r="AR629" i="12" s="1"/>
  <c r="AS629" i="12" s="1"/>
  <c r="AA42" i="4"/>
  <c r="AA41" i="4"/>
  <c r="AA46" i="4"/>
  <c r="AH8" i="2"/>
  <c r="AH19" i="2" s="1"/>
  <c r="AP19" i="2" s="1"/>
  <c r="AR19" i="2" s="1"/>
  <c r="AZ19" i="2" s="1"/>
  <c r="AF8" i="3"/>
  <c r="AF704" i="3" s="1"/>
  <c r="AN704" i="3" s="1"/>
  <c r="AP704" i="3" s="1"/>
  <c r="AX704" i="3" s="1"/>
  <c r="D7" i="6"/>
  <c r="E7" i="6" s="1"/>
  <c r="AK8" i="2"/>
  <c r="AI8" i="3"/>
  <c r="AI581" i="3" s="1"/>
  <c r="AN581" i="3" s="1"/>
  <c r="AS581" i="3" s="1"/>
  <c r="AX581" i="3" s="1"/>
  <c r="D10" i="6"/>
  <c r="E10" i="6" s="1"/>
  <c r="D11" i="6"/>
  <c r="E11" i="6" s="1"/>
  <c r="AL8" i="2"/>
  <c r="AL13" i="2" s="1"/>
  <c r="AJ8" i="3"/>
  <c r="AA18" i="4"/>
  <c r="AA21" i="4"/>
  <c r="AA22" i="4"/>
  <c r="AM8" i="16"/>
  <c r="AM30" i="16" s="1"/>
  <c r="AR30" i="16" s="1"/>
  <c r="AW30" i="16" s="1"/>
  <c r="BB30" i="16" s="1"/>
  <c r="AL8" i="17"/>
  <c r="D53" i="6"/>
  <c r="E53" i="6" s="1"/>
  <c r="AP8" i="16"/>
  <c r="AP86" i="16" s="1"/>
  <c r="AO8" i="17"/>
  <c r="D56" i="6"/>
  <c r="E56" i="6" s="1"/>
  <c r="AM8" i="15"/>
  <c r="AM19" i="15" s="1"/>
  <c r="AK8" i="14"/>
  <c r="D39" i="6"/>
  <c r="E39" i="6" s="1"/>
  <c r="AA92" i="4"/>
  <c r="AA95" i="4"/>
  <c r="AA68" i="4"/>
  <c r="AN8" i="15"/>
  <c r="AN14" i="15" s="1"/>
  <c r="AL8" i="14"/>
  <c r="AL111" i="14" s="1"/>
  <c r="AO111" i="14" s="1"/>
  <c r="AV111" i="14" s="1"/>
  <c r="AY111" i="14" s="1"/>
  <c r="D40" i="6"/>
  <c r="E40" i="6" s="1"/>
  <c r="AI8" i="14"/>
  <c r="AK8" i="15"/>
  <c r="D37" i="6"/>
  <c r="E37" i="6" s="1"/>
  <c r="AL8" i="15"/>
  <c r="AJ8" i="14"/>
  <c r="AJ143" i="14" s="1"/>
  <c r="D38" i="6"/>
  <c r="E38" i="6" s="1"/>
  <c r="AG8" i="14"/>
  <c r="AG146" i="14" s="1"/>
  <c r="AI8" i="15"/>
  <c r="AI46" i="15" s="1"/>
  <c r="AQ46" i="15" s="1"/>
  <c r="AS46" i="15" s="1"/>
  <c r="BA46" i="15" s="1"/>
  <c r="D35" i="6"/>
  <c r="E35" i="6" s="1"/>
  <c r="AA69" i="4"/>
  <c r="AA66" i="4"/>
  <c r="AA67" i="4"/>
  <c r="AA64" i="4"/>
  <c r="D36" i="6"/>
  <c r="E36" i="6" s="1"/>
  <c r="AJ8" i="15"/>
  <c r="AJ19" i="15" s="1"/>
  <c r="AH8" i="14"/>
  <c r="AO8" i="15"/>
  <c r="AM8" i="14"/>
  <c r="AM62" i="14" s="1"/>
  <c r="AO62" i="14" s="1"/>
  <c r="AW62" i="14" s="1"/>
  <c r="AY62" i="14" s="1"/>
  <c r="D41" i="6"/>
  <c r="E41" i="6" s="1"/>
  <c r="AP8" i="15"/>
  <c r="AP42" i="15" s="1"/>
  <c r="D42" i="6"/>
  <c r="E42" i="6" s="1"/>
  <c r="AN8" i="14"/>
  <c r="AN157" i="14" s="1"/>
  <c r="AA65" i="4"/>
  <c r="AA70" i="4"/>
  <c r="AA71" i="4"/>
  <c r="AJ8" i="2"/>
  <c r="AJ11" i="2" s="1"/>
  <c r="AH8" i="3"/>
  <c r="D9" i="6"/>
  <c r="E9" i="6" s="1"/>
  <c r="AG8" i="3"/>
  <c r="AI8" i="2"/>
  <c r="D8" i="6"/>
  <c r="E8" i="6" s="1"/>
  <c r="AM8" i="2"/>
  <c r="D12" i="6"/>
  <c r="E12" i="6" s="1"/>
  <c r="AK8" i="3"/>
  <c r="AK656" i="3" s="1"/>
  <c r="AN656" i="3" s="1"/>
  <c r="AU656" i="3" s="1"/>
  <c r="AX656" i="3" s="1"/>
  <c r="AA20" i="4"/>
  <c r="AA19" i="4"/>
  <c r="AA23" i="4"/>
  <c r="J78" i="8"/>
  <c r="J129" i="8" s="1"/>
  <c r="Q78" i="8"/>
  <c r="M78" i="8" s="1"/>
  <c r="M129" i="8" s="1"/>
  <c r="F150" i="8"/>
  <c r="F133" i="8"/>
  <c r="I159" i="8"/>
  <c r="F156" i="8"/>
  <c r="H159" i="8"/>
  <c r="H129" i="8"/>
  <c r="K159" i="8"/>
  <c r="G166" i="8"/>
  <c r="L144" i="8"/>
  <c r="K144" i="8"/>
  <c r="I80" i="8"/>
  <c r="M125" i="8"/>
  <c r="N74" i="8"/>
  <c r="J144" i="8"/>
  <c r="AA104" i="8"/>
  <c r="R104" i="8"/>
  <c r="R155" i="8" s="1"/>
  <c r="M94" i="8"/>
  <c r="M145" i="8" s="1"/>
  <c r="V94" i="8"/>
  <c r="G126" i="8"/>
  <c r="H77" i="8"/>
  <c r="H128" i="8" s="1"/>
  <c r="Q77" i="8"/>
  <c r="I91" i="8"/>
  <c r="Q79" i="8"/>
  <c r="H79" i="8"/>
  <c r="H130" i="8" s="1"/>
  <c r="I97" i="8"/>
  <c r="G165" i="8"/>
  <c r="G142" i="8"/>
  <c r="Q90" i="8"/>
  <c r="H90" i="8"/>
  <c r="H141" i="8" s="1"/>
  <c r="H106" i="8"/>
  <c r="H157" i="8" s="1"/>
  <c r="Q106" i="8"/>
  <c r="H92" i="8"/>
  <c r="H143" i="8" s="1"/>
  <c r="Q92" i="8"/>
  <c r="H76" i="8"/>
  <c r="H127" i="8" s="1"/>
  <c r="Q76" i="8"/>
  <c r="L73" i="8"/>
  <c r="F73" i="8"/>
  <c r="G124" i="8" s="1"/>
  <c r="G72" i="8"/>
  <c r="H114" i="8"/>
  <c r="H165" i="8" s="1"/>
  <c r="H98" i="8"/>
  <c r="H149" i="8" s="1"/>
  <c r="Q98" i="8"/>
  <c r="V99" i="8"/>
  <c r="M99" i="8"/>
  <c r="M150" i="8" s="1"/>
  <c r="H87" i="8"/>
  <c r="H138" i="8" s="1"/>
  <c r="Q87" i="8"/>
  <c r="Q95" i="8"/>
  <c r="H95" i="8"/>
  <c r="H146" i="8" s="1"/>
  <c r="F158" i="8"/>
  <c r="H113" i="8"/>
  <c r="H164" i="8" s="1"/>
  <c r="Q113" i="8"/>
  <c r="Q105" i="8"/>
  <c r="H105" i="8"/>
  <c r="H156" i="8" s="1"/>
  <c r="AA117" i="8"/>
  <c r="R117" i="8"/>
  <c r="R168" i="8" s="1"/>
  <c r="Q85" i="8"/>
  <c r="H85" i="8"/>
  <c r="H136" i="8" s="1"/>
  <c r="F63" i="7"/>
  <c r="G96" i="7" s="1"/>
  <c r="F74" i="7"/>
  <c r="F107" i="7" s="1"/>
  <c r="F95" i="7"/>
  <c r="F53" i="7"/>
  <c r="G86" i="7" s="1"/>
  <c r="G97" i="7"/>
  <c r="L73" i="7"/>
  <c r="H73" i="7" s="1"/>
  <c r="H106" i="7" s="1"/>
  <c r="L77" i="7"/>
  <c r="H77" i="7" s="1"/>
  <c r="H110" i="7" s="1"/>
  <c r="L64" i="7"/>
  <c r="H64" i="7" s="1"/>
  <c r="H97" i="7" s="1"/>
  <c r="F75" i="7"/>
  <c r="F108" i="7" s="1"/>
  <c r="F78" i="7"/>
  <c r="F111" i="7" s="1"/>
  <c r="H78" i="7"/>
  <c r="H111" i="7" s="1"/>
  <c r="Q78" i="7"/>
  <c r="M78" i="7" s="1"/>
  <c r="M111" i="7" s="1"/>
  <c r="Q74" i="7"/>
  <c r="V74" i="7" s="1"/>
  <c r="H74" i="7"/>
  <c r="H107" i="7" s="1"/>
  <c r="Q75" i="7"/>
  <c r="M75" i="7" s="1"/>
  <c r="M108" i="7" s="1"/>
  <c r="F56" i="7"/>
  <c r="F89" i="7" s="1"/>
  <c r="F54" i="7"/>
  <c r="F87" i="7" s="1"/>
  <c r="G99" i="7"/>
  <c r="G106" i="7"/>
  <c r="G100" i="7"/>
  <c r="Q69" i="7"/>
  <c r="M69" i="7" s="1"/>
  <c r="M102" i="7" s="1"/>
  <c r="L59" i="7"/>
  <c r="F59" i="7"/>
  <c r="F92" i="7" s="1"/>
  <c r="L60" i="7"/>
  <c r="F60" i="7"/>
  <c r="F93" i="7" s="1"/>
  <c r="F79" i="7"/>
  <c r="F112" i="7" s="1"/>
  <c r="L79" i="7"/>
  <c r="Q79" i="7" s="1"/>
  <c r="F76" i="7"/>
  <c r="F109" i="7" s="1"/>
  <c r="L76" i="7"/>
  <c r="H76" i="7" s="1"/>
  <c r="H109" i="7" s="1"/>
  <c r="L71" i="7"/>
  <c r="H71" i="7" s="1"/>
  <c r="F71" i="7"/>
  <c r="F104" i="7" s="1"/>
  <c r="F70" i="7"/>
  <c r="F103" i="7" s="1"/>
  <c r="L70" i="7"/>
  <c r="Q70" i="7" s="1"/>
  <c r="L58" i="7"/>
  <c r="F58" i="7"/>
  <c r="F91" i="7" s="1"/>
  <c r="F101" i="7"/>
  <c r="G105" i="7"/>
  <c r="F69" i="7"/>
  <c r="G94" i="7"/>
  <c r="Q63" i="7"/>
  <c r="H63" i="7"/>
  <c r="L61" i="7"/>
  <c r="L65" i="7"/>
  <c r="L57" i="7"/>
  <c r="F57" i="7"/>
  <c r="F90" i="7" s="1"/>
  <c r="G52" i="7"/>
  <c r="G98" i="7"/>
  <c r="E52" i="7"/>
  <c r="F55" i="7"/>
  <c r="F88" i="7" s="1"/>
  <c r="L72" i="7"/>
  <c r="H102" i="7"/>
  <c r="L66" i="7"/>
  <c r="I102" i="7"/>
  <c r="J69" i="7"/>
  <c r="H55" i="7"/>
  <c r="H88" i="7" s="1"/>
  <c r="Q55" i="7"/>
  <c r="H53" i="7"/>
  <c r="I53" i="7" s="1"/>
  <c r="Q53" i="7"/>
  <c r="Q56" i="7"/>
  <c r="H56" i="7"/>
  <c r="H89" i="7" s="1"/>
  <c r="I75" i="7"/>
  <c r="Q67" i="7"/>
  <c r="Q54" i="7"/>
  <c r="H54" i="7"/>
  <c r="H87" i="7" s="1"/>
  <c r="G110" i="7"/>
  <c r="H62" i="7"/>
  <c r="H95" i="7" s="1"/>
  <c r="Q62" i="7"/>
  <c r="D10" i="9"/>
  <c r="F9" i="9"/>
  <c r="G5" i="9"/>
  <c r="G8" i="9" s="1"/>
  <c r="Q114" i="16"/>
  <c r="Y38" i="16"/>
  <c r="AN147" i="14"/>
  <c r="AN146" i="14"/>
  <c r="AN145" i="14"/>
  <c r="AN143" i="14"/>
  <c r="AN142" i="14"/>
  <c r="AN141" i="14"/>
  <c r="AN140" i="14"/>
  <c r="AN139" i="14"/>
  <c r="AN138" i="14"/>
  <c r="AN135" i="14"/>
  <c r="AN136" i="14"/>
  <c r="AN137" i="14"/>
  <c r="AM43" i="15"/>
  <c r="AM42" i="15"/>
  <c r="AM41" i="15"/>
  <c r="AM40" i="15"/>
  <c r="AM39" i="15"/>
  <c r="AM38" i="15"/>
  <c r="AN150" i="14"/>
  <c r="AK157" i="14"/>
  <c r="AK156" i="14"/>
  <c r="AK155" i="14"/>
  <c r="AK154" i="14"/>
  <c r="AK153" i="14"/>
  <c r="AK152" i="14"/>
  <c r="AK151" i="14"/>
  <c r="AK150" i="14"/>
  <c r="R175" i="14"/>
  <c r="X12" i="15"/>
  <c r="X20" i="15"/>
  <c r="X18" i="15"/>
  <c r="V663" i="12"/>
  <c r="AS665" i="12" s="1"/>
  <c r="X16" i="15"/>
  <c r="E8" i="9"/>
  <c r="V11" i="14"/>
  <c r="V175" i="14" s="1"/>
  <c r="AY177" i="14" s="1"/>
  <c r="T175" i="14"/>
  <c r="X15" i="15"/>
  <c r="F8" i="9"/>
  <c r="Q54" i="15"/>
  <c r="S19" i="15"/>
  <c r="X11" i="15"/>
  <c r="R663" i="12"/>
  <c r="AF746" i="3"/>
  <c r="AF734" i="3"/>
  <c r="AF775" i="3"/>
  <c r="AF763" i="3"/>
  <c r="AF757" i="3"/>
  <c r="AF745" i="3"/>
  <c r="AF727" i="3"/>
  <c r="AF774" i="3"/>
  <c r="AF762" i="3"/>
  <c r="AF738" i="3"/>
  <c r="AF761" i="3"/>
  <c r="AF755" i="3"/>
  <c r="AF731" i="3"/>
  <c r="AF772" i="3"/>
  <c r="AF766" i="3"/>
  <c r="AF760" i="3"/>
  <c r="AF754" i="3"/>
  <c r="AF748" i="3"/>
  <c r="AF742" i="3"/>
  <c r="AF736" i="3"/>
  <c r="AF724" i="3"/>
  <c r="AF777" i="3"/>
  <c r="AF771" i="3"/>
  <c r="AF765" i="3"/>
  <c r="AF759" i="3"/>
  <c r="AF753" i="3"/>
  <c r="AF747" i="3"/>
  <c r="AF741" i="3"/>
  <c r="AF735" i="3"/>
  <c r="AF729" i="3"/>
  <c r="AF723" i="3"/>
  <c r="AF770" i="3"/>
  <c r="AF764" i="3"/>
  <c r="AF758" i="3"/>
  <c r="AF740" i="3"/>
  <c r="AF769" i="3"/>
  <c r="AF739" i="3"/>
  <c r="AF733" i="3"/>
  <c r="AF768" i="3"/>
  <c r="AF773" i="3"/>
  <c r="AF767" i="3"/>
  <c r="AF737" i="3"/>
  <c r="AF730" i="3"/>
  <c r="AF752" i="3"/>
  <c r="AF728" i="3"/>
  <c r="AF756" i="3"/>
  <c r="AF750" i="3"/>
  <c r="AF744" i="3"/>
  <c r="AF732" i="3"/>
  <c r="AF726" i="3"/>
  <c r="AF749" i="3"/>
  <c r="AF743" i="3"/>
  <c r="AF725" i="3"/>
  <c r="S779" i="3"/>
  <c r="U11" i="3"/>
  <c r="U779" i="3" s="1"/>
  <c r="AX781" i="3" s="1"/>
  <c r="Q779" i="3"/>
  <c r="W18" i="13"/>
  <c r="AU12" i="17"/>
  <c r="Y114" i="16"/>
  <c r="BB116" i="16" s="1"/>
  <c r="E7" i="9"/>
  <c r="U12" i="13"/>
  <c r="V12" i="13"/>
  <c r="W12" i="13" s="1"/>
  <c r="D16" i="9"/>
  <c r="W14" i="13"/>
  <c r="U29" i="13"/>
  <c r="R29" i="13"/>
  <c r="W11" i="13"/>
  <c r="V16" i="17"/>
  <c r="W16" i="17"/>
  <c r="X11" i="17"/>
  <c r="X13" i="17"/>
  <c r="E6" i="9"/>
  <c r="AU23" i="2"/>
  <c r="G10" i="6" s="1"/>
  <c r="W20" i="2"/>
  <c r="W12" i="2"/>
  <c r="AN71" i="16"/>
  <c r="AN47" i="16"/>
  <c r="AN79" i="16"/>
  <c r="AN75" i="16"/>
  <c r="AN40" i="16"/>
  <c r="AN39" i="16"/>
  <c r="AN56" i="16"/>
  <c r="AN111" i="16"/>
  <c r="AN110" i="16"/>
  <c r="AI660" i="12"/>
  <c r="AI656" i="12"/>
  <c r="AI565" i="12"/>
  <c r="AI561" i="12"/>
  <c r="AI557" i="12"/>
  <c r="AI649" i="12"/>
  <c r="AI559" i="12"/>
  <c r="AI542" i="12"/>
  <c r="AI182" i="12"/>
  <c r="AI142" i="12"/>
  <c r="AI637" i="12"/>
  <c r="AI566" i="12"/>
  <c r="AI634" i="12"/>
  <c r="AI133" i="12"/>
  <c r="AI50" i="12"/>
  <c r="AI152" i="12"/>
  <c r="AI143" i="12"/>
  <c r="AI75" i="12"/>
  <c r="AI527" i="12"/>
  <c r="AI523" i="12"/>
  <c r="AI42" i="12"/>
  <c r="AI85" i="12"/>
  <c r="AI27" i="12"/>
  <c r="AI610" i="12"/>
  <c r="AI52" i="12"/>
  <c r="AI203" i="12"/>
  <c r="AI156" i="12"/>
  <c r="AI185" i="12"/>
  <c r="AI57" i="12"/>
  <c r="AI135" i="12"/>
  <c r="AN15" i="15"/>
  <c r="AM14" i="15"/>
  <c r="AJ23" i="13"/>
  <c r="AF345" i="12"/>
  <c r="AF350" i="12"/>
  <c r="AF342" i="12"/>
  <c r="AF340" i="12"/>
  <c r="AF318" i="12"/>
  <c r="AG12" i="13"/>
  <c r="AG21" i="13"/>
  <c r="D17" i="9" l="1"/>
  <c r="D11" i="9"/>
  <c r="G9" i="9"/>
  <c r="G7" i="9"/>
  <c r="G141" i="8"/>
  <c r="Q107" i="8"/>
  <c r="Q96" i="8"/>
  <c r="Q112" i="8"/>
  <c r="G146" i="8"/>
  <c r="M86" i="8"/>
  <c r="N86" i="8" s="1"/>
  <c r="N137" i="8" s="1"/>
  <c r="H111" i="8"/>
  <c r="H162" i="8" s="1"/>
  <c r="V91" i="8"/>
  <c r="R91" i="8" s="1"/>
  <c r="R142" i="8" s="1"/>
  <c r="V80" i="8"/>
  <c r="R80" i="8" s="1"/>
  <c r="R131" i="8" s="1"/>
  <c r="N117" i="8"/>
  <c r="N168" i="8" s="1"/>
  <c r="H83" i="8"/>
  <c r="H134" i="8" s="1"/>
  <c r="F144" i="8"/>
  <c r="R86" i="8"/>
  <c r="R137" i="8" s="1"/>
  <c r="H86" i="8"/>
  <c r="H137" i="8" s="1"/>
  <c r="H82" i="8"/>
  <c r="H133" i="8" s="1"/>
  <c r="M93" i="8"/>
  <c r="M144" i="8" s="1"/>
  <c r="H102" i="8"/>
  <c r="H153" i="8" s="1"/>
  <c r="M102" i="8"/>
  <c r="M153" i="8" s="1"/>
  <c r="G130" i="8"/>
  <c r="G149" i="8"/>
  <c r="V108" i="8"/>
  <c r="R108" i="8" s="1"/>
  <c r="R159" i="8" s="1"/>
  <c r="J94" i="8"/>
  <c r="K94" i="8" s="1"/>
  <c r="I117" i="8"/>
  <c r="M110" i="8"/>
  <c r="M161" i="8" s="1"/>
  <c r="R74" i="8"/>
  <c r="R125" i="8" s="1"/>
  <c r="Q109" i="8"/>
  <c r="V109" i="8" s="1"/>
  <c r="R109" i="8" s="1"/>
  <c r="R160" i="8" s="1"/>
  <c r="M81" i="8"/>
  <c r="M132" i="8" s="1"/>
  <c r="R102" i="8"/>
  <c r="R153" i="8" s="1"/>
  <c r="H81" i="8"/>
  <c r="H132" i="8" s="1"/>
  <c r="F136" i="8"/>
  <c r="Q75" i="8"/>
  <c r="M75" i="8" s="1"/>
  <c r="M126" i="8" s="1"/>
  <c r="G125" i="8"/>
  <c r="H145" i="8"/>
  <c r="G148" i="8"/>
  <c r="F157" i="8"/>
  <c r="H88" i="8"/>
  <c r="H139" i="8" s="1"/>
  <c r="F145" i="8"/>
  <c r="V97" i="8"/>
  <c r="R97" i="8" s="1"/>
  <c r="R148" i="8" s="1"/>
  <c r="Q116" i="8"/>
  <c r="V116" i="8" s="1"/>
  <c r="J104" i="8"/>
  <c r="H160" i="8"/>
  <c r="J109" i="8"/>
  <c r="K109" i="8" s="1"/>
  <c r="F131" i="8"/>
  <c r="M103" i="8"/>
  <c r="M154" i="8" s="1"/>
  <c r="H84" i="8"/>
  <c r="H135" i="8" s="1"/>
  <c r="M148" i="8"/>
  <c r="N97" i="8"/>
  <c r="N148" i="8" s="1"/>
  <c r="G151" i="8"/>
  <c r="I101" i="8"/>
  <c r="I152" i="8" s="1"/>
  <c r="I74" i="8"/>
  <c r="H103" i="8"/>
  <c r="H154" i="8" s="1"/>
  <c r="G128" i="8"/>
  <c r="G143" i="8"/>
  <c r="I99" i="8"/>
  <c r="I150" i="8" s="1"/>
  <c r="G159" i="8"/>
  <c r="K78" i="8"/>
  <c r="L129" i="8" s="1"/>
  <c r="Q101" i="8"/>
  <c r="V101" i="8" s="1"/>
  <c r="R101" i="8" s="1"/>
  <c r="R152" i="8" s="1"/>
  <c r="G168" i="8"/>
  <c r="I89" i="8"/>
  <c r="I140" i="8" s="1"/>
  <c r="F139" i="8"/>
  <c r="M89" i="8"/>
  <c r="N89" i="8" s="1"/>
  <c r="H110" i="8"/>
  <c r="F129" i="8"/>
  <c r="G164" i="8"/>
  <c r="H155" i="8"/>
  <c r="I83" i="8"/>
  <c r="I134" i="8" s="1"/>
  <c r="O104" i="8"/>
  <c r="P104" i="8" s="1"/>
  <c r="M155" i="8"/>
  <c r="H115" i="8"/>
  <c r="H166" i="8" s="1"/>
  <c r="G155" i="8"/>
  <c r="V78" i="8"/>
  <c r="AA78" i="8" s="1"/>
  <c r="R103" i="8"/>
  <c r="R154" i="8" s="1"/>
  <c r="I112" i="8"/>
  <c r="I163" i="8" s="1"/>
  <c r="K151" i="8"/>
  <c r="I75" i="8"/>
  <c r="I126" i="8" s="1"/>
  <c r="I92" i="8"/>
  <c r="I143" i="8" s="1"/>
  <c r="N80" i="8"/>
  <c r="N131" i="8" s="1"/>
  <c r="M100" i="8"/>
  <c r="M151" i="8" s="1"/>
  <c r="AO84" i="16"/>
  <c r="J151" i="8"/>
  <c r="G140" i="8"/>
  <c r="AF276" i="3"/>
  <c r="AN276" i="3" s="1"/>
  <c r="AP276" i="3" s="1"/>
  <c r="AX276" i="3" s="1"/>
  <c r="AO87" i="16"/>
  <c r="AI574" i="3"/>
  <c r="AN574" i="3" s="1"/>
  <c r="AS574" i="3" s="1"/>
  <c r="AX574" i="3" s="1"/>
  <c r="F86" i="7"/>
  <c r="AH246" i="12"/>
  <c r="AK246" i="12" s="1"/>
  <c r="AP246" i="12" s="1"/>
  <c r="AS246" i="12" s="1"/>
  <c r="H68" i="7"/>
  <c r="H101" i="7" s="1"/>
  <c r="AJ52" i="16"/>
  <c r="AR52" i="16" s="1"/>
  <c r="AT52" i="16" s="1"/>
  <c r="BB52" i="16" s="1"/>
  <c r="AJ82" i="16"/>
  <c r="AJ80" i="16"/>
  <c r="AH207" i="12"/>
  <c r="AK207" i="12" s="1"/>
  <c r="AP207" i="12" s="1"/>
  <c r="AS207" i="12" s="1"/>
  <c r="AN81" i="16"/>
  <c r="AH285" i="12"/>
  <c r="AK285" i="12" s="1"/>
  <c r="AP285" i="12" s="1"/>
  <c r="AS285" i="12" s="1"/>
  <c r="G107" i="7"/>
  <c r="F96" i="7"/>
  <c r="AI585" i="3"/>
  <c r="AN585" i="3" s="1"/>
  <c r="AS585" i="3" s="1"/>
  <c r="AX585" i="3" s="1"/>
  <c r="AI620" i="3"/>
  <c r="AN620" i="3" s="1"/>
  <c r="AS620" i="3" s="1"/>
  <c r="AX620" i="3" s="1"/>
  <c r="AI600" i="3"/>
  <c r="AN600" i="3" s="1"/>
  <c r="AS600" i="3" s="1"/>
  <c r="AX600" i="3" s="1"/>
  <c r="AH211" i="12"/>
  <c r="AK211" i="12" s="1"/>
  <c r="AP211" i="12" s="1"/>
  <c r="AS211" i="12" s="1"/>
  <c r="AH250" i="12"/>
  <c r="AK250" i="12" s="1"/>
  <c r="AP250" i="12" s="1"/>
  <c r="AS250" i="12" s="1"/>
  <c r="AH258" i="12"/>
  <c r="AK258" i="12" s="1"/>
  <c r="AP258" i="12" s="1"/>
  <c r="AS258" i="12" s="1"/>
  <c r="AH209" i="12"/>
  <c r="AK209" i="12" s="1"/>
  <c r="AP209" i="12" s="1"/>
  <c r="AS209" i="12" s="1"/>
  <c r="AH254" i="12"/>
  <c r="AK254" i="12" s="1"/>
  <c r="AP254" i="12" s="1"/>
  <c r="AS254" i="12" s="1"/>
  <c r="AH219" i="12"/>
  <c r="AK219" i="12" s="1"/>
  <c r="AP219" i="12" s="1"/>
  <c r="AS219" i="12" s="1"/>
  <c r="AH255" i="12"/>
  <c r="AK255" i="12" s="1"/>
  <c r="AP255" i="12" s="1"/>
  <c r="AS255" i="12" s="1"/>
  <c r="AH39" i="12"/>
  <c r="AK39" i="12" s="1"/>
  <c r="AP39" i="12" s="1"/>
  <c r="AS39" i="12" s="1"/>
  <c r="AH205" i="12"/>
  <c r="AK205" i="12" s="1"/>
  <c r="AP205" i="12" s="1"/>
  <c r="AS205" i="12" s="1"/>
  <c r="AH116" i="12"/>
  <c r="AK116" i="12" s="1"/>
  <c r="AP116" i="12" s="1"/>
  <c r="AS116" i="12" s="1"/>
  <c r="AH263" i="12"/>
  <c r="AK263" i="12" s="1"/>
  <c r="AP263" i="12" s="1"/>
  <c r="AS263" i="12" s="1"/>
  <c r="AH302" i="12"/>
  <c r="AK302" i="12" s="1"/>
  <c r="AP302" i="12" s="1"/>
  <c r="AS302" i="12" s="1"/>
  <c r="AN87" i="16"/>
  <c r="AH215" i="12"/>
  <c r="AK215" i="12" s="1"/>
  <c r="AP215" i="12" s="1"/>
  <c r="AS215" i="12" s="1"/>
  <c r="AN85" i="16"/>
  <c r="AH36" i="12"/>
  <c r="AK36" i="12" s="1"/>
  <c r="AP36" i="12" s="1"/>
  <c r="AS36" i="12" s="1"/>
  <c r="AH259" i="12"/>
  <c r="AK259" i="12" s="1"/>
  <c r="AP259" i="12" s="1"/>
  <c r="AS259" i="12" s="1"/>
  <c r="AH298" i="12"/>
  <c r="AK298" i="12" s="1"/>
  <c r="AP298" i="12" s="1"/>
  <c r="AS298" i="12" s="1"/>
  <c r="AH273" i="12"/>
  <c r="AK273" i="12" s="1"/>
  <c r="AP273" i="12" s="1"/>
  <c r="AS273" i="12" s="1"/>
  <c r="AH224" i="12"/>
  <c r="AK224" i="12" s="1"/>
  <c r="AP224" i="12" s="1"/>
  <c r="AS224" i="12" s="1"/>
  <c r="AH267" i="12"/>
  <c r="AK267" i="12" s="1"/>
  <c r="AP267" i="12" s="1"/>
  <c r="AS267" i="12" s="1"/>
  <c r="AH525" i="12"/>
  <c r="AK525" i="12" s="1"/>
  <c r="AP525" i="12" s="1"/>
  <c r="AS525" i="12" s="1"/>
  <c r="AN88" i="16"/>
  <c r="AH256" i="12"/>
  <c r="AK256" i="12" s="1"/>
  <c r="AP256" i="12" s="1"/>
  <c r="AS256" i="12" s="1"/>
  <c r="AH229" i="12"/>
  <c r="AK229" i="12" s="1"/>
  <c r="AP229" i="12" s="1"/>
  <c r="AS229" i="12" s="1"/>
  <c r="AH220" i="12"/>
  <c r="AK220" i="12" s="1"/>
  <c r="AP220" i="12" s="1"/>
  <c r="AS220" i="12" s="1"/>
  <c r="AH303" i="12"/>
  <c r="AK303" i="12" s="1"/>
  <c r="AP303" i="12" s="1"/>
  <c r="AS303" i="12" s="1"/>
  <c r="AH269" i="12"/>
  <c r="AK269" i="12" s="1"/>
  <c r="AP269" i="12" s="1"/>
  <c r="AS269" i="12" s="1"/>
  <c r="AH296" i="12"/>
  <c r="AK296" i="12" s="1"/>
  <c r="AP296" i="12" s="1"/>
  <c r="AS296" i="12" s="1"/>
  <c r="AH294" i="12"/>
  <c r="AK294" i="12" s="1"/>
  <c r="AP294" i="12" s="1"/>
  <c r="AS294" i="12" s="1"/>
  <c r="AH301" i="12"/>
  <c r="AK301" i="12" s="1"/>
  <c r="AP301" i="12" s="1"/>
  <c r="AS301" i="12" s="1"/>
  <c r="AH228" i="12"/>
  <c r="AK228" i="12" s="1"/>
  <c r="AP228" i="12" s="1"/>
  <c r="AS228" i="12" s="1"/>
  <c r="AH120" i="12"/>
  <c r="AK120" i="12" s="1"/>
  <c r="AP120" i="12" s="1"/>
  <c r="AS120" i="12" s="1"/>
  <c r="AH236" i="12"/>
  <c r="AK236" i="12" s="1"/>
  <c r="AP236" i="12" s="1"/>
  <c r="AS236" i="12" s="1"/>
  <c r="AH206" i="12"/>
  <c r="AK206" i="12" s="1"/>
  <c r="AP206" i="12" s="1"/>
  <c r="AS206" i="12" s="1"/>
  <c r="AH289" i="12"/>
  <c r="AK289" i="12" s="1"/>
  <c r="AP289" i="12" s="1"/>
  <c r="AS289" i="12" s="1"/>
  <c r="AH526" i="12"/>
  <c r="AK526" i="12" s="1"/>
  <c r="AP526" i="12" s="1"/>
  <c r="AS526" i="12" s="1"/>
  <c r="AH237" i="12"/>
  <c r="AK237" i="12" s="1"/>
  <c r="AP237" i="12" s="1"/>
  <c r="AS237" i="12" s="1"/>
  <c r="AH244" i="12"/>
  <c r="AK244" i="12" s="1"/>
  <c r="AP244" i="12" s="1"/>
  <c r="AS244" i="12" s="1"/>
  <c r="AH210" i="12"/>
  <c r="AK210" i="12" s="1"/>
  <c r="AP210" i="12" s="1"/>
  <c r="AS210" i="12" s="1"/>
  <c r="AJ87" i="16"/>
  <c r="AO88" i="16"/>
  <c r="AO105" i="16"/>
  <c r="AR105" i="16" s="1"/>
  <c r="AY105" i="16" s="1"/>
  <c r="BB105" i="16" s="1"/>
  <c r="AI646" i="3"/>
  <c r="AN646" i="3" s="1"/>
  <c r="AS646" i="3" s="1"/>
  <c r="AX646" i="3" s="1"/>
  <c r="AM80" i="16"/>
  <c r="AK25" i="16"/>
  <c r="AK62" i="16"/>
  <c r="AK45" i="16"/>
  <c r="AK43" i="16"/>
  <c r="AK41" i="16"/>
  <c r="AK35" i="16"/>
  <c r="AK60" i="16"/>
  <c r="AK79" i="16"/>
  <c r="AR79" i="16" s="1"/>
  <c r="AK77" i="16"/>
  <c r="AK56" i="16"/>
  <c r="AR56" i="16" s="1"/>
  <c r="AK111" i="16"/>
  <c r="AR111" i="16" s="1"/>
  <c r="AK75" i="16"/>
  <c r="AR75" i="16" s="1"/>
  <c r="AK50" i="16"/>
  <c r="AK71" i="16"/>
  <c r="AR71" i="16" s="1"/>
  <c r="AK46" i="16"/>
  <c r="AK38" i="16"/>
  <c r="AK69" i="16"/>
  <c r="AK44" i="16"/>
  <c r="AK42" i="16"/>
  <c r="AK40" i="16"/>
  <c r="AR40" i="16" s="1"/>
  <c r="AK36" i="16"/>
  <c r="AK61" i="16"/>
  <c r="AK78" i="16"/>
  <c r="AK55" i="16"/>
  <c r="AK110" i="16"/>
  <c r="AR110" i="16" s="1"/>
  <c r="AK76" i="16"/>
  <c r="AK74" i="16"/>
  <c r="AK51" i="16"/>
  <c r="AK70" i="16"/>
  <c r="AK47" i="16"/>
  <c r="AR47" i="16" s="1"/>
  <c r="AK39" i="16"/>
  <c r="AR39" i="16" s="1"/>
  <c r="AK37" i="16"/>
  <c r="AL83" i="16"/>
  <c r="AL96" i="16"/>
  <c r="AL24" i="16"/>
  <c r="AL102" i="16"/>
  <c r="AL68" i="16"/>
  <c r="AL54" i="16"/>
  <c r="AL25" i="16"/>
  <c r="AL23" i="16"/>
  <c r="AL21" i="16"/>
  <c r="AL101" i="16"/>
  <c r="AL67" i="16"/>
  <c r="AL97" i="16"/>
  <c r="AL34" i="16"/>
  <c r="AL26" i="16"/>
  <c r="AL22" i="16"/>
  <c r="AN70" i="16"/>
  <c r="AN58" i="16"/>
  <c r="AN107" i="16"/>
  <c r="AN106" i="16"/>
  <c r="AJ99" i="16"/>
  <c r="AR99" i="16" s="1"/>
  <c r="AT99" i="16" s="1"/>
  <c r="BB99" i="16" s="1"/>
  <c r="AJ84" i="16"/>
  <c r="AJ48" i="16"/>
  <c r="AR48" i="16" s="1"/>
  <c r="AT48" i="16" s="1"/>
  <c r="BB48" i="16" s="1"/>
  <c r="AN13" i="15"/>
  <c r="AQ13" i="15" s="1"/>
  <c r="AX13" i="15" s="1"/>
  <c r="BA13" i="15" s="1"/>
  <c r="AH241" i="12"/>
  <c r="AK241" i="12" s="1"/>
  <c r="AP241" i="12" s="1"/>
  <c r="AS241" i="12" s="1"/>
  <c r="AH223" i="12"/>
  <c r="AK223" i="12" s="1"/>
  <c r="AP223" i="12" s="1"/>
  <c r="AS223" i="12" s="1"/>
  <c r="AH262" i="12"/>
  <c r="AK262" i="12" s="1"/>
  <c r="AP262" i="12" s="1"/>
  <c r="AS262" i="12" s="1"/>
  <c r="AN83" i="16"/>
  <c r="AH119" i="12"/>
  <c r="AK119" i="12" s="1"/>
  <c r="AP119" i="12" s="1"/>
  <c r="AS119" i="12" s="1"/>
  <c r="AH602" i="12"/>
  <c r="AK602" i="12" s="1"/>
  <c r="AP602" i="12" s="1"/>
  <c r="AS602" i="12" s="1"/>
  <c r="AN38" i="16"/>
  <c r="AH232" i="12"/>
  <c r="AK232" i="12" s="1"/>
  <c r="AP232" i="12" s="1"/>
  <c r="AS232" i="12" s="1"/>
  <c r="AH265" i="12"/>
  <c r="AK265" i="12" s="1"/>
  <c r="AP265" i="12" s="1"/>
  <c r="AS265" i="12" s="1"/>
  <c r="AH245" i="12"/>
  <c r="AK245" i="12" s="1"/>
  <c r="AP245" i="12" s="1"/>
  <c r="AS245" i="12" s="1"/>
  <c r="AH213" i="12"/>
  <c r="AK213" i="12" s="1"/>
  <c r="AP213" i="12" s="1"/>
  <c r="AS213" i="12" s="1"/>
  <c r="AH653" i="12"/>
  <c r="AK653" i="12" s="1"/>
  <c r="AP653" i="12" s="1"/>
  <c r="AS653" i="12" s="1"/>
  <c r="AH268" i="12"/>
  <c r="AK268" i="12" s="1"/>
  <c r="AP268" i="12" s="1"/>
  <c r="AS268" i="12" s="1"/>
  <c r="AH231" i="12"/>
  <c r="AK231" i="12" s="1"/>
  <c r="AP231" i="12" s="1"/>
  <c r="AS231" i="12" s="1"/>
  <c r="AH279" i="12"/>
  <c r="AK279" i="12" s="1"/>
  <c r="AP279" i="12" s="1"/>
  <c r="AS279" i="12" s="1"/>
  <c r="AH222" i="12"/>
  <c r="AK222" i="12" s="1"/>
  <c r="AP222" i="12" s="1"/>
  <c r="AS222" i="12" s="1"/>
  <c r="AH270" i="12"/>
  <c r="AK270" i="12" s="1"/>
  <c r="AP270" i="12" s="1"/>
  <c r="AS270" i="12" s="1"/>
  <c r="AH652" i="12"/>
  <c r="AK652" i="12" s="1"/>
  <c r="AP652" i="12" s="1"/>
  <c r="AS652" i="12" s="1"/>
  <c r="AN61" i="16"/>
  <c r="AN43" i="16"/>
  <c r="AN76" i="16"/>
  <c r="AO108" i="16"/>
  <c r="AR108" i="16" s="1"/>
  <c r="AY108" i="16" s="1"/>
  <c r="BB108" i="16" s="1"/>
  <c r="AH600" i="12"/>
  <c r="AK600" i="12" s="1"/>
  <c r="AP600" i="12" s="1"/>
  <c r="AS600" i="12" s="1"/>
  <c r="AH214" i="12"/>
  <c r="AK214" i="12" s="1"/>
  <c r="AP214" i="12" s="1"/>
  <c r="AS214" i="12" s="1"/>
  <c r="AN41" i="16"/>
  <c r="AN86" i="16"/>
  <c r="AN74" i="16"/>
  <c r="AO85" i="16"/>
  <c r="AH217" i="12"/>
  <c r="AK217" i="12" s="1"/>
  <c r="AP217" i="12" s="1"/>
  <c r="AS217" i="12" s="1"/>
  <c r="AH248" i="12"/>
  <c r="AK248" i="12" s="1"/>
  <c r="AP248" i="12" s="1"/>
  <c r="AS248" i="12" s="1"/>
  <c r="AH257" i="12"/>
  <c r="AK257" i="12" s="1"/>
  <c r="AP257" i="12" s="1"/>
  <c r="AS257" i="12" s="1"/>
  <c r="AH240" i="12"/>
  <c r="AK240" i="12" s="1"/>
  <c r="AP240" i="12" s="1"/>
  <c r="AS240" i="12" s="1"/>
  <c r="AH114" i="12"/>
  <c r="AK114" i="12" s="1"/>
  <c r="AP114" i="12" s="1"/>
  <c r="AS114" i="12" s="1"/>
  <c r="AH276" i="12"/>
  <c r="AK276" i="12" s="1"/>
  <c r="AP276" i="12" s="1"/>
  <c r="AS276" i="12" s="1"/>
  <c r="AH235" i="12"/>
  <c r="AK235" i="12" s="1"/>
  <c r="AP235" i="12" s="1"/>
  <c r="AS235" i="12" s="1"/>
  <c r="AH283" i="12"/>
  <c r="AK283" i="12" s="1"/>
  <c r="AP283" i="12" s="1"/>
  <c r="AS283" i="12" s="1"/>
  <c r="AH226" i="12"/>
  <c r="AK226" i="12" s="1"/>
  <c r="AP226" i="12" s="1"/>
  <c r="AS226" i="12" s="1"/>
  <c r="AH274" i="12"/>
  <c r="AK274" i="12" s="1"/>
  <c r="AP274" i="12" s="1"/>
  <c r="AS274" i="12" s="1"/>
  <c r="AN51" i="16"/>
  <c r="AN44" i="16"/>
  <c r="AN77" i="16"/>
  <c r="AO65" i="16"/>
  <c r="AR65" i="16" s="1"/>
  <c r="AY65" i="16" s="1"/>
  <c r="BB65" i="16" s="1"/>
  <c r="AH277" i="12"/>
  <c r="AK277" i="12" s="1"/>
  <c r="AP277" i="12" s="1"/>
  <c r="AS277" i="12" s="1"/>
  <c r="AH252" i="12"/>
  <c r="AK252" i="12" s="1"/>
  <c r="AP252" i="12" s="1"/>
  <c r="AS252" i="12" s="1"/>
  <c r="AH271" i="12"/>
  <c r="AK271" i="12" s="1"/>
  <c r="AP271" i="12" s="1"/>
  <c r="AS271" i="12" s="1"/>
  <c r="AH599" i="12"/>
  <c r="AK599" i="12" s="1"/>
  <c r="AP599" i="12" s="1"/>
  <c r="AS599" i="12" s="1"/>
  <c r="AN84" i="16"/>
  <c r="AH261" i="12"/>
  <c r="AK261" i="12" s="1"/>
  <c r="AP261" i="12" s="1"/>
  <c r="AS261" i="12" s="1"/>
  <c r="AH272" i="12"/>
  <c r="AK272" i="12" s="1"/>
  <c r="AP272" i="12" s="1"/>
  <c r="AS272" i="12" s="1"/>
  <c r="AH288" i="12"/>
  <c r="AK288" i="12" s="1"/>
  <c r="AP288" i="12" s="1"/>
  <c r="AS288" i="12" s="1"/>
  <c r="AH281" i="12"/>
  <c r="AK281" i="12" s="1"/>
  <c r="AP281" i="12" s="1"/>
  <c r="AS281" i="12" s="1"/>
  <c r="AH651" i="12"/>
  <c r="AK651" i="12" s="1"/>
  <c r="AP651" i="12" s="1"/>
  <c r="AS651" i="12" s="1"/>
  <c r="AH601" i="12"/>
  <c r="AK601" i="12" s="1"/>
  <c r="AP601" i="12" s="1"/>
  <c r="AS601" i="12" s="1"/>
  <c r="AH292" i="12"/>
  <c r="AK292" i="12" s="1"/>
  <c r="AP292" i="12" s="1"/>
  <c r="AS292" i="12" s="1"/>
  <c r="AH243" i="12"/>
  <c r="AK243" i="12" s="1"/>
  <c r="AP243" i="12" s="1"/>
  <c r="AS243" i="12" s="1"/>
  <c r="AH291" i="12"/>
  <c r="AK291" i="12" s="1"/>
  <c r="AP291" i="12" s="1"/>
  <c r="AS291" i="12" s="1"/>
  <c r="AH234" i="12"/>
  <c r="AK234" i="12" s="1"/>
  <c r="AP234" i="12" s="1"/>
  <c r="AS234" i="12" s="1"/>
  <c r="AH282" i="12"/>
  <c r="AK282" i="12" s="1"/>
  <c r="AP282" i="12" s="1"/>
  <c r="AS282" i="12" s="1"/>
  <c r="AN55" i="16"/>
  <c r="AN35" i="16"/>
  <c r="AN78" i="16"/>
  <c r="AO104" i="16"/>
  <c r="AR104" i="16" s="1"/>
  <c r="AY104" i="16" s="1"/>
  <c r="BB104" i="16" s="1"/>
  <c r="AJ52" i="15"/>
  <c r="AJ36" i="15"/>
  <c r="AJ37" i="15"/>
  <c r="AJ51" i="15"/>
  <c r="AJ35" i="15"/>
  <c r="AJ50" i="15"/>
  <c r="AJ49" i="15"/>
  <c r="AJ34" i="15"/>
  <c r="AJ28" i="15"/>
  <c r="AJ18" i="15"/>
  <c r="AJ11" i="15"/>
  <c r="AJ29" i="15"/>
  <c r="AJ17" i="15"/>
  <c r="AJ25" i="15"/>
  <c r="AJ48" i="15"/>
  <c r="AJ20" i="15"/>
  <c r="AJ16" i="15"/>
  <c r="AJ12" i="15"/>
  <c r="AJ15" i="15"/>
  <c r="AH233" i="12"/>
  <c r="AK233" i="12" s="1"/>
  <c r="AP233" i="12" s="1"/>
  <c r="AS233" i="12" s="1"/>
  <c r="AH115" i="12"/>
  <c r="AK115" i="12" s="1"/>
  <c r="AP115" i="12" s="1"/>
  <c r="AS115" i="12" s="1"/>
  <c r="AH47" i="12"/>
  <c r="AK47" i="12" s="1"/>
  <c r="AP47" i="12" s="1"/>
  <c r="AS47" i="12" s="1"/>
  <c r="AH293" i="12"/>
  <c r="AK293" i="12" s="1"/>
  <c r="AP293" i="12" s="1"/>
  <c r="AS293" i="12" s="1"/>
  <c r="AH227" i="12"/>
  <c r="AK227" i="12" s="1"/>
  <c r="AP227" i="12" s="1"/>
  <c r="AS227" i="12" s="1"/>
  <c r="AH275" i="12"/>
  <c r="AK275" i="12" s="1"/>
  <c r="AP275" i="12" s="1"/>
  <c r="AS275" i="12" s="1"/>
  <c r="AH266" i="12"/>
  <c r="AK266" i="12" s="1"/>
  <c r="AP266" i="12" s="1"/>
  <c r="AS266" i="12" s="1"/>
  <c r="AH221" i="12"/>
  <c r="AK221" i="12" s="1"/>
  <c r="AP221" i="12" s="1"/>
  <c r="AS221" i="12" s="1"/>
  <c r="AH249" i="12"/>
  <c r="AK249" i="12" s="1"/>
  <c r="AP249" i="12" s="1"/>
  <c r="AS249" i="12" s="1"/>
  <c r="AH239" i="12"/>
  <c r="AK239" i="12" s="1"/>
  <c r="AP239" i="12" s="1"/>
  <c r="AS239" i="12" s="1"/>
  <c r="AN50" i="16"/>
  <c r="AN80" i="16"/>
  <c r="AN42" i="16"/>
  <c r="AO80" i="16"/>
  <c r="AH38" i="12"/>
  <c r="AK38" i="12" s="1"/>
  <c r="AP38" i="12" s="1"/>
  <c r="AS38" i="12" s="1"/>
  <c r="AH654" i="12"/>
  <c r="AK654" i="12" s="1"/>
  <c r="AP654" i="12" s="1"/>
  <c r="AS654" i="12" s="1"/>
  <c r="AH216" i="12"/>
  <c r="AK216" i="12" s="1"/>
  <c r="AP216" i="12" s="1"/>
  <c r="AS216" i="12" s="1"/>
  <c r="AH253" i="12"/>
  <c r="AK253" i="12" s="1"/>
  <c r="AP253" i="12" s="1"/>
  <c r="AS253" i="12" s="1"/>
  <c r="AH37" i="12"/>
  <c r="AK37" i="12" s="1"/>
  <c r="AP37" i="12" s="1"/>
  <c r="AS37" i="12" s="1"/>
  <c r="AH300" i="12"/>
  <c r="AK300" i="12" s="1"/>
  <c r="AP300" i="12" s="1"/>
  <c r="AS300" i="12" s="1"/>
  <c r="AH247" i="12"/>
  <c r="AK247" i="12" s="1"/>
  <c r="AP247" i="12" s="1"/>
  <c r="AS247" i="12" s="1"/>
  <c r="AH295" i="12"/>
  <c r="AK295" i="12" s="1"/>
  <c r="AP295" i="12" s="1"/>
  <c r="AS295" i="12" s="1"/>
  <c r="AH238" i="12"/>
  <c r="AK238" i="12" s="1"/>
  <c r="AP238" i="12" s="1"/>
  <c r="AS238" i="12" s="1"/>
  <c r="AH286" i="12"/>
  <c r="AK286" i="12" s="1"/>
  <c r="AP286" i="12" s="1"/>
  <c r="AS286" i="12" s="1"/>
  <c r="AN62" i="16"/>
  <c r="AN36" i="16"/>
  <c r="AN45" i="16"/>
  <c r="AO57" i="16"/>
  <c r="AR57" i="16" s="1"/>
  <c r="AY57" i="16" s="1"/>
  <c r="BB57" i="16" s="1"/>
  <c r="AH305" i="12"/>
  <c r="AK305" i="12" s="1"/>
  <c r="AP305" i="12" s="1"/>
  <c r="AS305" i="12" s="1"/>
  <c r="AH297" i="12"/>
  <c r="AK297" i="12" s="1"/>
  <c r="AP297" i="12" s="1"/>
  <c r="AS297" i="12" s="1"/>
  <c r="AH260" i="12"/>
  <c r="AK260" i="12" s="1"/>
  <c r="AP260" i="12" s="1"/>
  <c r="AS260" i="12" s="1"/>
  <c r="AH218" i="12"/>
  <c r="AK218" i="12" s="1"/>
  <c r="AP218" i="12" s="1"/>
  <c r="AS218" i="12" s="1"/>
  <c r="AH264" i="12"/>
  <c r="AK264" i="12" s="1"/>
  <c r="AP264" i="12" s="1"/>
  <c r="AS264" i="12" s="1"/>
  <c r="AH118" i="12"/>
  <c r="AK118" i="12" s="1"/>
  <c r="AP118" i="12" s="1"/>
  <c r="AS118" i="12" s="1"/>
  <c r="AH284" i="12"/>
  <c r="AK284" i="12" s="1"/>
  <c r="AP284" i="12" s="1"/>
  <c r="AS284" i="12" s="1"/>
  <c r="AH287" i="12"/>
  <c r="AK287" i="12" s="1"/>
  <c r="AP287" i="12" s="1"/>
  <c r="AS287" i="12" s="1"/>
  <c r="AH230" i="12"/>
  <c r="AK230" i="12" s="1"/>
  <c r="AP230" i="12" s="1"/>
  <c r="AS230" i="12" s="1"/>
  <c r="AH278" i="12"/>
  <c r="AK278" i="12" s="1"/>
  <c r="AP278" i="12" s="1"/>
  <c r="AS278" i="12" s="1"/>
  <c r="AH304" i="12"/>
  <c r="AK304" i="12" s="1"/>
  <c r="AP304" i="12" s="1"/>
  <c r="AS304" i="12" s="1"/>
  <c r="AH208" i="12"/>
  <c r="AK208" i="12" s="1"/>
  <c r="AP208" i="12" s="1"/>
  <c r="AS208" i="12" s="1"/>
  <c r="AH225" i="12"/>
  <c r="AK225" i="12" s="1"/>
  <c r="AP225" i="12" s="1"/>
  <c r="AS225" i="12" s="1"/>
  <c r="AH280" i="12"/>
  <c r="AK280" i="12" s="1"/>
  <c r="AP280" i="12" s="1"/>
  <c r="AS280" i="12" s="1"/>
  <c r="AH212" i="12"/>
  <c r="AK212" i="12" s="1"/>
  <c r="AP212" i="12" s="1"/>
  <c r="AS212" i="12" s="1"/>
  <c r="AH650" i="12"/>
  <c r="AK650" i="12" s="1"/>
  <c r="AP650" i="12" s="1"/>
  <c r="AS650" i="12" s="1"/>
  <c r="AH251" i="12"/>
  <c r="AK251" i="12" s="1"/>
  <c r="AP251" i="12" s="1"/>
  <c r="AS251" i="12" s="1"/>
  <c r="AH299" i="12"/>
  <c r="AK299" i="12" s="1"/>
  <c r="AP299" i="12" s="1"/>
  <c r="AS299" i="12" s="1"/>
  <c r="AH242" i="12"/>
  <c r="AK242" i="12" s="1"/>
  <c r="AP242" i="12" s="1"/>
  <c r="AS242" i="12" s="1"/>
  <c r="AN60" i="16"/>
  <c r="AN37" i="16"/>
  <c r="AN69" i="16"/>
  <c r="AO81" i="16"/>
  <c r="AK130" i="14"/>
  <c r="AK124" i="14"/>
  <c r="AK115" i="14"/>
  <c r="AK112" i="14"/>
  <c r="AK126" i="14"/>
  <c r="AK47" i="14"/>
  <c r="AK125" i="14"/>
  <c r="AK116" i="14"/>
  <c r="AK64" i="14"/>
  <c r="AK61" i="14"/>
  <c r="AH162" i="14"/>
  <c r="AH95" i="14"/>
  <c r="AH145" i="14"/>
  <c r="AH135" i="14"/>
  <c r="AH140" i="14"/>
  <c r="AH131" i="14"/>
  <c r="AH113" i="14"/>
  <c r="AH107" i="14"/>
  <c r="AH94" i="14"/>
  <c r="AH76" i="14"/>
  <c r="AH49" i="14"/>
  <c r="AH28" i="14"/>
  <c r="AH25" i="14"/>
  <c r="AH22" i="14"/>
  <c r="AH130" i="14"/>
  <c r="AH109" i="14"/>
  <c r="AH30" i="14"/>
  <c r="AH27" i="14"/>
  <c r="AH24" i="14"/>
  <c r="AH129" i="14"/>
  <c r="AH114" i="14"/>
  <c r="AH108" i="14"/>
  <c r="AH77" i="14"/>
  <c r="AH29" i="14"/>
  <c r="AH26" i="14"/>
  <c r="AH23" i="14"/>
  <c r="AI115" i="14"/>
  <c r="AI164" i="14"/>
  <c r="AI163" i="14"/>
  <c r="AI138" i="14"/>
  <c r="AI161" i="14"/>
  <c r="AI162" i="14"/>
  <c r="AI139" i="14"/>
  <c r="AI137" i="14"/>
  <c r="AI160" i="14"/>
  <c r="AI19" i="14"/>
  <c r="AI16" i="14"/>
  <c r="AI121" i="14"/>
  <c r="AI21" i="14"/>
  <c r="AI18" i="14"/>
  <c r="AI15" i="14"/>
  <c r="AI120" i="14"/>
  <c r="AI44" i="14"/>
  <c r="AI20" i="14"/>
  <c r="AI17" i="14"/>
  <c r="AH12" i="13"/>
  <c r="AL12" i="13" s="1"/>
  <c r="AP12" i="13" s="1"/>
  <c r="AH21" i="13"/>
  <c r="AL21" i="13" s="1"/>
  <c r="AJ26" i="13"/>
  <c r="AJ13" i="13"/>
  <c r="AJ22" i="13"/>
  <c r="AG14" i="13"/>
  <c r="AG23" i="13"/>
  <c r="AL23" i="13" s="1"/>
  <c r="AG26" i="13"/>
  <c r="AG476" i="12"/>
  <c r="AG340" i="12"/>
  <c r="AK340" i="12" s="1"/>
  <c r="AG339" i="12"/>
  <c r="AG338" i="12"/>
  <c r="AG337" i="12"/>
  <c r="AG336" i="12"/>
  <c r="AG335" i="12"/>
  <c r="AG334" i="12"/>
  <c r="AG333" i="12"/>
  <c r="AG332" i="12"/>
  <c r="AG331" i="12"/>
  <c r="AG330" i="12"/>
  <c r="AG329" i="12"/>
  <c r="AG104" i="12"/>
  <c r="AG103" i="12"/>
  <c r="AG328" i="12"/>
  <c r="AG46" i="12"/>
  <c r="AG327" i="12"/>
  <c r="AG326" i="12"/>
  <c r="AG325" i="12"/>
  <c r="AG598" i="12"/>
  <c r="AG362" i="12"/>
  <c r="AG324" i="12"/>
  <c r="AG361" i="12"/>
  <c r="AG360" i="12"/>
  <c r="AG323" i="12"/>
  <c r="AG124" i="12"/>
  <c r="AG359" i="12"/>
  <c r="AG358" i="12"/>
  <c r="AG357" i="12"/>
  <c r="AG356" i="12"/>
  <c r="AG322" i="12"/>
  <c r="AG321" i="12"/>
  <c r="AG320" i="12"/>
  <c r="AG319" i="12"/>
  <c r="AG318" i="12"/>
  <c r="AK318" i="12" s="1"/>
  <c r="AG317" i="12"/>
  <c r="AG316" i="12"/>
  <c r="AG315" i="12"/>
  <c r="AG123" i="12"/>
  <c r="AG122" i="12"/>
  <c r="AG348" i="12"/>
  <c r="AG314" i="12"/>
  <c r="AG346" i="12"/>
  <c r="AG312" i="12"/>
  <c r="AG347" i="12"/>
  <c r="AG313" i="12"/>
  <c r="AG32" i="12"/>
  <c r="AG349" i="12"/>
  <c r="AG350" i="12"/>
  <c r="AK350" i="12" s="1"/>
  <c r="AG351" i="12"/>
  <c r="AG352" i="12"/>
  <c r="AG33" i="12"/>
  <c r="AG630" i="12"/>
  <c r="AG353" i="12"/>
  <c r="AG306" i="12"/>
  <c r="AG632" i="12"/>
  <c r="AG631" i="12"/>
  <c r="AG355" i="12"/>
  <c r="AG354" i="12"/>
  <c r="AG341" i="12"/>
  <c r="AG307" i="12"/>
  <c r="AG311" i="12"/>
  <c r="AG633" i="12"/>
  <c r="AG343" i="12"/>
  <c r="AG342" i="12"/>
  <c r="AK342" i="12" s="1"/>
  <c r="AG309" i="12"/>
  <c r="AG308" i="12"/>
  <c r="AG117" i="12"/>
  <c r="AG345" i="12"/>
  <c r="AK345" i="12" s="1"/>
  <c r="AG344" i="12"/>
  <c r="AG310" i="12"/>
  <c r="AI644" i="12"/>
  <c r="AI620" i="12"/>
  <c r="AI483" i="12"/>
  <c r="AI482" i="12"/>
  <c r="AI481" i="12"/>
  <c r="AI19" i="12"/>
  <c r="AI480" i="12"/>
  <c r="AI479" i="12"/>
  <c r="AI478" i="12"/>
  <c r="AI477" i="12"/>
  <c r="AI476" i="12"/>
  <c r="AI475" i="12"/>
  <c r="AI474" i="12"/>
  <c r="AI45" i="12"/>
  <c r="AI18" i="12"/>
  <c r="AI473" i="12"/>
  <c r="AI472" i="12"/>
  <c r="AI471" i="12"/>
  <c r="AI470" i="12"/>
  <c r="AI469" i="12"/>
  <c r="AI468" i="12"/>
  <c r="AI467" i="12"/>
  <c r="AI466" i="12"/>
  <c r="AI465" i="12"/>
  <c r="AI464" i="12"/>
  <c r="AI463" i="12"/>
  <c r="AI507" i="12"/>
  <c r="AI462" i="12"/>
  <c r="AI461" i="12"/>
  <c r="AI460" i="12"/>
  <c r="AI459" i="12"/>
  <c r="AI22" i="12"/>
  <c r="AI506" i="12"/>
  <c r="AI505" i="12"/>
  <c r="AI504" i="12"/>
  <c r="AI503" i="12"/>
  <c r="AI502" i="12"/>
  <c r="AI501" i="12"/>
  <c r="AI500" i="12"/>
  <c r="AI499" i="12"/>
  <c r="AI458" i="12"/>
  <c r="AI457" i="12"/>
  <c r="AI456" i="12"/>
  <c r="AI455" i="12"/>
  <c r="AI498" i="12"/>
  <c r="AI497" i="12"/>
  <c r="AI454" i="12"/>
  <c r="AI453" i="12"/>
  <c r="AI452" i="12"/>
  <c r="AI451" i="12"/>
  <c r="AI450" i="12"/>
  <c r="AI524" i="12"/>
  <c r="AI484" i="12"/>
  <c r="AI496" i="12"/>
  <c r="AI621" i="12"/>
  <c r="AI486" i="12"/>
  <c r="AI485" i="12"/>
  <c r="AI21" i="12"/>
  <c r="AI622" i="12"/>
  <c r="AI488" i="12"/>
  <c r="AI487" i="12"/>
  <c r="AI20" i="12"/>
  <c r="AI623" i="12"/>
  <c r="AI489" i="12"/>
  <c r="AI624" i="12"/>
  <c r="AI490" i="12"/>
  <c r="AI495" i="12"/>
  <c r="AI31" i="12"/>
  <c r="AI491" i="12"/>
  <c r="AI492" i="12"/>
  <c r="AI448" i="12"/>
  <c r="AI493" i="12"/>
  <c r="AI449" i="12"/>
  <c r="AI494" i="12"/>
  <c r="AF633" i="12"/>
  <c r="AF579" i="12"/>
  <c r="AF578" i="12"/>
  <c r="AF535" i="12"/>
  <c r="AF446" i="12"/>
  <c r="AF445" i="12"/>
  <c r="AF444" i="12"/>
  <c r="AF201" i="12"/>
  <c r="AF200" i="12"/>
  <c r="AF199" i="12"/>
  <c r="AF198" i="12"/>
  <c r="AF197" i="12"/>
  <c r="AF196" i="12"/>
  <c r="AF195" i="12"/>
  <c r="AF194" i="12"/>
  <c r="AF193" i="12"/>
  <c r="AF192" i="12"/>
  <c r="AF191" i="12"/>
  <c r="AF190" i="12"/>
  <c r="AF189" i="12"/>
  <c r="AF110" i="12"/>
  <c r="AF109" i="12"/>
  <c r="AF108" i="12"/>
  <c r="AF577" i="12"/>
  <c r="AF576" i="12"/>
  <c r="AF575" i="12"/>
  <c r="AF574" i="12"/>
  <c r="AF573" i="12"/>
  <c r="AF534" i="12"/>
  <c r="AF443" i="12"/>
  <c r="AF442" i="12"/>
  <c r="AF441" i="12"/>
  <c r="AF188" i="12"/>
  <c r="AF187" i="12"/>
  <c r="AF186" i="12"/>
  <c r="AF185" i="12"/>
  <c r="AK185" i="12" s="1"/>
  <c r="AF184" i="12"/>
  <c r="AF183" i="12"/>
  <c r="AF182" i="12"/>
  <c r="AK182" i="12" s="1"/>
  <c r="AF181" i="12"/>
  <c r="AF180" i="12"/>
  <c r="AF153" i="12"/>
  <c r="AF107" i="12"/>
  <c r="AF106" i="12"/>
  <c r="AF68" i="12"/>
  <c r="AF67" i="12"/>
  <c r="AF66" i="12"/>
  <c r="AF65" i="12"/>
  <c r="AF64" i="12"/>
  <c r="AF63" i="12"/>
  <c r="AF62" i="12"/>
  <c r="AF42" i="12"/>
  <c r="AK42" i="12" s="1"/>
  <c r="AF25" i="12"/>
  <c r="AF14" i="12"/>
  <c r="AF572" i="12"/>
  <c r="AF533" i="12"/>
  <c r="AF440" i="12"/>
  <c r="AF439" i="12"/>
  <c r="AF438" i="12"/>
  <c r="AF437" i="12"/>
  <c r="AF436" i="12"/>
  <c r="AF179" i="12"/>
  <c r="AF178" i="12"/>
  <c r="AF177" i="12"/>
  <c r="AF176" i="12"/>
  <c r="AF175" i="12"/>
  <c r="AF174" i="12"/>
  <c r="AF105" i="12"/>
  <c r="AF61" i="12"/>
  <c r="AF661" i="12"/>
  <c r="AF660" i="12"/>
  <c r="AK660" i="12" s="1"/>
  <c r="AF659" i="12"/>
  <c r="AF618" i="12"/>
  <c r="AF617" i="12"/>
  <c r="AF616" i="12"/>
  <c r="AF571" i="12"/>
  <c r="AF570" i="12"/>
  <c r="AF435" i="12"/>
  <c r="AF173" i="12"/>
  <c r="AF172" i="12"/>
  <c r="AF152" i="12"/>
  <c r="AK152" i="12" s="1"/>
  <c r="AF151" i="12"/>
  <c r="AF150" i="12"/>
  <c r="AF149" i="12"/>
  <c r="AF148" i="12"/>
  <c r="AF147" i="12"/>
  <c r="AF146" i="12"/>
  <c r="AF145" i="12"/>
  <c r="AF102" i="12"/>
  <c r="AF60" i="12"/>
  <c r="AF59" i="12"/>
  <c r="AF41" i="12"/>
  <c r="AF13" i="12"/>
  <c r="AF658" i="12"/>
  <c r="AF615" i="12"/>
  <c r="AF614" i="12"/>
  <c r="AF569" i="12"/>
  <c r="AF568" i="12"/>
  <c r="AF567" i="12"/>
  <c r="AF566" i="12"/>
  <c r="AK566" i="12" s="1"/>
  <c r="AF565" i="12"/>
  <c r="AK565" i="12" s="1"/>
  <c r="AF564" i="12"/>
  <c r="AF563" i="12"/>
  <c r="AF532" i="12"/>
  <c r="AF434" i="12"/>
  <c r="AF433" i="12"/>
  <c r="AF171" i="12"/>
  <c r="AF170" i="12"/>
  <c r="AF144" i="12"/>
  <c r="AF143" i="12"/>
  <c r="AK143" i="12" s="1"/>
  <c r="AF142" i="12"/>
  <c r="AK142" i="12" s="1"/>
  <c r="AF141" i="12"/>
  <c r="AF140" i="12"/>
  <c r="AF139" i="12"/>
  <c r="AF138" i="12"/>
  <c r="AF137" i="12"/>
  <c r="AF136" i="12"/>
  <c r="AF58" i="12"/>
  <c r="AF57" i="12"/>
  <c r="AK57" i="12" s="1"/>
  <c r="AF656" i="12"/>
  <c r="AK656" i="12" s="1"/>
  <c r="AF655" i="12"/>
  <c r="AF613" i="12"/>
  <c r="AF612" i="12"/>
  <c r="AF562" i="12"/>
  <c r="AF561" i="12"/>
  <c r="AK561" i="12" s="1"/>
  <c r="AF560" i="12"/>
  <c r="AF432" i="12"/>
  <c r="AF431" i="12"/>
  <c r="AF169" i="12"/>
  <c r="AF135" i="12"/>
  <c r="AK135" i="12" s="1"/>
  <c r="AF134" i="12"/>
  <c r="AF133" i="12"/>
  <c r="AK133" i="12" s="1"/>
  <c r="AF132" i="12"/>
  <c r="AF131" i="12"/>
  <c r="AF40" i="12"/>
  <c r="AF12" i="12"/>
  <c r="AF611" i="12"/>
  <c r="AF610" i="12"/>
  <c r="AK610" i="12" s="1"/>
  <c r="AF609" i="12"/>
  <c r="AF608" i="12"/>
  <c r="AF604" i="12"/>
  <c r="AF603" i="12"/>
  <c r="AF597" i="12"/>
  <c r="AF596" i="12"/>
  <c r="AF595" i="12"/>
  <c r="AF594" i="12"/>
  <c r="AF593" i="12"/>
  <c r="AF559" i="12"/>
  <c r="AK559" i="12" s="1"/>
  <c r="AF558" i="12"/>
  <c r="AF557" i="12"/>
  <c r="AK557" i="12" s="1"/>
  <c r="AF556" i="12"/>
  <c r="AF531" i="12"/>
  <c r="AF530" i="12"/>
  <c r="AF430" i="12"/>
  <c r="AF429" i="12"/>
  <c r="AF428" i="12"/>
  <c r="AF427" i="12"/>
  <c r="AF168" i="12"/>
  <c r="AF167" i="12"/>
  <c r="AF130" i="12"/>
  <c r="AF129" i="12"/>
  <c r="AF56" i="12"/>
  <c r="AF586" i="12"/>
  <c r="AF649" i="12"/>
  <c r="AK649" i="12" s="1"/>
  <c r="AF648" i="12"/>
  <c r="AF647" i="12"/>
  <c r="AF646" i="12"/>
  <c r="AF645" i="12"/>
  <c r="AF644" i="12"/>
  <c r="AF643" i="12"/>
  <c r="AF592" i="12"/>
  <c r="AF591" i="12"/>
  <c r="AF555" i="12"/>
  <c r="AF554" i="12"/>
  <c r="AF553" i="12"/>
  <c r="AF552" i="12"/>
  <c r="AF128" i="12"/>
  <c r="AF127" i="12"/>
  <c r="AF126" i="12"/>
  <c r="AF125" i="12"/>
  <c r="AF55" i="12"/>
  <c r="AF54" i="12"/>
  <c r="AF53" i="12"/>
  <c r="AF52" i="12"/>
  <c r="AK52" i="12" s="1"/>
  <c r="AF51" i="12"/>
  <c r="AF50" i="12"/>
  <c r="AK50" i="12" s="1"/>
  <c r="AF17" i="12"/>
  <c r="AF11" i="12"/>
  <c r="AF642" i="12"/>
  <c r="AF641" i="12"/>
  <c r="AF640" i="12"/>
  <c r="AF639" i="12"/>
  <c r="AF638" i="12"/>
  <c r="AF637" i="12"/>
  <c r="AK637" i="12" s="1"/>
  <c r="AF590" i="12"/>
  <c r="AF589" i="12"/>
  <c r="AF551" i="12"/>
  <c r="AF550" i="12"/>
  <c r="AF549" i="12"/>
  <c r="AF548" i="12"/>
  <c r="AF547" i="12"/>
  <c r="AF546" i="12"/>
  <c r="AF545" i="12"/>
  <c r="AF544" i="12"/>
  <c r="AF529" i="12"/>
  <c r="AF166" i="12"/>
  <c r="AF165" i="12"/>
  <c r="AF121" i="12"/>
  <c r="AF90" i="12"/>
  <c r="AF89" i="12"/>
  <c r="AF88" i="12"/>
  <c r="AF87" i="12"/>
  <c r="AF636" i="12"/>
  <c r="AF588" i="12"/>
  <c r="AF587" i="12"/>
  <c r="AF528" i="12"/>
  <c r="AF542" i="12"/>
  <c r="AK542" i="12" s="1"/>
  <c r="AF522" i="12"/>
  <c r="AF155" i="12"/>
  <c r="AF80" i="12"/>
  <c r="AF76" i="12"/>
  <c r="AF585" i="12"/>
  <c r="AF78" i="12"/>
  <c r="AF541" i="12"/>
  <c r="AF540" i="12"/>
  <c r="AF521" i="12"/>
  <c r="AF154" i="12"/>
  <c r="AF79" i="12"/>
  <c r="AF543" i="12"/>
  <c r="AF523" i="12"/>
  <c r="AK523" i="12" s="1"/>
  <c r="AF156" i="12"/>
  <c r="AK156" i="12" s="1"/>
  <c r="AF81" i="12"/>
  <c r="AF527" i="12"/>
  <c r="AK527" i="12" s="1"/>
  <c r="AF204" i="12"/>
  <c r="AF203" i="12"/>
  <c r="AK203" i="12" s="1"/>
  <c r="AF202" i="12"/>
  <c r="AF157" i="12"/>
  <c r="AF83" i="12"/>
  <c r="AF82" i="12"/>
  <c r="AF158" i="12"/>
  <c r="AF84" i="12"/>
  <c r="AF159" i="12"/>
  <c r="AF85" i="12"/>
  <c r="AK85" i="12" s="1"/>
  <c r="AF635" i="12"/>
  <c r="AF584" i="12"/>
  <c r="AF539" i="12"/>
  <c r="AF77" i="12"/>
  <c r="AF160" i="12"/>
  <c r="AF111" i="12"/>
  <c r="AF86" i="12"/>
  <c r="AF580" i="12"/>
  <c r="AF161" i="12"/>
  <c r="AF113" i="12"/>
  <c r="AF112" i="12"/>
  <c r="AF16" i="12"/>
  <c r="AF581" i="12"/>
  <c r="AF536" i="12"/>
  <c r="AF447" i="12"/>
  <c r="AF163" i="12"/>
  <c r="AF162" i="12"/>
  <c r="AF74" i="12"/>
  <c r="AF27" i="12"/>
  <c r="AK27" i="12" s="1"/>
  <c r="AF15" i="12"/>
  <c r="AF634" i="12"/>
  <c r="AK634" i="12" s="1"/>
  <c r="AF582" i="12"/>
  <c r="AF537" i="12"/>
  <c r="AF164" i="12"/>
  <c r="AF75" i="12"/>
  <c r="AK75" i="12" s="1"/>
  <c r="AF26" i="12"/>
  <c r="AF583" i="12"/>
  <c r="AF538" i="12"/>
  <c r="AI11" i="2"/>
  <c r="AP11" i="2" s="1"/>
  <c r="AI13" i="2"/>
  <c r="AP13" i="2" s="1"/>
  <c r="AI12" i="2"/>
  <c r="AG558" i="3"/>
  <c r="AG722" i="3"/>
  <c r="AG696" i="3"/>
  <c r="AG693" i="3"/>
  <c r="AG690" i="3"/>
  <c r="AG663" i="3"/>
  <c r="AG267" i="3"/>
  <c r="AG264" i="3"/>
  <c r="AG261" i="3"/>
  <c r="AG258" i="3"/>
  <c r="AG255" i="3"/>
  <c r="AG252" i="3"/>
  <c r="AG249" i="3"/>
  <c r="AG246" i="3"/>
  <c r="AG243" i="3"/>
  <c r="AG240" i="3"/>
  <c r="AG237" i="3"/>
  <c r="AG234" i="3"/>
  <c r="AG231" i="3"/>
  <c r="AG228" i="3"/>
  <c r="AG225" i="3"/>
  <c r="AG222" i="3"/>
  <c r="AG219" i="3"/>
  <c r="AG216" i="3"/>
  <c r="AG213" i="3"/>
  <c r="AG210" i="3"/>
  <c r="AG207" i="3"/>
  <c r="AG204" i="3"/>
  <c r="AG201" i="3"/>
  <c r="AG198" i="3"/>
  <c r="AG195" i="3"/>
  <c r="AG192" i="3"/>
  <c r="AG189" i="3"/>
  <c r="AG186" i="3"/>
  <c r="AG183" i="3"/>
  <c r="AG180" i="3"/>
  <c r="AG177" i="3"/>
  <c r="AG174" i="3"/>
  <c r="AG171" i="3"/>
  <c r="AG168" i="3"/>
  <c r="AG165" i="3"/>
  <c r="AG162" i="3"/>
  <c r="AG159" i="3"/>
  <c r="AG156" i="3"/>
  <c r="AG153" i="3"/>
  <c r="AG150" i="3"/>
  <c r="AG263" i="3"/>
  <c r="AG259" i="3"/>
  <c r="AG251" i="3"/>
  <c r="AG247" i="3"/>
  <c r="AG239" i="3"/>
  <c r="AG235" i="3"/>
  <c r="AG227" i="3"/>
  <c r="AG223" i="3"/>
  <c r="AG215" i="3"/>
  <c r="AG211" i="3"/>
  <c r="AG203" i="3"/>
  <c r="AG199" i="3"/>
  <c r="AG191" i="3"/>
  <c r="AG187" i="3"/>
  <c r="AG179" i="3"/>
  <c r="AG175" i="3"/>
  <c r="AG167" i="3"/>
  <c r="AG163" i="3"/>
  <c r="AG155" i="3"/>
  <c r="AG151" i="3"/>
  <c r="AG134" i="3"/>
  <c r="AG128" i="3"/>
  <c r="AG98" i="3"/>
  <c r="AG86" i="3"/>
  <c r="AG80" i="3"/>
  <c r="AG56" i="3"/>
  <c r="AG147" i="3"/>
  <c r="AG144" i="3"/>
  <c r="AG141" i="3"/>
  <c r="AG138" i="3"/>
  <c r="AG135" i="3"/>
  <c r="AG132" i="3"/>
  <c r="AG129" i="3"/>
  <c r="AG126" i="3"/>
  <c r="AG123" i="3"/>
  <c r="AG120" i="3"/>
  <c r="AG117" i="3"/>
  <c r="AG114" i="3"/>
  <c r="AG111" i="3"/>
  <c r="AG108" i="3"/>
  <c r="AG105" i="3"/>
  <c r="AG102" i="3"/>
  <c r="AG99" i="3"/>
  <c r="AG96" i="3"/>
  <c r="AG93" i="3"/>
  <c r="AG90" i="3"/>
  <c r="AG87" i="3"/>
  <c r="AG84" i="3"/>
  <c r="AG81" i="3"/>
  <c r="AG78" i="3"/>
  <c r="AG75" i="3"/>
  <c r="AG72" i="3"/>
  <c r="AG69" i="3"/>
  <c r="AG66" i="3"/>
  <c r="AG63" i="3"/>
  <c r="AG60" i="3"/>
  <c r="AG57" i="3"/>
  <c r="AG54" i="3"/>
  <c r="AG51" i="3"/>
  <c r="AG48" i="3"/>
  <c r="AG45" i="3"/>
  <c r="AG42" i="3"/>
  <c r="AG694" i="3"/>
  <c r="AG137" i="3"/>
  <c r="AG125" i="3"/>
  <c r="AG119" i="3"/>
  <c r="AG104" i="3"/>
  <c r="AG89" i="3"/>
  <c r="AG65" i="3"/>
  <c r="AG695" i="3"/>
  <c r="AG691" i="3"/>
  <c r="AG116" i="3"/>
  <c r="AG110" i="3"/>
  <c r="AG107" i="3"/>
  <c r="AG77" i="3"/>
  <c r="AG68" i="3"/>
  <c r="AG27" i="3"/>
  <c r="AG266" i="3"/>
  <c r="AG262" i="3"/>
  <c r="AG254" i="3"/>
  <c r="AG250" i="3"/>
  <c r="AG242" i="3"/>
  <c r="AG238" i="3"/>
  <c r="AG230" i="3"/>
  <c r="AG226" i="3"/>
  <c r="AG218" i="3"/>
  <c r="AG214" i="3"/>
  <c r="AG206" i="3"/>
  <c r="AG202" i="3"/>
  <c r="AG194" i="3"/>
  <c r="AG190" i="3"/>
  <c r="AG182" i="3"/>
  <c r="AG178" i="3"/>
  <c r="AG170" i="3"/>
  <c r="AG166" i="3"/>
  <c r="AG158" i="3"/>
  <c r="AG154" i="3"/>
  <c r="AG146" i="3"/>
  <c r="AG140" i="3"/>
  <c r="AG131" i="3"/>
  <c r="AG101" i="3"/>
  <c r="AG95" i="3"/>
  <c r="AG83" i="3"/>
  <c r="AG74" i="3"/>
  <c r="AG62" i="3"/>
  <c r="AG59" i="3"/>
  <c r="AG53" i="3"/>
  <c r="AG47" i="3"/>
  <c r="AG41" i="3"/>
  <c r="AG20" i="3"/>
  <c r="AG143" i="3"/>
  <c r="AG122" i="3"/>
  <c r="AG113" i="3"/>
  <c r="AG92" i="3"/>
  <c r="AG50" i="3"/>
  <c r="AG44" i="3"/>
  <c r="AG692" i="3"/>
  <c r="AG665" i="3"/>
  <c r="AG71" i="3"/>
  <c r="AG269" i="3"/>
  <c r="AG265" i="3"/>
  <c r="AG257" i="3"/>
  <c r="AG268" i="3"/>
  <c r="AG142" i="3"/>
  <c r="AG133" i="3"/>
  <c r="AG124" i="3"/>
  <c r="AG115" i="3"/>
  <c r="AG106" i="3"/>
  <c r="AG97" i="3"/>
  <c r="AG88" i="3"/>
  <c r="AG79" i="3"/>
  <c r="AG70" i="3"/>
  <c r="AG61" i="3"/>
  <c r="AG52" i="3"/>
  <c r="AG43" i="3"/>
  <c r="AG22" i="3"/>
  <c r="AG232" i="3"/>
  <c r="AG208" i="3"/>
  <c r="AG184" i="3"/>
  <c r="AG160" i="3"/>
  <c r="AG256" i="3"/>
  <c r="AG236" i="3"/>
  <c r="AG212" i="3"/>
  <c r="AG188" i="3"/>
  <c r="AG164" i="3"/>
  <c r="AG241" i="3"/>
  <c r="AG217" i="3"/>
  <c r="AG193" i="3"/>
  <c r="AG169" i="3"/>
  <c r="AG145" i="3"/>
  <c r="AG136" i="3"/>
  <c r="AG127" i="3"/>
  <c r="AG118" i="3"/>
  <c r="AG109" i="3"/>
  <c r="AG100" i="3"/>
  <c r="AG91" i="3"/>
  <c r="AG82" i="3"/>
  <c r="AG73" i="3"/>
  <c r="AG64" i="3"/>
  <c r="AG55" i="3"/>
  <c r="AG46" i="3"/>
  <c r="AG260" i="3"/>
  <c r="AG245" i="3"/>
  <c r="AG221" i="3"/>
  <c r="AG197" i="3"/>
  <c r="AG173" i="3"/>
  <c r="AG149" i="3"/>
  <c r="AG248" i="3"/>
  <c r="AG224" i="3"/>
  <c r="AG200" i="3"/>
  <c r="AG176" i="3"/>
  <c r="AG152" i="3"/>
  <c r="AG253" i="3"/>
  <c r="AG229" i="3"/>
  <c r="AG205" i="3"/>
  <c r="AG181" i="3"/>
  <c r="AG157" i="3"/>
  <c r="AG233" i="3"/>
  <c r="AG209" i="3"/>
  <c r="AG185" i="3"/>
  <c r="AG161" i="3"/>
  <c r="AG697" i="3"/>
  <c r="AG244" i="3"/>
  <c r="AG220" i="3"/>
  <c r="AG196" i="3"/>
  <c r="AG172" i="3"/>
  <c r="AG148" i="3"/>
  <c r="AG139" i="3"/>
  <c r="AG130" i="3"/>
  <c r="AG121" i="3"/>
  <c r="AG112" i="3"/>
  <c r="AG103" i="3"/>
  <c r="AG94" i="3"/>
  <c r="AG85" i="3"/>
  <c r="AG76" i="3"/>
  <c r="AG67" i="3"/>
  <c r="AG58" i="3"/>
  <c r="AG49" i="3"/>
  <c r="AG40" i="3"/>
  <c r="AH666" i="3"/>
  <c r="AH558" i="3"/>
  <c r="AH555" i="3"/>
  <c r="AH552" i="3"/>
  <c r="AH549" i="3"/>
  <c r="AH546" i="3"/>
  <c r="AH543" i="3"/>
  <c r="AH540" i="3"/>
  <c r="AH537" i="3"/>
  <c r="AH534" i="3"/>
  <c r="AH531" i="3"/>
  <c r="AH528" i="3"/>
  <c r="AH525" i="3"/>
  <c r="AH522" i="3"/>
  <c r="AH519" i="3"/>
  <c r="AH516" i="3"/>
  <c r="AH513" i="3"/>
  <c r="AH510" i="3"/>
  <c r="AH507" i="3"/>
  <c r="AH504" i="3"/>
  <c r="AH501" i="3"/>
  <c r="AH498" i="3"/>
  <c r="AH495" i="3"/>
  <c r="AH492" i="3"/>
  <c r="AH489" i="3"/>
  <c r="AH486" i="3"/>
  <c r="AH483" i="3"/>
  <c r="AH480" i="3"/>
  <c r="AH477" i="3"/>
  <c r="AH474" i="3"/>
  <c r="AH471" i="3"/>
  <c r="AH468" i="3"/>
  <c r="AH465" i="3"/>
  <c r="AH462" i="3"/>
  <c r="AH459" i="3"/>
  <c r="AH456" i="3"/>
  <c r="AH453" i="3"/>
  <c r="AH450" i="3"/>
  <c r="AH447" i="3"/>
  <c r="AH444" i="3"/>
  <c r="AH441" i="3"/>
  <c r="AH438" i="3"/>
  <c r="AH559" i="3"/>
  <c r="AH551" i="3"/>
  <c r="AH547" i="3"/>
  <c r="AH539" i="3"/>
  <c r="AH535" i="3"/>
  <c r="AH527" i="3"/>
  <c r="AH523" i="3"/>
  <c r="AH515" i="3"/>
  <c r="AH511" i="3"/>
  <c r="AH503" i="3"/>
  <c r="AH499" i="3"/>
  <c r="AH491" i="3"/>
  <c r="AH487" i="3"/>
  <c r="AH479" i="3"/>
  <c r="AH475" i="3"/>
  <c r="AH467" i="3"/>
  <c r="AH463" i="3"/>
  <c r="AH455" i="3"/>
  <c r="AH451" i="3"/>
  <c r="AH443" i="3"/>
  <c r="AH439" i="3"/>
  <c r="AH23" i="3"/>
  <c r="AH554" i="3"/>
  <c r="AH550" i="3"/>
  <c r="AH542" i="3"/>
  <c r="AH538" i="3"/>
  <c r="AH530" i="3"/>
  <c r="AH526" i="3"/>
  <c r="AH518" i="3"/>
  <c r="AH514" i="3"/>
  <c r="AH506" i="3"/>
  <c r="AH502" i="3"/>
  <c r="AH494" i="3"/>
  <c r="AH490" i="3"/>
  <c r="AH482" i="3"/>
  <c r="AH478" i="3"/>
  <c r="AH470" i="3"/>
  <c r="AH466" i="3"/>
  <c r="AH458" i="3"/>
  <c r="AH454" i="3"/>
  <c r="AH446" i="3"/>
  <c r="AH442" i="3"/>
  <c r="AH556" i="3"/>
  <c r="AH548" i="3"/>
  <c r="AH544" i="3"/>
  <c r="AH536" i="3"/>
  <c r="AH532" i="3"/>
  <c r="AH524" i="3"/>
  <c r="AH520" i="3"/>
  <c r="AH512" i="3"/>
  <c r="AH508" i="3"/>
  <c r="AH500" i="3"/>
  <c r="AH496" i="3"/>
  <c r="AH488" i="3"/>
  <c r="AH484" i="3"/>
  <c r="AH476" i="3"/>
  <c r="AH472" i="3"/>
  <c r="AH464" i="3"/>
  <c r="AH460" i="3"/>
  <c r="AH452" i="3"/>
  <c r="AH448" i="3"/>
  <c r="AH440" i="3"/>
  <c r="AH517" i="3"/>
  <c r="AH469" i="3"/>
  <c r="AH19" i="3"/>
  <c r="AH521" i="3"/>
  <c r="AH473" i="3"/>
  <c r="AH553" i="3"/>
  <c r="AH505" i="3"/>
  <c r="AH457" i="3"/>
  <c r="AH557" i="3"/>
  <c r="AH509" i="3"/>
  <c r="AH461" i="3"/>
  <c r="AH541" i="3"/>
  <c r="AH493" i="3"/>
  <c r="AH445" i="3"/>
  <c r="AH529" i="3"/>
  <c r="AH481" i="3"/>
  <c r="AH17" i="3"/>
  <c r="AH533" i="3"/>
  <c r="AH485" i="3"/>
  <c r="AH437" i="3"/>
  <c r="AH545" i="3"/>
  <c r="AH497" i="3"/>
  <c r="AH449" i="3"/>
  <c r="AJ722" i="3"/>
  <c r="AJ686" i="3"/>
  <c r="AJ683" i="3"/>
  <c r="AJ680" i="3"/>
  <c r="AJ677" i="3"/>
  <c r="AJ674" i="3"/>
  <c r="AJ671" i="3"/>
  <c r="AJ668" i="3"/>
  <c r="AJ684" i="3"/>
  <c r="AJ676" i="3"/>
  <c r="AJ672" i="3"/>
  <c r="AJ679" i="3"/>
  <c r="AJ675" i="3"/>
  <c r="AJ667" i="3"/>
  <c r="AJ682" i="3"/>
  <c r="AJ678" i="3"/>
  <c r="AJ670" i="3"/>
  <c r="AJ666" i="3"/>
  <c r="AJ685" i="3"/>
  <c r="AJ669" i="3"/>
  <c r="AJ24" i="3"/>
  <c r="AJ673" i="3"/>
  <c r="AJ681" i="3"/>
  <c r="AJ49" i="16"/>
  <c r="AR49" i="16" s="1"/>
  <c r="AT49" i="16" s="1"/>
  <c r="BB49" i="16" s="1"/>
  <c r="AI568" i="3"/>
  <c r="AN568" i="3" s="1"/>
  <c r="AS568" i="3" s="1"/>
  <c r="AX568" i="3" s="1"/>
  <c r="AI572" i="12"/>
  <c r="AI531" i="12"/>
  <c r="AI636" i="12"/>
  <c r="AI604" i="12"/>
  <c r="AJ73" i="16"/>
  <c r="AR73" i="16" s="1"/>
  <c r="AT73" i="16" s="1"/>
  <c r="BB73" i="16" s="1"/>
  <c r="AO86" i="16"/>
  <c r="AI639" i="3"/>
  <c r="AN639" i="3" s="1"/>
  <c r="AS639" i="3" s="1"/>
  <c r="AX639" i="3" s="1"/>
  <c r="AI580" i="3"/>
  <c r="AN580" i="3" s="1"/>
  <c r="AS580" i="3" s="1"/>
  <c r="AX580" i="3" s="1"/>
  <c r="AI578" i="12"/>
  <c r="AI63" i="12"/>
  <c r="AI13" i="12"/>
  <c r="AI613" i="12"/>
  <c r="AJ85" i="16"/>
  <c r="AI582" i="3"/>
  <c r="AN582" i="3" s="1"/>
  <c r="AS582" i="3" s="1"/>
  <c r="AX582" i="3" s="1"/>
  <c r="AI113" i="12"/>
  <c r="AI147" i="12"/>
  <c r="AI67" i="12"/>
  <c r="AI444" i="12"/>
  <c r="AI615" i="12"/>
  <c r="AJ86" i="16"/>
  <c r="AI621" i="3"/>
  <c r="AN621" i="3" s="1"/>
  <c r="AS621" i="3" s="1"/>
  <c r="AX621" i="3" s="1"/>
  <c r="AI579" i="12"/>
  <c r="AI53" i="12"/>
  <c r="AI58" i="12"/>
  <c r="AI186" i="12"/>
  <c r="AI611" i="12"/>
  <c r="AJ100" i="16"/>
  <c r="AR100" i="16" s="1"/>
  <c r="AT100" i="16" s="1"/>
  <c r="BB100" i="16" s="1"/>
  <c r="AO83" i="16"/>
  <c r="AI110" i="12"/>
  <c r="AJ53" i="16"/>
  <c r="AR53" i="16" s="1"/>
  <c r="AT53" i="16" s="1"/>
  <c r="BB53" i="16" s="1"/>
  <c r="AI564" i="3"/>
  <c r="AN564" i="3" s="1"/>
  <c r="AS564" i="3" s="1"/>
  <c r="AX564" i="3" s="1"/>
  <c r="AI612" i="12"/>
  <c r="AI169" i="12"/>
  <c r="AI190" i="12"/>
  <c r="AI614" i="12"/>
  <c r="AL107" i="16"/>
  <c r="AJ14" i="13"/>
  <c r="AI588" i="3"/>
  <c r="AN588" i="3" s="1"/>
  <c r="AS588" i="3" s="1"/>
  <c r="AX588" i="3" s="1"/>
  <c r="AI583" i="12"/>
  <c r="AI535" i="12"/>
  <c r="AI126" i="12"/>
  <c r="AI528" i="12"/>
  <c r="AI617" i="12"/>
  <c r="AJ72" i="16"/>
  <c r="AR72" i="16" s="1"/>
  <c r="AT72" i="16" s="1"/>
  <c r="BB72" i="16" s="1"/>
  <c r="AI191" i="12"/>
  <c r="AI646" i="12"/>
  <c r="AI140" i="12"/>
  <c r="AI580" i="12"/>
  <c r="AI595" i="12"/>
  <c r="AI648" i="12"/>
  <c r="AJ81" i="16"/>
  <c r="AJ88" i="16"/>
  <c r="AJ59" i="16"/>
  <c r="AR59" i="16" s="1"/>
  <c r="AT59" i="16" s="1"/>
  <c r="BB59" i="16" s="1"/>
  <c r="AI554" i="12"/>
  <c r="AI183" i="12"/>
  <c r="AI54" i="12"/>
  <c r="AI639" i="12"/>
  <c r="AI645" i="12"/>
  <c r="AL84" i="16"/>
  <c r="AN46" i="16"/>
  <c r="AQ86" i="16"/>
  <c r="AQ88" i="16"/>
  <c r="AQ94" i="16"/>
  <c r="AR94" i="16" s="1"/>
  <c r="BA94" i="16" s="1"/>
  <c r="BB94" i="16" s="1"/>
  <c r="AQ87" i="16"/>
  <c r="AQ91" i="16"/>
  <c r="AR91" i="16" s="1"/>
  <c r="BA91" i="16" s="1"/>
  <c r="BB91" i="16" s="1"/>
  <c r="AK80" i="16"/>
  <c r="AK82" i="16"/>
  <c r="AK86" i="16"/>
  <c r="AK26" i="16"/>
  <c r="AK67" i="16"/>
  <c r="AQ81" i="16"/>
  <c r="AQ103" i="16"/>
  <c r="AR103" i="16" s="1"/>
  <c r="BA103" i="16" s="1"/>
  <c r="BB103" i="16" s="1"/>
  <c r="AQ80" i="16"/>
  <c r="AK81" i="16"/>
  <c r="AQ93" i="16"/>
  <c r="AR93" i="16" s="1"/>
  <c r="BA93" i="16" s="1"/>
  <c r="BB93" i="16" s="1"/>
  <c r="AQ92" i="16"/>
  <c r="AR92" i="16" s="1"/>
  <c r="BA92" i="16" s="1"/>
  <c r="BB92" i="16" s="1"/>
  <c r="AK68" i="16"/>
  <c r="AK83" i="16"/>
  <c r="AK23" i="16"/>
  <c r="AQ85" i="16"/>
  <c r="AK87" i="16"/>
  <c r="AK84" i="16"/>
  <c r="AQ13" i="16"/>
  <c r="AR13" i="16" s="1"/>
  <c r="BA13" i="16" s="1"/>
  <c r="BB13" i="16" s="1"/>
  <c r="AK34" i="16"/>
  <c r="AK96" i="16"/>
  <c r="AQ82" i="16"/>
  <c r="AK88" i="16"/>
  <c r="AQ83" i="16"/>
  <c r="AK101" i="16"/>
  <c r="AK24" i="16"/>
  <c r="AQ84" i="16"/>
  <c r="AK54" i="16"/>
  <c r="AK85" i="16"/>
  <c r="AK102" i="16"/>
  <c r="AK21" i="16"/>
  <c r="AK97" i="16"/>
  <c r="AK22" i="16"/>
  <c r="AL85" i="16"/>
  <c r="AI612" i="3"/>
  <c r="AN612" i="3" s="1"/>
  <c r="AS612" i="3" s="1"/>
  <c r="AX612" i="3" s="1"/>
  <c r="AI159" i="12"/>
  <c r="AI61" i="12"/>
  <c r="AI79" i="12"/>
  <c r="AI16" i="12"/>
  <c r="AI194" i="12"/>
  <c r="AI635" i="12"/>
  <c r="AI624" i="3"/>
  <c r="AN624" i="3" s="1"/>
  <c r="AS624" i="3" s="1"/>
  <c r="AX624" i="3" s="1"/>
  <c r="AI163" i="12"/>
  <c r="AI164" i="12"/>
  <c r="AI150" i="12"/>
  <c r="AI638" i="12"/>
  <c r="AI618" i="3"/>
  <c r="AN618" i="3" s="1"/>
  <c r="AS618" i="3" s="1"/>
  <c r="AX618" i="3" s="1"/>
  <c r="AI599" i="3"/>
  <c r="AN599" i="3" s="1"/>
  <c r="AS599" i="3" s="1"/>
  <c r="AX599" i="3" s="1"/>
  <c r="AI636" i="3"/>
  <c r="AN636" i="3" s="1"/>
  <c r="AS636" i="3" s="1"/>
  <c r="AX636" i="3" s="1"/>
  <c r="AI616" i="3"/>
  <c r="AN616" i="3" s="1"/>
  <c r="AS616" i="3" s="1"/>
  <c r="AX616" i="3" s="1"/>
  <c r="AI546" i="12"/>
  <c r="AI139" i="12"/>
  <c r="AI89" i="12"/>
  <c r="AI137" i="12"/>
  <c r="AI171" i="12"/>
  <c r="AI189" i="12"/>
  <c r="AI160" i="12"/>
  <c r="AI84" i="12"/>
  <c r="AI14" i="12"/>
  <c r="AI87" i="12"/>
  <c r="AI167" i="12"/>
  <c r="AI74" i="12"/>
  <c r="AI173" i="12"/>
  <c r="AI40" i="12"/>
  <c r="AI658" i="12"/>
  <c r="AI154" i="12"/>
  <c r="AI202" i="12"/>
  <c r="AI642" i="12"/>
  <c r="AI436" i="12"/>
  <c r="AI529" i="12"/>
  <c r="AI577" i="12"/>
  <c r="AI641" i="12"/>
  <c r="AG481" i="12"/>
  <c r="AI128" i="12"/>
  <c r="AI149" i="12"/>
  <c r="AI563" i="3"/>
  <c r="AN563" i="3" s="1"/>
  <c r="AS563" i="3" s="1"/>
  <c r="AX563" i="3" s="1"/>
  <c r="AI141" i="12"/>
  <c r="AI590" i="12"/>
  <c r="AL58" i="16"/>
  <c r="AI623" i="3"/>
  <c r="AN623" i="3" s="1"/>
  <c r="AS623" i="3" s="1"/>
  <c r="AX623" i="3" s="1"/>
  <c r="AI597" i="3"/>
  <c r="AN597" i="3" s="1"/>
  <c r="AS597" i="3" s="1"/>
  <c r="AX597" i="3" s="1"/>
  <c r="AI602" i="3"/>
  <c r="AN602" i="3" s="1"/>
  <c r="AS602" i="3" s="1"/>
  <c r="AX602" i="3" s="1"/>
  <c r="AI593" i="3"/>
  <c r="AN593" i="3" s="1"/>
  <c r="AS593" i="3" s="1"/>
  <c r="AX593" i="3" s="1"/>
  <c r="AI109" i="12"/>
  <c r="AI184" i="12"/>
  <c r="AI132" i="12"/>
  <c r="AI200" i="12"/>
  <c r="AI643" i="12"/>
  <c r="AI659" i="12"/>
  <c r="AI181" i="12"/>
  <c r="AI108" i="12"/>
  <c r="AI17" i="12"/>
  <c r="AI107" i="12"/>
  <c r="AI176" i="12"/>
  <c r="AI78" i="12"/>
  <c r="AI193" i="12"/>
  <c r="AI136" i="12"/>
  <c r="AI442" i="12"/>
  <c r="AI158" i="12"/>
  <c r="AI534" i="12"/>
  <c r="AI655" i="12"/>
  <c r="AI445" i="12"/>
  <c r="AI533" i="12"/>
  <c r="AI581" i="12"/>
  <c r="AI428" i="12"/>
  <c r="AG624" i="12"/>
  <c r="AL86" i="16"/>
  <c r="AI622" i="3"/>
  <c r="AN622" i="3" s="1"/>
  <c r="AS622" i="3" s="1"/>
  <c r="AX622" i="3" s="1"/>
  <c r="AI144" i="12"/>
  <c r="AI105" i="12"/>
  <c r="AI155" i="12"/>
  <c r="AI575" i="12"/>
  <c r="AI576" i="12"/>
  <c r="AG477" i="12"/>
  <c r="AL81" i="16"/>
  <c r="AI606" i="3"/>
  <c r="AN606" i="3" s="1"/>
  <c r="AS606" i="3" s="1"/>
  <c r="AX606" i="3" s="1"/>
  <c r="AI12" i="12"/>
  <c r="AI121" i="12"/>
  <c r="AI11" i="12"/>
  <c r="AI66" i="12"/>
  <c r="AI603" i="12"/>
  <c r="AI427" i="12"/>
  <c r="AL87" i="16"/>
  <c r="AI608" i="3"/>
  <c r="AN608" i="3" s="1"/>
  <c r="AS608" i="3" s="1"/>
  <c r="AX608" i="3" s="1"/>
  <c r="AI587" i="3"/>
  <c r="AN587" i="3" s="1"/>
  <c r="AS587" i="3" s="1"/>
  <c r="AX587" i="3" s="1"/>
  <c r="AI632" i="3"/>
  <c r="AN632" i="3" s="1"/>
  <c r="AS632" i="3" s="1"/>
  <c r="AX632" i="3" s="1"/>
  <c r="AI626" i="3"/>
  <c r="AN626" i="3" s="1"/>
  <c r="AS626" i="3" s="1"/>
  <c r="AX626" i="3" s="1"/>
  <c r="AI617" i="3"/>
  <c r="AN617" i="3" s="1"/>
  <c r="AS617" i="3" s="1"/>
  <c r="AX617" i="3" s="1"/>
  <c r="AI538" i="12"/>
  <c r="AI544" i="12"/>
  <c r="AI177" i="12"/>
  <c r="AI60" i="12"/>
  <c r="AI68" i="12"/>
  <c r="AI56" i="12"/>
  <c r="AI195" i="12"/>
  <c r="AI130" i="12"/>
  <c r="AI26" i="12"/>
  <c r="AI111" i="12"/>
  <c r="AI179" i="12"/>
  <c r="AI82" i="12"/>
  <c r="AI429" i="12"/>
  <c r="AI187" i="12"/>
  <c r="AI540" i="12"/>
  <c r="AI162" i="12"/>
  <c r="AI551" i="12"/>
  <c r="AI522" i="12"/>
  <c r="AI536" i="12"/>
  <c r="AI537" i="12"/>
  <c r="AI585" i="12"/>
  <c r="AI431" i="12"/>
  <c r="AG620" i="12"/>
  <c r="AI601" i="3"/>
  <c r="AN601" i="3" s="1"/>
  <c r="AS601" i="3" s="1"/>
  <c r="AX601" i="3" s="1"/>
  <c r="AI77" i="12"/>
  <c r="AI640" i="12"/>
  <c r="AI62" i="12"/>
  <c r="AI146" i="12"/>
  <c r="AI569" i="12"/>
  <c r="AI604" i="3"/>
  <c r="AN604" i="3" s="1"/>
  <c r="AS604" i="3" s="1"/>
  <c r="AX604" i="3" s="1"/>
  <c r="AI175" i="12"/>
  <c r="AI161" i="12"/>
  <c r="AI521" i="12"/>
  <c r="AL88" i="16"/>
  <c r="AI643" i="3"/>
  <c r="AN643" i="3" s="1"/>
  <c r="AS643" i="3" s="1"/>
  <c r="AX643" i="3" s="1"/>
  <c r="AI607" i="3"/>
  <c r="AN607" i="3" s="1"/>
  <c r="AS607" i="3" s="1"/>
  <c r="AX607" i="3" s="1"/>
  <c r="AI633" i="3"/>
  <c r="AN633" i="3" s="1"/>
  <c r="AS633" i="3" s="1"/>
  <c r="AX633" i="3" s="1"/>
  <c r="AI638" i="3"/>
  <c r="AN638" i="3" s="1"/>
  <c r="AS638" i="3" s="1"/>
  <c r="AX638" i="3" s="1"/>
  <c r="AI629" i="3"/>
  <c r="AN629" i="3" s="1"/>
  <c r="AS629" i="3" s="1"/>
  <c r="AX629" i="3" s="1"/>
  <c r="AI558" i="12"/>
  <c r="AI15" i="12"/>
  <c r="AI441" i="12"/>
  <c r="AI112" i="12"/>
  <c r="AI81" i="12"/>
  <c r="AI64" i="12"/>
  <c r="AI430" i="12"/>
  <c r="AI138" i="12"/>
  <c r="AI41" i="12"/>
  <c r="AI127" i="12"/>
  <c r="AI196" i="12"/>
  <c r="AI86" i="12"/>
  <c r="AI433" i="12"/>
  <c r="AI204" i="12"/>
  <c r="AI547" i="12"/>
  <c r="AI166" i="12"/>
  <c r="AI568" i="12"/>
  <c r="AI539" i="12"/>
  <c r="AI550" i="12"/>
  <c r="AI541" i="12"/>
  <c r="AI589" i="12"/>
  <c r="AI434" i="12"/>
  <c r="AP11" i="17"/>
  <c r="AQ11" i="17" s="1"/>
  <c r="AZ11" i="17" s="1"/>
  <c r="BA11" i="17" s="1"/>
  <c r="AL82" i="16"/>
  <c r="AL80" i="16"/>
  <c r="AI647" i="3"/>
  <c r="AN647" i="3" s="1"/>
  <c r="AS647" i="3" s="1"/>
  <c r="AX647" i="3" s="1"/>
  <c r="AI644" i="3"/>
  <c r="AN644" i="3" s="1"/>
  <c r="AS644" i="3" s="1"/>
  <c r="AX644" i="3" s="1"/>
  <c r="AI634" i="3"/>
  <c r="AN634" i="3" s="1"/>
  <c r="AS634" i="3" s="1"/>
  <c r="AX634" i="3" s="1"/>
  <c r="AI650" i="3"/>
  <c r="AN650" i="3" s="1"/>
  <c r="AS650" i="3" s="1"/>
  <c r="AX650" i="3" s="1"/>
  <c r="AI641" i="3"/>
  <c r="AN641" i="3" s="1"/>
  <c r="AS641" i="3" s="1"/>
  <c r="AX641" i="3" s="1"/>
  <c r="AI560" i="12"/>
  <c r="AI88" i="12"/>
  <c r="AI65" i="12"/>
  <c r="AI134" i="12"/>
  <c r="AI129" i="12"/>
  <c r="AI151" i="12"/>
  <c r="AI125" i="12"/>
  <c r="AI157" i="12"/>
  <c r="AI51" i="12"/>
  <c r="AI188" i="12"/>
  <c r="AI435" i="12"/>
  <c r="AI90" i="12"/>
  <c r="AI532" i="12"/>
  <c r="AI447" i="12"/>
  <c r="AI563" i="12"/>
  <c r="AI170" i="12"/>
  <c r="AI582" i="12"/>
  <c r="AI556" i="12"/>
  <c r="AI567" i="12"/>
  <c r="AI545" i="12"/>
  <c r="AI593" i="12"/>
  <c r="AI437" i="12"/>
  <c r="AI592" i="3"/>
  <c r="AN592" i="3" s="1"/>
  <c r="AS592" i="3" s="1"/>
  <c r="AX592" i="3" s="1"/>
  <c r="AI661" i="12"/>
  <c r="AI168" i="12"/>
  <c r="AI83" i="12"/>
  <c r="AI25" i="12"/>
  <c r="AI198" i="12"/>
  <c r="AI573" i="12"/>
  <c r="AL106" i="16"/>
  <c r="AI619" i="3"/>
  <c r="AN619" i="3" s="1"/>
  <c r="AS619" i="3" s="1"/>
  <c r="AX619" i="3" s="1"/>
  <c r="AI645" i="3"/>
  <c r="AN645" i="3" s="1"/>
  <c r="AS645" i="3" s="1"/>
  <c r="AX645" i="3" s="1"/>
  <c r="AI577" i="3"/>
  <c r="AN577" i="3" s="1"/>
  <c r="AS577" i="3" s="1"/>
  <c r="AX577" i="3" s="1"/>
  <c r="AI662" i="3"/>
  <c r="AN662" i="3" s="1"/>
  <c r="AS662" i="3" s="1"/>
  <c r="AX662" i="3" s="1"/>
  <c r="AI653" i="3"/>
  <c r="AN653" i="3" s="1"/>
  <c r="AS653" i="3" s="1"/>
  <c r="AX653" i="3" s="1"/>
  <c r="AI562" i="12"/>
  <c r="AI131" i="12"/>
  <c r="AI201" i="12"/>
  <c r="AI153" i="12"/>
  <c r="AI552" i="12"/>
  <c r="AI165" i="12"/>
  <c r="AI148" i="12"/>
  <c r="AI199" i="12"/>
  <c r="AI55" i="12"/>
  <c r="AI530" i="12"/>
  <c r="AI543" i="12"/>
  <c r="AI102" i="12"/>
  <c r="AI571" i="12"/>
  <c r="AI588" i="12"/>
  <c r="AI591" i="12"/>
  <c r="AI174" i="12"/>
  <c r="AI609" i="12"/>
  <c r="AI570" i="12"/>
  <c r="AI584" i="12"/>
  <c r="AI549" i="12"/>
  <c r="AI596" i="12"/>
  <c r="AI443" i="12"/>
  <c r="AM20" i="15"/>
  <c r="AI172" i="12"/>
  <c r="AI555" i="12"/>
  <c r="AI647" i="12"/>
  <c r="AI180" i="12"/>
  <c r="AI76" i="12"/>
  <c r="AG460" i="12"/>
  <c r="AI637" i="3"/>
  <c r="AN637" i="3" s="1"/>
  <c r="AS637" i="3" s="1"/>
  <c r="AX637" i="3" s="1"/>
  <c r="AI642" i="3"/>
  <c r="AN642" i="3" s="1"/>
  <c r="AS642" i="3" s="1"/>
  <c r="AX642" i="3" s="1"/>
  <c r="AI594" i="3"/>
  <c r="AN594" i="3" s="1"/>
  <c r="AS594" i="3" s="1"/>
  <c r="AX594" i="3" s="1"/>
  <c r="AI567" i="3"/>
  <c r="AN567" i="3" s="1"/>
  <c r="AS567" i="3" s="1"/>
  <c r="AX567" i="3" s="1"/>
  <c r="AI145" i="12"/>
  <c r="AI564" i="12"/>
  <c r="AI80" i="12"/>
  <c r="AI439" i="12"/>
  <c r="AI192" i="12"/>
  <c r="AI574" i="12"/>
  <c r="AI432" i="12"/>
  <c r="AI197" i="12"/>
  <c r="AI438" i="12"/>
  <c r="AI59" i="12"/>
  <c r="AI548" i="12"/>
  <c r="AI586" i="12"/>
  <c r="AI106" i="12"/>
  <c r="AI594" i="12"/>
  <c r="AI592" i="12"/>
  <c r="AI616" i="12"/>
  <c r="AI178" i="12"/>
  <c r="AI618" i="12"/>
  <c r="AI587" i="12"/>
  <c r="AI597" i="12"/>
  <c r="AI553" i="12"/>
  <c r="AI608" i="12"/>
  <c r="AI446" i="12"/>
  <c r="AF360" i="12"/>
  <c r="AF349" i="12"/>
  <c r="AI11" i="13"/>
  <c r="AL11" i="13" s="1"/>
  <c r="AQ11" i="13" s="1"/>
  <c r="AQ29" i="13" s="1"/>
  <c r="G25" i="6" s="1"/>
  <c r="AF327" i="12"/>
  <c r="AF362" i="12"/>
  <c r="AF361" i="12"/>
  <c r="AF309" i="12"/>
  <c r="AF314" i="12"/>
  <c r="AF347" i="12"/>
  <c r="AM31" i="16"/>
  <c r="AR31" i="16" s="1"/>
  <c r="AW31" i="16" s="1"/>
  <c r="BB31" i="16" s="1"/>
  <c r="AF343" i="12"/>
  <c r="AF351" i="12"/>
  <c r="AM18" i="16"/>
  <c r="AR18" i="16" s="1"/>
  <c r="AW18" i="16" s="1"/>
  <c r="BB18" i="16" s="1"/>
  <c r="AF319" i="12"/>
  <c r="AH20" i="2"/>
  <c r="AP20" i="2" s="1"/>
  <c r="AR20" i="2" s="1"/>
  <c r="AZ20" i="2" s="1"/>
  <c r="AM33" i="16"/>
  <c r="AR33" i="16" s="1"/>
  <c r="AW33" i="16" s="1"/>
  <c r="BB33" i="16" s="1"/>
  <c r="AF124" i="12"/>
  <c r="AM86" i="16"/>
  <c r="AM82" i="16"/>
  <c r="AF307" i="12"/>
  <c r="AM28" i="15"/>
  <c r="AG484" i="12"/>
  <c r="AG623" i="12"/>
  <c r="AG459" i="12"/>
  <c r="AG452" i="12"/>
  <c r="AG469" i="12"/>
  <c r="AG455" i="12"/>
  <c r="AG486" i="12"/>
  <c r="AG479" i="12"/>
  <c r="AG506" i="12"/>
  <c r="AG488" i="12"/>
  <c r="AK488" i="12" s="1"/>
  <c r="AG453" i="12"/>
  <c r="AG491" i="12"/>
  <c r="AG487" i="12"/>
  <c r="AH671" i="3"/>
  <c r="AM66" i="16"/>
  <c r="AR66" i="16" s="1"/>
  <c r="AW66" i="16" s="1"/>
  <c r="BB66" i="16" s="1"/>
  <c r="AM32" i="16"/>
  <c r="AR32" i="16" s="1"/>
  <c r="AW32" i="16" s="1"/>
  <c r="BB32" i="16" s="1"/>
  <c r="AM83" i="16"/>
  <c r="AF315" i="12"/>
  <c r="AF354" i="12"/>
  <c r="AF32" i="12"/>
  <c r="AF117" i="12"/>
  <c r="AF313" i="12"/>
  <c r="AF355" i="12"/>
  <c r="AN31" i="15"/>
  <c r="AQ31" i="15" s="1"/>
  <c r="AX31" i="15" s="1"/>
  <c r="BA31" i="15" s="1"/>
  <c r="AH18" i="2"/>
  <c r="AP18" i="2" s="1"/>
  <c r="AR18" i="2" s="1"/>
  <c r="AZ18" i="2" s="1"/>
  <c r="AL8" i="13"/>
  <c r="AM15" i="16"/>
  <c r="AR15" i="16" s="1"/>
  <c r="AW15" i="16" s="1"/>
  <c r="BB15" i="16" s="1"/>
  <c r="AM27" i="16"/>
  <c r="AR27" i="16" s="1"/>
  <c r="AW27" i="16" s="1"/>
  <c r="BB27" i="16" s="1"/>
  <c r="AM95" i="16"/>
  <c r="AR95" i="16" s="1"/>
  <c r="AW95" i="16" s="1"/>
  <c r="BB95" i="16" s="1"/>
  <c r="AF332" i="12"/>
  <c r="AF358" i="12"/>
  <c r="AF330" i="12"/>
  <c r="AF311" i="12"/>
  <c r="AF317" i="12"/>
  <c r="AF359" i="12"/>
  <c r="AN74" i="14"/>
  <c r="AO74" i="14" s="1"/>
  <c r="AX74" i="14" s="1"/>
  <c r="AY74" i="14" s="1"/>
  <c r="AF336" i="12"/>
  <c r="AF33" i="12"/>
  <c r="AF335" i="12"/>
  <c r="AF322" i="12"/>
  <c r="AF321" i="12"/>
  <c r="AF630" i="12"/>
  <c r="AN123" i="14"/>
  <c r="AO123" i="14" s="1"/>
  <c r="AX123" i="14" s="1"/>
  <c r="AY123" i="14" s="1"/>
  <c r="AF123" i="12"/>
  <c r="AF320" i="12"/>
  <c r="AF344" i="12"/>
  <c r="AF328" i="12"/>
  <c r="AF325" i="12"/>
  <c r="AF632" i="12"/>
  <c r="AN50" i="14"/>
  <c r="AO50" i="14" s="1"/>
  <c r="AX50" i="14" s="1"/>
  <c r="AY50" i="14" s="1"/>
  <c r="AM19" i="16"/>
  <c r="AR19" i="16" s="1"/>
  <c r="AW19" i="16" s="1"/>
  <c r="BB19" i="16" s="1"/>
  <c r="AM14" i="16"/>
  <c r="AR14" i="16" s="1"/>
  <c r="AW14" i="16" s="1"/>
  <c r="BB14" i="16" s="1"/>
  <c r="AM20" i="16"/>
  <c r="AR20" i="16" s="1"/>
  <c r="AW20" i="16" s="1"/>
  <c r="BB20" i="16" s="1"/>
  <c r="AF326" i="12"/>
  <c r="AF324" i="12"/>
  <c r="AF316" i="12"/>
  <c r="AF357" i="12"/>
  <c r="AF329" i="12"/>
  <c r="AF598" i="12"/>
  <c r="AH16" i="2"/>
  <c r="AP16" i="2" s="1"/>
  <c r="AM81" i="16"/>
  <c r="AM11" i="16"/>
  <c r="AR11" i="16" s="1"/>
  <c r="AW11" i="16" s="1"/>
  <c r="BB11" i="16" s="1"/>
  <c r="AM16" i="16"/>
  <c r="AR16" i="16" s="1"/>
  <c r="AW16" i="16" s="1"/>
  <c r="BB16" i="16" s="1"/>
  <c r="AM84" i="16"/>
  <c r="AM98" i="16"/>
  <c r="AR98" i="16" s="1"/>
  <c r="AW98" i="16" s="1"/>
  <c r="BB98" i="16" s="1"/>
  <c r="AM28" i="16"/>
  <c r="AR28" i="16" s="1"/>
  <c r="AW28" i="16" s="1"/>
  <c r="BB28" i="16" s="1"/>
  <c r="AF104" i="12"/>
  <c r="AF348" i="12"/>
  <c r="AF122" i="12"/>
  <c r="AF308" i="12"/>
  <c r="AF333" i="12"/>
  <c r="AF631" i="12"/>
  <c r="AM29" i="16"/>
  <c r="AR29" i="16" s="1"/>
  <c r="AW29" i="16" s="1"/>
  <c r="BB29" i="16" s="1"/>
  <c r="AM12" i="16"/>
  <c r="AR12" i="16" s="1"/>
  <c r="AW12" i="16" s="1"/>
  <c r="BB12" i="16" s="1"/>
  <c r="AM85" i="16"/>
  <c r="AF306" i="12"/>
  <c r="AF103" i="12"/>
  <c r="AF323" i="12"/>
  <c r="AF339" i="12"/>
  <c r="AF337" i="12"/>
  <c r="AM17" i="16"/>
  <c r="AR17" i="16" s="1"/>
  <c r="AW17" i="16" s="1"/>
  <c r="BB17" i="16" s="1"/>
  <c r="AM88" i="16"/>
  <c r="AF346" i="12"/>
  <c r="AF310" i="12"/>
  <c r="AF312" i="12"/>
  <c r="AF334" i="12"/>
  <c r="AF353" i="12"/>
  <c r="AF341" i="12"/>
  <c r="AM87" i="16"/>
  <c r="AF338" i="12"/>
  <c r="AF356" i="12"/>
  <c r="AF46" i="12"/>
  <c r="AF331" i="12"/>
  <c r="AF352" i="12"/>
  <c r="AQ14" i="15"/>
  <c r="AX14" i="15" s="1"/>
  <c r="AI125" i="14"/>
  <c r="AI64" i="14"/>
  <c r="AF382" i="3"/>
  <c r="AN382" i="3" s="1"/>
  <c r="AP382" i="3" s="1"/>
  <c r="AX382" i="3" s="1"/>
  <c r="AF412" i="3"/>
  <c r="AN412" i="3" s="1"/>
  <c r="AP412" i="3" s="1"/>
  <c r="AX412" i="3" s="1"/>
  <c r="AF277" i="3"/>
  <c r="AN277" i="3" s="1"/>
  <c r="AP277" i="3" s="1"/>
  <c r="AX277" i="3" s="1"/>
  <c r="AG462" i="12"/>
  <c r="AG482" i="12"/>
  <c r="AP80" i="16"/>
  <c r="AG471" i="12"/>
  <c r="AG490" i="12"/>
  <c r="AN80" i="14"/>
  <c r="AO80" i="14" s="1"/>
  <c r="AX80" i="14" s="1"/>
  <c r="AY80" i="14" s="1"/>
  <c r="AG475" i="12"/>
  <c r="AG456" i="12"/>
  <c r="AN133" i="14"/>
  <c r="AO133" i="14" s="1"/>
  <c r="AX133" i="14" s="1"/>
  <c r="AY133" i="14" s="1"/>
  <c r="AH673" i="3"/>
  <c r="AH678" i="3"/>
  <c r="AJ508" i="12"/>
  <c r="AK508" i="12" s="1"/>
  <c r="AR508" i="12" s="1"/>
  <c r="AS508" i="12" s="1"/>
  <c r="AJ519" i="12"/>
  <c r="AK519" i="12" s="1"/>
  <c r="AR519" i="12" s="1"/>
  <c r="AS519" i="12" s="1"/>
  <c r="AH13" i="13"/>
  <c r="AI440" i="12"/>
  <c r="AH22" i="13"/>
  <c r="AM12" i="15"/>
  <c r="AG503" i="12"/>
  <c r="AK503" i="12" s="1"/>
  <c r="AG20" i="12"/>
  <c r="AG498" i="12"/>
  <c r="AG502" i="12"/>
  <c r="AG449" i="12"/>
  <c r="AG485" i="12"/>
  <c r="AM36" i="15"/>
  <c r="AG468" i="12"/>
  <c r="AG458" i="12"/>
  <c r="AG21" i="12"/>
  <c r="AG489" i="12"/>
  <c r="AG496" i="12"/>
  <c r="AG474" i="12"/>
  <c r="AG461" i="12"/>
  <c r="AG497" i="12"/>
  <c r="AH674" i="3"/>
  <c r="AG465" i="12"/>
  <c r="AG450" i="12"/>
  <c r="AG493" i="12"/>
  <c r="AG507" i="12"/>
  <c r="AG483" i="12"/>
  <c r="AG464" i="12"/>
  <c r="AG500" i="12"/>
  <c r="AG494" i="12"/>
  <c r="AG495" i="12"/>
  <c r="AG19" i="12"/>
  <c r="AG622" i="12"/>
  <c r="AG492" i="12"/>
  <c r="AG467" i="12"/>
  <c r="AG504" i="12"/>
  <c r="AG457" i="12"/>
  <c r="AG466" i="12"/>
  <c r="AG621" i="12"/>
  <c r="AG22" i="12"/>
  <c r="AG454" i="12"/>
  <c r="AG499" i="12"/>
  <c r="AG470" i="12"/>
  <c r="AG524" i="12"/>
  <c r="AQ8" i="17"/>
  <c r="AG478" i="12"/>
  <c r="AG480" i="12"/>
  <c r="AG18" i="12"/>
  <c r="AG31" i="12"/>
  <c r="AG463" i="12"/>
  <c r="AG501" i="12"/>
  <c r="AG473" i="12"/>
  <c r="AJ625" i="12"/>
  <c r="AK625" i="12" s="1"/>
  <c r="AR625" i="12" s="1"/>
  <c r="AS625" i="12" s="1"/>
  <c r="AG45" i="12"/>
  <c r="AG448" i="12"/>
  <c r="AG451" i="12"/>
  <c r="AG472" i="12"/>
  <c r="AG505" i="12"/>
  <c r="AJ24" i="12"/>
  <c r="AK24" i="12" s="1"/>
  <c r="AR24" i="12" s="1"/>
  <c r="AS24" i="12" s="1"/>
  <c r="AF379" i="3"/>
  <c r="AN379" i="3" s="1"/>
  <c r="AP379" i="3" s="1"/>
  <c r="AX379" i="3" s="1"/>
  <c r="AF289" i="3"/>
  <c r="AN289" i="3" s="1"/>
  <c r="AP289" i="3" s="1"/>
  <c r="AX289" i="3" s="1"/>
  <c r="AL102" i="14"/>
  <c r="AO102" i="14" s="1"/>
  <c r="AV102" i="14" s="1"/>
  <c r="AY102" i="14" s="1"/>
  <c r="AE425" i="12"/>
  <c r="AK425" i="12" s="1"/>
  <c r="AM425" i="12" s="1"/>
  <c r="AS425" i="12" s="1"/>
  <c r="AN81" i="14"/>
  <c r="AO81" i="14" s="1"/>
  <c r="AX81" i="14" s="1"/>
  <c r="AY81" i="14" s="1"/>
  <c r="AI124" i="14"/>
  <c r="AF399" i="3"/>
  <c r="AN399" i="3" s="1"/>
  <c r="AP399" i="3" s="1"/>
  <c r="AX399" i="3" s="1"/>
  <c r="AF430" i="3"/>
  <c r="AN430" i="3" s="1"/>
  <c r="AP430" i="3" s="1"/>
  <c r="AX430" i="3" s="1"/>
  <c r="AL101" i="14"/>
  <c r="AO101" i="14" s="1"/>
  <c r="AV101" i="14" s="1"/>
  <c r="AY101" i="14" s="1"/>
  <c r="AE363" i="12"/>
  <c r="AK363" i="12" s="1"/>
  <c r="AM363" i="12" s="1"/>
  <c r="AS363" i="12" s="1"/>
  <c r="AN82" i="14"/>
  <c r="AO82" i="14" s="1"/>
  <c r="AX82" i="14" s="1"/>
  <c r="AY82" i="14" s="1"/>
  <c r="AF272" i="3"/>
  <c r="AN272" i="3" s="1"/>
  <c r="AP272" i="3" s="1"/>
  <c r="AX272" i="3" s="1"/>
  <c r="AF410" i="3"/>
  <c r="AN410" i="3" s="1"/>
  <c r="AP410" i="3" s="1"/>
  <c r="AX410" i="3" s="1"/>
  <c r="AE392" i="12"/>
  <c r="AK392" i="12" s="1"/>
  <c r="AM392" i="12" s="1"/>
  <c r="AS392" i="12" s="1"/>
  <c r="AF394" i="3"/>
  <c r="AN394" i="3" s="1"/>
  <c r="AP394" i="3" s="1"/>
  <c r="AX394" i="3" s="1"/>
  <c r="AF707" i="3"/>
  <c r="AN707" i="3" s="1"/>
  <c r="AP707" i="3" s="1"/>
  <c r="AX707" i="3" s="1"/>
  <c r="AE380" i="12"/>
  <c r="AK380" i="12" s="1"/>
  <c r="AM380" i="12" s="1"/>
  <c r="AS380" i="12" s="1"/>
  <c r="AN68" i="14"/>
  <c r="AO68" i="14" s="1"/>
  <c r="AX68" i="14" s="1"/>
  <c r="AY68" i="14" s="1"/>
  <c r="AI47" i="14"/>
  <c r="AF353" i="3"/>
  <c r="AN353" i="3" s="1"/>
  <c r="AP353" i="3" s="1"/>
  <c r="AX353" i="3" s="1"/>
  <c r="AF716" i="3"/>
  <c r="AN716" i="3" s="1"/>
  <c r="AP716" i="3" s="1"/>
  <c r="AX716" i="3" s="1"/>
  <c r="AE606" i="12"/>
  <c r="AK606" i="12" s="1"/>
  <c r="AM606" i="12" s="1"/>
  <c r="AS606" i="12" s="1"/>
  <c r="AH17" i="2"/>
  <c r="AP17" i="2" s="1"/>
  <c r="AR17" i="2" s="1"/>
  <c r="AZ17" i="2" s="1"/>
  <c r="AN58" i="14"/>
  <c r="AO58" i="14" s="1"/>
  <c r="AX58" i="14" s="1"/>
  <c r="AY58" i="14" s="1"/>
  <c r="AI61" i="14"/>
  <c r="AF332" i="3"/>
  <c r="AN332" i="3" s="1"/>
  <c r="AP332" i="3" s="1"/>
  <c r="AX332" i="3" s="1"/>
  <c r="AP85" i="16"/>
  <c r="AE382" i="12"/>
  <c r="AK382" i="12" s="1"/>
  <c r="AM382" i="12" s="1"/>
  <c r="AS382" i="12" s="1"/>
  <c r="AN70" i="14"/>
  <c r="AO70" i="14" s="1"/>
  <c r="AX70" i="14" s="1"/>
  <c r="AY70" i="14" s="1"/>
  <c r="AF423" i="3"/>
  <c r="AN423" i="3" s="1"/>
  <c r="AP423" i="3" s="1"/>
  <c r="AX423" i="3" s="1"/>
  <c r="AF321" i="3"/>
  <c r="AN321" i="3" s="1"/>
  <c r="AP321" i="3" s="1"/>
  <c r="AX321" i="3" s="1"/>
  <c r="AP82" i="16"/>
  <c r="AE397" i="12"/>
  <c r="AK397" i="12" s="1"/>
  <c r="AM397" i="12" s="1"/>
  <c r="AS397" i="12" s="1"/>
  <c r="AN83" i="14"/>
  <c r="AO83" i="14" s="1"/>
  <c r="AX83" i="14" s="1"/>
  <c r="AY83" i="14" s="1"/>
  <c r="AF721" i="3"/>
  <c r="AN721" i="3" s="1"/>
  <c r="AP721" i="3" s="1"/>
  <c r="AX721" i="3" s="1"/>
  <c r="AF333" i="3"/>
  <c r="AN333" i="3" s="1"/>
  <c r="AP333" i="3" s="1"/>
  <c r="AX333" i="3" s="1"/>
  <c r="AP64" i="16"/>
  <c r="AR64" i="16" s="1"/>
  <c r="AZ64" i="16" s="1"/>
  <c r="BB64" i="16" s="1"/>
  <c r="AN93" i="14"/>
  <c r="AO93" i="14" s="1"/>
  <c r="AX93" i="14" s="1"/>
  <c r="AY93" i="14" s="1"/>
  <c r="AF436" i="3"/>
  <c r="AN436" i="3" s="1"/>
  <c r="AP436" i="3" s="1"/>
  <c r="AX436" i="3" s="1"/>
  <c r="AF287" i="3"/>
  <c r="AN287" i="3" s="1"/>
  <c r="AP287" i="3" s="1"/>
  <c r="AX287" i="3" s="1"/>
  <c r="AP88" i="16"/>
  <c r="AN86" i="14"/>
  <c r="AO86" i="14" s="1"/>
  <c r="AX86" i="14" s="1"/>
  <c r="AY86" i="14" s="1"/>
  <c r="AN89" i="14"/>
  <c r="AO89" i="14" s="1"/>
  <c r="AX89" i="14" s="1"/>
  <c r="AY89" i="14" s="1"/>
  <c r="AF364" i="3"/>
  <c r="AN364" i="3" s="1"/>
  <c r="AP364" i="3" s="1"/>
  <c r="AX364" i="3" s="1"/>
  <c r="AF299" i="3"/>
  <c r="AN299" i="3" s="1"/>
  <c r="AP299" i="3" s="1"/>
  <c r="AX299" i="3" s="1"/>
  <c r="AE386" i="12"/>
  <c r="AK386" i="12" s="1"/>
  <c r="AM386" i="12" s="1"/>
  <c r="AS386" i="12" s="1"/>
  <c r="AF402" i="3"/>
  <c r="AN402" i="3" s="1"/>
  <c r="AP402" i="3" s="1"/>
  <c r="AX402" i="3" s="1"/>
  <c r="AF389" i="3"/>
  <c r="AN389" i="3" s="1"/>
  <c r="AP389" i="3" s="1"/>
  <c r="AX389" i="3" s="1"/>
  <c r="AF288" i="3"/>
  <c r="AN288" i="3" s="1"/>
  <c r="AP288" i="3" s="1"/>
  <c r="AX288" i="3" s="1"/>
  <c r="AF705" i="3"/>
  <c r="AN705" i="3" s="1"/>
  <c r="AP705" i="3" s="1"/>
  <c r="AX705" i="3" s="1"/>
  <c r="AL128" i="14"/>
  <c r="AO128" i="14" s="1"/>
  <c r="AV128" i="14" s="1"/>
  <c r="AY128" i="14" s="1"/>
  <c r="AE35" i="12"/>
  <c r="AK35" i="12" s="1"/>
  <c r="AM35" i="12" s="1"/>
  <c r="AS35" i="12" s="1"/>
  <c r="AE44" i="12"/>
  <c r="AK44" i="12" s="1"/>
  <c r="AM44" i="12" s="1"/>
  <c r="AS44" i="12" s="1"/>
  <c r="AE34" i="12"/>
  <c r="AK34" i="12" s="1"/>
  <c r="AM34" i="12" s="1"/>
  <c r="AS34" i="12" s="1"/>
  <c r="AE387" i="12"/>
  <c r="AK387" i="12" s="1"/>
  <c r="AM387" i="12" s="1"/>
  <c r="AS387" i="12" s="1"/>
  <c r="AE395" i="12"/>
  <c r="AK395" i="12" s="1"/>
  <c r="AM395" i="12" s="1"/>
  <c r="AS395" i="12" s="1"/>
  <c r="AE619" i="12"/>
  <c r="AK619" i="12" s="1"/>
  <c r="AM619" i="12" s="1"/>
  <c r="AS619" i="12" s="1"/>
  <c r="AE403" i="12"/>
  <c r="AK403" i="12" s="1"/>
  <c r="AM403" i="12" s="1"/>
  <c r="AS403" i="12" s="1"/>
  <c r="AF292" i="3"/>
  <c r="AN292" i="3" s="1"/>
  <c r="AP292" i="3" s="1"/>
  <c r="AX292" i="3" s="1"/>
  <c r="AF341" i="3"/>
  <c r="AN341" i="3" s="1"/>
  <c r="AP341" i="3" s="1"/>
  <c r="AX341" i="3" s="1"/>
  <c r="AF378" i="3"/>
  <c r="AN378" i="3" s="1"/>
  <c r="AP378" i="3" s="1"/>
  <c r="AX378" i="3" s="1"/>
  <c r="AF307" i="3"/>
  <c r="AN307" i="3" s="1"/>
  <c r="AP307" i="3" s="1"/>
  <c r="AX307" i="3" s="1"/>
  <c r="AF422" i="3"/>
  <c r="AN422" i="3" s="1"/>
  <c r="AP422" i="3" s="1"/>
  <c r="AX422" i="3" s="1"/>
  <c r="AF315" i="3"/>
  <c r="AN315" i="3" s="1"/>
  <c r="AP315" i="3" s="1"/>
  <c r="AX315" i="3" s="1"/>
  <c r="AF282" i="3"/>
  <c r="AN282" i="3" s="1"/>
  <c r="AP282" i="3" s="1"/>
  <c r="AX282" i="3" s="1"/>
  <c r="AF420" i="3"/>
  <c r="AN420" i="3" s="1"/>
  <c r="AP420" i="3" s="1"/>
  <c r="AX420" i="3" s="1"/>
  <c r="AF367" i="3"/>
  <c r="AN367" i="3" s="1"/>
  <c r="AP367" i="3" s="1"/>
  <c r="AX367" i="3" s="1"/>
  <c r="AF345" i="3"/>
  <c r="AN345" i="3" s="1"/>
  <c r="AP345" i="3" s="1"/>
  <c r="AX345" i="3" s="1"/>
  <c r="AF311" i="3"/>
  <c r="AN311" i="3" s="1"/>
  <c r="AP311" i="3" s="1"/>
  <c r="AX311" i="3" s="1"/>
  <c r="AF300" i="3"/>
  <c r="AN300" i="3" s="1"/>
  <c r="AP300" i="3" s="1"/>
  <c r="AX300" i="3" s="1"/>
  <c r="AF301" i="3"/>
  <c r="AN301" i="3" s="1"/>
  <c r="AP301" i="3" s="1"/>
  <c r="AX301" i="3" s="1"/>
  <c r="AF290" i="3"/>
  <c r="AN290" i="3" s="1"/>
  <c r="AP290" i="3" s="1"/>
  <c r="AX290" i="3" s="1"/>
  <c r="AF435" i="3"/>
  <c r="AN435" i="3" s="1"/>
  <c r="AP435" i="3" s="1"/>
  <c r="AX435" i="3" s="1"/>
  <c r="AF699" i="3"/>
  <c r="AN699" i="3" s="1"/>
  <c r="AP699" i="3" s="1"/>
  <c r="AX699" i="3" s="1"/>
  <c r="AF717" i="3"/>
  <c r="AN717" i="3" s="1"/>
  <c r="AP717" i="3" s="1"/>
  <c r="AX717" i="3" s="1"/>
  <c r="AF352" i="3"/>
  <c r="AN352" i="3" s="1"/>
  <c r="AP352" i="3" s="1"/>
  <c r="AX352" i="3" s="1"/>
  <c r="AF427" i="3"/>
  <c r="AN427" i="3" s="1"/>
  <c r="AP427" i="3" s="1"/>
  <c r="AX427" i="3" s="1"/>
  <c r="AL104" i="14"/>
  <c r="AO104" i="14" s="1"/>
  <c r="AV104" i="14" s="1"/>
  <c r="AY104" i="14" s="1"/>
  <c r="AE364" i="12"/>
  <c r="AK364" i="12" s="1"/>
  <c r="AM364" i="12" s="1"/>
  <c r="AS364" i="12" s="1"/>
  <c r="AE95" i="12"/>
  <c r="AK95" i="12" s="1"/>
  <c r="AM95" i="12" s="1"/>
  <c r="AS95" i="12" s="1"/>
  <c r="AE383" i="12"/>
  <c r="AK383" i="12" s="1"/>
  <c r="AM383" i="12" s="1"/>
  <c r="AS383" i="12" s="1"/>
  <c r="AE389" i="12"/>
  <c r="AK389" i="12" s="1"/>
  <c r="AM389" i="12" s="1"/>
  <c r="AS389" i="12" s="1"/>
  <c r="AE657" i="12"/>
  <c r="AK657" i="12" s="1"/>
  <c r="AM657" i="12" s="1"/>
  <c r="AS657" i="12" s="1"/>
  <c r="AE365" i="12"/>
  <c r="AK365" i="12" s="1"/>
  <c r="AM365" i="12" s="1"/>
  <c r="AS365" i="12" s="1"/>
  <c r="AE406" i="12"/>
  <c r="AK406" i="12" s="1"/>
  <c r="AM406" i="12" s="1"/>
  <c r="AS406" i="12" s="1"/>
  <c r="AN85" i="14"/>
  <c r="AO85" i="14" s="1"/>
  <c r="AX85" i="14" s="1"/>
  <c r="AY85" i="14" s="1"/>
  <c r="AF355" i="3"/>
  <c r="AN355" i="3" s="1"/>
  <c r="AP355" i="3" s="1"/>
  <c r="AX355" i="3" s="1"/>
  <c r="AF356" i="3"/>
  <c r="AN356" i="3" s="1"/>
  <c r="AP356" i="3" s="1"/>
  <c r="AX356" i="3" s="1"/>
  <c r="AF306" i="3"/>
  <c r="AN306" i="3" s="1"/>
  <c r="AP306" i="3" s="1"/>
  <c r="AX306" i="3" s="1"/>
  <c r="AF330" i="3"/>
  <c r="AN330" i="3" s="1"/>
  <c r="AP330" i="3" s="1"/>
  <c r="AX330" i="3" s="1"/>
  <c r="AF363" i="3"/>
  <c r="AN363" i="3" s="1"/>
  <c r="AP363" i="3" s="1"/>
  <c r="AX363" i="3" s="1"/>
  <c r="AF346" i="3"/>
  <c r="AN346" i="3" s="1"/>
  <c r="AP346" i="3" s="1"/>
  <c r="AX346" i="3" s="1"/>
  <c r="AF303" i="3"/>
  <c r="AN303" i="3" s="1"/>
  <c r="AP303" i="3" s="1"/>
  <c r="AX303" i="3" s="1"/>
  <c r="AF298" i="3"/>
  <c r="AN298" i="3" s="1"/>
  <c r="AP298" i="3" s="1"/>
  <c r="AX298" i="3" s="1"/>
  <c r="AF368" i="3"/>
  <c r="AN368" i="3" s="1"/>
  <c r="AP368" i="3" s="1"/>
  <c r="AX368" i="3" s="1"/>
  <c r="AF357" i="3"/>
  <c r="AN357" i="3" s="1"/>
  <c r="AP357" i="3" s="1"/>
  <c r="AX357" i="3" s="1"/>
  <c r="AF323" i="3"/>
  <c r="AN323" i="3" s="1"/>
  <c r="AP323" i="3" s="1"/>
  <c r="AX323" i="3" s="1"/>
  <c r="AF312" i="3"/>
  <c r="AN312" i="3" s="1"/>
  <c r="AP312" i="3" s="1"/>
  <c r="AX312" i="3" s="1"/>
  <c r="AF313" i="3"/>
  <c r="AN313" i="3" s="1"/>
  <c r="AP313" i="3" s="1"/>
  <c r="AX313" i="3" s="1"/>
  <c r="AF302" i="3"/>
  <c r="AN302" i="3" s="1"/>
  <c r="AP302" i="3" s="1"/>
  <c r="AX302" i="3" s="1"/>
  <c r="AF709" i="3"/>
  <c r="AN709" i="3" s="1"/>
  <c r="AP709" i="3" s="1"/>
  <c r="AX709" i="3" s="1"/>
  <c r="AF700" i="3"/>
  <c r="AN700" i="3" s="1"/>
  <c r="AP700" i="3" s="1"/>
  <c r="AX700" i="3" s="1"/>
  <c r="AN156" i="14"/>
  <c r="AO156" i="14" s="1"/>
  <c r="AE390" i="12"/>
  <c r="AK390" i="12" s="1"/>
  <c r="AM390" i="12" s="1"/>
  <c r="AS390" i="12" s="1"/>
  <c r="AF278" i="3"/>
  <c r="AN278" i="3" s="1"/>
  <c r="AP278" i="3" s="1"/>
  <c r="AX278" i="3" s="1"/>
  <c r="AL36" i="14"/>
  <c r="AO36" i="14" s="1"/>
  <c r="AV36" i="14" s="1"/>
  <c r="AE72" i="12"/>
  <c r="AK72" i="12" s="1"/>
  <c r="AM72" i="12" s="1"/>
  <c r="AS72" i="12" s="1"/>
  <c r="AE405" i="12"/>
  <c r="AK405" i="12" s="1"/>
  <c r="AM405" i="12" s="1"/>
  <c r="AS405" i="12" s="1"/>
  <c r="AE410" i="12"/>
  <c r="AK410" i="12" s="1"/>
  <c r="AM410" i="12" s="1"/>
  <c r="AS410" i="12" s="1"/>
  <c r="AE379" i="12"/>
  <c r="AK379" i="12" s="1"/>
  <c r="AM379" i="12" s="1"/>
  <c r="AS379" i="12" s="1"/>
  <c r="AE411" i="12"/>
  <c r="AK411" i="12" s="1"/>
  <c r="AM411" i="12" s="1"/>
  <c r="AS411" i="12" s="1"/>
  <c r="AE369" i="12"/>
  <c r="AK369" i="12" s="1"/>
  <c r="AM369" i="12" s="1"/>
  <c r="AS369" i="12" s="1"/>
  <c r="AE409" i="12"/>
  <c r="AK409" i="12" s="1"/>
  <c r="AM409" i="12" s="1"/>
  <c r="AS409" i="12" s="1"/>
  <c r="AF343" i="3"/>
  <c r="AN343" i="3" s="1"/>
  <c r="AP343" i="3" s="1"/>
  <c r="AX343" i="3" s="1"/>
  <c r="AF380" i="3"/>
  <c r="AN380" i="3" s="1"/>
  <c r="AP380" i="3" s="1"/>
  <c r="AX380" i="3" s="1"/>
  <c r="AF391" i="3"/>
  <c r="AN391" i="3" s="1"/>
  <c r="AP391" i="3" s="1"/>
  <c r="AX391" i="3" s="1"/>
  <c r="AF424" i="3"/>
  <c r="AN424" i="3" s="1"/>
  <c r="AP424" i="3" s="1"/>
  <c r="AX424" i="3" s="1"/>
  <c r="AF415" i="3"/>
  <c r="AN415" i="3" s="1"/>
  <c r="AP415" i="3" s="1"/>
  <c r="AX415" i="3" s="1"/>
  <c r="AF376" i="3"/>
  <c r="AN376" i="3" s="1"/>
  <c r="AP376" i="3" s="1"/>
  <c r="AX376" i="3" s="1"/>
  <c r="AF318" i="3"/>
  <c r="AN318" i="3" s="1"/>
  <c r="AP318" i="3" s="1"/>
  <c r="AX318" i="3" s="1"/>
  <c r="AF334" i="3"/>
  <c r="AN334" i="3" s="1"/>
  <c r="AP334" i="3" s="1"/>
  <c r="AX334" i="3" s="1"/>
  <c r="AF388" i="3"/>
  <c r="AN388" i="3" s="1"/>
  <c r="AP388" i="3" s="1"/>
  <c r="AX388" i="3" s="1"/>
  <c r="AF369" i="3"/>
  <c r="AN369" i="3" s="1"/>
  <c r="AP369" i="3" s="1"/>
  <c r="AX369" i="3" s="1"/>
  <c r="AF335" i="3"/>
  <c r="AN335" i="3" s="1"/>
  <c r="AP335" i="3" s="1"/>
  <c r="AX335" i="3" s="1"/>
  <c r="AF324" i="3"/>
  <c r="AN324" i="3" s="1"/>
  <c r="AP324" i="3" s="1"/>
  <c r="AX324" i="3" s="1"/>
  <c r="AF325" i="3"/>
  <c r="AN325" i="3" s="1"/>
  <c r="AP325" i="3" s="1"/>
  <c r="AX325" i="3" s="1"/>
  <c r="AF314" i="3"/>
  <c r="AN314" i="3" s="1"/>
  <c r="AP314" i="3" s="1"/>
  <c r="AX314" i="3" s="1"/>
  <c r="AF710" i="3"/>
  <c r="AN710" i="3" s="1"/>
  <c r="AP710" i="3" s="1"/>
  <c r="AX710" i="3" s="1"/>
  <c r="AF702" i="3"/>
  <c r="AN702" i="3" s="1"/>
  <c r="AP702" i="3" s="1"/>
  <c r="AX702" i="3" s="1"/>
  <c r="AN155" i="14"/>
  <c r="AO155" i="14" s="1"/>
  <c r="AL103" i="14"/>
  <c r="AO103" i="14" s="1"/>
  <c r="AV103" i="14" s="1"/>
  <c r="AY103" i="14" s="1"/>
  <c r="AE92" i="12"/>
  <c r="AK92" i="12" s="1"/>
  <c r="AM92" i="12" s="1"/>
  <c r="AS92" i="12" s="1"/>
  <c r="AE407" i="12"/>
  <c r="AK407" i="12" s="1"/>
  <c r="AM407" i="12" s="1"/>
  <c r="AS407" i="12" s="1"/>
  <c r="AE423" i="12"/>
  <c r="AK423" i="12" s="1"/>
  <c r="AM423" i="12" s="1"/>
  <c r="AS423" i="12" s="1"/>
  <c r="AE402" i="12"/>
  <c r="AK402" i="12" s="1"/>
  <c r="AM402" i="12" s="1"/>
  <c r="AS402" i="12" s="1"/>
  <c r="AE420" i="12"/>
  <c r="AK420" i="12" s="1"/>
  <c r="AM420" i="12" s="1"/>
  <c r="AS420" i="12" s="1"/>
  <c r="AE373" i="12"/>
  <c r="AK373" i="12" s="1"/>
  <c r="AM373" i="12" s="1"/>
  <c r="AS373" i="12" s="1"/>
  <c r="AE412" i="12"/>
  <c r="AK412" i="12" s="1"/>
  <c r="AM412" i="12" s="1"/>
  <c r="AS412" i="12" s="1"/>
  <c r="AF305" i="3"/>
  <c r="AN305" i="3" s="1"/>
  <c r="AP305" i="3" s="1"/>
  <c r="AX305" i="3" s="1"/>
  <c r="AF366" i="3"/>
  <c r="AN366" i="3" s="1"/>
  <c r="AP366" i="3" s="1"/>
  <c r="AX366" i="3" s="1"/>
  <c r="AF401" i="3"/>
  <c r="AN401" i="3" s="1"/>
  <c r="AP401" i="3" s="1"/>
  <c r="AX401" i="3" s="1"/>
  <c r="AF319" i="3"/>
  <c r="AN319" i="3" s="1"/>
  <c r="AP319" i="3" s="1"/>
  <c r="AX319" i="3" s="1"/>
  <c r="AF421" i="3"/>
  <c r="AN421" i="3" s="1"/>
  <c r="AP421" i="3" s="1"/>
  <c r="AX421" i="3" s="1"/>
  <c r="AF413" i="3"/>
  <c r="AN413" i="3" s="1"/>
  <c r="AP413" i="3" s="1"/>
  <c r="AX413" i="3" s="1"/>
  <c r="AF339" i="3"/>
  <c r="AN339" i="3" s="1"/>
  <c r="AP339" i="3" s="1"/>
  <c r="AX339" i="3" s="1"/>
  <c r="AF370" i="3"/>
  <c r="AN370" i="3" s="1"/>
  <c r="AP370" i="3" s="1"/>
  <c r="AX370" i="3" s="1"/>
  <c r="AF403" i="3"/>
  <c r="AN403" i="3" s="1"/>
  <c r="AP403" i="3" s="1"/>
  <c r="AX403" i="3" s="1"/>
  <c r="AF381" i="3"/>
  <c r="AN381" i="3" s="1"/>
  <c r="AP381" i="3" s="1"/>
  <c r="AX381" i="3" s="1"/>
  <c r="AF347" i="3"/>
  <c r="AN347" i="3" s="1"/>
  <c r="AP347" i="3" s="1"/>
  <c r="AX347" i="3" s="1"/>
  <c r="AF336" i="3"/>
  <c r="AN336" i="3" s="1"/>
  <c r="AP336" i="3" s="1"/>
  <c r="AX336" i="3" s="1"/>
  <c r="AF337" i="3"/>
  <c r="AN337" i="3" s="1"/>
  <c r="AP337" i="3" s="1"/>
  <c r="AX337" i="3" s="1"/>
  <c r="AF326" i="3"/>
  <c r="AN326" i="3" s="1"/>
  <c r="AP326" i="3" s="1"/>
  <c r="AX326" i="3" s="1"/>
  <c r="AF711" i="3"/>
  <c r="AN711" i="3" s="1"/>
  <c r="AP711" i="3" s="1"/>
  <c r="AX711" i="3" s="1"/>
  <c r="AF428" i="3"/>
  <c r="AN428" i="3" s="1"/>
  <c r="AP428" i="3" s="1"/>
  <c r="AX428" i="3" s="1"/>
  <c r="AL172" i="14"/>
  <c r="AO172" i="14" s="1"/>
  <c r="AV172" i="14" s="1"/>
  <c r="AY172" i="14" s="1"/>
  <c r="AE368" i="12"/>
  <c r="AK368" i="12" s="1"/>
  <c r="AM368" i="12" s="1"/>
  <c r="AS368" i="12" s="1"/>
  <c r="AL127" i="14"/>
  <c r="AO127" i="14" s="1"/>
  <c r="AV127" i="14" s="1"/>
  <c r="AY127" i="14" s="1"/>
  <c r="AE370" i="12"/>
  <c r="AK370" i="12" s="1"/>
  <c r="AM370" i="12" s="1"/>
  <c r="AS370" i="12" s="1"/>
  <c r="AE396" i="12"/>
  <c r="AK396" i="12" s="1"/>
  <c r="AM396" i="12" s="1"/>
  <c r="AS396" i="12" s="1"/>
  <c r="AE374" i="12"/>
  <c r="AK374" i="12" s="1"/>
  <c r="AM374" i="12" s="1"/>
  <c r="AS374" i="12" s="1"/>
  <c r="AE69" i="12"/>
  <c r="AK69" i="12" s="1"/>
  <c r="AM69" i="12" s="1"/>
  <c r="AS69" i="12" s="1"/>
  <c r="AE419" i="12"/>
  <c r="AK419" i="12" s="1"/>
  <c r="AM419" i="12" s="1"/>
  <c r="AS419" i="12" s="1"/>
  <c r="AE413" i="12"/>
  <c r="AK413" i="12" s="1"/>
  <c r="AM413" i="12" s="1"/>
  <c r="AS413" i="12" s="1"/>
  <c r="AE377" i="12"/>
  <c r="AK377" i="12" s="1"/>
  <c r="AM377" i="12" s="1"/>
  <c r="AS377" i="12" s="1"/>
  <c r="AE415" i="12"/>
  <c r="AK415" i="12" s="1"/>
  <c r="AM415" i="12" s="1"/>
  <c r="AS415" i="12" s="1"/>
  <c r="AF328" i="3"/>
  <c r="AN328" i="3" s="1"/>
  <c r="AP328" i="3" s="1"/>
  <c r="AX328" i="3" s="1"/>
  <c r="AF291" i="3"/>
  <c r="AN291" i="3" s="1"/>
  <c r="AP291" i="3" s="1"/>
  <c r="AX291" i="3" s="1"/>
  <c r="AF270" i="3"/>
  <c r="AN270" i="3" s="1"/>
  <c r="AP270" i="3" s="1"/>
  <c r="AX270" i="3" s="1"/>
  <c r="AF320" i="3"/>
  <c r="AN320" i="3" s="1"/>
  <c r="AP320" i="3" s="1"/>
  <c r="AX320" i="3" s="1"/>
  <c r="AF279" i="3"/>
  <c r="AN279" i="3" s="1"/>
  <c r="AP279" i="3" s="1"/>
  <c r="AX279" i="3" s="1"/>
  <c r="AF16" i="3"/>
  <c r="AN16" i="3" s="1"/>
  <c r="AP16" i="3" s="1"/>
  <c r="AX16" i="3" s="1"/>
  <c r="AF354" i="3"/>
  <c r="AN354" i="3" s="1"/>
  <c r="AP354" i="3" s="1"/>
  <c r="AX354" i="3" s="1"/>
  <c r="AF406" i="3"/>
  <c r="AN406" i="3" s="1"/>
  <c r="AP406" i="3" s="1"/>
  <c r="AX406" i="3" s="1"/>
  <c r="AF404" i="3"/>
  <c r="AN404" i="3" s="1"/>
  <c r="AP404" i="3" s="1"/>
  <c r="AX404" i="3" s="1"/>
  <c r="AF393" i="3"/>
  <c r="AN393" i="3" s="1"/>
  <c r="AP393" i="3" s="1"/>
  <c r="AX393" i="3" s="1"/>
  <c r="AF359" i="3"/>
  <c r="AN359" i="3" s="1"/>
  <c r="AP359" i="3" s="1"/>
  <c r="AX359" i="3" s="1"/>
  <c r="AF348" i="3"/>
  <c r="AN348" i="3" s="1"/>
  <c r="AP348" i="3" s="1"/>
  <c r="AX348" i="3" s="1"/>
  <c r="AF349" i="3"/>
  <c r="AN349" i="3" s="1"/>
  <c r="AP349" i="3" s="1"/>
  <c r="AX349" i="3" s="1"/>
  <c r="AF338" i="3"/>
  <c r="AN338" i="3" s="1"/>
  <c r="AP338" i="3" s="1"/>
  <c r="AX338" i="3" s="1"/>
  <c r="AF712" i="3"/>
  <c r="AN712" i="3" s="1"/>
  <c r="AP712" i="3" s="1"/>
  <c r="AX712" i="3" s="1"/>
  <c r="AF720" i="3"/>
  <c r="AN720" i="3" s="1"/>
  <c r="AP720" i="3" s="1"/>
  <c r="AX720" i="3" s="1"/>
  <c r="AL173" i="14"/>
  <c r="AO173" i="14" s="1"/>
  <c r="AV173" i="14" s="1"/>
  <c r="AY173" i="14" s="1"/>
  <c r="AE398" i="12"/>
  <c r="AK398" i="12" s="1"/>
  <c r="AM398" i="12" s="1"/>
  <c r="AS398" i="12" s="1"/>
  <c r="AE605" i="12"/>
  <c r="AK605" i="12" s="1"/>
  <c r="AM605" i="12" s="1"/>
  <c r="AS605" i="12" s="1"/>
  <c r="AF719" i="3"/>
  <c r="AN719" i="3" s="1"/>
  <c r="AP719" i="3" s="1"/>
  <c r="AX719" i="3" s="1"/>
  <c r="AF429" i="3"/>
  <c r="AN429" i="3" s="1"/>
  <c r="AP429" i="3" s="1"/>
  <c r="AX429" i="3" s="1"/>
  <c r="AE99" i="12"/>
  <c r="AK99" i="12" s="1"/>
  <c r="AM99" i="12" s="1"/>
  <c r="AS99" i="12" s="1"/>
  <c r="AE414" i="12"/>
  <c r="AK414" i="12" s="1"/>
  <c r="AM414" i="12" s="1"/>
  <c r="AS414" i="12" s="1"/>
  <c r="AE426" i="12"/>
  <c r="AK426" i="12" s="1"/>
  <c r="AM426" i="12" s="1"/>
  <c r="AS426" i="12" s="1"/>
  <c r="AE73" i="12"/>
  <c r="AK73" i="12" s="1"/>
  <c r="AM73" i="12" s="1"/>
  <c r="AS73" i="12" s="1"/>
  <c r="AE371" i="12"/>
  <c r="AK371" i="12" s="1"/>
  <c r="AM371" i="12" s="1"/>
  <c r="AS371" i="12" s="1"/>
  <c r="AE422" i="12"/>
  <c r="AK422" i="12" s="1"/>
  <c r="AM422" i="12" s="1"/>
  <c r="AS422" i="12" s="1"/>
  <c r="AE381" i="12"/>
  <c r="AK381" i="12" s="1"/>
  <c r="AM381" i="12" s="1"/>
  <c r="AS381" i="12" s="1"/>
  <c r="AE418" i="12"/>
  <c r="AK418" i="12" s="1"/>
  <c r="AM418" i="12" s="1"/>
  <c r="AS418" i="12" s="1"/>
  <c r="AF274" i="3"/>
  <c r="AN274" i="3" s="1"/>
  <c r="AP274" i="3" s="1"/>
  <c r="AX274" i="3" s="1"/>
  <c r="AF365" i="3"/>
  <c r="AN365" i="3" s="1"/>
  <c r="AP365" i="3" s="1"/>
  <c r="AX365" i="3" s="1"/>
  <c r="AF283" i="3"/>
  <c r="AN283" i="3" s="1"/>
  <c r="AP283" i="3" s="1"/>
  <c r="AX283" i="3" s="1"/>
  <c r="AF329" i="3"/>
  <c r="AN329" i="3" s="1"/>
  <c r="AP329" i="3" s="1"/>
  <c r="AX329" i="3" s="1"/>
  <c r="AF310" i="3"/>
  <c r="AN310" i="3" s="1"/>
  <c r="AP310" i="3" s="1"/>
  <c r="AX310" i="3" s="1"/>
  <c r="AF21" i="3"/>
  <c r="AN21" i="3" s="1"/>
  <c r="AP21" i="3" s="1"/>
  <c r="AX21" i="3" s="1"/>
  <c r="AF375" i="3"/>
  <c r="AN375" i="3" s="1"/>
  <c r="AP375" i="3" s="1"/>
  <c r="AX375" i="3" s="1"/>
  <c r="AF280" i="3"/>
  <c r="AN280" i="3" s="1"/>
  <c r="AP280" i="3" s="1"/>
  <c r="AX280" i="3" s="1"/>
  <c r="AF419" i="3"/>
  <c r="AN419" i="3" s="1"/>
  <c r="AP419" i="3" s="1"/>
  <c r="AX419" i="3" s="1"/>
  <c r="AF405" i="3"/>
  <c r="AN405" i="3" s="1"/>
  <c r="AP405" i="3" s="1"/>
  <c r="AX405" i="3" s="1"/>
  <c r="AF371" i="3"/>
  <c r="AN371" i="3" s="1"/>
  <c r="AP371" i="3" s="1"/>
  <c r="AX371" i="3" s="1"/>
  <c r="AF360" i="3"/>
  <c r="AN360" i="3" s="1"/>
  <c r="AP360" i="3" s="1"/>
  <c r="AX360" i="3" s="1"/>
  <c r="AF361" i="3"/>
  <c r="AN361" i="3" s="1"/>
  <c r="AP361" i="3" s="1"/>
  <c r="AX361" i="3" s="1"/>
  <c r="AF350" i="3"/>
  <c r="AN350" i="3" s="1"/>
  <c r="AP350" i="3" s="1"/>
  <c r="AX350" i="3" s="1"/>
  <c r="AF714" i="3"/>
  <c r="AN714" i="3" s="1"/>
  <c r="AP714" i="3" s="1"/>
  <c r="AX714" i="3" s="1"/>
  <c r="AF701" i="3"/>
  <c r="AN701" i="3" s="1"/>
  <c r="AP701" i="3" s="1"/>
  <c r="AX701" i="3" s="1"/>
  <c r="AE400" i="12"/>
  <c r="AK400" i="12" s="1"/>
  <c r="AM400" i="12" s="1"/>
  <c r="AS400" i="12" s="1"/>
  <c r="AL122" i="14"/>
  <c r="AO122" i="14" s="1"/>
  <c r="AV122" i="14" s="1"/>
  <c r="AY122" i="14" s="1"/>
  <c r="AE71" i="12"/>
  <c r="AK71" i="12" s="1"/>
  <c r="AM71" i="12" s="1"/>
  <c r="AS71" i="12" s="1"/>
  <c r="AE96" i="12"/>
  <c r="AK96" i="12" s="1"/>
  <c r="AM96" i="12" s="1"/>
  <c r="AS96" i="12" s="1"/>
  <c r="AE94" i="12"/>
  <c r="AK94" i="12" s="1"/>
  <c r="AM94" i="12" s="1"/>
  <c r="AS94" i="12" s="1"/>
  <c r="AE93" i="12"/>
  <c r="AK93" i="12" s="1"/>
  <c r="AM93" i="12" s="1"/>
  <c r="AS93" i="12" s="1"/>
  <c r="AE376" i="12"/>
  <c r="AK376" i="12" s="1"/>
  <c r="AM376" i="12" s="1"/>
  <c r="AS376" i="12" s="1"/>
  <c r="AE366" i="12"/>
  <c r="AK366" i="12" s="1"/>
  <c r="AM366" i="12" s="1"/>
  <c r="AS366" i="12" s="1"/>
  <c r="AE385" i="12"/>
  <c r="AK385" i="12" s="1"/>
  <c r="AM385" i="12" s="1"/>
  <c r="AS385" i="12" s="1"/>
  <c r="AE421" i="12"/>
  <c r="AK421" i="12" s="1"/>
  <c r="AM421" i="12" s="1"/>
  <c r="AS421" i="12" s="1"/>
  <c r="AN37" i="14"/>
  <c r="AO37" i="14" s="1"/>
  <c r="AX37" i="14" s="1"/>
  <c r="AY37" i="14" s="1"/>
  <c r="AF294" i="3"/>
  <c r="AN294" i="3" s="1"/>
  <c r="AP294" i="3" s="1"/>
  <c r="AX294" i="3" s="1"/>
  <c r="AF417" i="3"/>
  <c r="AN417" i="3" s="1"/>
  <c r="AP417" i="3" s="1"/>
  <c r="AX417" i="3" s="1"/>
  <c r="AF284" i="3"/>
  <c r="AN284" i="3" s="1"/>
  <c r="AP284" i="3" s="1"/>
  <c r="AX284" i="3" s="1"/>
  <c r="AF344" i="3"/>
  <c r="AN344" i="3" s="1"/>
  <c r="AP344" i="3" s="1"/>
  <c r="AX344" i="3" s="1"/>
  <c r="AF340" i="3"/>
  <c r="AN340" i="3" s="1"/>
  <c r="AP340" i="3" s="1"/>
  <c r="AX340" i="3" s="1"/>
  <c r="AF26" i="3"/>
  <c r="AN26" i="3" s="1"/>
  <c r="AP26" i="3" s="1"/>
  <c r="AX26" i="3" s="1"/>
  <c r="AF390" i="3"/>
  <c r="AN390" i="3" s="1"/>
  <c r="AP390" i="3" s="1"/>
  <c r="AX390" i="3" s="1"/>
  <c r="AF295" i="3"/>
  <c r="AN295" i="3" s="1"/>
  <c r="AP295" i="3" s="1"/>
  <c r="AX295" i="3" s="1"/>
  <c r="AF273" i="3"/>
  <c r="AN273" i="3" s="1"/>
  <c r="AP273" i="3" s="1"/>
  <c r="AX273" i="3" s="1"/>
  <c r="AF433" i="3"/>
  <c r="AN433" i="3" s="1"/>
  <c r="AP433" i="3" s="1"/>
  <c r="AX433" i="3" s="1"/>
  <c r="AF383" i="3"/>
  <c r="AN383" i="3" s="1"/>
  <c r="AP383" i="3" s="1"/>
  <c r="AX383" i="3" s="1"/>
  <c r="AF372" i="3"/>
  <c r="AN372" i="3" s="1"/>
  <c r="AP372" i="3" s="1"/>
  <c r="AX372" i="3" s="1"/>
  <c r="AF373" i="3"/>
  <c r="AN373" i="3" s="1"/>
  <c r="AP373" i="3" s="1"/>
  <c r="AX373" i="3" s="1"/>
  <c r="AF362" i="3"/>
  <c r="AN362" i="3" s="1"/>
  <c r="AP362" i="3" s="1"/>
  <c r="AX362" i="3" s="1"/>
  <c r="AF425" i="3"/>
  <c r="AN425" i="3" s="1"/>
  <c r="AP425" i="3" s="1"/>
  <c r="AX425" i="3" s="1"/>
  <c r="AF713" i="3"/>
  <c r="AN713" i="3" s="1"/>
  <c r="AP713" i="3" s="1"/>
  <c r="AX713" i="3" s="1"/>
  <c r="AL63" i="14"/>
  <c r="AO63" i="14" s="1"/>
  <c r="AV63" i="14" s="1"/>
  <c r="AY63" i="14" s="1"/>
  <c r="AE91" i="12"/>
  <c r="AK91" i="12" s="1"/>
  <c r="AM91" i="12" s="1"/>
  <c r="AS91" i="12" s="1"/>
  <c r="AE417" i="12"/>
  <c r="AK417" i="12" s="1"/>
  <c r="AM417" i="12" s="1"/>
  <c r="AS417" i="12" s="1"/>
  <c r="AE399" i="12"/>
  <c r="AK399" i="12" s="1"/>
  <c r="AM399" i="12" s="1"/>
  <c r="AS399" i="12" s="1"/>
  <c r="AE97" i="12"/>
  <c r="AK97" i="12" s="1"/>
  <c r="AM97" i="12" s="1"/>
  <c r="AS97" i="12" s="1"/>
  <c r="AE384" i="12"/>
  <c r="AK384" i="12" s="1"/>
  <c r="AM384" i="12" s="1"/>
  <c r="AS384" i="12" s="1"/>
  <c r="AE372" i="12"/>
  <c r="AK372" i="12" s="1"/>
  <c r="AM372" i="12" s="1"/>
  <c r="AS372" i="12" s="1"/>
  <c r="AE388" i="12"/>
  <c r="AK388" i="12" s="1"/>
  <c r="AM388" i="12" s="1"/>
  <c r="AS388" i="12" s="1"/>
  <c r="AE424" i="12"/>
  <c r="AK424" i="12" s="1"/>
  <c r="AM424" i="12" s="1"/>
  <c r="AS424" i="12" s="1"/>
  <c r="AN72" i="14"/>
  <c r="AO72" i="14" s="1"/>
  <c r="AX72" i="14" s="1"/>
  <c r="AY72" i="14" s="1"/>
  <c r="AF342" i="3"/>
  <c r="AN342" i="3" s="1"/>
  <c r="AP342" i="3" s="1"/>
  <c r="AX342" i="3" s="1"/>
  <c r="AF271" i="3"/>
  <c r="AN271" i="3" s="1"/>
  <c r="AP271" i="3" s="1"/>
  <c r="AX271" i="3" s="1"/>
  <c r="AF293" i="3"/>
  <c r="AN293" i="3" s="1"/>
  <c r="AP293" i="3" s="1"/>
  <c r="AX293" i="3" s="1"/>
  <c r="AF387" i="3"/>
  <c r="AN387" i="3" s="1"/>
  <c r="AP387" i="3" s="1"/>
  <c r="AX387" i="3" s="1"/>
  <c r="AF377" i="3"/>
  <c r="AN377" i="3" s="1"/>
  <c r="AP377" i="3" s="1"/>
  <c r="AX377" i="3" s="1"/>
  <c r="AF286" i="3"/>
  <c r="AN286" i="3" s="1"/>
  <c r="AP286" i="3" s="1"/>
  <c r="AX286" i="3" s="1"/>
  <c r="AF411" i="3"/>
  <c r="AN411" i="3" s="1"/>
  <c r="AP411" i="3" s="1"/>
  <c r="AX411" i="3" s="1"/>
  <c r="AF296" i="3"/>
  <c r="AN296" i="3" s="1"/>
  <c r="AP296" i="3" s="1"/>
  <c r="AX296" i="3" s="1"/>
  <c r="AF285" i="3"/>
  <c r="AN285" i="3" s="1"/>
  <c r="AP285" i="3" s="1"/>
  <c r="AX285" i="3" s="1"/>
  <c r="AF434" i="3"/>
  <c r="AN434" i="3" s="1"/>
  <c r="AP434" i="3" s="1"/>
  <c r="AX434" i="3" s="1"/>
  <c r="AF395" i="3"/>
  <c r="AN395" i="3" s="1"/>
  <c r="AP395" i="3" s="1"/>
  <c r="AX395" i="3" s="1"/>
  <c r="AF384" i="3"/>
  <c r="AN384" i="3" s="1"/>
  <c r="AP384" i="3" s="1"/>
  <c r="AX384" i="3" s="1"/>
  <c r="AF385" i="3"/>
  <c r="AN385" i="3" s="1"/>
  <c r="AP385" i="3" s="1"/>
  <c r="AX385" i="3" s="1"/>
  <c r="AF374" i="3"/>
  <c r="AN374" i="3" s="1"/>
  <c r="AP374" i="3" s="1"/>
  <c r="AX374" i="3" s="1"/>
  <c r="AF708" i="3"/>
  <c r="AN708" i="3" s="1"/>
  <c r="AP708" i="3" s="1"/>
  <c r="AX708" i="3" s="1"/>
  <c r="AF703" i="3"/>
  <c r="AN703" i="3" s="1"/>
  <c r="AP703" i="3" s="1"/>
  <c r="AX703" i="3" s="1"/>
  <c r="AE607" i="12"/>
  <c r="AK607" i="12" s="1"/>
  <c r="AM607" i="12" s="1"/>
  <c r="AS607" i="12" s="1"/>
  <c r="AL75" i="14"/>
  <c r="AO75" i="14" s="1"/>
  <c r="AV75" i="14" s="1"/>
  <c r="AY75" i="14" s="1"/>
  <c r="AE408" i="12"/>
  <c r="AK408" i="12" s="1"/>
  <c r="AM408" i="12" s="1"/>
  <c r="AS408" i="12" s="1"/>
  <c r="AE98" i="12"/>
  <c r="AK98" i="12" s="1"/>
  <c r="AM98" i="12" s="1"/>
  <c r="AS98" i="12" s="1"/>
  <c r="AE401" i="12"/>
  <c r="AK401" i="12" s="1"/>
  <c r="AM401" i="12" s="1"/>
  <c r="AS401" i="12" s="1"/>
  <c r="AE101" i="12"/>
  <c r="AK101" i="12" s="1"/>
  <c r="AM101" i="12" s="1"/>
  <c r="AS101" i="12" s="1"/>
  <c r="AE393" i="12"/>
  <c r="AK393" i="12" s="1"/>
  <c r="AM393" i="12" s="1"/>
  <c r="AS393" i="12" s="1"/>
  <c r="AE375" i="12"/>
  <c r="AK375" i="12" s="1"/>
  <c r="AM375" i="12" s="1"/>
  <c r="AS375" i="12" s="1"/>
  <c r="AE391" i="12"/>
  <c r="AK391" i="12" s="1"/>
  <c r="AM391" i="12" s="1"/>
  <c r="AS391" i="12" s="1"/>
  <c r="AN73" i="14"/>
  <c r="AO73" i="14" s="1"/>
  <c r="AX73" i="14" s="1"/>
  <c r="AY73" i="14" s="1"/>
  <c r="AF432" i="3"/>
  <c r="AN432" i="3" s="1"/>
  <c r="AP432" i="3" s="1"/>
  <c r="AX432" i="3" s="1"/>
  <c r="AF392" i="3"/>
  <c r="AN392" i="3" s="1"/>
  <c r="AP392" i="3" s="1"/>
  <c r="AX392" i="3" s="1"/>
  <c r="AF308" i="3"/>
  <c r="AN308" i="3" s="1"/>
  <c r="AP308" i="3" s="1"/>
  <c r="AX308" i="3" s="1"/>
  <c r="AF418" i="3"/>
  <c r="AN418" i="3" s="1"/>
  <c r="AP418" i="3" s="1"/>
  <c r="AX418" i="3" s="1"/>
  <c r="AF400" i="3"/>
  <c r="AN400" i="3" s="1"/>
  <c r="AP400" i="3" s="1"/>
  <c r="AX400" i="3" s="1"/>
  <c r="AF322" i="3"/>
  <c r="AN322" i="3" s="1"/>
  <c r="AP322" i="3" s="1"/>
  <c r="AX322" i="3" s="1"/>
  <c r="AF281" i="3"/>
  <c r="AN281" i="3" s="1"/>
  <c r="AP281" i="3" s="1"/>
  <c r="AX281" i="3" s="1"/>
  <c r="AF316" i="3"/>
  <c r="AN316" i="3" s="1"/>
  <c r="AP316" i="3" s="1"/>
  <c r="AX316" i="3" s="1"/>
  <c r="AF297" i="3"/>
  <c r="AN297" i="3" s="1"/>
  <c r="AP297" i="3" s="1"/>
  <c r="AX297" i="3" s="1"/>
  <c r="AF718" i="3"/>
  <c r="AN718" i="3" s="1"/>
  <c r="AP718" i="3" s="1"/>
  <c r="AX718" i="3" s="1"/>
  <c r="AF407" i="3"/>
  <c r="AN407" i="3" s="1"/>
  <c r="AP407" i="3" s="1"/>
  <c r="AX407" i="3" s="1"/>
  <c r="AF396" i="3"/>
  <c r="AN396" i="3" s="1"/>
  <c r="AP396" i="3" s="1"/>
  <c r="AX396" i="3" s="1"/>
  <c r="AF397" i="3"/>
  <c r="AN397" i="3" s="1"/>
  <c r="AP397" i="3" s="1"/>
  <c r="AX397" i="3" s="1"/>
  <c r="AF386" i="3"/>
  <c r="AN386" i="3" s="1"/>
  <c r="AP386" i="3" s="1"/>
  <c r="AX386" i="3" s="1"/>
  <c r="AF426" i="3"/>
  <c r="AN426" i="3" s="1"/>
  <c r="AP426" i="3" s="1"/>
  <c r="AX426" i="3" s="1"/>
  <c r="AF715" i="3"/>
  <c r="AN715" i="3" s="1"/>
  <c r="AP715" i="3" s="1"/>
  <c r="AX715" i="3" s="1"/>
  <c r="AE416" i="12"/>
  <c r="AK416" i="12" s="1"/>
  <c r="AM416" i="12" s="1"/>
  <c r="AS416" i="12" s="1"/>
  <c r="AE100" i="12"/>
  <c r="AK100" i="12" s="1"/>
  <c r="AM100" i="12" s="1"/>
  <c r="AS100" i="12" s="1"/>
  <c r="AE70" i="12"/>
  <c r="AK70" i="12" s="1"/>
  <c r="AM70" i="12" s="1"/>
  <c r="AS70" i="12" s="1"/>
  <c r="AE367" i="12"/>
  <c r="AK367" i="12" s="1"/>
  <c r="AM367" i="12" s="1"/>
  <c r="AS367" i="12" s="1"/>
  <c r="AE404" i="12"/>
  <c r="AK404" i="12" s="1"/>
  <c r="AM404" i="12" s="1"/>
  <c r="AS404" i="12" s="1"/>
  <c r="AE378" i="12"/>
  <c r="AK378" i="12" s="1"/>
  <c r="AM378" i="12" s="1"/>
  <c r="AS378" i="12" s="1"/>
  <c r="AN87" i="14"/>
  <c r="AO87" i="14" s="1"/>
  <c r="AX87" i="14" s="1"/>
  <c r="AY87" i="14" s="1"/>
  <c r="AN52" i="14"/>
  <c r="AO52" i="14" s="1"/>
  <c r="AX52" i="14" s="1"/>
  <c r="AY52" i="14" s="1"/>
  <c r="AF304" i="3"/>
  <c r="AN304" i="3" s="1"/>
  <c r="AP304" i="3" s="1"/>
  <c r="AX304" i="3" s="1"/>
  <c r="AF416" i="3"/>
  <c r="AN416" i="3" s="1"/>
  <c r="AP416" i="3" s="1"/>
  <c r="AX416" i="3" s="1"/>
  <c r="AF351" i="3"/>
  <c r="AN351" i="3" s="1"/>
  <c r="AP351" i="3" s="1"/>
  <c r="AX351" i="3" s="1"/>
  <c r="AF327" i="3"/>
  <c r="AN327" i="3" s="1"/>
  <c r="AP327" i="3" s="1"/>
  <c r="AX327" i="3" s="1"/>
  <c r="AF414" i="3"/>
  <c r="AN414" i="3" s="1"/>
  <c r="AP414" i="3" s="1"/>
  <c r="AX414" i="3" s="1"/>
  <c r="AF358" i="3"/>
  <c r="AN358" i="3" s="1"/>
  <c r="AP358" i="3" s="1"/>
  <c r="AX358" i="3" s="1"/>
  <c r="AF317" i="3"/>
  <c r="AN317" i="3" s="1"/>
  <c r="AP317" i="3" s="1"/>
  <c r="AX317" i="3" s="1"/>
  <c r="AF331" i="3"/>
  <c r="AN331" i="3" s="1"/>
  <c r="AP331" i="3" s="1"/>
  <c r="AX331" i="3" s="1"/>
  <c r="AF309" i="3"/>
  <c r="AN309" i="3" s="1"/>
  <c r="AP309" i="3" s="1"/>
  <c r="AX309" i="3" s="1"/>
  <c r="AF275" i="3"/>
  <c r="AN275" i="3" s="1"/>
  <c r="AP275" i="3" s="1"/>
  <c r="AX275" i="3" s="1"/>
  <c r="AF431" i="3"/>
  <c r="AN431" i="3" s="1"/>
  <c r="AP431" i="3" s="1"/>
  <c r="AX431" i="3" s="1"/>
  <c r="AF408" i="3"/>
  <c r="AN408" i="3" s="1"/>
  <c r="AP408" i="3" s="1"/>
  <c r="AX408" i="3" s="1"/>
  <c r="AF409" i="3"/>
  <c r="AN409" i="3" s="1"/>
  <c r="AP409" i="3" s="1"/>
  <c r="AX409" i="3" s="1"/>
  <c r="AF398" i="3"/>
  <c r="AN398" i="3" s="1"/>
  <c r="AP398" i="3" s="1"/>
  <c r="AX398" i="3" s="1"/>
  <c r="AF706" i="3"/>
  <c r="AN706" i="3" s="1"/>
  <c r="AP706" i="3" s="1"/>
  <c r="AX706" i="3" s="1"/>
  <c r="AJ43" i="12"/>
  <c r="AK43" i="12" s="1"/>
  <c r="AR43" i="12" s="1"/>
  <c r="AS43" i="12" s="1"/>
  <c r="AJ510" i="12"/>
  <c r="AK510" i="12" s="1"/>
  <c r="AR510" i="12" s="1"/>
  <c r="AS510" i="12" s="1"/>
  <c r="AJ29" i="12"/>
  <c r="AK29" i="12" s="1"/>
  <c r="AR29" i="12" s="1"/>
  <c r="AS29" i="12" s="1"/>
  <c r="AK18" i="13"/>
  <c r="AL18" i="13" s="1"/>
  <c r="AS18" i="13" s="1"/>
  <c r="AT18" i="13" s="1"/>
  <c r="AJ30" i="12"/>
  <c r="AK30" i="12" s="1"/>
  <c r="AR30" i="12" s="1"/>
  <c r="AS30" i="12" s="1"/>
  <c r="AJ627" i="12"/>
  <c r="AK627" i="12" s="1"/>
  <c r="AR627" i="12" s="1"/>
  <c r="AS627" i="12" s="1"/>
  <c r="AK8" i="12"/>
  <c r="E28" i="6"/>
  <c r="AK16" i="13"/>
  <c r="AL16" i="13" s="1"/>
  <c r="AS16" i="13" s="1"/>
  <c r="AT16" i="13" s="1"/>
  <c r="AI575" i="3"/>
  <c r="AN575" i="3" s="1"/>
  <c r="AS575" i="3" s="1"/>
  <c r="AX575" i="3" s="1"/>
  <c r="AI570" i="3"/>
  <c r="AN570" i="3" s="1"/>
  <c r="AS570" i="3" s="1"/>
  <c r="AX570" i="3" s="1"/>
  <c r="AI586" i="3"/>
  <c r="AN586" i="3" s="1"/>
  <c r="AS586" i="3" s="1"/>
  <c r="AX586" i="3" s="1"/>
  <c r="AI598" i="3"/>
  <c r="AN598" i="3" s="1"/>
  <c r="AS598" i="3" s="1"/>
  <c r="AX598" i="3" s="1"/>
  <c r="AI576" i="3"/>
  <c r="AN576" i="3" s="1"/>
  <c r="AS576" i="3" s="1"/>
  <c r="AX576" i="3" s="1"/>
  <c r="AI614" i="3"/>
  <c r="AN614" i="3" s="1"/>
  <c r="AS614" i="3" s="1"/>
  <c r="AX614" i="3" s="1"/>
  <c r="AI651" i="3"/>
  <c r="AN651" i="3" s="1"/>
  <c r="AS651" i="3" s="1"/>
  <c r="AX651" i="3" s="1"/>
  <c r="AI605" i="3"/>
  <c r="AN605" i="3" s="1"/>
  <c r="AS605" i="3" s="1"/>
  <c r="AX605" i="3" s="1"/>
  <c r="AJ23" i="12"/>
  <c r="AK23" i="12" s="1"/>
  <c r="AR23" i="12" s="1"/>
  <c r="AS23" i="12" s="1"/>
  <c r="AJ511" i="12"/>
  <c r="AK511" i="12" s="1"/>
  <c r="AR511" i="12" s="1"/>
  <c r="AS511" i="12" s="1"/>
  <c r="E58" i="6"/>
  <c r="AI565" i="3"/>
  <c r="AN565" i="3" s="1"/>
  <c r="AS565" i="3" s="1"/>
  <c r="AX565" i="3" s="1"/>
  <c r="AI625" i="3"/>
  <c r="AN625" i="3" s="1"/>
  <c r="AS625" i="3" s="1"/>
  <c r="AX625" i="3" s="1"/>
  <c r="AI18" i="3"/>
  <c r="AN18" i="3" s="1"/>
  <c r="AS18" i="3" s="1"/>
  <c r="AX18" i="3" s="1"/>
  <c r="AI635" i="3"/>
  <c r="AN635" i="3" s="1"/>
  <c r="AS635" i="3" s="1"/>
  <c r="AX635" i="3" s="1"/>
  <c r="AI595" i="3"/>
  <c r="AN595" i="3" s="1"/>
  <c r="AS595" i="3" s="1"/>
  <c r="AX595" i="3" s="1"/>
  <c r="AI648" i="3"/>
  <c r="AN648" i="3" s="1"/>
  <c r="AS648" i="3" s="1"/>
  <c r="AX648" i="3" s="1"/>
  <c r="AI579" i="3"/>
  <c r="AN579" i="3" s="1"/>
  <c r="AS579" i="3" s="1"/>
  <c r="AX579" i="3" s="1"/>
  <c r="AI628" i="3"/>
  <c r="AN628" i="3" s="1"/>
  <c r="AS628" i="3" s="1"/>
  <c r="AX628" i="3" s="1"/>
  <c r="AJ28" i="12"/>
  <c r="AK28" i="12" s="1"/>
  <c r="AR28" i="12" s="1"/>
  <c r="AS28" i="12" s="1"/>
  <c r="AJ509" i="12"/>
  <c r="AK509" i="12" s="1"/>
  <c r="AR509" i="12" s="1"/>
  <c r="AS509" i="12" s="1"/>
  <c r="AH670" i="3"/>
  <c r="AH672" i="3"/>
  <c r="AI583" i="3"/>
  <c r="AN583" i="3" s="1"/>
  <c r="AS583" i="3" s="1"/>
  <c r="AX583" i="3" s="1"/>
  <c r="AI573" i="3"/>
  <c r="AN573" i="3" s="1"/>
  <c r="AS573" i="3" s="1"/>
  <c r="AX573" i="3" s="1"/>
  <c r="AI25" i="3"/>
  <c r="AN25" i="3" s="1"/>
  <c r="AS25" i="3" s="1"/>
  <c r="AX25" i="3" s="1"/>
  <c r="AI560" i="3"/>
  <c r="AN560" i="3" s="1"/>
  <c r="AS560" i="3" s="1"/>
  <c r="AX560" i="3" s="1"/>
  <c r="AI613" i="3"/>
  <c r="AN613" i="3" s="1"/>
  <c r="AS613" i="3" s="1"/>
  <c r="AX613" i="3" s="1"/>
  <c r="AI687" i="3"/>
  <c r="AN687" i="3" s="1"/>
  <c r="AS687" i="3" s="1"/>
  <c r="AX687" i="3" s="1"/>
  <c r="AI591" i="3"/>
  <c r="AN591" i="3" s="1"/>
  <c r="AS591" i="3" s="1"/>
  <c r="AX591" i="3" s="1"/>
  <c r="AI640" i="3"/>
  <c r="AN640" i="3" s="1"/>
  <c r="AS640" i="3" s="1"/>
  <c r="AX640" i="3" s="1"/>
  <c r="AJ520" i="12"/>
  <c r="AK520" i="12" s="1"/>
  <c r="AR520" i="12" s="1"/>
  <c r="AS520" i="12" s="1"/>
  <c r="AJ513" i="12"/>
  <c r="AK513" i="12" s="1"/>
  <c r="AR513" i="12" s="1"/>
  <c r="AS513" i="12" s="1"/>
  <c r="AH680" i="3"/>
  <c r="AJ514" i="12"/>
  <c r="AK514" i="12" s="1"/>
  <c r="AR514" i="12" s="1"/>
  <c r="AS514" i="12" s="1"/>
  <c r="AI589" i="3"/>
  <c r="AN589" i="3" s="1"/>
  <c r="AS589" i="3" s="1"/>
  <c r="AX589" i="3" s="1"/>
  <c r="AI572" i="3"/>
  <c r="AN572" i="3" s="1"/>
  <c r="AS572" i="3" s="1"/>
  <c r="AX572" i="3" s="1"/>
  <c r="AI689" i="3"/>
  <c r="AN689" i="3" s="1"/>
  <c r="AS689" i="3" s="1"/>
  <c r="AX689" i="3" s="1"/>
  <c r="AI561" i="3"/>
  <c r="AN561" i="3" s="1"/>
  <c r="AS561" i="3" s="1"/>
  <c r="AX561" i="3" s="1"/>
  <c r="AI630" i="3"/>
  <c r="AN630" i="3" s="1"/>
  <c r="AS630" i="3" s="1"/>
  <c r="AX630" i="3" s="1"/>
  <c r="AI566" i="3"/>
  <c r="AN566" i="3" s="1"/>
  <c r="AS566" i="3" s="1"/>
  <c r="AX566" i="3" s="1"/>
  <c r="AI603" i="3"/>
  <c r="AN603" i="3" s="1"/>
  <c r="AS603" i="3" s="1"/>
  <c r="AX603" i="3" s="1"/>
  <c r="AI652" i="3"/>
  <c r="AN652" i="3" s="1"/>
  <c r="AS652" i="3" s="1"/>
  <c r="AX652" i="3" s="1"/>
  <c r="AJ515" i="12"/>
  <c r="AK515" i="12" s="1"/>
  <c r="AR515" i="12" s="1"/>
  <c r="AS515" i="12" s="1"/>
  <c r="AJ517" i="12"/>
  <c r="AK517" i="12" s="1"/>
  <c r="AR517" i="12" s="1"/>
  <c r="AS517" i="12" s="1"/>
  <c r="AH681" i="3"/>
  <c r="AN681" i="3" s="1"/>
  <c r="AJ516" i="12"/>
  <c r="AK516" i="12" s="1"/>
  <c r="AR516" i="12" s="1"/>
  <c r="AS516" i="12" s="1"/>
  <c r="AJ518" i="12"/>
  <c r="AK518" i="12" s="1"/>
  <c r="AR518" i="12" s="1"/>
  <c r="AS518" i="12" s="1"/>
  <c r="AI610" i="3"/>
  <c r="AN610" i="3" s="1"/>
  <c r="AS610" i="3" s="1"/>
  <c r="AX610" i="3" s="1"/>
  <c r="AI571" i="3"/>
  <c r="AN571" i="3" s="1"/>
  <c r="AS571" i="3" s="1"/>
  <c r="AX571" i="3" s="1"/>
  <c r="AI688" i="3"/>
  <c r="AN688" i="3" s="1"/>
  <c r="AS688" i="3" s="1"/>
  <c r="AX688" i="3" s="1"/>
  <c r="AI562" i="3"/>
  <c r="AN562" i="3" s="1"/>
  <c r="AS562" i="3" s="1"/>
  <c r="AX562" i="3" s="1"/>
  <c r="AI631" i="3"/>
  <c r="AN631" i="3" s="1"/>
  <c r="AS631" i="3" s="1"/>
  <c r="AX631" i="3" s="1"/>
  <c r="AI578" i="3"/>
  <c r="AN578" i="3" s="1"/>
  <c r="AS578" i="3" s="1"/>
  <c r="AX578" i="3" s="1"/>
  <c r="AI615" i="3"/>
  <c r="AN615" i="3" s="1"/>
  <c r="AS615" i="3" s="1"/>
  <c r="AX615" i="3" s="1"/>
  <c r="AI569" i="3"/>
  <c r="AN569" i="3" s="1"/>
  <c r="AS569" i="3" s="1"/>
  <c r="AX569" i="3" s="1"/>
  <c r="AJ628" i="12"/>
  <c r="AK628" i="12" s="1"/>
  <c r="AR628" i="12" s="1"/>
  <c r="AS628" i="12" s="1"/>
  <c r="AJ626" i="12"/>
  <c r="AK626" i="12" s="1"/>
  <c r="AR626" i="12" s="1"/>
  <c r="AS626" i="12" s="1"/>
  <c r="AH682" i="3"/>
  <c r="AI609" i="3"/>
  <c r="AN609" i="3" s="1"/>
  <c r="AS609" i="3" s="1"/>
  <c r="AX609" i="3" s="1"/>
  <c r="AI611" i="3"/>
  <c r="AN611" i="3" s="1"/>
  <c r="AS611" i="3" s="1"/>
  <c r="AX611" i="3" s="1"/>
  <c r="AI584" i="3"/>
  <c r="AN584" i="3" s="1"/>
  <c r="AS584" i="3" s="1"/>
  <c r="AX584" i="3" s="1"/>
  <c r="AI596" i="3"/>
  <c r="AN596" i="3" s="1"/>
  <c r="AS596" i="3" s="1"/>
  <c r="AX596" i="3" s="1"/>
  <c r="AI649" i="3"/>
  <c r="AN649" i="3" s="1"/>
  <c r="AS649" i="3" s="1"/>
  <c r="AX649" i="3" s="1"/>
  <c r="AI590" i="3"/>
  <c r="AN590" i="3" s="1"/>
  <c r="AS590" i="3" s="1"/>
  <c r="AX590" i="3" s="1"/>
  <c r="AI627" i="3"/>
  <c r="AN627" i="3" s="1"/>
  <c r="AS627" i="3" s="1"/>
  <c r="AX627" i="3" s="1"/>
  <c r="AJ512" i="12"/>
  <c r="AK512" i="12" s="1"/>
  <c r="AR512" i="12" s="1"/>
  <c r="AS512" i="12" s="1"/>
  <c r="AH679" i="3"/>
  <c r="D28" i="6"/>
  <c r="AM25" i="15"/>
  <c r="AM16" i="15"/>
  <c r="AJ247" i="3"/>
  <c r="AJ187" i="3"/>
  <c r="AM18" i="15"/>
  <c r="AM48" i="15"/>
  <c r="AM29" i="15"/>
  <c r="AH18" i="14"/>
  <c r="AH19" i="14"/>
  <c r="AM17" i="15"/>
  <c r="AH44" i="14"/>
  <c r="AJ107" i="3"/>
  <c r="AM34" i="15"/>
  <c r="AJ87" i="3"/>
  <c r="AM11" i="15"/>
  <c r="AJ50" i="3"/>
  <c r="AJ70" i="3"/>
  <c r="AJ210" i="3"/>
  <c r="AK95" i="14"/>
  <c r="AJ72" i="3"/>
  <c r="AJ222" i="3"/>
  <c r="AK145" i="14"/>
  <c r="AJ259" i="3"/>
  <c r="AJ215" i="3"/>
  <c r="AJ74" i="3"/>
  <c r="AJ224" i="3"/>
  <c r="AJ200" i="3"/>
  <c r="AJ244" i="3"/>
  <c r="AJ112" i="3"/>
  <c r="AK140" i="14"/>
  <c r="AJ62" i="3"/>
  <c r="AJ82" i="3"/>
  <c r="AJ220" i="3"/>
  <c r="AH161" i="14"/>
  <c r="AN153" i="14"/>
  <c r="AO153" i="14" s="1"/>
  <c r="AM50" i="15"/>
  <c r="AJ95" i="3"/>
  <c r="AJ234" i="3"/>
  <c r="AJ190" i="3"/>
  <c r="AJ41" i="3"/>
  <c r="AN152" i="14"/>
  <c r="AO152" i="14" s="1"/>
  <c r="AU152" i="14" s="1"/>
  <c r="AJ207" i="3"/>
  <c r="AJ90" i="3"/>
  <c r="AJ69" i="3"/>
  <c r="AJ198" i="3"/>
  <c r="D58" i="6"/>
  <c r="AI116" i="14"/>
  <c r="AP81" i="16"/>
  <c r="AK135" i="14"/>
  <c r="AO135" i="14" s="1"/>
  <c r="AR8" i="16"/>
  <c r="AP83" i="16"/>
  <c r="AJ142" i="14"/>
  <c r="AO142" i="14" s="1"/>
  <c r="AT142" i="14" s="1"/>
  <c r="AP87" i="16"/>
  <c r="AI112" i="14"/>
  <c r="AP63" i="16"/>
  <c r="AR63" i="16" s="1"/>
  <c r="AZ63" i="16" s="1"/>
  <c r="BB63" i="16" s="1"/>
  <c r="AM35" i="15"/>
  <c r="AM51" i="15"/>
  <c r="AI126" i="14"/>
  <c r="AP84" i="16"/>
  <c r="AJ53" i="3"/>
  <c r="AJ44" i="3"/>
  <c r="AJ203" i="3"/>
  <c r="AJ73" i="3"/>
  <c r="AJ227" i="3"/>
  <c r="AJ236" i="3"/>
  <c r="AJ240" i="3"/>
  <c r="AN240" i="3" s="1"/>
  <c r="AJ117" i="3"/>
  <c r="AJ144" i="3"/>
  <c r="AJ194" i="3"/>
  <c r="AJ161" i="3"/>
  <c r="AJ268" i="3"/>
  <c r="AJ250" i="3"/>
  <c r="AJ86" i="3"/>
  <c r="AK28" i="14"/>
  <c r="AJ58" i="3"/>
  <c r="AJ131" i="3"/>
  <c r="AN131" i="3" s="1"/>
  <c r="AJ145" i="3"/>
  <c r="AJ206" i="3"/>
  <c r="AJ173" i="3"/>
  <c r="AJ695" i="3"/>
  <c r="AJ262" i="3"/>
  <c r="AM37" i="15"/>
  <c r="AM49" i="15"/>
  <c r="AK113" i="14"/>
  <c r="AJ60" i="3"/>
  <c r="AJ193" i="3"/>
  <c r="AJ176" i="3"/>
  <c r="AN176" i="3" s="1"/>
  <c r="AJ218" i="3"/>
  <c r="AJ185" i="3"/>
  <c r="AJ696" i="3"/>
  <c r="AJ690" i="3"/>
  <c r="AN690" i="3" s="1"/>
  <c r="AM52" i="15"/>
  <c r="AJ61" i="3"/>
  <c r="AJ80" i="3"/>
  <c r="AJ177" i="3"/>
  <c r="AJ251" i="3"/>
  <c r="AJ197" i="3"/>
  <c r="AJ43" i="3"/>
  <c r="AJ691" i="3"/>
  <c r="AJ71" i="3"/>
  <c r="AJ99" i="3"/>
  <c r="AJ246" i="3"/>
  <c r="AJ76" i="3"/>
  <c r="AJ54" i="3"/>
  <c r="AJ151" i="3"/>
  <c r="AM15" i="15"/>
  <c r="AJ164" i="3"/>
  <c r="AJ135" i="3"/>
  <c r="AJ258" i="3"/>
  <c r="AJ88" i="3"/>
  <c r="AJ66" i="3"/>
  <c r="AJ163" i="3"/>
  <c r="AJ179" i="3"/>
  <c r="AJ171" i="3"/>
  <c r="AJ51" i="3"/>
  <c r="AJ100" i="3"/>
  <c r="AJ78" i="3"/>
  <c r="AJ175" i="3"/>
  <c r="AJ85" i="3"/>
  <c r="AJ104" i="3"/>
  <c r="AJ98" i="3"/>
  <c r="AJ252" i="3"/>
  <c r="AN252" i="3" s="1"/>
  <c r="AJ209" i="3"/>
  <c r="AJ102" i="3"/>
  <c r="AJ55" i="3"/>
  <c r="AJ248" i="3"/>
  <c r="AK76" i="14"/>
  <c r="AJ46" i="3"/>
  <c r="AJ166" i="3"/>
  <c r="AJ116" i="3"/>
  <c r="AJ94" i="3"/>
  <c r="AJ188" i="3"/>
  <c r="AN188" i="3" s="1"/>
  <c r="AJ254" i="3"/>
  <c r="AJ105" i="3"/>
  <c r="AJ180" i="3"/>
  <c r="AJ159" i="3"/>
  <c r="AJ110" i="3"/>
  <c r="AJ253" i="3"/>
  <c r="AJ136" i="3"/>
  <c r="AN136" i="3" s="1"/>
  <c r="AJ77" i="3"/>
  <c r="AJ221" i="3"/>
  <c r="AJ114" i="3"/>
  <c r="AJ229" i="3"/>
  <c r="AJ67" i="3"/>
  <c r="AJ211" i="3"/>
  <c r="AJ260" i="3"/>
  <c r="AJ692" i="3"/>
  <c r="AJ120" i="3"/>
  <c r="AJ123" i="3"/>
  <c r="AJ228" i="3"/>
  <c r="AK30" i="14"/>
  <c r="AL12" i="2"/>
  <c r="AJ84" i="3"/>
  <c r="AJ59" i="3"/>
  <c r="AN59" i="3" s="1"/>
  <c r="AJ168" i="3"/>
  <c r="AJ118" i="3"/>
  <c r="AJ96" i="3"/>
  <c r="AJ189" i="3"/>
  <c r="AJ75" i="3"/>
  <c r="AN75" i="3" s="1"/>
  <c r="AJ106" i="3"/>
  <c r="AJ181" i="3"/>
  <c r="AJ195" i="3"/>
  <c r="AJ122" i="3"/>
  <c r="AJ255" i="3"/>
  <c r="AJ148" i="3"/>
  <c r="AJ89" i="3"/>
  <c r="AJ230" i="3"/>
  <c r="AJ126" i="3"/>
  <c r="AJ231" i="3"/>
  <c r="AJ79" i="3"/>
  <c r="AJ223" i="3"/>
  <c r="AJ225" i="3"/>
  <c r="AJ693" i="3"/>
  <c r="AJ241" i="3"/>
  <c r="AJ65" i="3"/>
  <c r="AJ199" i="3"/>
  <c r="AK22" i="14"/>
  <c r="AJ130" i="3"/>
  <c r="AJ121" i="3"/>
  <c r="AJ169" i="3"/>
  <c r="AJ129" i="3"/>
  <c r="AJ97" i="3"/>
  <c r="AJ93" i="3"/>
  <c r="AJ111" i="3"/>
  <c r="AJ108" i="3"/>
  <c r="AJ212" i="3"/>
  <c r="AJ47" i="3"/>
  <c r="AJ134" i="3"/>
  <c r="AJ256" i="3"/>
  <c r="AN256" i="3" s="1"/>
  <c r="AJ160" i="3"/>
  <c r="AJ101" i="3"/>
  <c r="AJ266" i="3"/>
  <c r="AJ138" i="3"/>
  <c r="AJ232" i="3"/>
  <c r="AJ91" i="3"/>
  <c r="AJ233" i="3"/>
  <c r="AJ237" i="3"/>
  <c r="AJ694" i="3"/>
  <c r="AJ157" i="3"/>
  <c r="AJ124" i="3"/>
  <c r="AJ663" i="3"/>
  <c r="AK129" i="14"/>
  <c r="AJ132" i="3"/>
  <c r="AJ152" i="3"/>
  <c r="AJ239" i="3"/>
  <c r="AJ128" i="3"/>
  <c r="AJ156" i="3"/>
  <c r="AJ201" i="3"/>
  <c r="AJ147" i="3"/>
  <c r="AJ109" i="3"/>
  <c r="AJ213" i="3"/>
  <c r="AJ83" i="3"/>
  <c r="AJ146" i="3"/>
  <c r="AJ665" i="3"/>
  <c r="AJ172" i="3"/>
  <c r="AJ113" i="3"/>
  <c r="AJ20" i="3"/>
  <c r="AJ150" i="3"/>
  <c r="AJ263" i="3"/>
  <c r="AJ103" i="3"/>
  <c r="AJ245" i="3"/>
  <c r="AJ249" i="3"/>
  <c r="AJ697" i="3"/>
  <c r="AJ178" i="3"/>
  <c r="AK25" i="14"/>
  <c r="AJ133" i="3"/>
  <c r="AJ153" i="3"/>
  <c r="AN153" i="3" s="1"/>
  <c r="AJ57" i="3"/>
  <c r="AJ143" i="3"/>
  <c r="AJ202" i="3"/>
  <c r="AJ242" i="3"/>
  <c r="AJ183" i="3"/>
  <c r="AJ140" i="3"/>
  <c r="AJ214" i="3"/>
  <c r="AJ119" i="3"/>
  <c r="AJ158" i="3"/>
  <c r="AJ40" i="3"/>
  <c r="AJ184" i="3"/>
  <c r="AJ125" i="3"/>
  <c r="AJ22" i="3"/>
  <c r="AJ162" i="3"/>
  <c r="AJ264" i="3"/>
  <c r="AJ115" i="3"/>
  <c r="AJ257" i="3"/>
  <c r="AJ261" i="3"/>
  <c r="AJ48" i="3"/>
  <c r="AK131" i="14"/>
  <c r="AJ192" i="3"/>
  <c r="AJ154" i="3"/>
  <c r="AJ165" i="3"/>
  <c r="AJ49" i="3"/>
  <c r="AJ204" i="3"/>
  <c r="AJ243" i="3"/>
  <c r="AJ219" i="3"/>
  <c r="AJ141" i="3"/>
  <c r="AJ216" i="3"/>
  <c r="AJ155" i="3"/>
  <c r="AJ170" i="3"/>
  <c r="AJ52" i="3"/>
  <c r="AJ196" i="3"/>
  <c r="AJ137" i="3"/>
  <c r="AJ27" i="3"/>
  <c r="AJ174" i="3"/>
  <c r="AJ265" i="3"/>
  <c r="AJ127" i="3"/>
  <c r="AJ269" i="3"/>
  <c r="AJ226" i="3"/>
  <c r="AJ45" i="3"/>
  <c r="AJ92" i="3"/>
  <c r="AJ167" i="3"/>
  <c r="AJ56" i="3"/>
  <c r="AJ81" i="3"/>
  <c r="AJ205" i="3"/>
  <c r="AJ63" i="3"/>
  <c r="AJ68" i="3"/>
  <c r="AJ142" i="3"/>
  <c r="AJ217" i="3"/>
  <c r="AJ191" i="3"/>
  <c r="AJ182" i="3"/>
  <c r="AJ64" i="3"/>
  <c r="AJ208" i="3"/>
  <c r="AJ149" i="3"/>
  <c r="AJ42" i="3"/>
  <c r="AJ186" i="3"/>
  <c r="AJ267" i="3"/>
  <c r="AJ139" i="3"/>
  <c r="AJ235" i="3"/>
  <c r="AJ238" i="3"/>
  <c r="AK114" i="14"/>
  <c r="AK94" i="14"/>
  <c r="AK77" i="14"/>
  <c r="AK107" i="14"/>
  <c r="AK27" i="14"/>
  <c r="AK26" i="14"/>
  <c r="AK23" i="14"/>
  <c r="AK49" i="14"/>
  <c r="AK24" i="14"/>
  <c r="AK108" i="14"/>
  <c r="AK29" i="14"/>
  <c r="AK109" i="14"/>
  <c r="AJ11" i="14"/>
  <c r="AO11" i="14" s="1"/>
  <c r="AT11" i="14" s="1"/>
  <c r="AG451" i="3"/>
  <c r="AJ12" i="14"/>
  <c r="AO12" i="14" s="1"/>
  <c r="AT12" i="14" s="1"/>
  <c r="AY12" i="14" s="1"/>
  <c r="AG97" i="14"/>
  <c r="AO97" i="14" s="1"/>
  <c r="AQ97" i="14" s="1"/>
  <c r="AY97" i="14" s="1"/>
  <c r="AM147" i="14"/>
  <c r="AO147" i="14" s="1"/>
  <c r="AW147" i="14" s="1"/>
  <c r="AG96" i="14"/>
  <c r="AO96" i="14" s="1"/>
  <c r="AQ96" i="14" s="1"/>
  <c r="AY96" i="14" s="1"/>
  <c r="AH164" i="14"/>
  <c r="AH163" i="14"/>
  <c r="AP39" i="15"/>
  <c r="AQ39" i="15" s="1"/>
  <c r="AZ39" i="15" s="1"/>
  <c r="AP38" i="15"/>
  <c r="AQ38" i="15" s="1"/>
  <c r="AZ38" i="15" s="1"/>
  <c r="AM136" i="14"/>
  <c r="AO136" i="14" s="1"/>
  <c r="AW136" i="14" s="1"/>
  <c r="AP41" i="15"/>
  <c r="AQ41" i="15" s="1"/>
  <c r="AZ41" i="15" s="1"/>
  <c r="AO146" i="14"/>
  <c r="AQ146" i="14" s="1"/>
  <c r="AI30" i="15"/>
  <c r="AQ30" i="15" s="1"/>
  <c r="AS30" i="15" s="1"/>
  <c r="BA30" i="15" s="1"/>
  <c r="AG166" i="14"/>
  <c r="AO166" i="14" s="1"/>
  <c r="AQ166" i="14" s="1"/>
  <c r="AY166" i="14" s="1"/>
  <c r="AP40" i="15"/>
  <c r="AQ40" i="15" s="1"/>
  <c r="AZ40" i="15" s="1"/>
  <c r="AI32" i="15"/>
  <c r="AQ32" i="15" s="1"/>
  <c r="AS32" i="15" s="1"/>
  <c r="BA32" i="15" s="1"/>
  <c r="AH17" i="14"/>
  <c r="AG168" i="14"/>
  <c r="AO168" i="14" s="1"/>
  <c r="AQ168" i="14" s="1"/>
  <c r="AY168" i="14" s="1"/>
  <c r="AG118" i="14"/>
  <c r="AO118" i="14" s="1"/>
  <c r="AQ118" i="14" s="1"/>
  <c r="AY118" i="14" s="1"/>
  <c r="AG119" i="14"/>
  <c r="AO119" i="14" s="1"/>
  <c r="AQ119" i="14" s="1"/>
  <c r="AY119" i="14" s="1"/>
  <c r="AG31" i="14"/>
  <c r="AO31" i="14" s="1"/>
  <c r="AQ31" i="14" s="1"/>
  <c r="AY31" i="14" s="1"/>
  <c r="AG556" i="3"/>
  <c r="AH21" i="14"/>
  <c r="AO21" i="14" s="1"/>
  <c r="AH24" i="3"/>
  <c r="AH675" i="3"/>
  <c r="AJ141" i="14"/>
  <c r="AO141" i="14" s="1"/>
  <c r="AT141" i="14" s="1"/>
  <c r="AG98" i="14"/>
  <c r="AO98" i="14" s="1"/>
  <c r="AQ98" i="14" s="1"/>
  <c r="AY98" i="14" s="1"/>
  <c r="AG117" i="14"/>
  <c r="AO117" i="14" s="1"/>
  <c r="AQ117" i="14" s="1"/>
  <c r="AY117" i="14" s="1"/>
  <c r="AI47" i="15"/>
  <c r="AQ47" i="15" s="1"/>
  <c r="AS47" i="15" s="1"/>
  <c r="BA47" i="15" s="1"/>
  <c r="AJ132" i="14"/>
  <c r="AO132" i="14" s="1"/>
  <c r="AT132" i="14" s="1"/>
  <c r="AY132" i="14" s="1"/>
  <c r="AG465" i="3"/>
  <c r="AH16" i="14"/>
  <c r="AH683" i="3"/>
  <c r="AH668" i="3"/>
  <c r="AG170" i="14"/>
  <c r="AO170" i="14" s="1"/>
  <c r="AQ170" i="14" s="1"/>
  <c r="AY170" i="14" s="1"/>
  <c r="AG99" i="14"/>
  <c r="AO99" i="14" s="1"/>
  <c r="AQ99" i="14" s="1"/>
  <c r="AY99" i="14" s="1"/>
  <c r="AQ8" i="15"/>
  <c r="AJ14" i="14"/>
  <c r="AO14" i="14" s="1"/>
  <c r="AT14" i="14" s="1"/>
  <c r="AY14" i="14" s="1"/>
  <c r="AG514" i="3"/>
  <c r="AH121" i="14"/>
  <c r="AH677" i="3"/>
  <c r="AH669" i="3"/>
  <c r="AG165" i="14"/>
  <c r="AO165" i="14" s="1"/>
  <c r="AQ165" i="14" s="1"/>
  <c r="AY165" i="14" s="1"/>
  <c r="AH139" i="14"/>
  <c r="AJ13" i="14"/>
  <c r="AO13" i="14" s="1"/>
  <c r="AT13" i="14" s="1"/>
  <c r="AY13" i="14" s="1"/>
  <c r="AG440" i="3"/>
  <c r="AH120" i="14"/>
  <c r="AH686" i="3"/>
  <c r="AH667" i="3"/>
  <c r="AG167" i="14"/>
  <c r="AO167" i="14" s="1"/>
  <c r="AQ167" i="14" s="1"/>
  <c r="AY167" i="14" s="1"/>
  <c r="AH137" i="14"/>
  <c r="AJ106" i="14"/>
  <c r="AO106" i="14" s="1"/>
  <c r="AT106" i="14" s="1"/>
  <c r="AY106" i="14" s="1"/>
  <c r="AG32" i="14"/>
  <c r="AO32" i="14" s="1"/>
  <c r="AQ32" i="14" s="1"/>
  <c r="AY32" i="14" s="1"/>
  <c r="AG505" i="3"/>
  <c r="AH20" i="14"/>
  <c r="AH685" i="3"/>
  <c r="AN685" i="3" s="1"/>
  <c r="AH684" i="3"/>
  <c r="AP24" i="15"/>
  <c r="AQ24" i="15" s="1"/>
  <c r="AZ24" i="15" s="1"/>
  <c r="BA24" i="15" s="1"/>
  <c r="AG169" i="14"/>
  <c r="AO169" i="14" s="1"/>
  <c r="AQ169" i="14" s="1"/>
  <c r="AY169" i="14" s="1"/>
  <c r="AM150" i="14"/>
  <c r="AO150" i="14" s="1"/>
  <c r="AW150" i="14" s="1"/>
  <c r="AH138" i="14"/>
  <c r="AG33" i="14"/>
  <c r="AO33" i="14" s="1"/>
  <c r="AQ33" i="14" s="1"/>
  <c r="AY33" i="14" s="1"/>
  <c r="AG105" i="14"/>
  <c r="AO105" i="14" s="1"/>
  <c r="AQ105" i="14" s="1"/>
  <c r="AY105" i="14" s="1"/>
  <c r="AG100" i="14"/>
  <c r="AO100" i="14" s="1"/>
  <c r="AQ100" i="14" s="1"/>
  <c r="AY100" i="14" s="1"/>
  <c r="AG530" i="3"/>
  <c r="AH15" i="14"/>
  <c r="AH676" i="3"/>
  <c r="AP23" i="15"/>
  <c r="AQ23" i="15" s="1"/>
  <c r="AZ23" i="15" s="1"/>
  <c r="BA23" i="15" s="1"/>
  <c r="AG171" i="14"/>
  <c r="AO171" i="14" s="1"/>
  <c r="AQ171" i="14" s="1"/>
  <c r="AY171" i="14" s="1"/>
  <c r="AN54" i="14"/>
  <c r="AO54" i="14" s="1"/>
  <c r="AX54" i="14" s="1"/>
  <c r="AY54" i="14" s="1"/>
  <c r="AN144" i="14"/>
  <c r="AO144" i="14" s="1"/>
  <c r="AX144" i="14" s="1"/>
  <c r="AY144" i="14" s="1"/>
  <c r="AN38" i="14"/>
  <c r="AO38" i="14" s="1"/>
  <c r="AX38" i="14" s="1"/>
  <c r="AY38" i="14" s="1"/>
  <c r="AN55" i="14"/>
  <c r="AO55" i="14" s="1"/>
  <c r="AX55" i="14" s="1"/>
  <c r="AY55" i="14" s="1"/>
  <c r="AN51" i="14"/>
  <c r="AO51" i="14" s="1"/>
  <c r="AX51" i="14" s="1"/>
  <c r="AY51" i="14" s="1"/>
  <c r="AN41" i="14"/>
  <c r="AO41" i="14" s="1"/>
  <c r="AX41" i="14" s="1"/>
  <c r="AY41" i="14" s="1"/>
  <c r="AP33" i="15"/>
  <c r="AQ33" i="15" s="1"/>
  <c r="AZ33" i="15" s="1"/>
  <c r="BA33" i="15" s="1"/>
  <c r="AP43" i="15"/>
  <c r="AQ43" i="15" s="1"/>
  <c r="AZ43" i="15" s="1"/>
  <c r="AN35" i="14"/>
  <c r="AO35" i="14" s="1"/>
  <c r="AX35" i="14" s="1"/>
  <c r="AY35" i="14" s="1"/>
  <c r="AN91" i="14"/>
  <c r="AO91" i="14" s="1"/>
  <c r="AX91" i="14" s="1"/>
  <c r="AY91" i="14" s="1"/>
  <c r="AN56" i="14"/>
  <c r="AO56" i="14" s="1"/>
  <c r="AX56" i="14" s="1"/>
  <c r="AY56" i="14" s="1"/>
  <c r="AN57" i="14"/>
  <c r="AO57" i="14" s="1"/>
  <c r="AX57" i="14" s="1"/>
  <c r="AY57" i="14" s="1"/>
  <c r="AN53" i="14"/>
  <c r="AO53" i="14" s="1"/>
  <c r="AX53" i="14" s="1"/>
  <c r="AY53" i="14" s="1"/>
  <c r="E43" i="6"/>
  <c r="AN48" i="14"/>
  <c r="AO48" i="14" s="1"/>
  <c r="AX48" i="14" s="1"/>
  <c r="AY48" i="14" s="1"/>
  <c r="AN43" i="14"/>
  <c r="AO43" i="14" s="1"/>
  <c r="AX43" i="14" s="1"/>
  <c r="AY43" i="14" s="1"/>
  <c r="AN45" i="14"/>
  <c r="AO45" i="14" s="1"/>
  <c r="AX45" i="14" s="1"/>
  <c r="AY45" i="14" s="1"/>
  <c r="AN88" i="14"/>
  <c r="AO88" i="14" s="1"/>
  <c r="AX88" i="14" s="1"/>
  <c r="AY88" i="14" s="1"/>
  <c r="AN90" i="14"/>
  <c r="AO90" i="14" s="1"/>
  <c r="AX90" i="14" s="1"/>
  <c r="AY90" i="14" s="1"/>
  <c r="AN69" i="14"/>
  <c r="AO69" i="14" s="1"/>
  <c r="AX69" i="14" s="1"/>
  <c r="AY69" i="14" s="1"/>
  <c r="AN59" i="14"/>
  <c r="AO59" i="14" s="1"/>
  <c r="AX59" i="14" s="1"/>
  <c r="AY59" i="14" s="1"/>
  <c r="D43" i="6"/>
  <c r="AN39" i="14"/>
  <c r="AO39" i="14" s="1"/>
  <c r="AX39" i="14" s="1"/>
  <c r="AY39" i="14" s="1"/>
  <c r="AN134" i="14"/>
  <c r="AO134" i="14" s="1"/>
  <c r="AX134" i="14" s="1"/>
  <c r="AY134" i="14" s="1"/>
  <c r="AN110" i="14"/>
  <c r="AO110" i="14" s="1"/>
  <c r="AX110" i="14" s="1"/>
  <c r="AY110" i="14" s="1"/>
  <c r="AN34" i="14"/>
  <c r="AO34" i="14" s="1"/>
  <c r="AX34" i="14" s="1"/>
  <c r="AY34" i="14" s="1"/>
  <c r="AN65" i="14"/>
  <c r="AO65" i="14" s="1"/>
  <c r="AX65" i="14" s="1"/>
  <c r="AY65" i="14" s="1"/>
  <c r="AN151" i="14"/>
  <c r="AO151" i="14" s="1"/>
  <c r="AX151" i="14" s="1"/>
  <c r="AN92" i="14"/>
  <c r="AO92" i="14" s="1"/>
  <c r="AX92" i="14" s="1"/>
  <c r="AY92" i="14" s="1"/>
  <c r="AN78" i="14"/>
  <c r="AO78" i="14" s="1"/>
  <c r="AX78" i="14" s="1"/>
  <c r="AY78" i="14" s="1"/>
  <c r="AN66" i="14"/>
  <c r="AO66" i="14" s="1"/>
  <c r="AX66" i="14" s="1"/>
  <c r="AY66" i="14" s="1"/>
  <c r="AN40" i="14"/>
  <c r="AO40" i="14" s="1"/>
  <c r="AX40" i="14" s="1"/>
  <c r="AY40" i="14" s="1"/>
  <c r="AN71" i="14"/>
  <c r="AO71" i="14" s="1"/>
  <c r="AX71" i="14" s="1"/>
  <c r="AY71" i="14" s="1"/>
  <c r="AH160" i="14"/>
  <c r="AN154" i="14"/>
  <c r="AO154" i="14" s="1"/>
  <c r="AN42" i="14"/>
  <c r="AO42" i="14" s="1"/>
  <c r="AX42" i="14" s="1"/>
  <c r="AY42" i="14" s="1"/>
  <c r="AO8" i="14"/>
  <c r="AN60" i="14"/>
  <c r="AO60" i="14" s="1"/>
  <c r="AX60" i="14" s="1"/>
  <c r="AY60" i="14" s="1"/>
  <c r="AN79" i="14"/>
  <c r="AO79" i="14" s="1"/>
  <c r="AX79" i="14" s="1"/>
  <c r="AY79" i="14" s="1"/>
  <c r="AN67" i="14"/>
  <c r="AO67" i="14" s="1"/>
  <c r="AX67" i="14" s="1"/>
  <c r="AY67" i="14" s="1"/>
  <c r="AN46" i="14"/>
  <c r="AO46" i="14" s="1"/>
  <c r="AX46" i="14" s="1"/>
  <c r="AY46" i="14" s="1"/>
  <c r="AN84" i="14"/>
  <c r="AO84" i="14" s="1"/>
  <c r="AX84" i="14" s="1"/>
  <c r="AY84" i="14" s="1"/>
  <c r="AG457" i="3"/>
  <c r="AG504" i="3"/>
  <c r="AG455" i="3"/>
  <c r="AN455" i="3" s="1"/>
  <c r="AG466" i="3"/>
  <c r="AG557" i="3"/>
  <c r="AG437" i="3"/>
  <c r="AG471" i="3"/>
  <c r="AG483" i="3"/>
  <c r="AG438" i="3"/>
  <c r="AN438" i="3" s="1"/>
  <c r="AG524" i="3"/>
  <c r="AG509" i="3"/>
  <c r="AG480" i="3"/>
  <c r="AG502" i="3"/>
  <c r="AG450" i="3"/>
  <c r="AG490" i="3"/>
  <c r="AG517" i="3"/>
  <c r="AG470" i="3"/>
  <c r="AG522" i="3"/>
  <c r="AG551" i="3"/>
  <c r="AG456" i="3"/>
  <c r="AG492" i="3"/>
  <c r="AG518" i="3"/>
  <c r="AG439" i="3"/>
  <c r="AG526" i="3"/>
  <c r="AG452" i="3"/>
  <c r="AG496" i="3"/>
  <c r="AN496" i="3" s="1"/>
  <c r="AG535" i="3"/>
  <c r="AG527" i="3"/>
  <c r="AG478" i="3"/>
  <c r="AG542" i="3"/>
  <c r="AG463" i="3"/>
  <c r="AG477" i="3"/>
  <c r="AG489" i="3"/>
  <c r="AG544" i="3"/>
  <c r="AP8" i="2"/>
  <c r="AG549" i="3"/>
  <c r="AG23" i="3"/>
  <c r="AG500" i="3"/>
  <c r="AG491" i="3"/>
  <c r="AG525" i="3"/>
  <c r="AN525" i="3" s="1"/>
  <c r="AG519" i="3"/>
  <c r="AG554" i="3"/>
  <c r="AG449" i="3"/>
  <c r="AG462" i="3"/>
  <c r="AG475" i="3"/>
  <c r="AG528" i="3"/>
  <c r="AG476" i="3"/>
  <c r="AG501" i="3"/>
  <c r="AN501" i="3" s="1"/>
  <c r="AG507" i="3"/>
  <c r="AG541" i="3"/>
  <c r="AG538" i="3"/>
  <c r="AG448" i="3"/>
  <c r="AG461" i="3"/>
  <c r="AG474" i="3"/>
  <c r="AG487" i="3"/>
  <c r="AG515" i="3"/>
  <c r="AG445" i="3"/>
  <c r="AG513" i="3"/>
  <c r="AG548" i="3"/>
  <c r="AG516" i="3"/>
  <c r="AG467" i="3"/>
  <c r="AN467" i="3" s="1"/>
  <c r="AG555" i="3"/>
  <c r="AG460" i="3"/>
  <c r="AG473" i="3"/>
  <c r="AN473" i="3" s="1"/>
  <c r="AG486" i="3"/>
  <c r="AN486" i="3" s="1"/>
  <c r="AG499" i="3"/>
  <c r="AG512" i="3"/>
  <c r="AG543" i="3"/>
  <c r="AG550" i="3"/>
  <c r="AN550" i="3" s="1"/>
  <c r="AG479" i="3"/>
  <c r="AG536" i="3"/>
  <c r="AG468" i="3"/>
  <c r="AG446" i="3"/>
  <c r="AG472" i="3"/>
  <c r="AG485" i="3"/>
  <c r="AG498" i="3"/>
  <c r="AG511" i="3"/>
  <c r="AG459" i="3"/>
  <c r="AG464" i="3"/>
  <c r="AN464" i="3" s="1"/>
  <c r="AG443" i="3"/>
  <c r="AG493" i="3"/>
  <c r="AG537" i="3"/>
  <c r="AG503" i="3"/>
  <c r="AG458" i="3"/>
  <c r="AN458" i="3" s="1"/>
  <c r="AG484" i="3"/>
  <c r="AG497" i="3"/>
  <c r="AG510" i="3"/>
  <c r="AG523" i="3"/>
  <c r="AN523" i="3" s="1"/>
  <c r="AG529" i="3"/>
  <c r="AG553" i="3"/>
  <c r="AG481" i="3"/>
  <c r="AG531" i="3"/>
  <c r="AG453" i="3"/>
  <c r="AG539" i="3"/>
  <c r="AG482" i="3"/>
  <c r="AG508" i="3"/>
  <c r="AN508" i="3" s="1"/>
  <c r="AG521" i="3"/>
  <c r="AG534" i="3"/>
  <c r="AG547" i="3"/>
  <c r="AG19" i="3"/>
  <c r="AG552" i="3"/>
  <c r="AG495" i="3"/>
  <c r="AG441" i="3"/>
  <c r="AG469" i="3"/>
  <c r="AG540" i="3"/>
  <c r="AG494" i="3"/>
  <c r="AG520" i="3"/>
  <c r="AG533" i="3"/>
  <c r="AG546" i="3"/>
  <c r="AG559" i="3"/>
  <c r="AG444" i="3"/>
  <c r="AG17" i="3"/>
  <c r="AN17" i="3" s="1"/>
  <c r="AG442" i="3"/>
  <c r="AG454" i="3"/>
  <c r="AG488" i="3"/>
  <c r="AG447" i="3"/>
  <c r="AG506" i="3"/>
  <c r="AG532" i="3"/>
  <c r="AG545" i="3"/>
  <c r="AK658" i="3"/>
  <c r="AN658" i="3" s="1"/>
  <c r="AU658" i="3" s="1"/>
  <c r="AX658" i="3" s="1"/>
  <c r="AK661" i="3"/>
  <c r="AN661" i="3" s="1"/>
  <c r="AU661" i="3" s="1"/>
  <c r="AX661" i="3" s="1"/>
  <c r="AK660" i="3"/>
  <c r="AN660" i="3" s="1"/>
  <c r="AU660" i="3" s="1"/>
  <c r="AX660" i="3" s="1"/>
  <c r="AK14" i="3"/>
  <c r="AN14" i="3" s="1"/>
  <c r="AU14" i="3" s="1"/>
  <c r="AX14" i="3" s="1"/>
  <c r="AK657" i="3"/>
  <c r="AN657" i="3" s="1"/>
  <c r="AU657" i="3" s="1"/>
  <c r="AX657" i="3" s="1"/>
  <c r="AK664" i="3"/>
  <c r="AN664" i="3" s="1"/>
  <c r="AU664" i="3" s="1"/>
  <c r="AX664" i="3" s="1"/>
  <c r="AK29" i="3"/>
  <c r="AN29" i="3" s="1"/>
  <c r="AU29" i="3" s="1"/>
  <c r="AX29" i="3" s="1"/>
  <c r="AK698" i="3"/>
  <c r="AN698" i="3" s="1"/>
  <c r="AU698" i="3" s="1"/>
  <c r="AX698" i="3" s="1"/>
  <c r="AK12" i="3"/>
  <c r="AN12" i="3" s="1"/>
  <c r="AU12" i="3" s="1"/>
  <c r="AX12" i="3" s="1"/>
  <c r="AK13" i="3"/>
  <c r="AN13" i="3" s="1"/>
  <c r="AU13" i="3" s="1"/>
  <c r="AX13" i="3" s="1"/>
  <c r="E15" i="6"/>
  <c r="D15" i="6"/>
  <c r="AK15" i="3"/>
  <c r="AN15" i="3" s="1"/>
  <c r="AU15" i="3" s="1"/>
  <c r="AX15" i="3" s="1"/>
  <c r="AK28" i="3"/>
  <c r="AN28" i="3" s="1"/>
  <c r="AU28" i="3" s="1"/>
  <c r="AX28" i="3" s="1"/>
  <c r="AK36" i="3"/>
  <c r="AN36" i="3" s="1"/>
  <c r="AU36" i="3" s="1"/>
  <c r="AX36" i="3" s="1"/>
  <c r="AK659" i="3"/>
  <c r="AN659" i="3" s="1"/>
  <c r="AU659" i="3" s="1"/>
  <c r="AX659" i="3" s="1"/>
  <c r="AK654" i="3"/>
  <c r="AN654" i="3" s="1"/>
  <c r="AU654" i="3" s="1"/>
  <c r="AX654" i="3" s="1"/>
  <c r="AK655" i="3"/>
  <c r="AN655" i="3" s="1"/>
  <c r="AU655" i="3" s="1"/>
  <c r="AX655" i="3" s="1"/>
  <c r="AK11" i="3"/>
  <c r="AN11" i="3" s="1"/>
  <c r="AU11" i="3" s="1"/>
  <c r="I98" i="8"/>
  <c r="I149" i="8" s="1"/>
  <c r="N94" i="8"/>
  <c r="S117" i="8"/>
  <c r="S168" i="8" s="1"/>
  <c r="I85" i="8"/>
  <c r="I136" i="8" s="1"/>
  <c r="V111" i="8"/>
  <c r="M111" i="8"/>
  <c r="M162" i="8" s="1"/>
  <c r="I106" i="8"/>
  <c r="I157" i="8" s="1"/>
  <c r="AA89" i="8"/>
  <c r="W89" i="8" s="1"/>
  <c r="W140" i="8" s="1"/>
  <c r="R89" i="8"/>
  <c r="I79" i="8"/>
  <c r="I130" i="8" s="1"/>
  <c r="N108" i="8"/>
  <c r="N159" i="8" s="1"/>
  <c r="V107" i="8"/>
  <c r="M107" i="8"/>
  <c r="M158" i="8" s="1"/>
  <c r="M114" i="8"/>
  <c r="M165" i="8" s="1"/>
  <c r="V114" i="8"/>
  <c r="W103" i="8"/>
  <c r="W154" i="8" s="1"/>
  <c r="I96" i="8"/>
  <c r="H73" i="8"/>
  <c r="I73" i="8" s="1"/>
  <c r="J73" i="8" s="1"/>
  <c r="L72" i="8"/>
  <c r="Q73" i="8"/>
  <c r="I142" i="8"/>
  <c r="J91" i="8"/>
  <c r="W102" i="8"/>
  <c r="W153" i="8" s="1"/>
  <c r="M115" i="8"/>
  <c r="M166" i="8" s="1"/>
  <c r="V115" i="8"/>
  <c r="I82" i="8"/>
  <c r="V112" i="8"/>
  <c r="M112" i="8"/>
  <c r="M163" i="8" s="1"/>
  <c r="M76" i="8"/>
  <c r="M127" i="8" s="1"/>
  <c r="V76" i="8"/>
  <c r="V106" i="8"/>
  <c r="M106" i="8"/>
  <c r="M157" i="8" s="1"/>
  <c r="S104" i="8"/>
  <c r="N125" i="8"/>
  <c r="O74" i="8"/>
  <c r="V79" i="8"/>
  <c r="M79" i="8"/>
  <c r="M130" i="8" s="1"/>
  <c r="M88" i="8"/>
  <c r="M139" i="8" s="1"/>
  <c r="V88" i="8"/>
  <c r="R100" i="8"/>
  <c r="R151" i="8" s="1"/>
  <c r="AA100" i="8"/>
  <c r="I131" i="8"/>
  <c r="J80" i="8"/>
  <c r="V85" i="8"/>
  <c r="M85" i="8"/>
  <c r="M136" i="8" s="1"/>
  <c r="I105" i="8"/>
  <c r="I87" i="8"/>
  <c r="V77" i="8"/>
  <c r="M77" i="8"/>
  <c r="M128" i="8" s="1"/>
  <c r="M113" i="8"/>
  <c r="M164" i="8" s="1"/>
  <c r="V113" i="8"/>
  <c r="I90" i="8"/>
  <c r="M95" i="8"/>
  <c r="M146" i="8" s="1"/>
  <c r="V95" i="8"/>
  <c r="I113" i="8"/>
  <c r="M92" i="8"/>
  <c r="M143" i="8" s="1"/>
  <c r="V92" i="8"/>
  <c r="V83" i="8"/>
  <c r="M83" i="8"/>
  <c r="M134" i="8" s="1"/>
  <c r="V105" i="8"/>
  <c r="M105" i="8"/>
  <c r="M156" i="8" s="1"/>
  <c r="M82" i="8"/>
  <c r="M133" i="8" s="1"/>
  <c r="V82" i="8"/>
  <c r="N91" i="8"/>
  <c r="M98" i="8"/>
  <c r="M149" i="8" s="1"/>
  <c r="V98" i="8"/>
  <c r="I114" i="8"/>
  <c r="N78" i="8"/>
  <c r="I77" i="8"/>
  <c r="R110" i="8"/>
  <c r="R161" i="8" s="1"/>
  <c r="AA110" i="8"/>
  <c r="R99" i="8"/>
  <c r="R150" i="8" s="1"/>
  <c r="AA99" i="8"/>
  <c r="AA93" i="8"/>
  <c r="R93" i="8"/>
  <c r="R144" i="8" s="1"/>
  <c r="I116" i="8"/>
  <c r="N99" i="8"/>
  <c r="I107" i="8"/>
  <c r="V84" i="8"/>
  <c r="M84" i="8"/>
  <c r="M135" i="8" s="1"/>
  <c r="AA94" i="8"/>
  <c r="R94" i="8"/>
  <c r="R145" i="8" s="1"/>
  <c r="V96" i="8"/>
  <c r="M96" i="8"/>
  <c r="M147" i="8" s="1"/>
  <c r="F72" i="8"/>
  <c r="F124" i="8"/>
  <c r="W117" i="8"/>
  <c r="W168" i="8" s="1"/>
  <c r="V90" i="8"/>
  <c r="M90" i="8"/>
  <c r="M141" i="8" s="1"/>
  <c r="I148" i="8"/>
  <c r="J97" i="8"/>
  <c r="W74" i="8"/>
  <c r="W125" i="8" s="1"/>
  <c r="W86" i="8"/>
  <c r="W137" i="8" s="1"/>
  <c r="O117" i="8"/>
  <c r="I95" i="8"/>
  <c r="V87" i="8"/>
  <c r="M87" i="8"/>
  <c r="M138" i="8" s="1"/>
  <c r="AA81" i="8"/>
  <c r="R81" i="8"/>
  <c r="R132" i="8" s="1"/>
  <c r="I76" i="8"/>
  <c r="W104" i="8"/>
  <c r="W155" i="8" s="1"/>
  <c r="I168" i="8"/>
  <c r="J117" i="8"/>
  <c r="J155" i="8"/>
  <c r="K104" i="8"/>
  <c r="M74" i="7"/>
  <c r="M107" i="7" s="1"/>
  <c r="Q77" i="7"/>
  <c r="M77" i="7" s="1"/>
  <c r="M110" i="7" s="1"/>
  <c r="I74" i="7"/>
  <c r="I107" i="7" s="1"/>
  <c r="I78" i="7"/>
  <c r="I111" i="7" s="1"/>
  <c r="Q64" i="7"/>
  <c r="V64" i="7" s="1"/>
  <c r="Q73" i="7"/>
  <c r="M73" i="7" s="1"/>
  <c r="M106" i="7" s="1"/>
  <c r="V78" i="7"/>
  <c r="AA78" i="7" s="1"/>
  <c r="G92" i="7"/>
  <c r="G91" i="7"/>
  <c r="G108" i="7"/>
  <c r="Q71" i="7"/>
  <c r="V71" i="7" s="1"/>
  <c r="G111" i="7"/>
  <c r="I64" i="7"/>
  <c r="I97" i="7" s="1"/>
  <c r="V69" i="7"/>
  <c r="AA69" i="7" s="1"/>
  <c r="G87" i="7"/>
  <c r="G89" i="7"/>
  <c r="V75" i="7"/>
  <c r="AA75" i="7" s="1"/>
  <c r="I73" i="7"/>
  <c r="G88" i="7"/>
  <c r="L52" i="7"/>
  <c r="I56" i="7"/>
  <c r="I89" i="7" s="1"/>
  <c r="H79" i="7"/>
  <c r="H112" i="7" s="1"/>
  <c r="H70" i="7"/>
  <c r="H103" i="7" s="1"/>
  <c r="F52" i="7"/>
  <c r="G112" i="7"/>
  <c r="H104" i="7"/>
  <c r="I71" i="7"/>
  <c r="I104" i="7" s="1"/>
  <c r="H58" i="7"/>
  <c r="H91" i="7" s="1"/>
  <c r="Q58" i="7"/>
  <c r="Q57" i="7"/>
  <c r="H57" i="7"/>
  <c r="H65" i="7"/>
  <c r="H98" i="7" s="1"/>
  <c r="Q65" i="7"/>
  <c r="I54" i="7"/>
  <c r="G90" i="7"/>
  <c r="I76" i="7"/>
  <c r="I109" i="7" s="1"/>
  <c r="H66" i="7"/>
  <c r="Q66" i="7"/>
  <c r="H61" i="7"/>
  <c r="H94" i="7" s="1"/>
  <c r="Q61" i="7"/>
  <c r="G103" i="7"/>
  <c r="G93" i="7"/>
  <c r="Q76" i="7"/>
  <c r="M76" i="7" s="1"/>
  <c r="M109" i="7" s="1"/>
  <c r="I63" i="7"/>
  <c r="H96" i="7"/>
  <c r="Q72" i="7"/>
  <c r="H72" i="7"/>
  <c r="V63" i="7"/>
  <c r="M63" i="7"/>
  <c r="M96" i="7" s="1"/>
  <c r="G109" i="7"/>
  <c r="Q60" i="7"/>
  <c r="H60" i="7"/>
  <c r="H93" i="7" s="1"/>
  <c r="I77" i="7"/>
  <c r="I110" i="7" s="1"/>
  <c r="F102" i="7"/>
  <c r="F85" i="7" s="1"/>
  <c r="E12" i="9" s="1"/>
  <c r="G102" i="7"/>
  <c r="G104" i="7"/>
  <c r="Q59" i="7"/>
  <c r="H59" i="7"/>
  <c r="H92" i="7" s="1"/>
  <c r="I86" i="7"/>
  <c r="J53" i="7"/>
  <c r="M56" i="7"/>
  <c r="M89" i="7" s="1"/>
  <c r="V56" i="7"/>
  <c r="M54" i="7"/>
  <c r="M87" i="7" s="1"/>
  <c r="V54" i="7"/>
  <c r="I67" i="7"/>
  <c r="R74" i="7"/>
  <c r="R107" i="7" s="1"/>
  <c r="AA74" i="7"/>
  <c r="N78" i="7"/>
  <c r="V53" i="7"/>
  <c r="M53" i="7"/>
  <c r="I55" i="7"/>
  <c r="V79" i="7"/>
  <c r="M79" i="7"/>
  <c r="M112" i="7" s="1"/>
  <c r="I62" i="7"/>
  <c r="J102" i="7"/>
  <c r="K69" i="7"/>
  <c r="N75" i="7"/>
  <c r="V70" i="7"/>
  <c r="M70" i="7"/>
  <c r="M103" i="7" s="1"/>
  <c r="M67" i="7"/>
  <c r="M100" i="7" s="1"/>
  <c r="V67" i="7"/>
  <c r="I108" i="7"/>
  <c r="J75" i="7"/>
  <c r="H86" i="7"/>
  <c r="V68" i="7"/>
  <c r="M68" i="7"/>
  <c r="M101" i="7" s="1"/>
  <c r="N69" i="7"/>
  <c r="M55" i="7"/>
  <c r="M88" i="7" s="1"/>
  <c r="V55" i="7"/>
  <c r="I68" i="7"/>
  <c r="M62" i="7"/>
  <c r="M95" i="7" s="1"/>
  <c r="V62" i="7"/>
  <c r="H5" i="9"/>
  <c r="AX146" i="14"/>
  <c r="AX145" i="14"/>
  <c r="AO143" i="14"/>
  <c r="AT143" i="14" s="1"/>
  <c r="AX142" i="14"/>
  <c r="AX141" i="14"/>
  <c r="AX143" i="14"/>
  <c r="AX147" i="14"/>
  <c r="AX137" i="14"/>
  <c r="AX136" i="14"/>
  <c r="AX135" i="14"/>
  <c r="AX138" i="14"/>
  <c r="AQ42" i="15"/>
  <c r="AZ42" i="15" s="1"/>
  <c r="AX139" i="14"/>
  <c r="AX140" i="14"/>
  <c r="AW43" i="15"/>
  <c r="AW42" i="15"/>
  <c r="AW41" i="15"/>
  <c r="AW40" i="15"/>
  <c r="AW39" i="15"/>
  <c r="AW38" i="15"/>
  <c r="AO157" i="14"/>
  <c r="AX157" i="14" s="1"/>
  <c r="AU151" i="14"/>
  <c r="AU157" i="14"/>
  <c r="AU150" i="14"/>
  <c r="AX150" i="14"/>
  <c r="AQ19" i="15"/>
  <c r="AW14" i="15"/>
  <c r="S54" i="15"/>
  <c r="W19" i="15"/>
  <c r="V19" i="15"/>
  <c r="V54" i="15" s="1"/>
  <c r="AX15" i="15"/>
  <c r="BA12" i="17"/>
  <c r="AU16" i="17"/>
  <c r="G52" i="6" s="1"/>
  <c r="E10" i="9"/>
  <c r="AO12" i="13"/>
  <c r="V29" i="13"/>
  <c r="W29" i="13"/>
  <c r="AT31" i="13" s="1"/>
  <c r="AR14" i="13"/>
  <c r="F7" i="9"/>
  <c r="X16" i="17"/>
  <c r="BA18" i="17" s="1"/>
  <c r="AN29" i="13"/>
  <c r="AT19" i="13"/>
  <c r="AA91" i="8" l="1"/>
  <c r="AA80" i="8"/>
  <c r="I111" i="8"/>
  <c r="I162" i="8" s="1"/>
  <c r="N110" i="8"/>
  <c r="M137" i="8"/>
  <c r="O86" i="8"/>
  <c r="P86" i="8" s="1"/>
  <c r="I86" i="8"/>
  <c r="I137" i="8" s="1"/>
  <c r="AN665" i="3"/>
  <c r="AQ665" i="3" s="1"/>
  <c r="S74" i="8"/>
  <c r="S125" i="8" s="1"/>
  <c r="N93" i="8"/>
  <c r="J160" i="8"/>
  <c r="I103" i="8"/>
  <c r="I154" i="8" s="1"/>
  <c r="R78" i="8"/>
  <c r="R129" i="8" s="1"/>
  <c r="S103" i="8"/>
  <c r="S154" i="8" s="1"/>
  <c r="V75" i="8"/>
  <c r="R75" i="8" s="1"/>
  <c r="R126" i="8" s="1"/>
  <c r="AA108" i="8"/>
  <c r="W108" i="8" s="1"/>
  <c r="W159" i="8" s="1"/>
  <c r="I102" i="8"/>
  <c r="J102" i="8" s="1"/>
  <c r="J153" i="8" s="1"/>
  <c r="J145" i="8"/>
  <c r="N102" i="8"/>
  <c r="O137" i="8"/>
  <c r="AN477" i="3"/>
  <c r="AR477" i="3" s="1"/>
  <c r="S86" i="8"/>
  <c r="M116" i="8"/>
  <c r="M167" i="8" s="1"/>
  <c r="I81" i="8"/>
  <c r="I132" i="8" s="1"/>
  <c r="M109" i="8"/>
  <c r="M160" i="8" s="1"/>
  <c r="N81" i="8"/>
  <c r="N132" i="8" s="1"/>
  <c r="AA109" i="8"/>
  <c r="W109" i="8" s="1"/>
  <c r="W160" i="8" s="1"/>
  <c r="J112" i="8"/>
  <c r="K112" i="8" s="1"/>
  <c r="S102" i="8"/>
  <c r="S153" i="8" s="1"/>
  <c r="J99" i="8"/>
  <c r="J150" i="8" s="1"/>
  <c r="N103" i="8"/>
  <c r="N154" i="8" s="1"/>
  <c r="J101" i="8"/>
  <c r="K101" i="8" s="1"/>
  <c r="K152" i="8" s="1"/>
  <c r="AA97" i="8"/>
  <c r="W97" i="8" s="1"/>
  <c r="W148" i="8" s="1"/>
  <c r="F123" i="8"/>
  <c r="E13" i="9" s="1"/>
  <c r="I88" i="8"/>
  <c r="J88" i="8" s="1"/>
  <c r="J81" i="8"/>
  <c r="J132" i="8" s="1"/>
  <c r="J111" i="8"/>
  <c r="J162" i="8" s="1"/>
  <c r="M140" i="8"/>
  <c r="J89" i="8"/>
  <c r="K89" i="8" s="1"/>
  <c r="G123" i="8"/>
  <c r="F13" i="9" s="1"/>
  <c r="I115" i="8"/>
  <c r="I166" i="8" s="1"/>
  <c r="O97" i="8"/>
  <c r="O148" i="8" s="1"/>
  <c r="I84" i="8"/>
  <c r="I135" i="8" s="1"/>
  <c r="K129" i="8"/>
  <c r="I125" i="8"/>
  <c r="J74" i="8"/>
  <c r="AA101" i="8"/>
  <c r="W101" i="8" s="1"/>
  <c r="W152" i="8" s="1"/>
  <c r="J83" i="8"/>
  <c r="J134" i="8" s="1"/>
  <c r="M101" i="8"/>
  <c r="M152" i="8" s="1"/>
  <c r="O155" i="8"/>
  <c r="T117" i="8"/>
  <c r="T168" i="8" s="1"/>
  <c r="J92" i="8"/>
  <c r="K92" i="8" s="1"/>
  <c r="H161" i="8"/>
  <c r="I110" i="8"/>
  <c r="X89" i="8"/>
  <c r="X140" i="8" s="1"/>
  <c r="J75" i="8"/>
  <c r="J126" i="8" s="1"/>
  <c r="O80" i="8"/>
  <c r="O131" i="8" s="1"/>
  <c r="N114" i="8"/>
  <c r="N165" i="8" s="1"/>
  <c r="J79" i="8"/>
  <c r="K79" i="8" s="1"/>
  <c r="X74" i="8"/>
  <c r="N100" i="8"/>
  <c r="O100" i="8" s="1"/>
  <c r="N83" i="8"/>
  <c r="N134" i="8" s="1"/>
  <c r="J98" i="8"/>
  <c r="K98" i="8" s="1"/>
  <c r="S100" i="8"/>
  <c r="S151" i="8" s="1"/>
  <c r="AN534" i="3"/>
  <c r="AR534" i="3" s="1"/>
  <c r="AN500" i="3"/>
  <c r="AR500" i="3" s="1"/>
  <c r="AN167" i="3"/>
  <c r="AQ167" i="3" s="1"/>
  <c r="AN253" i="3"/>
  <c r="AQ253" i="3" s="1"/>
  <c r="AN171" i="3"/>
  <c r="AQ171" i="3" s="1"/>
  <c r="AN696" i="3"/>
  <c r="AQ696" i="3" s="1"/>
  <c r="AN207" i="3"/>
  <c r="AQ207" i="3" s="1"/>
  <c r="M64" i="7"/>
  <c r="M97" i="7" s="1"/>
  <c r="V77" i="7"/>
  <c r="N74" i="7"/>
  <c r="O74" i="7" s="1"/>
  <c r="J78" i="7"/>
  <c r="K78" i="7" s="1"/>
  <c r="K111" i="7" s="1"/>
  <c r="AK475" i="12"/>
  <c r="AQ475" i="12" s="1"/>
  <c r="AQ17" i="15"/>
  <c r="AT17" i="15" s="1"/>
  <c r="AO30" i="14"/>
  <c r="AR30" i="14" s="1"/>
  <c r="AK465" i="12"/>
  <c r="AQ465" i="12" s="1"/>
  <c r="AO163" i="14"/>
  <c r="AS163" i="14" s="1"/>
  <c r="AQ52" i="15"/>
  <c r="AT52" i="15" s="1"/>
  <c r="AO15" i="14"/>
  <c r="AS15" i="14" s="1"/>
  <c r="AO140" i="14"/>
  <c r="AR140" i="14" s="1"/>
  <c r="AY140" i="14" s="1"/>
  <c r="AO109" i="14"/>
  <c r="AR109" i="14" s="1"/>
  <c r="AK21" i="12"/>
  <c r="AQ21" i="12" s="1"/>
  <c r="AK622" i="12"/>
  <c r="AQ622" i="12" s="1"/>
  <c r="AQ11" i="15"/>
  <c r="AT11" i="15" s="1"/>
  <c r="AN524" i="3"/>
  <c r="AR524" i="3" s="1"/>
  <c r="AN191" i="3"/>
  <c r="AQ191" i="3" s="1"/>
  <c r="AN219" i="3"/>
  <c r="AQ219" i="3" s="1"/>
  <c r="AN224" i="3"/>
  <c r="AQ224" i="3" s="1"/>
  <c r="AN672" i="3"/>
  <c r="AT672" i="3" s="1"/>
  <c r="AK448" i="12"/>
  <c r="AQ448" i="12" s="1"/>
  <c r="AK201" i="12"/>
  <c r="AN201" i="12" s="1"/>
  <c r="AK541" i="12"/>
  <c r="AN541" i="12" s="1"/>
  <c r="AK533" i="12"/>
  <c r="AN533" i="12" s="1"/>
  <c r="AK202" i="12"/>
  <c r="AO124" i="14"/>
  <c r="AU124" i="14" s="1"/>
  <c r="AO18" i="14"/>
  <c r="AS18" i="14" s="1"/>
  <c r="AK504" i="12"/>
  <c r="AQ504" i="12" s="1"/>
  <c r="AK548" i="12"/>
  <c r="AN548" i="12" s="1"/>
  <c r="AO164" i="14"/>
  <c r="AS164" i="14" s="1"/>
  <c r="AK467" i="12"/>
  <c r="AQ467" i="12" s="1"/>
  <c r="AK608" i="12"/>
  <c r="AN608" i="12" s="1"/>
  <c r="AK11" i="12"/>
  <c r="AN11" i="12" s="1"/>
  <c r="AK454" i="12"/>
  <c r="AQ454" i="12" s="1"/>
  <c r="AK169" i="12"/>
  <c r="AN169" i="12" s="1"/>
  <c r="AO145" i="14"/>
  <c r="AR145" i="14" s="1"/>
  <c r="AY145" i="14" s="1"/>
  <c r="AK466" i="12"/>
  <c r="AQ466" i="12" s="1"/>
  <c r="AK319" i="12"/>
  <c r="AO319" i="12" s="1"/>
  <c r="AQ29" i="15"/>
  <c r="AT29" i="15" s="1"/>
  <c r="AN530" i="3"/>
  <c r="AR530" i="3" s="1"/>
  <c r="AN246" i="3"/>
  <c r="AQ246" i="3" s="1"/>
  <c r="AN206" i="3"/>
  <c r="AQ206" i="3" s="1"/>
  <c r="AN210" i="3"/>
  <c r="AQ210" i="3" s="1"/>
  <c r="AQ48" i="15"/>
  <c r="AT48" i="15" s="1"/>
  <c r="AN108" i="3"/>
  <c r="AQ108" i="3" s="1"/>
  <c r="AN55" i="3"/>
  <c r="AQ55" i="3" s="1"/>
  <c r="AK505" i="12"/>
  <c r="AQ505" i="12" s="1"/>
  <c r="AK492" i="12"/>
  <c r="AQ492" i="12" s="1"/>
  <c r="AR24" i="16"/>
  <c r="AV24" i="16" s="1"/>
  <c r="AK493" i="12"/>
  <c r="AQ493" i="12" s="1"/>
  <c r="AQ36" i="15"/>
  <c r="AT36" i="15" s="1"/>
  <c r="AK341" i="12"/>
  <c r="AO341" i="12" s="1"/>
  <c r="AR102" i="16"/>
  <c r="AV102" i="16" s="1"/>
  <c r="AN527" i="3"/>
  <c r="AR527" i="3" s="1"/>
  <c r="AN83" i="3"/>
  <c r="AQ83" i="3" s="1"/>
  <c r="AO112" i="14"/>
  <c r="AU112" i="14" s="1"/>
  <c r="AK449" i="12"/>
  <c r="AQ449" i="12" s="1"/>
  <c r="AO27" i="14"/>
  <c r="AR27" i="14" s="1"/>
  <c r="AR22" i="16"/>
  <c r="AV22" i="16" s="1"/>
  <c r="AN100" i="3"/>
  <c r="AQ100" i="3" s="1"/>
  <c r="AK586" i="12"/>
  <c r="AN586" i="12" s="1"/>
  <c r="AN51" i="3"/>
  <c r="AQ51" i="3" s="1"/>
  <c r="AN444" i="3"/>
  <c r="AR444" i="3" s="1"/>
  <c r="AN490" i="3"/>
  <c r="AR490" i="3" s="1"/>
  <c r="AN437" i="3"/>
  <c r="AR437" i="3" s="1"/>
  <c r="AN684" i="3"/>
  <c r="AT684" i="3" s="1"/>
  <c r="AN552" i="3"/>
  <c r="AR552" i="3" s="1"/>
  <c r="AO22" i="14"/>
  <c r="AR22" i="14" s="1"/>
  <c r="AN149" i="3"/>
  <c r="AQ149" i="3" s="1"/>
  <c r="AK78" i="12"/>
  <c r="AN78" i="12" s="1"/>
  <c r="AN23" i="3"/>
  <c r="AR23" i="3" s="1"/>
  <c r="AN261" i="3"/>
  <c r="AQ261" i="3" s="1"/>
  <c r="AN123" i="3"/>
  <c r="AQ123" i="3" s="1"/>
  <c r="AK553" i="12"/>
  <c r="AN553" i="12" s="1"/>
  <c r="AK59" i="12"/>
  <c r="AN59" i="12" s="1"/>
  <c r="AR38" i="16"/>
  <c r="AU38" i="16" s="1"/>
  <c r="AN457" i="3"/>
  <c r="AR457" i="3" s="1"/>
  <c r="AN112" i="3"/>
  <c r="AQ112" i="3" s="1"/>
  <c r="AN516" i="3"/>
  <c r="AR516" i="3" s="1"/>
  <c r="AN480" i="3"/>
  <c r="AR480" i="3" s="1"/>
  <c r="AN225" i="3"/>
  <c r="AQ225" i="3" s="1"/>
  <c r="AN71" i="3"/>
  <c r="AQ71" i="3" s="1"/>
  <c r="AK609" i="12"/>
  <c r="AN609" i="12" s="1"/>
  <c r="AK107" i="12"/>
  <c r="AN107" i="12" s="1"/>
  <c r="AK556" i="12"/>
  <c r="AN556" i="12" s="1"/>
  <c r="AN503" i="3"/>
  <c r="AR503" i="3" s="1"/>
  <c r="AN536" i="3"/>
  <c r="AR536" i="3" s="1"/>
  <c r="AN209" i="3"/>
  <c r="AQ209" i="3" s="1"/>
  <c r="AN691" i="3"/>
  <c r="AQ691" i="3" s="1"/>
  <c r="AK549" i="12"/>
  <c r="AN549" i="12" s="1"/>
  <c r="AN212" i="3"/>
  <c r="AQ212" i="3" s="1"/>
  <c r="AN79" i="3"/>
  <c r="AQ79" i="3" s="1"/>
  <c r="AN189" i="3"/>
  <c r="AQ189" i="3" s="1"/>
  <c r="AN87" i="3"/>
  <c r="AQ87" i="3" s="1"/>
  <c r="AK88" i="12"/>
  <c r="AN88" i="12" s="1"/>
  <c r="AK138" i="12"/>
  <c r="AN138" i="12" s="1"/>
  <c r="AK163" i="12"/>
  <c r="AN163" i="12" s="1"/>
  <c r="AN203" i="3"/>
  <c r="AQ203" i="3" s="1"/>
  <c r="AN24" i="3"/>
  <c r="AT24" i="3" s="1"/>
  <c r="AN98" i="3"/>
  <c r="AQ98" i="3" s="1"/>
  <c r="AN238" i="3"/>
  <c r="AQ238" i="3" s="1"/>
  <c r="AN53" i="3"/>
  <c r="AQ53" i="3" s="1"/>
  <c r="AK452" i="12"/>
  <c r="AQ452" i="12" s="1"/>
  <c r="AK360" i="12"/>
  <c r="AO360" i="12" s="1"/>
  <c r="AR68" i="16"/>
  <c r="AV68" i="16" s="1"/>
  <c r="AR60" i="16"/>
  <c r="AU60" i="16" s="1"/>
  <c r="AO131" i="14"/>
  <c r="AR131" i="14" s="1"/>
  <c r="AR50" i="16"/>
  <c r="AU50" i="16" s="1"/>
  <c r="AR43" i="16"/>
  <c r="AU43" i="16" s="1"/>
  <c r="AO138" i="14"/>
  <c r="AS138" i="14" s="1"/>
  <c r="AY138" i="14" s="1"/>
  <c r="AK474" i="12"/>
  <c r="AQ474" i="12" s="1"/>
  <c r="AK329" i="12"/>
  <c r="AO329" i="12" s="1"/>
  <c r="AK317" i="12"/>
  <c r="AO317" i="12" s="1"/>
  <c r="AQ25" i="15"/>
  <c r="AT25" i="15" s="1"/>
  <c r="AO120" i="14"/>
  <c r="AS120" i="14" s="1"/>
  <c r="AK464" i="12"/>
  <c r="AQ464" i="12" s="1"/>
  <c r="AK173" i="12"/>
  <c r="AN173" i="12" s="1"/>
  <c r="AK442" i="12"/>
  <c r="AN442" i="12" s="1"/>
  <c r="AK444" i="12"/>
  <c r="AN444" i="12" s="1"/>
  <c r="AK620" i="12"/>
  <c r="AQ620" i="12" s="1"/>
  <c r="AK45" i="12"/>
  <c r="AQ45" i="12" s="1"/>
  <c r="AO113" i="14"/>
  <c r="AR113" i="14" s="1"/>
  <c r="AO44" i="14"/>
  <c r="AS44" i="14" s="1"/>
  <c r="AK104" i="12"/>
  <c r="AO104" i="12" s="1"/>
  <c r="AR54" i="16"/>
  <c r="AV54" i="16" s="1"/>
  <c r="AQ37" i="15"/>
  <c r="AT37" i="15" s="1"/>
  <c r="AO126" i="14"/>
  <c r="AU126" i="14" s="1"/>
  <c r="AO161" i="14"/>
  <c r="AS161" i="14" s="1"/>
  <c r="AK501" i="12"/>
  <c r="AQ501" i="12" s="1"/>
  <c r="AK323" i="12"/>
  <c r="AO323" i="12" s="1"/>
  <c r="AO24" i="14"/>
  <c r="AR24" i="14" s="1"/>
  <c r="AR62" i="16"/>
  <c r="AU62" i="16" s="1"/>
  <c r="AK62" i="12"/>
  <c r="AN62" i="12" s="1"/>
  <c r="AK453" i="12"/>
  <c r="AQ453" i="12" s="1"/>
  <c r="AK41" i="12"/>
  <c r="AN41" i="12" s="1"/>
  <c r="AK189" i="12"/>
  <c r="AN189" i="12" s="1"/>
  <c r="AO94" i="14"/>
  <c r="AR94" i="14" s="1"/>
  <c r="AQ16" i="15"/>
  <c r="AT16" i="15" s="1"/>
  <c r="AR58" i="16"/>
  <c r="AX58" i="16" s="1"/>
  <c r="AR51" i="16"/>
  <c r="AU51" i="16" s="1"/>
  <c r="AO47" i="14"/>
  <c r="AU47" i="14" s="1"/>
  <c r="AK532" i="12"/>
  <c r="AN532" i="12" s="1"/>
  <c r="AK431" i="12"/>
  <c r="AN431" i="12" s="1"/>
  <c r="AK477" i="12"/>
  <c r="AQ477" i="12" s="1"/>
  <c r="AK137" i="12"/>
  <c r="AN137" i="12" s="1"/>
  <c r="AK172" i="12"/>
  <c r="AN172" i="12" s="1"/>
  <c r="AR69" i="16"/>
  <c r="AU69" i="16" s="1"/>
  <c r="AN442" i="3"/>
  <c r="AR442" i="3" s="1"/>
  <c r="AN205" i="3"/>
  <c r="AQ205" i="3" s="1"/>
  <c r="AN40" i="3"/>
  <c r="AQ40" i="3" s="1"/>
  <c r="AN663" i="3"/>
  <c r="AQ663" i="3" s="1"/>
  <c r="AN148" i="3"/>
  <c r="AQ148" i="3" s="1"/>
  <c r="AN221" i="3"/>
  <c r="AQ221" i="3" s="1"/>
  <c r="AN151" i="3"/>
  <c r="AQ151" i="3" s="1"/>
  <c r="AN262" i="3"/>
  <c r="AQ262" i="3" s="1"/>
  <c r="AN198" i="3"/>
  <c r="AQ198" i="3" s="1"/>
  <c r="AR42" i="16"/>
  <c r="AU42" i="16" s="1"/>
  <c r="AR36" i="16"/>
  <c r="AU36" i="16" s="1"/>
  <c r="AK451" i="12"/>
  <c r="AQ451" i="12" s="1"/>
  <c r="AK20" i="12"/>
  <c r="AQ20" i="12" s="1"/>
  <c r="AK307" i="12"/>
  <c r="AO307" i="12" s="1"/>
  <c r="AK432" i="12"/>
  <c r="AN432" i="12" s="1"/>
  <c r="AK76" i="12"/>
  <c r="AN76" i="12" s="1"/>
  <c r="AK174" i="12"/>
  <c r="AN174" i="12" s="1"/>
  <c r="AK153" i="12"/>
  <c r="AN153" i="12" s="1"/>
  <c r="AK25" i="12"/>
  <c r="AN25" i="12" s="1"/>
  <c r="AK563" i="12"/>
  <c r="AN563" i="12" s="1"/>
  <c r="AK17" i="12"/>
  <c r="AN17" i="12" s="1"/>
  <c r="AR46" i="16"/>
  <c r="AU46" i="16" s="1"/>
  <c r="AR107" i="16"/>
  <c r="AX107" i="16" s="1"/>
  <c r="AK204" i="12"/>
  <c r="AN204" i="12" s="1"/>
  <c r="AK352" i="12"/>
  <c r="AO352" i="12" s="1"/>
  <c r="AK180" i="12"/>
  <c r="AN180" i="12" s="1"/>
  <c r="AK447" i="12"/>
  <c r="AN447" i="12" s="1"/>
  <c r="AR21" i="16"/>
  <c r="AV21" i="16" s="1"/>
  <c r="AK140" i="12"/>
  <c r="AN140" i="12" s="1"/>
  <c r="AR70" i="16"/>
  <c r="AU70" i="16" s="1"/>
  <c r="AR37" i="16"/>
  <c r="AU37" i="16" s="1"/>
  <c r="AK177" i="12"/>
  <c r="AN177" i="12" s="1"/>
  <c r="AO121" i="14"/>
  <c r="AS121" i="14" s="1"/>
  <c r="AK494" i="12"/>
  <c r="AQ494" i="12" s="1"/>
  <c r="AK192" i="12"/>
  <c r="AN192" i="12" s="1"/>
  <c r="AK560" i="12"/>
  <c r="AN560" i="12" s="1"/>
  <c r="AK550" i="12"/>
  <c r="AN550" i="12" s="1"/>
  <c r="AK445" i="12"/>
  <c r="AN445" i="12" s="1"/>
  <c r="AK190" i="12"/>
  <c r="AN190" i="12" s="1"/>
  <c r="AR44" i="16"/>
  <c r="AU44" i="16" s="1"/>
  <c r="AK584" i="12"/>
  <c r="AN584" i="12" s="1"/>
  <c r="AK14" i="12"/>
  <c r="AN14" i="12" s="1"/>
  <c r="AK583" i="12"/>
  <c r="AN583" i="12" s="1"/>
  <c r="AQ18" i="15"/>
  <c r="AT18" i="15" s="1"/>
  <c r="AL22" i="13"/>
  <c r="AR22" i="13" s="1"/>
  <c r="AK316" i="12"/>
  <c r="AO316" i="12" s="1"/>
  <c r="AK555" i="12"/>
  <c r="AN555" i="12" s="1"/>
  <c r="AK90" i="12"/>
  <c r="AN90" i="12" s="1"/>
  <c r="AK539" i="12"/>
  <c r="AN539" i="12" s="1"/>
  <c r="AK585" i="12"/>
  <c r="AN585" i="12" s="1"/>
  <c r="AK26" i="12"/>
  <c r="AN26" i="12" s="1"/>
  <c r="AK89" i="12"/>
  <c r="AN89" i="12" s="1"/>
  <c r="AK191" i="12"/>
  <c r="AN191" i="12" s="1"/>
  <c r="AR74" i="16"/>
  <c r="AU74" i="16" s="1"/>
  <c r="AO23" i="14"/>
  <c r="AR23" i="14" s="1"/>
  <c r="AK165" i="12"/>
  <c r="AN165" i="12" s="1"/>
  <c r="AK102" i="12"/>
  <c r="AN102" i="12" s="1"/>
  <c r="AK435" i="12"/>
  <c r="AN435" i="12" s="1"/>
  <c r="AK534" i="12"/>
  <c r="AN534" i="12" s="1"/>
  <c r="AK139" i="12"/>
  <c r="AN139" i="12" s="1"/>
  <c r="AO95" i="14"/>
  <c r="AR95" i="14" s="1"/>
  <c r="AK564" i="12"/>
  <c r="AN564" i="12" s="1"/>
  <c r="AK175" i="12"/>
  <c r="AN175" i="12" s="1"/>
  <c r="AK536" i="12"/>
  <c r="AN536" i="12" s="1"/>
  <c r="AR23" i="16"/>
  <c r="AV23" i="16" s="1"/>
  <c r="AR61" i="16"/>
  <c r="AU61" i="16" s="1"/>
  <c r="AO77" i="14"/>
  <c r="AR77" i="14" s="1"/>
  <c r="AN247" i="3"/>
  <c r="AQ247" i="3" s="1"/>
  <c r="AR34" i="16"/>
  <c r="AV34" i="16" s="1"/>
  <c r="AN539" i="3"/>
  <c r="AR539" i="3" s="1"/>
  <c r="AN667" i="3"/>
  <c r="AT667" i="3" s="1"/>
  <c r="AN202" i="3"/>
  <c r="AQ202" i="3" s="1"/>
  <c r="AN105" i="3"/>
  <c r="AQ105" i="3" s="1"/>
  <c r="AN193" i="3"/>
  <c r="AQ193" i="3" s="1"/>
  <c r="AK308" i="12"/>
  <c r="AO308" i="12" s="1"/>
  <c r="AK53" i="12"/>
  <c r="AN53" i="12" s="1"/>
  <c r="AN239" i="3"/>
  <c r="AQ239" i="3" s="1"/>
  <c r="AK178" i="12"/>
  <c r="AN178" i="12" s="1"/>
  <c r="AK181" i="12"/>
  <c r="AN181" i="12" s="1"/>
  <c r="AK590" i="12"/>
  <c r="AN590" i="12" s="1"/>
  <c r="AR67" i="16"/>
  <c r="AV67" i="16" s="1"/>
  <c r="AN58" i="3"/>
  <c r="AQ58" i="3" s="1"/>
  <c r="AK589" i="12"/>
  <c r="AN589" i="12" s="1"/>
  <c r="AK613" i="12"/>
  <c r="AN613" i="12" s="1"/>
  <c r="AN537" i="3"/>
  <c r="AR537" i="3" s="1"/>
  <c r="AN518" i="3"/>
  <c r="AR518" i="3" s="1"/>
  <c r="AN232" i="3"/>
  <c r="AQ232" i="3" s="1"/>
  <c r="AO28" i="14"/>
  <c r="AR28" i="14" s="1"/>
  <c r="AN682" i="3"/>
  <c r="AT682" i="3" s="1"/>
  <c r="AK574" i="12"/>
  <c r="AN574" i="12" s="1"/>
  <c r="AK591" i="12"/>
  <c r="AN591" i="12" s="1"/>
  <c r="AN493" i="3"/>
  <c r="AR493" i="3" s="1"/>
  <c r="AN445" i="3"/>
  <c r="AR445" i="3" s="1"/>
  <c r="AN475" i="3"/>
  <c r="AR475" i="3" s="1"/>
  <c r="AN686" i="3"/>
  <c r="AT686" i="3" s="1"/>
  <c r="AN243" i="3"/>
  <c r="AQ243" i="3" s="1"/>
  <c r="AN469" i="3"/>
  <c r="AR469" i="3" s="1"/>
  <c r="AN531" i="3"/>
  <c r="AR531" i="3" s="1"/>
  <c r="AN462" i="3"/>
  <c r="AR462" i="3" s="1"/>
  <c r="AN142" i="3"/>
  <c r="AQ142" i="3" s="1"/>
  <c r="AN22" i="3"/>
  <c r="AQ22" i="3" s="1"/>
  <c r="AN113" i="3"/>
  <c r="AQ113" i="3" s="1"/>
  <c r="AN152" i="3"/>
  <c r="AQ152" i="3" s="1"/>
  <c r="AN169" i="3"/>
  <c r="AQ169" i="3" s="1"/>
  <c r="AN67" i="3"/>
  <c r="AQ67" i="3" s="1"/>
  <c r="AK616" i="12"/>
  <c r="AN616" i="12" s="1"/>
  <c r="AK571" i="12"/>
  <c r="AN571" i="12" s="1"/>
  <c r="AK562" i="12"/>
  <c r="AN562" i="12" s="1"/>
  <c r="AK141" i="12"/>
  <c r="AN141" i="12" s="1"/>
  <c r="AK635" i="12"/>
  <c r="AN635" i="12" s="1"/>
  <c r="AK578" i="12"/>
  <c r="AN578" i="12" s="1"/>
  <c r="AR77" i="16"/>
  <c r="AU77" i="16" s="1"/>
  <c r="AK592" i="12"/>
  <c r="AN592" i="12" s="1"/>
  <c r="AK80" i="12"/>
  <c r="AN80" i="12" s="1"/>
  <c r="AK81" i="12"/>
  <c r="AN81" i="12" s="1"/>
  <c r="AK130" i="12"/>
  <c r="AN130" i="12" s="1"/>
  <c r="AK40" i="12"/>
  <c r="AN40" i="12" s="1"/>
  <c r="AK194" i="12"/>
  <c r="AN194" i="12" s="1"/>
  <c r="AK612" i="12"/>
  <c r="AN612" i="12" s="1"/>
  <c r="AN141" i="3"/>
  <c r="AQ141" i="3" s="1"/>
  <c r="AN454" i="3"/>
  <c r="AR454" i="3" s="1"/>
  <c r="AN683" i="3"/>
  <c r="AT683" i="3" s="1"/>
  <c r="AN175" i="3"/>
  <c r="AQ175" i="3" s="1"/>
  <c r="AK155" i="12"/>
  <c r="AN155" i="12" s="1"/>
  <c r="AK16" i="12"/>
  <c r="AN16" i="12" s="1"/>
  <c r="AN526" i="3"/>
  <c r="AR526" i="3" s="1"/>
  <c r="AK164" i="12"/>
  <c r="AN164" i="12" s="1"/>
  <c r="AR97" i="16"/>
  <c r="AV97" i="16" s="1"/>
  <c r="AN174" i="3"/>
  <c r="AQ174" i="3" s="1"/>
  <c r="AN27" i="3"/>
  <c r="AQ27" i="3" s="1"/>
  <c r="AN137" i="3"/>
  <c r="AQ137" i="3" s="1"/>
  <c r="AN220" i="3"/>
  <c r="AQ220" i="3" s="1"/>
  <c r="AK593" i="12"/>
  <c r="AN593" i="12" s="1"/>
  <c r="AN68" i="3"/>
  <c r="AQ68" i="3" s="1"/>
  <c r="AN125" i="3"/>
  <c r="AQ125" i="3" s="1"/>
  <c r="AN101" i="3"/>
  <c r="AQ101" i="3" s="1"/>
  <c r="AZ16" i="17"/>
  <c r="G57" i="6" s="1"/>
  <c r="G58" i="6" s="1"/>
  <c r="AN133" i="3"/>
  <c r="AQ133" i="3" s="1"/>
  <c r="AN529" i="3"/>
  <c r="AR529" i="3" s="1"/>
  <c r="AN194" i="3"/>
  <c r="AQ194" i="3" s="1"/>
  <c r="AN19" i="3"/>
  <c r="AR19" i="3" s="1"/>
  <c r="AN498" i="3"/>
  <c r="AR498" i="3" s="1"/>
  <c r="AN517" i="3"/>
  <c r="AR517" i="3" s="1"/>
  <c r="AN465" i="3"/>
  <c r="AR465" i="3" s="1"/>
  <c r="AN196" i="3"/>
  <c r="AQ196" i="3" s="1"/>
  <c r="AN124" i="3"/>
  <c r="AQ124" i="3" s="1"/>
  <c r="AN46" i="3"/>
  <c r="AQ46" i="3" s="1"/>
  <c r="AN144" i="3"/>
  <c r="AQ144" i="3" s="1"/>
  <c r="AN69" i="3"/>
  <c r="AQ69" i="3" s="1"/>
  <c r="AN72" i="3"/>
  <c r="AQ72" i="3" s="1"/>
  <c r="AK167" i="12"/>
  <c r="AN167" i="12" s="1"/>
  <c r="AR101" i="16"/>
  <c r="AV101" i="16" s="1"/>
  <c r="AR41" i="16"/>
  <c r="AU41" i="16" s="1"/>
  <c r="AN547" i="3"/>
  <c r="AR547" i="3" s="1"/>
  <c r="AN535" i="3"/>
  <c r="AR535" i="3" s="1"/>
  <c r="AN119" i="3"/>
  <c r="AQ119" i="3" s="1"/>
  <c r="AN122" i="3"/>
  <c r="AQ122" i="3" s="1"/>
  <c r="AK567" i="12"/>
  <c r="AN567" i="12" s="1"/>
  <c r="AK146" i="12"/>
  <c r="AN146" i="12" s="1"/>
  <c r="AR45" i="16"/>
  <c r="AU45" i="16" s="1"/>
  <c r="AR35" i="16"/>
  <c r="AU35" i="16" s="1"/>
  <c r="BB35" i="16" s="1"/>
  <c r="AX75" i="16"/>
  <c r="AU75" i="16"/>
  <c r="AX111" i="16"/>
  <c r="AU111" i="16"/>
  <c r="AX56" i="16"/>
  <c r="AU56" i="16"/>
  <c r="AX39" i="16"/>
  <c r="AU39" i="16"/>
  <c r="AX50" i="16"/>
  <c r="AU102" i="16"/>
  <c r="AU67" i="16"/>
  <c r="AX40" i="16"/>
  <c r="AU40" i="16"/>
  <c r="AR26" i="16"/>
  <c r="AX77" i="16"/>
  <c r="AX70" i="16"/>
  <c r="AU34" i="16"/>
  <c r="AX43" i="16"/>
  <c r="AU54" i="16"/>
  <c r="AX44" i="16"/>
  <c r="AX71" i="16"/>
  <c r="AU71" i="16"/>
  <c r="AU21" i="16"/>
  <c r="AU23" i="16"/>
  <c r="AX51" i="16"/>
  <c r="AX74" i="16"/>
  <c r="AX47" i="16"/>
  <c r="AU47" i="16"/>
  <c r="AU24" i="16"/>
  <c r="AX110" i="16"/>
  <c r="AU110" i="16"/>
  <c r="AU101" i="16"/>
  <c r="AU68" i="16"/>
  <c r="AR78" i="16"/>
  <c r="AX41" i="16"/>
  <c r="AX38" i="16"/>
  <c r="AX45" i="16"/>
  <c r="AX35" i="16"/>
  <c r="AX79" i="16"/>
  <c r="AU79" i="16"/>
  <c r="AU97" i="16"/>
  <c r="AR106" i="16"/>
  <c r="AX69" i="16"/>
  <c r="AX36" i="16"/>
  <c r="AR55" i="16"/>
  <c r="AV107" i="16"/>
  <c r="AV58" i="16"/>
  <c r="AX61" i="16"/>
  <c r="AX37" i="16"/>
  <c r="AX62" i="16"/>
  <c r="AX42" i="16"/>
  <c r="AX46" i="16"/>
  <c r="AK77" i="12"/>
  <c r="AN77" i="12" s="1"/>
  <c r="AK538" i="12"/>
  <c r="AN538" i="12" s="1"/>
  <c r="AU22" i="16"/>
  <c r="AR96" i="16"/>
  <c r="AK572" i="12"/>
  <c r="AN572" i="12" s="1"/>
  <c r="AX60" i="16"/>
  <c r="AR76" i="16"/>
  <c r="AR25" i="16"/>
  <c r="AQ50" i="15"/>
  <c r="AT50" i="15" s="1"/>
  <c r="AK500" i="12"/>
  <c r="AQ500" i="12" s="1"/>
  <c r="AK489" i="12"/>
  <c r="AQ489" i="12" s="1"/>
  <c r="AK123" i="12"/>
  <c r="AO123" i="12" s="1"/>
  <c r="AK124" i="12"/>
  <c r="AO124" i="12" s="1"/>
  <c r="AQ12" i="15"/>
  <c r="AT12" i="15" s="1"/>
  <c r="AK473" i="12"/>
  <c r="AQ473" i="12" s="1"/>
  <c r="AK339" i="12"/>
  <c r="AO339" i="12" s="1"/>
  <c r="AO116" i="14"/>
  <c r="AU116" i="14" s="1"/>
  <c r="AK483" i="12"/>
  <c r="AQ483" i="12" s="1"/>
  <c r="AK482" i="12"/>
  <c r="AQ482" i="12" s="1"/>
  <c r="AK338" i="12"/>
  <c r="AO338" i="12" s="1"/>
  <c r="AK315" i="12"/>
  <c r="AO315" i="12" s="1"/>
  <c r="AQ20" i="15"/>
  <c r="AT20" i="15" s="1"/>
  <c r="AO108" i="14"/>
  <c r="AR108" i="14" s="1"/>
  <c r="AO129" i="14"/>
  <c r="AR129" i="14" s="1"/>
  <c r="AO139" i="14"/>
  <c r="AS139" i="14" s="1"/>
  <c r="AQ51" i="15"/>
  <c r="AT51" i="15" s="1"/>
  <c r="AK349" i="12"/>
  <c r="AO349" i="12" s="1"/>
  <c r="AK106" i="12"/>
  <c r="AN106" i="12" s="1"/>
  <c r="AK443" i="12"/>
  <c r="AN443" i="12" s="1"/>
  <c r="AK441" i="12"/>
  <c r="AN441" i="12" s="1"/>
  <c r="AK56" i="12"/>
  <c r="AN56" i="12" s="1"/>
  <c r="AK105" i="12"/>
  <c r="AN105" i="12" s="1"/>
  <c r="AK554" i="12"/>
  <c r="AN554" i="12" s="1"/>
  <c r="AO114" i="14"/>
  <c r="AR114" i="14" s="1"/>
  <c r="AQ35" i="15"/>
  <c r="AT35" i="15" s="1"/>
  <c r="AO76" i="14"/>
  <c r="AR76" i="14" s="1"/>
  <c r="AK162" i="12"/>
  <c r="AN162" i="12" s="1"/>
  <c r="AK60" i="12"/>
  <c r="AN60" i="12" s="1"/>
  <c r="AK193" i="12"/>
  <c r="AN193" i="12" s="1"/>
  <c r="AK87" i="12"/>
  <c r="AN87" i="12" s="1"/>
  <c r="AK535" i="12"/>
  <c r="AN535" i="12" s="1"/>
  <c r="AK623" i="12"/>
  <c r="AQ623" i="12" s="1"/>
  <c r="AO162" i="14"/>
  <c r="AS162" i="14" s="1"/>
  <c r="AK502" i="12"/>
  <c r="AQ502" i="12" s="1"/>
  <c r="AK487" i="12"/>
  <c r="AQ487" i="12" s="1"/>
  <c r="AK573" i="12"/>
  <c r="AN573" i="12" s="1"/>
  <c r="AK121" i="12"/>
  <c r="AN121" i="12" s="1"/>
  <c r="AK531" i="12"/>
  <c r="AN531" i="12" s="1"/>
  <c r="AO20" i="14"/>
  <c r="AS20" i="14" s="1"/>
  <c r="AO17" i="14"/>
  <c r="AS17" i="14" s="1"/>
  <c r="AO137" i="14"/>
  <c r="AS137" i="14" s="1"/>
  <c r="AY137" i="14" s="1"/>
  <c r="AO107" i="14"/>
  <c r="AR107" i="14" s="1"/>
  <c r="AK552" i="12"/>
  <c r="AN552" i="12" s="1"/>
  <c r="AK12" i="12"/>
  <c r="AN12" i="12" s="1"/>
  <c r="AK160" i="12"/>
  <c r="AN160" i="12" s="1"/>
  <c r="AN217" i="3"/>
  <c r="AQ217" i="3" s="1"/>
  <c r="AW25" i="15"/>
  <c r="AK46" i="12"/>
  <c r="AO46" i="12" s="1"/>
  <c r="AK337" i="12"/>
  <c r="AO337" i="12" s="1"/>
  <c r="AK348" i="12"/>
  <c r="AO348" i="12" s="1"/>
  <c r="AN43" i="3"/>
  <c r="AQ43" i="3" s="1"/>
  <c r="AK358" i="12"/>
  <c r="AO358" i="12" s="1"/>
  <c r="AK327" i="12"/>
  <c r="AO327" i="12" s="1"/>
  <c r="AK568" i="12"/>
  <c r="AN568" i="12" s="1"/>
  <c r="AK537" i="12"/>
  <c r="AN537" i="12" s="1"/>
  <c r="AK575" i="12"/>
  <c r="AN575" i="12" s="1"/>
  <c r="AK643" i="12"/>
  <c r="AN643" i="12" s="1"/>
  <c r="AK54" i="12"/>
  <c r="AN54" i="12" s="1"/>
  <c r="AN675" i="3"/>
  <c r="AT675" i="3" s="1"/>
  <c r="AN512" i="3"/>
  <c r="AR512" i="3" s="1"/>
  <c r="AW17" i="15"/>
  <c r="AL13" i="13"/>
  <c r="AR13" i="13" s="1"/>
  <c r="AK630" i="12"/>
  <c r="AO630" i="12" s="1"/>
  <c r="AK594" i="12"/>
  <c r="AN594" i="12" s="1"/>
  <c r="AW20" i="15"/>
  <c r="AK166" i="12"/>
  <c r="AN166" i="12" s="1"/>
  <c r="AK112" i="12"/>
  <c r="AN112" i="12" s="1"/>
  <c r="AK195" i="12"/>
  <c r="AN195" i="12" s="1"/>
  <c r="AK183" i="12"/>
  <c r="AN183" i="12" s="1"/>
  <c r="AK617" i="12"/>
  <c r="AN617" i="12" s="1"/>
  <c r="AW11" i="15"/>
  <c r="AN479" i="3"/>
  <c r="AR479" i="3" s="1"/>
  <c r="AW16" i="15"/>
  <c r="AK63" i="12"/>
  <c r="AN63" i="12" s="1"/>
  <c r="AW50" i="15"/>
  <c r="AN551" i="3"/>
  <c r="AR551" i="3" s="1"/>
  <c r="AN440" i="3"/>
  <c r="AR440" i="3" s="1"/>
  <c r="AN268" i="3"/>
  <c r="AQ268" i="3" s="1"/>
  <c r="AP663" i="12"/>
  <c r="F25" i="6" s="1"/>
  <c r="H25" i="6" s="1"/>
  <c r="I25" i="6" s="1"/>
  <c r="AQ15" i="15"/>
  <c r="AW37" i="15"/>
  <c r="AO16" i="14"/>
  <c r="AS16" i="14" s="1"/>
  <c r="AO25" i="14"/>
  <c r="AR25" i="14" s="1"/>
  <c r="AN166" i="3"/>
  <c r="AQ166" i="3" s="1"/>
  <c r="AW51" i="15"/>
  <c r="AO19" i="14"/>
  <c r="AS19" i="14" s="1"/>
  <c r="AK463" i="12"/>
  <c r="AQ463" i="12" s="1"/>
  <c r="AK507" i="12"/>
  <c r="AQ507" i="12" s="1"/>
  <c r="AK462" i="12"/>
  <c r="AQ462" i="12" s="1"/>
  <c r="AK103" i="12"/>
  <c r="AO103" i="12" s="1"/>
  <c r="AK51" i="12"/>
  <c r="AN51" i="12" s="1"/>
  <c r="AK522" i="12"/>
  <c r="AN522" i="12" s="1"/>
  <c r="AK79" i="12"/>
  <c r="AN79" i="12" s="1"/>
  <c r="AK528" i="12"/>
  <c r="AN528" i="12" s="1"/>
  <c r="AK179" i="12"/>
  <c r="AN179" i="12" s="1"/>
  <c r="AQ49" i="15"/>
  <c r="AN466" i="3"/>
  <c r="AR466" i="3" s="1"/>
  <c r="AO160" i="14"/>
  <c r="AS160" i="14" s="1"/>
  <c r="AO49" i="14"/>
  <c r="AR49" i="14" s="1"/>
  <c r="AN77" i="3"/>
  <c r="AQ77" i="3" s="1"/>
  <c r="AW52" i="15"/>
  <c r="AW35" i="15"/>
  <c r="AK457" i="12"/>
  <c r="AQ457" i="12" s="1"/>
  <c r="AW36" i="15"/>
  <c r="AK551" i="12"/>
  <c r="AN551" i="12" s="1"/>
  <c r="AK309" i="12"/>
  <c r="AO309" i="12" s="1"/>
  <c r="AN143" i="3"/>
  <c r="AQ143" i="3" s="1"/>
  <c r="AQ34" i="15"/>
  <c r="AN177" i="3"/>
  <c r="AQ177" i="3" s="1"/>
  <c r="AN538" i="3"/>
  <c r="AR538" i="3" s="1"/>
  <c r="AN213" i="3"/>
  <c r="AQ213" i="3" s="1"/>
  <c r="AN76" i="3"/>
  <c r="AQ76" i="3" s="1"/>
  <c r="AW29" i="15"/>
  <c r="AO61" i="14"/>
  <c r="AU61" i="14" s="1"/>
  <c r="AK18" i="12"/>
  <c r="AQ18" i="12" s="1"/>
  <c r="AK450" i="12"/>
  <c r="AQ450" i="12" s="1"/>
  <c r="AN678" i="3"/>
  <c r="AT678" i="3" s="1"/>
  <c r="AK446" i="12"/>
  <c r="AN446" i="12" s="1"/>
  <c r="AK558" i="12"/>
  <c r="AN558" i="12" s="1"/>
  <c r="AK159" i="12"/>
  <c r="AN159" i="12" s="1"/>
  <c r="AK147" i="12"/>
  <c r="AN147" i="12" s="1"/>
  <c r="AK168" i="12"/>
  <c r="AN168" i="12" s="1"/>
  <c r="AN541" i="3"/>
  <c r="AR541" i="3" s="1"/>
  <c r="AN694" i="3"/>
  <c r="AQ694" i="3" s="1"/>
  <c r="AK33" i="12"/>
  <c r="AO33" i="12" s="1"/>
  <c r="AK343" i="12"/>
  <c r="AO343" i="12" s="1"/>
  <c r="AW12" i="15"/>
  <c r="AK579" i="12"/>
  <c r="AN579" i="12" s="1"/>
  <c r="AN251" i="3"/>
  <c r="AQ251" i="3" s="1"/>
  <c r="AO29" i="14"/>
  <c r="AR29" i="14" s="1"/>
  <c r="AN214" i="3"/>
  <c r="AQ214" i="3" s="1"/>
  <c r="AN140" i="3"/>
  <c r="AQ140" i="3" s="1"/>
  <c r="AN147" i="3"/>
  <c r="AQ147" i="3" s="1"/>
  <c r="AN179" i="3"/>
  <c r="AQ179" i="3" s="1"/>
  <c r="AW18" i="15"/>
  <c r="AO64" i="14"/>
  <c r="AU64" i="14" s="1"/>
  <c r="AK336" i="12"/>
  <c r="AO336" i="12" s="1"/>
  <c r="AK570" i="12"/>
  <c r="AN570" i="12" s="1"/>
  <c r="AK129" i="12"/>
  <c r="AN129" i="12" s="1"/>
  <c r="AK176" i="12"/>
  <c r="AN176" i="12" s="1"/>
  <c r="AK611" i="12"/>
  <c r="AN611" i="12" s="1"/>
  <c r="AN540" i="3"/>
  <c r="AR540" i="3" s="1"/>
  <c r="AK131" i="12"/>
  <c r="AN131" i="12" s="1"/>
  <c r="AN504" i="3"/>
  <c r="AR504" i="3" s="1"/>
  <c r="AO26" i="14"/>
  <c r="AR26" i="14" s="1"/>
  <c r="AN249" i="3"/>
  <c r="AQ249" i="3" s="1"/>
  <c r="AW48" i="15"/>
  <c r="AN468" i="3"/>
  <c r="AR468" i="3" s="1"/>
  <c r="AN64" i="3"/>
  <c r="AQ64" i="3" s="1"/>
  <c r="AN111" i="3"/>
  <c r="AQ111" i="3" s="1"/>
  <c r="AN244" i="3"/>
  <c r="AQ244" i="3" s="1"/>
  <c r="AK497" i="12"/>
  <c r="AQ497" i="12" s="1"/>
  <c r="AO125" i="14"/>
  <c r="AU125" i="14" s="1"/>
  <c r="AQ28" i="15"/>
  <c r="AU29" i="14"/>
  <c r="AS116" i="14"/>
  <c r="AR44" i="14"/>
  <c r="AR162" i="14"/>
  <c r="AR21" i="14"/>
  <c r="AS21" i="14"/>
  <c r="AU108" i="14"/>
  <c r="AU129" i="14"/>
  <c r="AS126" i="14"/>
  <c r="AR161" i="14"/>
  <c r="AU145" i="14"/>
  <c r="AK596" i="12"/>
  <c r="AN596" i="12" s="1"/>
  <c r="AK481" i="12"/>
  <c r="AQ481" i="12" s="1"/>
  <c r="AU109" i="14"/>
  <c r="AR16" i="14"/>
  <c r="AN267" i="3"/>
  <c r="AQ267" i="3" s="1"/>
  <c r="AU49" i="14"/>
  <c r="AR15" i="14"/>
  <c r="AR164" i="14"/>
  <c r="AU23" i="14"/>
  <c r="AU131" i="14"/>
  <c r="AU30" i="14"/>
  <c r="AU76" i="14"/>
  <c r="AU95" i="14"/>
  <c r="AS61" i="14"/>
  <c r="AK351" i="12"/>
  <c r="AO351" i="12" s="1"/>
  <c r="AU140" i="14"/>
  <c r="AS64" i="14"/>
  <c r="AR120" i="14"/>
  <c r="AU22" i="14"/>
  <c r="AR160" i="14"/>
  <c r="AR18" i="14"/>
  <c r="AU26" i="14"/>
  <c r="AR137" i="14"/>
  <c r="AS125" i="14"/>
  <c r="AU113" i="14"/>
  <c r="AS124" i="14"/>
  <c r="AR139" i="14"/>
  <c r="AU24" i="14"/>
  <c r="AR19" i="14"/>
  <c r="AR20" i="14"/>
  <c r="AR163" i="14"/>
  <c r="AR121" i="14"/>
  <c r="AU27" i="14"/>
  <c r="AU107" i="14"/>
  <c r="AU77" i="14"/>
  <c r="AK524" i="12"/>
  <c r="AQ524" i="12" s="1"/>
  <c r="AK328" i="12"/>
  <c r="AO328" i="12" s="1"/>
  <c r="AK359" i="12"/>
  <c r="AO359" i="12" s="1"/>
  <c r="AU25" i="14"/>
  <c r="AR17" i="14"/>
  <c r="AN532" i="3"/>
  <c r="AR532" i="3" s="1"/>
  <c r="AR138" i="14"/>
  <c r="AU94" i="14"/>
  <c r="AN269" i="3"/>
  <c r="AQ269" i="3" s="1"/>
  <c r="AN150" i="3"/>
  <c r="AQ150" i="3" s="1"/>
  <c r="AU28" i="14"/>
  <c r="AK13" i="12"/>
  <c r="AN13" i="12" s="1"/>
  <c r="AS112" i="14"/>
  <c r="AN513" i="3"/>
  <c r="AR513" i="3" s="1"/>
  <c r="AU114" i="14"/>
  <c r="AN258" i="3"/>
  <c r="AQ258" i="3" s="1"/>
  <c r="AN86" i="3"/>
  <c r="AQ86" i="3" s="1"/>
  <c r="AU135" i="14"/>
  <c r="AR135" i="14"/>
  <c r="AY135" i="14" s="1"/>
  <c r="AS47" i="14"/>
  <c r="AK499" i="12"/>
  <c r="AQ499" i="12" s="1"/>
  <c r="AK122" i="12"/>
  <c r="AO122" i="12" s="1"/>
  <c r="AK357" i="12"/>
  <c r="AO357" i="12" s="1"/>
  <c r="AK311" i="12"/>
  <c r="AO311" i="12" s="1"/>
  <c r="AK111" i="12"/>
  <c r="AN111" i="12" s="1"/>
  <c r="AK633" i="12"/>
  <c r="AO633" i="12" s="1"/>
  <c r="AO115" i="14"/>
  <c r="AO130" i="14"/>
  <c r="AR23" i="13"/>
  <c r="AO23" i="13"/>
  <c r="AK55" i="12"/>
  <c r="AN55" i="12" s="1"/>
  <c r="AN195" i="3"/>
  <c r="AQ195" i="3" s="1"/>
  <c r="AN671" i="3"/>
  <c r="AT671" i="3" s="1"/>
  <c r="AK577" i="12"/>
  <c r="AN577" i="12" s="1"/>
  <c r="AN521" i="3"/>
  <c r="AR521" i="3" s="1"/>
  <c r="AN484" i="3"/>
  <c r="AR484" i="3" s="1"/>
  <c r="AN446" i="3"/>
  <c r="AR446" i="3" s="1"/>
  <c r="AN502" i="3"/>
  <c r="AR502" i="3" s="1"/>
  <c r="AN208" i="3"/>
  <c r="AQ208" i="3" s="1"/>
  <c r="AN92" i="3"/>
  <c r="AQ92" i="3" s="1"/>
  <c r="AN155" i="3"/>
  <c r="AQ155" i="3" s="1"/>
  <c r="AN245" i="3"/>
  <c r="AQ245" i="3" s="1"/>
  <c r="AN237" i="3"/>
  <c r="AQ237" i="3" s="1"/>
  <c r="AN693" i="3"/>
  <c r="AQ693" i="3" s="1"/>
  <c r="AN181" i="3"/>
  <c r="AQ181" i="3" s="1"/>
  <c r="AN99" i="3"/>
  <c r="AQ99" i="3" s="1"/>
  <c r="AN145" i="3"/>
  <c r="AQ145" i="3" s="1"/>
  <c r="AN674" i="3"/>
  <c r="AT674" i="3" s="1"/>
  <c r="AK484" i="12"/>
  <c r="AQ484" i="12" s="1"/>
  <c r="AK582" i="12"/>
  <c r="AN582" i="12" s="1"/>
  <c r="AK196" i="12"/>
  <c r="AN196" i="12" s="1"/>
  <c r="AK544" i="12"/>
  <c r="AN544" i="12" s="1"/>
  <c r="AK624" i="12"/>
  <c r="AQ624" i="12" s="1"/>
  <c r="AK529" i="12"/>
  <c r="AN529" i="12" s="1"/>
  <c r="AN157" i="3"/>
  <c r="AQ157" i="3" s="1"/>
  <c r="AN450" i="3"/>
  <c r="AR450" i="3" s="1"/>
  <c r="AN533" i="3"/>
  <c r="AR533" i="3" s="1"/>
  <c r="AN514" i="3"/>
  <c r="AR514" i="3" s="1"/>
  <c r="AN201" i="3"/>
  <c r="AQ201" i="3" s="1"/>
  <c r="AN106" i="3"/>
  <c r="AQ106" i="3" s="1"/>
  <c r="AN159" i="3"/>
  <c r="AQ159" i="3" s="1"/>
  <c r="AN102" i="3"/>
  <c r="AQ102" i="3" s="1"/>
  <c r="AN163" i="3"/>
  <c r="AQ163" i="3" s="1"/>
  <c r="AN227" i="3"/>
  <c r="AQ227" i="3" s="1"/>
  <c r="AN50" i="3"/>
  <c r="AQ50" i="3" s="1"/>
  <c r="AK472" i="12"/>
  <c r="AQ472" i="12" s="1"/>
  <c r="AK310" i="12"/>
  <c r="AO310" i="12" s="1"/>
  <c r="AK631" i="12"/>
  <c r="AO631" i="12" s="1"/>
  <c r="AK347" i="12"/>
  <c r="AO347" i="12" s="1"/>
  <c r="AK197" i="12"/>
  <c r="AN197" i="12" s="1"/>
  <c r="AK460" i="12"/>
  <c r="AQ460" i="12" s="1"/>
  <c r="AK170" i="12"/>
  <c r="AN170" i="12" s="1"/>
  <c r="AK428" i="12"/>
  <c r="AN428" i="12" s="1"/>
  <c r="AK436" i="12"/>
  <c r="AN436" i="12" s="1"/>
  <c r="AK595" i="12"/>
  <c r="AN595" i="12" s="1"/>
  <c r="AL14" i="13"/>
  <c r="AO14" i="13" s="1"/>
  <c r="AT14" i="13" s="1"/>
  <c r="AO21" i="13"/>
  <c r="AP21" i="13"/>
  <c r="AN548" i="3"/>
  <c r="AR548" i="3" s="1"/>
  <c r="AN476" i="3"/>
  <c r="AR476" i="3" s="1"/>
  <c r="AN182" i="3"/>
  <c r="AQ182" i="3" s="1"/>
  <c r="AN115" i="3"/>
  <c r="AQ115" i="3" s="1"/>
  <c r="AN93" i="3"/>
  <c r="AQ93" i="3" s="1"/>
  <c r="AN223" i="3"/>
  <c r="AQ223" i="3" s="1"/>
  <c r="AN692" i="3"/>
  <c r="AQ692" i="3" s="1"/>
  <c r="AN66" i="3"/>
  <c r="AQ66" i="3" s="1"/>
  <c r="AN190" i="3"/>
  <c r="AQ190" i="3" s="1"/>
  <c r="AK19" i="12"/>
  <c r="AQ19" i="12" s="1"/>
  <c r="AK461" i="12"/>
  <c r="AQ461" i="12" s="1"/>
  <c r="AK355" i="12"/>
  <c r="AO355" i="12" s="1"/>
  <c r="AK65" i="12"/>
  <c r="AN65" i="12" s="1"/>
  <c r="AN677" i="3"/>
  <c r="AT677" i="3" s="1"/>
  <c r="AK148" i="12"/>
  <c r="AN148" i="12" s="1"/>
  <c r="AN528" i="3"/>
  <c r="AR528" i="3" s="1"/>
  <c r="AN451" i="3"/>
  <c r="AR451" i="3" s="1"/>
  <c r="AN97" i="3"/>
  <c r="AQ97" i="3" s="1"/>
  <c r="AN260" i="3"/>
  <c r="AQ260" i="3" s="1"/>
  <c r="AN234" i="3"/>
  <c r="AQ234" i="3" s="1"/>
  <c r="AK470" i="12"/>
  <c r="AQ470" i="12" s="1"/>
  <c r="AK495" i="12"/>
  <c r="AQ495" i="12" s="1"/>
  <c r="AK344" i="12"/>
  <c r="AO344" i="12" s="1"/>
  <c r="AK313" i="12"/>
  <c r="AO313" i="12" s="1"/>
  <c r="AK618" i="12"/>
  <c r="AN618" i="12" s="1"/>
  <c r="AK83" i="12"/>
  <c r="AN83" i="12" s="1"/>
  <c r="AK108" i="12"/>
  <c r="AN108" i="12" s="1"/>
  <c r="AK171" i="12"/>
  <c r="AN171" i="12" s="1"/>
  <c r="AK614" i="12"/>
  <c r="AN614" i="12" s="1"/>
  <c r="AN506" i="3"/>
  <c r="AR506" i="3" s="1"/>
  <c r="AN453" i="3"/>
  <c r="AR453" i="3" s="1"/>
  <c r="AN489" i="3"/>
  <c r="AR489" i="3" s="1"/>
  <c r="AN492" i="3"/>
  <c r="AR492" i="3" s="1"/>
  <c r="AN127" i="3"/>
  <c r="AQ127" i="3" s="1"/>
  <c r="AN162" i="3"/>
  <c r="AQ162" i="3" s="1"/>
  <c r="AN138" i="3"/>
  <c r="AQ138" i="3" s="1"/>
  <c r="AN129" i="3"/>
  <c r="AQ129" i="3" s="1"/>
  <c r="AN231" i="3"/>
  <c r="AQ231" i="3" s="1"/>
  <c r="AN96" i="3"/>
  <c r="AQ96" i="3" s="1"/>
  <c r="AN254" i="3"/>
  <c r="AQ254" i="3" s="1"/>
  <c r="AN197" i="3"/>
  <c r="AQ197" i="3" s="1"/>
  <c r="AN60" i="3"/>
  <c r="AQ60" i="3" s="1"/>
  <c r="AN44" i="3"/>
  <c r="AQ44" i="3" s="1"/>
  <c r="AN95" i="3"/>
  <c r="AQ95" i="3" s="1"/>
  <c r="AN74" i="3"/>
  <c r="AQ74" i="3" s="1"/>
  <c r="AN680" i="3"/>
  <c r="AT680" i="3" s="1"/>
  <c r="AN670" i="3"/>
  <c r="AT670" i="3" s="1"/>
  <c r="AK496" i="12"/>
  <c r="AQ496" i="12" s="1"/>
  <c r="AK490" i="12"/>
  <c r="AQ490" i="12" s="1"/>
  <c r="AK331" i="12"/>
  <c r="AO331" i="12" s="1"/>
  <c r="AK320" i="12"/>
  <c r="AO320" i="12" s="1"/>
  <c r="AK361" i="12"/>
  <c r="AO361" i="12" s="1"/>
  <c r="AK647" i="12"/>
  <c r="AN647" i="12" s="1"/>
  <c r="AK430" i="12"/>
  <c r="AN430" i="12" s="1"/>
  <c r="AK645" i="12"/>
  <c r="AN645" i="12" s="1"/>
  <c r="AN178" i="3"/>
  <c r="AQ178" i="3" s="1"/>
  <c r="AN134" i="3"/>
  <c r="AQ134" i="3" s="1"/>
  <c r="AN65" i="3"/>
  <c r="AQ65" i="3" s="1"/>
  <c r="AK125" i="12"/>
  <c r="AN125" i="12" s="1"/>
  <c r="AN443" i="3"/>
  <c r="AR443" i="3" s="1"/>
  <c r="AN515" i="3"/>
  <c r="AR515" i="3" s="1"/>
  <c r="AN456" i="3"/>
  <c r="AR456" i="3" s="1"/>
  <c r="AN204" i="3"/>
  <c r="AQ204" i="3" s="1"/>
  <c r="AN57" i="3"/>
  <c r="AQ57" i="3" s="1"/>
  <c r="AN266" i="3"/>
  <c r="AQ266" i="3" s="1"/>
  <c r="AN118" i="3"/>
  <c r="AQ118" i="3" s="1"/>
  <c r="AN104" i="3"/>
  <c r="AQ104" i="3" s="1"/>
  <c r="AN135" i="3"/>
  <c r="AQ135" i="3" s="1"/>
  <c r="AN250" i="3"/>
  <c r="AQ250" i="3" s="1"/>
  <c r="AN215" i="3"/>
  <c r="AQ215" i="3" s="1"/>
  <c r="AP22" i="13"/>
  <c r="AK471" i="12"/>
  <c r="AQ471" i="12" s="1"/>
  <c r="AK330" i="12"/>
  <c r="AO330" i="12" s="1"/>
  <c r="AK32" i="12"/>
  <c r="AO32" i="12" s="1"/>
  <c r="AK362" i="12"/>
  <c r="AO362" i="12" s="1"/>
  <c r="AK64" i="12"/>
  <c r="AN64" i="12" s="1"/>
  <c r="AK576" i="12"/>
  <c r="AN576" i="12" s="1"/>
  <c r="AK655" i="12"/>
  <c r="AN655" i="12" s="1"/>
  <c r="AK659" i="12"/>
  <c r="AN659" i="12" s="1"/>
  <c r="AK639" i="12"/>
  <c r="AN639" i="12" s="1"/>
  <c r="AL26" i="13"/>
  <c r="AN488" i="3"/>
  <c r="AR488" i="3" s="1"/>
  <c r="AN481" i="3"/>
  <c r="AR481" i="3" s="1"/>
  <c r="AN463" i="3"/>
  <c r="AR463" i="3" s="1"/>
  <c r="AN556" i="3"/>
  <c r="AR556" i="3" s="1"/>
  <c r="AN235" i="3"/>
  <c r="AQ235" i="3" s="1"/>
  <c r="AN49" i="3"/>
  <c r="AQ49" i="3" s="1"/>
  <c r="AN172" i="3"/>
  <c r="AQ172" i="3" s="1"/>
  <c r="AN132" i="3"/>
  <c r="AQ132" i="3" s="1"/>
  <c r="AN168" i="3"/>
  <c r="AQ168" i="3" s="1"/>
  <c r="AN229" i="3"/>
  <c r="AQ229" i="3" s="1"/>
  <c r="AK324" i="12"/>
  <c r="AO324" i="12" s="1"/>
  <c r="AK354" i="12"/>
  <c r="AO354" i="12" s="1"/>
  <c r="AK161" i="12"/>
  <c r="AN161" i="12" s="1"/>
  <c r="AK569" i="12"/>
  <c r="AN569" i="12" s="1"/>
  <c r="AK144" i="12"/>
  <c r="AN144" i="12" s="1"/>
  <c r="AK184" i="12"/>
  <c r="AN184" i="12" s="1"/>
  <c r="AN62" i="3"/>
  <c r="AQ62" i="3" s="1"/>
  <c r="AN495" i="3"/>
  <c r="AR495" i="3" s="1"/>
  <c r="AN553" i="3"/>
  <c r="AR553" i="3" s="1"/>
  <c r="AN459" i="3"/>
  <c r="AR459" i="3" s="1"/>
  <c r="AN522" i="3"/>
  <c r="AR522" i="3" s="1"/>
  <c r="AN139" i="3"/>
  <c r="AQ139" i="3" s="1"/>
  <c r="AN63" i="3"/>
  <c r="AQ63" i="3" s="1"/>
  <c r="AN165" i="3"/>
  <c r="AQ165" i="3" s="1"/>
  <c r="AN184" i="3"/>
  <c r="AQ184" i="3" s="1"/>
  <c r="AN160" i="3"/>
  <c r="AQ160" i="3" s="1"/>
  <c r="AN130" i="3"/>
  <c r="AQ130" i="3" s="1"/>
  <c r="AN89" i="3"/>
  <c r="AQ89" i="3" s="1"/>
  <c r="AK458" i="12"/>
  <c r="AQ458" i="12" s="1"/>
  <c r="AP13" i="13"/>
  <c r="AK332" i="12"/>
  <c r="AO332" i="12" s="1"/>
  <c r="AK543" i="12"/>
  <c r="AN543" i="12" s="1"/>
  <c r="AK437" i="12"/>
  <c r="AN437" i="12" s="1"/>
  <c r="AK158" i="12"/>
  <c r="AN158" i="12" s="1"/>
  <c r="AK149" i="12"/>
  <c r="AN149" i="12" s="1"/>
  <c r="AQ634" i="12"/>
  <c r="AN634" i="12"/>
  <c r="AQ133" i="12"/>
  <c r="AN133" i="12"/>
  <c r="AQ57" i="12"/>
  <c r="AN57" i="12"/>
  <c r="AQ660" i="12"/>
  <c r="AN660" i="12"/>
  <c r="AQ135" i="12"/>
  <c r="AN135" i="12"/>
  <c r="AQ649" i="12"/>
  <c r="AN649" i="12"/>
  <c r="AQ203" i="12"/>
  <c r="AN203" i="12"/>
  <c r="AQ561" i="12"/>
  <c r="AN561" i="12"/>
  <c r="AQ75" i="12"/>
  <c r="AN75" i="12"/>
  <c r="AQ52" i="12"/>
  <c r="AN52" i="12"/>
  <c r="AQ42" i="12"/>
  <c r="AN42" i="12"/>
  <c r="AQ142" i="12"/>
  <c r="AN142" i="12"/>
  <c r="AN350" i="12"/>
  <c r="AO350" i="12"/>
  <c r="AN340" i="12"/>
  <c r="AO340" i="12"/>
  <c r="AQ523" i="12"/>
  <c r="AN523" i="12"/>
  <c r="AQ637" i="12"/>
  <c r="AN637" i="12"/>
  <c r="AQ542" i="12"/>
  <c r="AN542" i="12"/>
  <c r="AN318" i="12"/>
  <c r="AO318" i="12"/>
  <c r="AO470" i="12"/>
  <c r="AN344" i="12"/>
  <c r="AQ180" i="12"/>
  <c r="AQ202" i="12"/>
  <c r="AN202" i="12"/>
  <c r="AQ27" i="12"/>
  <c r="AN27" i="12"/>
  <c r="AN342" i="12"/>
  <c r="AO342" i="12"/>
  <c r="AQ88" i="12"/>
  <c r="AO496" i="12"/>
  <c r="AN331" i="12"/>
  <c r="AN311" i="12"/>
  <c r="AQ178" i="12"/>
  <c r="AK588" i="12"/>
  <c r="AQ168" i="12"/>
  <c r="AQ560" i="12"/>
  <c r="AQ111" i="12"/>
  <c r="AQ181" i="12"/>
  <c r="AQ137" i="12"/>
  <c r="AN348" i="12"/>
  <c r="AK479" i="12"/>
  <c r="AK661" i="12"/>
  <c r="AQ141" i="12"/>
  <c r="AQ635" i="12"/>
  <c r="AQ639" i="12"/>
  <c r="AN441" i="3"/>
  <c r="AR441" i="3" s="1"/>
  <c r="AN230" i="3"/>
  <c r="AQ230" i="3" s="1"/>
  <c r="AO473" i="12"/>
  <c r="AK22" i="12"/>
  <c r="AO464" i="12"/>
  <c r="AO21" i="12"/>
  <c r="AK440" i="12"/>
  <c r="AK356" i="12"/>
  <c r="AN339" i="12"/>
  <c r="AN104" i="12"/>
  <c r="AN324" i="12"/>
  <c r="AN358" i="12"/>
  <c r="AN354" i="12"/>
  <c r="AK486" i="12"/>
  <c r="AN327" i="12"/>
  <c r="AQ592" i="12"/>
  <c r="AQ80" i="12"/>
  <c r="AQ172" i="12"/>
  <c r="AQ102" i="12"/>
  <c r="AQ435" i="12"/>
  <c r="AQ568" i="12"/>
  <c r="AQ81" i="12"/>
  <c r="AQ161" i="12"/>
  <c r="AQ537" i="12"/>
  <c r="AQ130" i="12"/>
  <c r="AQ575" i="12"/>
  <c r="AQ534" i="12"/>
  <c r="AQ643" i="12"/>
  <c r="AQ40" i="12"/>
  <c r="AQ139" i="12"/>
  <c r="AQ194" i="12"/>
  <c r="AQ54" i="12"/>
  <c r="AQ612" i="12"/>
  <c r="AQ610" i="12"/>
  <c r="AN610" i="12"/>
  <c r="AQ557" i="12"/>
  <c r="AN557" i="12"/>
  <c r="AO489" i="12"/>
  <c r="AO471" i="12"/>
  <c r="AN337" i="12"/>
  <c r="AN123" i="12"/>
  <c r="AN124" i="12"/>
  <c r="AK439" i="12"/>
  <c r="AQ555" i="12"/>
  <c r="AQ562" i="12"/>
  <c r="AQ90" i="12"/>
  <c r="AQ64" i="12"/>
  <c r="AK521" i="12"/>
  <c r="AQ585" i="12"/>
  <c r="AQ26" i="12"/>
  <c r="AQ659" i="12"/>
  <c r="AQ89" i="12"/>
  <c r="AQ191" i="12"/>
  <c r="AQ169" i="12"/>
  <c r="AQ578" i="12"/>
  <c r="AN345" i="12"/>
  <c r="AO345" i="12"/>
  <c r="AQ50" i="12"/>
  <c r="AN50" i="12"/>
  <c r="AQ527" i="12"/>
  <c r="AN527" i="12"/>
  <c r="AN499" i="3"/>
  <c r="AR499" i="3" s="1"/>
  <c r="AN554" i="3"/>
  <c r="AR554" i="3" s="1"/>
  <c r="AN116" i="3"/>
  <c r="AQ116" i="3" s="1"/>
  <c r="AO501" i="12"/>
  <c r="AK621" i="12"/>
  <c r="AO483" i="12"/>
  <c r="AO458" i="12"/>
  <c r="AO482" i="12"/>
  <c r="AN338" i="12"/>
  <c r="AN323" i="12"/>
  <c r="AK326" i="12"/>
  <c r="AN630" i="12"/>
  <c r="AN332" i="12"/>
  <c r="AN315" i="12"/>
  <c r="AK455" i="12"/>
  <c r="AQ594" i="12"/>
  <c r="AQ564" i="12"/>
  <c r="AQ543" i="12"/>
  <c r="AQ437" i="12"/>
  <c r="AK188" i="12"/>
  <c r="AQ166" i="12"/>
  <c r="AQ112" i="12"/>
  <c r="AQ175" i="12"/>
  <c r="AQ536" i="12"/>
  <c r="AQ195" i="12"/>
  <c r="AQ155" i="12"/>
  <c r="AQ158" i="12"/>
  <c r="AK200" i="12"/>
  <c r="AQ149" i="12"/>
  <c r="AQ173" i="12"/>
  <c r="AK546" i="12"/>
  <c r="AQ16" i="12"/>
  <c r="AQ183" i="12"/>
  <c r="AQ617" i="12"/>
  <c r="AK615" i="12"/>
  <c r="AQ143" i="12"/>
  <c r="AN143" i="12"/>
  <c r="AN313" i="12"/>
  <c r="AQ447" i="12"/>
  <c r="AQ614" i="12"/>
  <c r="AO463" i="12"/>
  <c r="AO466" i="12"/>
  <c r="AO507" i="12"/>
  <c r="AK468" i="12"/>
  <c r="AO462" i="12"/>
  <c r="AN103" i="12"/>
  <c r="AK321" i="12"/>
  <c r="AK469" i="12"/>
  <c r="AN319" i="12"/>
  <c r="AN349" i="12"/>
  <c r="AQ106" i="12"/>
  <c r="AK145" i="12"/>
  <c r="AQ443" i="12"/>
  <c r="AK530" i="12"/>
  <c r="AQ593" i="12"/>
  <c r="AQ51" i="12"/>
  <c r="AK547" i="12"/>
  <c r="AQ441" i="12"/>
  <c r="AQ522" i="12"/>
  <c r="AQ56" i="12"/>
  <c r="AK427" i="12"/>
  <c r="AQ105" i="12"/>
  <c r="AQ442" i="12"/>
  <c r="AK132" i="12"/>
  <c r="AK128" i="12"/>
  <c r="AK74" i="12"/>
  <c r="AQ79" i="12"/>
  <c r="AQ554" i="12"/>
  <c r="AQ528" i="12"/>
  <c r="AQ444" i="12"/>
  <c r="AQ179" i="12"/>
  <c r="AO499" i="12"/>
  <c r="AK117" i="12"/>
  <c r="AQ532" i="12"/>
  <c r="AQ63" i="12"/>
  <c r="AN557" i="3"/>
  <c r="AR557" i="3" s="1"/>
  <c r="AN186" i="3"/>
  <c r="AQ186" i="3" s="1"/>
  <c r="AK31" i="12"/>
  <c r="AO457" i="12"/>
  <c r="AO493" i="12"/>
  <c r="AN341" i="12"/>
  <c r="AK306" i="12"/>
  <c r="AK322" i="12"/>
  <c r="AO452" i="12"/>
  <c r="AN360" i="12"/>
  <c r="AQ586" i="12"/>
  <c r="AQ596" i="12"/>
  <c r="AQ55" i="12"/>
  <c r="AK545" i="12"/>
  <c r="AK157" i="12"/>
  <c r="AQ204" i="12"/>
  <c r="AK15" i="12"/>
  <c r="AQ569" i="12"/>
  <c r="AQ551" i="12"/>
  <c r="AK68" i="12"/>
  <c r="AK603" i="12"/>
  <c r="AQ144" i="12"/>
  <c r="AK136" i="12"/>
  <c r="AQ184" i="12"/>
  <c r="AO481" i="12"/>
  <c r="AQ167" i="12"/>
  <c r="AK61" i="12"/>
  <c r="AK126" i="12"/>
  <c r="AK110" i="12"/>
  <c r="AK67" i="12"/>
  <c r="AO448" i="12"/>
  <c r="AO474" i="12"/>
  <c r="AN352" i="12"/>
  <c r="AN329" i="12"/>
  <c r="AN317" i="12"/>
  <c r="AO488" i="12"/>
  <c r="AQ488" i="12"/>
  <c r="AQ574" i="12"/>
  <c r="AQ591" i="12"/>
  <c r="AQ201" i="12"/>
  <c r="AQ83" i="12"/>
  <c r="AQ541" i="12"/>
  <c r="AQ138" i="12"/>
  <c r="AQ533" i="12"/>
  <c r="AQ108" i="12"/>
  <c r="AQ171" i="12"/>
  <c r="AQ140" i="12"/>
  <c r="AQ13" i="12"/>
  <c r="AQ152" i="12"/>
  <c r="AN152" i="12"/>
  <c r="AO494" i="12"/>
  <c r="AO490" i="12"/>
  <c r="AN122" i="12"/>
  <c r="AK506" i="12"/>
  <c r="AQ192" i="12"/>
  <c r="AQ430" i="12"/>
  <c r="AQ445" i="12"/>
  <c r="AQ590" i="12"/>
  <c r="AK646" i="12"/>
  <c r="AQ579" i="12"/>
  <c r="AQ185" i="12"/>
  <c r="AN185" i="12"/>
  <c r="AQ566" i="12"/>
  <c r="AN566" i="12"/>
  <c r="AK658" i="12"/>
  <c r="AN84" i="3"/>
  <c r="AQ84" i="3" s="1"/>
  <c r="AN222" i="3"/>
  <c r="AQ222" i="3" s="1"/>
  <c r="AN676" i="3"/>
  <c r="AT676" i="3" s="1"/>
  <c r="AN158" i="3"/>
  <c r="AQ158" i="3" s="1"/>
  <c r="AN199" i="3"/>
  <c r="AQ199" i="3" s="1"/>
  <c r="AP12" i="2"/>
  <c r="AS12" i="2" s="1"/>
  <c r="AN460" i="3"/>
  <c r="AR460" i="3" s="1"/>
  <c r="AN47" i="3"/>
  <c r="AQ47" i="3" s="1"/>
  <c r="AO18" i="12"/>
  <c r="AO504" i="12"/>
  <c r="AO450" i="12"/>
  <c r="AK485" i="12"/>
  <c r="AK353" i="12"/>
  <c r="AK335" i="12"/>
  <c r="AK459" i="12"/>
  <c r="AN351" i="12"/>
  <c r="AQ446" i="12"/>
  <c r="AQ548" i="12"/>
  <c r="AQ549" i="12"/>
  <c r="AK199" i="12"/>
  <c r="AQ567" i="12"/>
  <c r="AQ125" i="12"/>
  <c r="AK433" i="12"/>
  <c r="AQ558" i="12"/>
  <c r="AQ146" i="12"/>
  <c r="AQ162" i="12"/>
  <c r="AQ60" i="12"/>
  <c r="AK66" i="12"/>
  <c r="AQ193" i="12"/>
  <c r="AK109" i="12"/>
  <c r="AK641" i="12"/>
  <c r="AQ87" i="12"/>
  <c r="AQ159" i="12"/>
  <c r="AQ535" i="12"/>
  <c r="AQ147" i="12"/>
  <c r="AK604" i="12"/>
  <c r="AQ656" i="12"/>
  <c r="AN656" i="12"/>
  <c r="AQ85" i="12"/>
  <c r="AN85" i="12"/>
  <c r="AO45" i="12"/>
  <c r="AN320" i="12"/>
  <c r="AQ550" i="12"/>
  <c r="AQ559" i="12"/>
  <c r="AN559" i="12"/>
  <c r="AN362" i="12"/>
  <c r="AN48" i="3"/>
  <c r="AQ48" i="3" s="1"/>
  <c r="AN248" i="3"/>
  <c r="AQ248" i="3" s="1"/>
  <c r="AK480" i="12"/>
  <c r="AO467" i="12"/>
  <c r="AO465" i="12"/>
  <c r="AO449" i="12"/>
  <c r="AN673" i="3"/>
  <c r="AT673" i="3" s="1"/>
  <c r="AK334" i="12"/>
  <c r="AN33" i="12"/>
  <c r="AO623" i="12"/>
  <c r="AN343" i="12"/>
  <c r="AQ608" i="12"/>
  <c r="AQ59" i="12"/>
  <c r="AQ584" i="12"/>
  <c r="AQ148" i="12"/>
  <c r="AQ556" i="12"/>
  <c r="AK151" i="12"/>
  <c r="AK86" i="12"/>
  <c r="AQ62" i="12"/>
  <c r="AK540" i="12"/>
  <c r="AQ177" i="12"/>
  <c r="AQ11" i="12"/>
  <c r="AQ78" i="12"/>
  <c r="AQ577" i="12"/>
  <c r="AQ14" i="12"/>
  <c r="AQ583" i="12"/>
  <c r="AK113" i="12"/>
  <c r="AK636" i="12"/>
  <c r="AK644" i="12"/>
  <c r="AK476" i="12"/>
  <c r="AO495" i="12"/>
  <c r="AN308" i="12"/>
  <c r="AN309" i="12"/>
  <c r="AO620" i="12"/>
  <c r="AK640" i="12"/>
  <c r="AK187" i="12"/>
  <c r="AQ544" i="12"/>
  <c r="AQ121" i="12"/>
  <c r="AO624" i="12"/>
  <c r="AQ176" i="12"/>
  <c r="AQ529" i="12"/>
  <c r="AK84" i="12"/>
  <c r="AK638" i="12"/>
  <c r="AK648" i="12"/>
  <c r="AQ611" i="12"/>
  <c r="AQ531" i="12"/>
  <c r="AQ565" i="12"/>
  <c r="AN565" i="12"/>
  <c r="AO503" i="12"/>
  <c r="AQ503" i="12"/>
  <c r="AQ618" i="12"/>
  <c r="AQ163" i="12"/>
  <c r="AQ53" i="12"/>
  <c r="AN361" i="12"/>
  <c r="AQ131" i="12"/>
  <c r="AO477" i="12"/>
  <c r="AK154" i="12"/>
  <c r="AQ645" i="12"/>
  <c r="AO500" i="12"/>
  <c r="AN46" i="12"/>
  <c r="AN316" i="12"/>
  <c r="AN32" i="12"/>
  <c r="AQ616" i="12"/>
  <c r="AQ571" i="12"/>
  <c r="AQ539" i="12"/>
  <c r="AQ576" i="12"/>
  <c r="AN185" i="3"/>
  <c r="AQ185" i="3" s="1"/>
  <c r="AK478" i="12"/>
  <c r="AO492" i="12"/>
  <c r="AO502" i="12"/>
  <c r="AK312" i="12"/>
  <c r="AK632" i="12"/>
  <c r="AN336" i="12"/>
  <c r="AQ553" i="12"/>
  <c r="AK438" i="12"/>
  <c r="AQ570" i="12"/>
  <c r="AQ129" i="12"/>
  <c r="AN549" i="3"/>
  <c r="AR549" i="3" s="1"/>
  <c r="AN103" i="3"/>
  <c r="AQ103" i="3" s="1"/>
  <c r="AO472" i="12"/>
  <c r="AO622" i="12"/>
  <c r="AO497" i="12"/>
  <c r="AK498" i="12"/>
  <c r="AK456" i="12"/>
  <c r="AN310" i="12"/>
  <c r="AN631" i="12"/>
  <c r="AK325" i="12"/>
  <c r="AK491" i="12"/>
  <c r="AN347" i="12"/>
  <c r="AK597" i="12"/>
  <c r="AQ197" i="12"/>
  <c r="AO460" i="12"/>
  <c r="AQ609" i="12"/>
  <c r="AQ552" i="12"/>
  <c r="AK198" i="12"/>
  <c r="AQ170" i="12"/>
  <c r="AK134" i="12"/>
  <c r="AK434" i="12"/>
  <c r="AK127" i="12"/>
  <c r="AQ77" i="12"/>
  <c r="AK429" i="12"/>
  <c r="AQ538" i="12"/>
  <c r="AQ12" i="12"/>
  <c r="AQ428" i="12"/>
  <c r="AQ107" i="12"/>
  <c r="AQ436" i="12"/>
  <c r="AQ160" i="12"/>
  <c r="AK150" i="12"/>
  <c r="AQ595" i="12"/>
  <c r="AK186" i="12"/>
  <c r="AQ572" i="12"/>
  <c r="AQ156" i="12"/>
  <c r="AN156" i="12"/>
  <c r="AN633" i="12"/>
  <c r="AQ182" i="12"/>
  <c r="AN182" i="12"/>
  <c r="AN357" i="12"/>
  <c r="AQ647" i="12"/>
  <c r="AQ431" i="12"/>
  <c r="AQ190" i="12"/>
  <c r="AO454" i="12"/>
  <c r="AN330" i="12"/>
  <c r="AQ655" i="12"/>
  <c r="AN70" i="3"/>
  <c r="AQ70" i="3" s="1"/>
  <c r="AO505" i="12"/>
  <c r="AO487" i="12"/>
  <c r="AO484" i="12"/>
  <c r="AQ165" i="12"/>
  <c r="AQ573" i="12"/>
  <c r="AQ582" i="12"/>
  <c r="AQ196" i="12"/>
  <c r="AN120" i="3"/>
  <c r="AQ120" i="3" s="1"/>
  <c r="AN545" i="3"/>
  <c r="AR545" i="3" s="1"/>
  <c r="AN482" i="3"/>
  <c r="AR482" i="3" s="1"/>
  <c r="AN91" i="3"/>
  <c r="AQ91" i="3" s="1"/>
  <c r="AO451" i="12"/>
  <c r="AO524" i="12"/>
  <c r="AO19" i="12"/>
  <c r="AO461" i="12"/>
  <c r="AO20" i="12"/>
  <c r="AO475" i="12"/>
  <c r="AK346" i="12"/>
  <c r="AK333" i="12"/>
  <c r="AK598" i="12"/>
  <c r="AN328" i="12"/>
  <c r="AN359" i="12"/>
  <c r="AN355" i="12"/>
  <c r="AO453" i="12"/>
  <c r="AN307" i="12"/>
  <c r="AK314" i="12"/>
  <c r="AK587" i="12"/>
  <c r="AQ432" i="12"/>
  <c r="AQ76" i="12"/>
  <c r="AQ174" i="12"/>
  <c r="AQ153" i="12"/>
  <c r="AQ25" i="12"/>
  <c r="AQ563" i="12"/>
  <c r="AQ65" i="12"/>
  <c r="AQ589" i="12"/>
  <c r="AQ41" i="12"/>
  <c r="AK82" i="12"/>
  <c r="AK581" i="12"/>
  <c r="AQ17" i="12"/>
  <c r="AK642" i="12"/>
  <c r="AQ189" i="12"/>
  <c r="AQ164" i="12"/>
  <c r="AK580" i="12"/>
  <c r="AK58" i="12"/>
  <c r="AQ613" i="12"/>
  <c r="AN511" i="3"/>
  <c r="AR511" i="3" s="1"/>
  <c r="AN519" i="3"/>
  <c r="AR519" i="3" s="1"/>
  <c r="AN192" i="3"/>
  <c r="AQ192" i="3" s="1"/>
  <c r="AV12" i="2"/>
  <c r="AN54" i="3"/>
  <c r="AQ54" i="3" s="1"/>
  <c r="AN695" i="3"/>
  <c r="AQ695" i="3" s="1"/>
  <c r="AN485" i="3"/>
  <c r="AR485" i="3" s="1"/>
  <c r="AN173" i="3"/>
  <c r="AQ173" i="3" s="1"/>
  <c r="AN505" i="3"/>
  <c r="AR505" i="3" s="1"/>
  <c r="AN472" i="3"/>
  <c r="AR472" i="3" s="1"/>
  <c r="AN555" i="3"/>
  <c r="AR555" i="3" s="1"/>
  <c r="AN170" i="3"/>
  <c r="AQ170" i="3" s="1"/>
  <c r="AN109" i="3"/>
  <c r="AQ109" i="3" s="1"/>
  <c r="AN228" i="3"/>
  <c r="AQ228" i="3" s="1"/>
  <c r="AN236" i="3"/>
  <c r="AQ236" i="3" s="1"/>
  <c r="AN233" i="3"/>
  <c r="AQ233" i="3" s="1"/>
  <c r="AN669" i="3"/>
  <c r="AT669" i="3" s="1"/>
  <c r="AN242" i="3"/>
  <c r="AQ242" i="3" s="1"/>
  <c r="AN494" i="3"/>
  <c r="AR494" i="3" s="1"/>
  <c r="AN544" i="3"/>
  <c r="AR544" i="3" s="1"/>
  <c r="AN264" i="3"/>
  <c r="AQ264" i="3" s="1"/>
  <c r="AN128" i="3"/>
  <c r="AQ128" i="3" s="1"/>
  <c r="AN88" i="3"/>
  <c r="AQ88" i="3" s="1"/>
  <c r="AV13" i="2"/>
  <c r="AS13" i="2"/>
  <c r="AN90" i="3"/>
  <c r="AQ90" i="3" s="1"/>
  <c r="AN211" i="3"/>
  <c r="AQ211" i="3" s="1"/>
  <c r="AN156" i="3"/>
  <c r="AQ156" i="3" s="1"/>
  <c r="AN439" i="3"/>
  <c r="AR439" i="3" s="1"/>
  <c r="AN447" i="3"/>
  <c r="AR447" i="3" s="1"/>
  <c r="AN483" i="3"/>
  <c r="AR483" i="3" s="1"/>
  <c r="AN126" i="3"/>
  <c r="AQ126" i="3" s="1"/>
  <c r="AN668" i="3"/>
  <c r="AT668" i="3" s="1"/>
  <c r="AN121" i="3"/>
  <c r="AQ121" i="3" s="1"/>
  <c r="AS11" i="2"/>
  <c r="AT11" i="2"/>
  <c r="AT23" i="2" s="1"/>
  <c r="G9" i="6" s="1"/>
  <c r="AT189" i="3"/>
  <c r="AQ492" i="3"/>
  <c r="AT143" i="3"/>
  <c r="AQ469" i="3"/>
  <c r="AQ462" i="3"/>
  <c r="AT238" i="3"/>
  <c r="AT142" i="3"/>
  <c r="AN265" i="3"/>
  <c r="AT204" i="3"/>
  <c r="AT22" i="3"/>
  <c r="AT57" i="3"/>
  <c r="AT113" i="3"/>
  <c r="AT152" i="3"/>
  <c r="AT266" i="3"/>
  <c r="AT169" i="3"/>
  <c r="AT126" i="3"/>
  <c r="AT118" i="3"/>
  <c r="AT67" i="3"/>
  <c r="AT188" i="3"/>
  <c r="AQ188" i="3"/>
  <c r="AT104" i="3"/>
  <c r="AT135" i="3"/>
  <c r="AT251" i="3"/>
  <c r="AT250" i="3"/>
  <c r="AT53" i="3"/>
  <c r="AT215" i="3"/>
  <c r="AN107" i="3"/>
  <c r="AQ513" i="3"/>
  <c r="AT269" i="3"/>
  <c r="AT105" i="3"/>
  <c r="AQ531" i="3"/>
  <c r="AQ483" i="3"/>
  <c r="AQ488" i="3"/>
  <c r="AQ441" i="3"/>
  <c r="AQ481" i="3"/>
  <c r="AQ464" i="3"/>
  <c r="AR464" i="3"/>
  <c r="AQ512" i="3"/>
  <c r="AN487" i="3"/>
  <c r="AN449" i="3"/>
  <c r="AQ463" i="3"/>
  <c r="AQ551" i="3"/>
  <c r="AN471" i="3"/>
  <c r="AQ440" i="3"/>
  <c r="AR668" i="3"/>
  <c r="AQ556" i="3"/>
  <c r="AT235" i="3"/>
  <c r="AT68" i="3"/>
  <c r="AT174" i="3"/>
  <c r="AT49" i="3"/>
  <c r="AT125" i="3"/>
  <c r="AT153" i="3"/>
  <c r="AQ153" i="3"/>
  <c r="AT172" i="3"/>
  <c r="AT132" i="3"/>
  <c r="AT101" i="3"/>
  <c r="AT121" i="3"/>
  <c r="AT230" i="3"/>
  <c r="AT168" i="3"/>
  <c r="AT229" i="3"/>
  <c r="AN94" i="3"/>
  <c r="AN85" i="3"/>
  <c r="AN164" i="3"/>
  <c r="AT177" i="3"/>
  <c r="AT268" i="3"/>
  <c r="AN259" i="3"/>
  <c r="AN679" i="3"/>
  <c r="AT79" i="3"/>
  <c r="AT234" i="3"/>
  <c r="AQ540" i="3"/>
  <c r="AQ475" i="3"/>
  <c r="AR686" i="3"/>
  <c r="AT217" i="3"/>
  <c r="AT96" i="3"/>
  <c r="AQ515" i="3"/>
  <c r="AQ495" i="3"/>
  <c r="AQ459" i="3"/>
  <c r="AQ499" i="3"/>
  <c r="AN474" i="3"/>
  <c r="AQ554" i="3"/>
  <c r="AN542" i="3"/>
  <c r="AQ522" i="3"/>
  <c r="AQ437" i="3"/>
  <c r="AR684" i="3"/>
  <c r="AR683" i="3"/>
  <c r="AT139" i="3"/>
  <c r="AT63" i="3"/>
  <c r="AT27" i="3"/>
  <c r="AT165" i="3"/>
  <c r="AT184" i="3"/>
  <c r="AT133" i="3"/>
  <c r="AT665" i="3"/>
  <c r="AT160" i="3"/>
  <c r="AT130" i="3"/>
  <c r="AT89" i="3"/>
  <c r="AT59" i="3"/>
  <c r="AQ59" i="3"/>
  <c r="AN114" i="3"/>
  <c r="AT116" i="3"/>
  <c r="AT175" i="3"/>
  <c r="AN80" i="3"/>
  <c r="AN161" i="3"/>
  <c r="AQ537" i="3"/>
  <c r="AQ524" i="3"/>
  <c r="AT202" i="3"/>
  <c r="AQ506" i="3"/>
  <c r="AQ445" i="3"/>
  <c r="AT127" i="3"/>
  <c r="AT254" i="3"/>
  <c r="AQ553" i="3"/>
  <c r="AQ442" i="3"/>
  <c r="AQ529" i="3"/>
  <c r="AQ511" i="3"/>
  <c r="AQ486" i="3"/>
  <c r="AR486" i="3"/>
  <c r="AN461" i="3"/>
  <c r="AQ519" i="3"/>
  <c r="AN478" i="3"/>
  <c r="AN470" i="3"/>
  <c r="AQ557" i="3"/>
  <c r="AR685" i="3"/>
  <c r="AT685" i="3"/>
  <c r="AT267" i="3"/>
  <c r="AT205" i="3"/>
  <c r="AT137" i="3"/>
  <c r="AN154" i="3"/>
  <c r="AT40" i="3"/>
  <c r="AN146" i="3"/>
  <c r="AT663" i="3"/>
  <c r="AT256" i="3"/>
  <c r="AQ256" i="3"/>
  <c r="AT148" i="3"/>
  <c r="AT84" i="3"/>
  <c r="AT221" i="3"/>
  <c r="AT166" i="3"/>
  <c r="AN78" i="3"/>
  <c r="AT151" i="3"/>
  <c r="AN61" i="3"/>
  <c r="AT262" i="3"/>
  <c r="AT194" i="3"/>
  <c r="AT198" i="3"/>
  <c r="AT220" i="3"/>
  <c r="AT222" i="3"/>
  <c r="AQ532" i="3"/>
  <c r="AQ544" i="3"/>
  <c r="AR675" i="3"/>
  <c r="AT191" i="3"/>
  <c r="AT264" i="3"/>
  <c r="AT232" i="3"/>
  <c r="AT88" i="3"/>
  <c r="AR672" i="3"/>
  <c r="AT258" i="3"/>
  <c r="AT86" i="3"/>
  <c r="AT74" i="3"/>
  <c r="AR681" i="3"/>
  <c r="AT681" i="3"/>
  <c r="AR670" i="3"/>
  <c r="AQ447" i="3"/>
  <c r="AQ443" i="3"/>
  <c r="AQ456" i="3"/>
  <c r="AQ454" i="3"/>
  <c r="AQ552" i="3"/>
  <c r="AQ17" i="3"/>
  <c r="AR17" i="3"/>
  <c r="AQ19" i="3"/>
  <c r="AQ523" i="3"/>
  <c r="AR523" i="3"/>
  <c r="AQ498" i="3"/>
  <c r="AQ473" i="3"/>
  <c r="AR473" i="3"/>
  <c r="AN448" i="3"/>
  <c r="AQ525" i="3"/>
  <c r="AR525" i="3"/>
  <c r="AQ527" i="3"/>
  <c r="AQ517" i="3"/>
  <c r="AQ466" i="3"/>
  <c r="AR676" i="3"/>
  <c r="AQ465" i="3"/>
  <c r="AT186" i="3"/>
  <c r="AN81" i="3"/>
  <c r="AT196" i="3"/>
  <c r="AT192" i="3"/>
  <c r="AT158" i="3"/>
  <c r="AT178" i="3"/>
  <c r="AT83" i="3"/>
  <c r="AT124" i="3"/>
  <c r="AT134" i="3"/>
  <c r="AT199" i="3"/>
  <c r="AN255" i="3"/>
  <c r="AT77" i="3"/>
  <c r="AT46" i="3"/>
  <c r="AT100" i="3"/>
  <c r="AT54" i="3"/>
  <c r="AT695" i="3"/>
  <c r="AT144" i="3"/>
  <c r="AT69" i="3"/>
  <c r="AN82" i="3"/>
  <c r="AT72" i="3"/>
  <c r="AN666" i="3"/>
  <c r="AR667" i="3"/>
  <c r="AT260" i="3"/>
  <c r="AQ453" i="3"/>
  <c r="AT138" i="3"/>
  <c r="AQ477" i="3"/>
  <c r="AQ444" i="3"/>
  <c r="AQ547" i="3"/>
  <c r="AN510" i="3"/>
  <c r="AQ485" i="3"/>
  <c r="AQ460" i="3"/>
  <c r="AQ538" i="3"/>
  <c r="AN491" i="3"/>
  <c r="AQ535" i="3"/>
  <c r="AQ490" i="3"/>
  <c r="AQ455" i="3"/>
  <c r="AR455" i="3"/>
  <c r="AQ505" i="3"/>
  <c r="AR669" i="3"/>
  <c r="AN42" i="3"/>
  <c r="AN56" i="3"/>
  <c r="AN52" i="3"/>
  <c r="AT119" i="3"/>
  <c r="AN697" i="3"/>
  <c r="AT213" i="3"/>
  <c r="AT157" i="3"/>
  <c r="AT47" i="3"/>
  <c r="AT65" i="3"/>
  <c r="AT122" i="3"/>
  <c r="AT136" i="3"/>
  <c r="AQ136" i="3"/>
  <c r="AT51" i="3"/>
  <c r="AT76" i="3"/>
  <c r="AT690" i="3"/>
  <c r="AQ690" i="3"/>
  <c r="AT173" i="3"/>
  <c r="AN117" i="3"/>
  <c r="AT90" i="3"/>
  <c r="AT62" i="3"/>
  <c r="AR678" i="3"/>
  <c r="AQ494" i="3"/>
  <c r="AT150" i="3"/>
  <c r="AT60" i="3"/>
  <c r="AN543" i="3"/>
  <c r="AN559" i="3"/>
  <c r="AQ534" i="3"/>
  <c r="AN497" i="3"/>
  <c r="AQ472" i="3"/>
  <c r="AQ555" i="3"/>
  <c r="AQ541" i="3"/>
  <c r="AQ500" i="3"/>
  <c r="AQ496" i="3"/>
  <c r="AR496" i="3"/>
  <c r="AQ450" i="3"/>
  <c r="AQ504" i="3"/>
  <c r="AQ530" i="3"/>
  <c r="AR677" i="3"/>
  <c r="AT149" i="3"/>
  <c r="AT167" i="3"/>
  <c r="AT170" i="3"/>
  <c r="AT48" i="3"/>
  <c r="AT214" i="3"/>
  <c r="AT249" i="3"/>
  <c r="AT109" i="3"/>
  <c r="AT694" i="3"/>
  <c r="AT212" i="3"/>
  <c r="AN241" i="3"/>
  <c r="AT195" i="3"/>
  <c r="AT228" i="3"/>
  <c r="AT253" i="3"/>
  <c r="AT248" i="3"/>
  <c r="AT171" i="3"/>
  <c r="AT246" i="3"/>
  <c r="AT696" i="3"/>
  <c r="AT206" i="3"/>
  <c r="AT240" i="3"/>
  <c r="AQ240" i="3"/>
  <c r="AT207" i="3"/>
  <c r="AT210" i="3"/>
  <c r="AR673" i="3"/>
  <c r="AR671" i="3"/>
  <c r="AQ528" i="3"/>
  <c r="AT128" i="3"/>
  <c r="AT252" i="3"/>
  <c r="AQ252" i="3"/>
  <c r="AT193" i="3"/>
  <c r="AT203" i="3"/>
  <c r="AT224" i="3"/>
  <c r="AR682" i="3"/>
  <c r="AQ550" i="3"/>
  <c r="AR550" i="3"/>
  <c r="AQ438" i="3"/>
  <c r="AR438" i="3"/>
  <c r="AN20" i="3"/>
  <c r="AT231" i="3"/>
  <c r="AT197" i="3"/>
  <c r="AQ484" i="3"/>
  <c r="AQ467" i="3"/>
  <c r="AR467" i="3"/>
  <c r="AQ23" i="3"/>
  <c r="AQ457" i="3"/>
  <c r="AT208" i="3"/>
  <c r="AT92" i="3"/>
  <c r="AT155" i="3"/>
  <c r="AT261" i="3"/>
  <c r="AT140" i="3"/>
  <c r="AT245" i="3"/>
  <c r="AT147" i="3"/>
  <c r="AT237" i="3"/>
  <c r="AT108" i="3"/>
  <c r="AT693" i="3"/>
  <c r="AT181" i="3"/>
  <c r="AT123" i="3"/>
  <c r="AN110" i="3"/>
  <c r="AT55" i="3"/>
  <c r="AT179" i="3"/>
  <c r="AT99" i="3"/>
  <c r="AT185" i="3"/>
  <c r="AT145" i="3"/>
  <c r="AT236" i="3"/>
  <c r="AT112" i="3"/>
  <c r="AT70" i="3"/>
  <c r="AR674" i="3"/>
  <c r="AQ479" i="3"/>
  <c r="AT219" i="3"/>
  <c r="AT97" i="3"/>
  <c r="AT43" i="3"/>
  <c r="AT87" i="3"/>
  <c r="AQ493" i="3"/>
  <c r="AT162" i="3"/>
  <c r="AT239" i="3"/>
  <c r="AT211" i="3"/>
  <c r="AT98" i="3"/>
  <c r="AT44" i="3"/>
  <c r="AR680" i="3"/>
  <c r="AQ521" i="3"/>
  <c r="AQ446" i="3"/>
  <c r="AN507" i="3"/>
  <c r="AQ502" i="3"/>
  <c r="AQ508" i="3"/>
  <c r="AR508" i="3"/>
  <c r="AQ458" i="3"/>
  <c r="AR458" i="3"/>
  <c r="AQ516" i="3"/>
  <c r="AQ501" i="3"/>
  <c r="AR501" i="3"/>
  <c r="AQ549" i="3"/>
  <c r="AQ480" i="3"/>
  <c r="AT64" i="3"/>
  <c r="AN45" i="3"/>
  <c r="AN216" i="3"/>
  <c r="AN257" i="3"/>
  <c r="AN183" i="3"/>
  <c r="AT103" i="3"/>
  <c r="AT201" i="3"/>
  <c r="AT233" i="3"/>
  <c r="AT111" i="3"/>
  <c r="AT225" i="3"/>
  <c r="AT106" i="3"/>
  <c r="AT120" i="3"/>
  <c r="AT159" i="3"/>
  <c r="AT102" i="3"/>
  <c r="AT163" i="3"/>
  <c r="AT71" i="3"/>
  <c r="AN218" i="3"/>
  <c r="AT131" i="3"/>
  <c r="AQ131" i="3"/>
  <c r="AT227" i="3"/>
  <c r="AN41" i="3"/>
  <c r="AT244" i="3"/>
  <c r="AT50" i="3"/>
  <c r="AN187" i="3"/>
  <c r="AQ539" i="3"/>
  <c r="AQ518" i="3"/>
  <c r="AQ451" i="3"/>
  <c r="AQ489" i="3"/>
  <c r="AR24" i="3"/>
  <c r="AT243" i="3"/>
  <c r="AT129" i="3"/>
  <c r="AT95" i="3"/>
  <c r="AN546" i="3"/>
  <c r="AN452" i="3"/>
  <c r="AQ533" i="3"/>
  <c r="AQ468" i="3"/>
  <c r="AQ526" i="3"/>
  <c r="AQ514" i="3"/>
  <c r="AQ545" i="3"/>
  <c r="AN520" i="3"/>
  <c r="AQ482" i="3"/>
  <c r="AQ503" i="3"/>
  <c r="AQ536" i="3"/>
  <c r="AQ548" i="3"/>
  <c r="AQ476" i="3"/>
  <c r="AQ439" i="3"/>
  <c r="AN509" i="3"/>
  <c r="AT182" i="3"/>
  <c r="AN226" i="3"/>
  <c r="AT141" i="3"/>
  <c r="AT115" i="3"/>
  <c r="AT242" i="3"/>
  <c r="AN263" i="3"/>
  <c r="AT156" i="3"/>
  <c r="AT91" i="3"/>
  <c r="AT93" i="3"/>
  <c r="AT223" i="3"/>
  <c r="AT75" i="3"/>
  <c r="AQ75" i="3"/>
  <c r="AT692" i="3"/>
  <c r="AN180" i="3"/>
  <c r="AT209" i="3"/>
  <c r="AT66" i="3"/>
  <c r="AT691" i="3"/>
  <c r="AT176" i="3"/>
  <c r="AQ176" i="3"/>
  <c r="AT58" i="3"/>
  <c r="AN73" i="3"/>
  <c r="AT190" i="3"/>
  <c r="AN200" i="3"/>
  <c r="AT247" i="3"/>
  <c r="AN722" i="3"/>
  <c r="AN558" i="3"/>
  <c r="AR83" i="16"/>
  <c r="AX83" i="16" s="1"/>
  <c r="AR86" i="16"/>
  <c r="BA86" i="16" s="1"/>
  <c r="AR84" i="16"/>
  <c r="AY84" i="16" s="1"/>
  <c r="AR80" i="16"/>
  <c r="AT80" i="16" s="1"/>
  <c r="AR82" i="16"/>
  <c r="AW82" i="16" s="1"/>
  <c r="AR87" i="16"/>
  <c r="AY87" i="16" s="1"/>
  <c r="AR85" i="16"/>
  <c r="AW85" i="16" s="1"/>
  <c r="AR88" i="16"/>
  <c r="AW88" i="16" s="1"/>
  <c r="AR81" i="16"/>
  <c r="AX81" i="16" s="1"/>
  <c r="AV175" i="14"/>
  <c r="F40" i="6" s="1"/>
  <c r="AY36" i="14"/>
  <c r="AP779" i="3"/>
  <c r="F7" i="6" s="1"/>
  <c r="AM663" i="12"/>
  <c r="AR663" i="12"/>
  <c r="F27" i="6" s="1"/>
  <c r="AS779" i="3"/>
  <c r="F10" i="6" s="1"/>
  <c r="H10" i="6" s="1"/>
  <c r="I10" i="6" s="1"/>
  <c r="AU779" i="3"/>
  <c r="F12" i="6" s="1"/>
  <c r="H12" i="6" s="1"/>
  <c r="I12" i="6" s="1"/>
  <c r="AQ175" i="14"/>
  <c r="F35" i="6" s="1"/>
  <c r="AS54" i="15"/>
  <c r="G35" i="6" s="1"/>
  <c r="X86" i="8"/>
  <c r="X137" i="8" s="1"/>
  <c r="N88" i="8"/>
  <c r="N139" i="8" s="1"/>
  <c r="N76" i="8"/>
  <c r="N127" i="8" s="1"/>
  <c r="N145" i="8"/>
  <c r="O94" i="8"/>
  <c r="J106" i="8"/>
  <c r="J157" i="8" s="1"/>
  <c r="N92" i="8"/>
  <c r="N143" i="8" s="1"/>
  <c r="N79" i="8"/>
  <c r="R140" i="8"/>
  <c r="S89" i="8"/>
  <c r="S93" i="8"/>
  <c r="S144" i="8" s="1"/>
  <c r="R111" i="8"/>
  <c r="R162" i="8" s="1"/>
  <c r="AA111" i="8"/>
  <c r="S108" i="8"/>
  <c r="O108" i="8"/>
  <c r="P108" i="8" s="1"/>
  <c r="N96" i="8"/>
  <c r="N147" i="8" s="1"/>
  <c r="N111" i="8"/>
  <c r="S81" i="8"/>
  <c r="S94" i="8"/>
  <c r="S145" i="8" s="1"/>
  <c r="N77" i="8"/>
  <c r="J85" i="8"/>
  <c r="J136" i="8" s="1"/>
  <c r="N98" i="8"/>
  <c r="N149" i="8" s="1"/>
  <c r="N106" i="8"/>
  <c r="N157" i="8" s="1"/>
  <c r="N140" i="8"/>
  <c r="O89" i="8"/>
  <c r="N84" i="8"/>
  <c r="N135" i="8" s="1"/>
  <c r="S80" i="8"/>
  <c r="S131" i="8" s="1"/>
  <c r="J124" i="8"/>
  <c r="K73" i="8"/>
  <c r="R96" i="8"/>
  <c r="R147" i="8" s="1"/>
  <c r="AA96" i="8"/>
  <c r="V73" i="8"/>
  <c r="M73" i="8"/>
  <c r="N73" i="8" s="1"/>
  <c r="Q72" i="8"/>
  <c r="P117" i="8"/>
  <c r="O168" i="8"/>
  <c r="K160" i="8"/>
  <c r="L160" i="8"/>
  <c r="S97" i="8"/>
  <c r="N105" i="8"/>
  <c r="N95" i="8"/>
  <c r="S155" i="8"/>
  <c r="T104" i="8"/>
  <c r="AA98" i="8"/>
  <c r="R98" i="8"/>
  <c r="R149" i="8" s="1"/>
  <c r="AA105" i="8"/>
  <c r="R105" i="8"/>
  <c r="R156" i="8" s="1"/>
  <c r="W91" i="8"/>
  <c r="W142" i="8" s="1"/>
  <c r="S78" i="8"/>
  <c r="H124" i="8"/>
  <c r="H72" i="8"/>
  <c r="AA114" i="8"/>
  <c r="R114" i="8"/>
  <c r="R165" i="8" s="1"/>
  <c r="AA90" i="8"/>
  <c r="R90" i="8"/>
  <c r="R141" i="8" s="1"/>
  <c r="AA112" i="8"/>
  <c r="R112" i="8"/>
  <c r="R163" i="8" s="1"/>
  <c r="S99" i="8"/>
  <c r="N75" i="8"/>
  <c r="I127" i="8"/>
  <c r="J76" i="8"/>
  <c r="AA84" i="8"/>
  <c r="R84" i="8"/>
  <c r="R135" i="8" s="1"/>
  <c r="R87" i="8"/>
  <c r="R138" i="8" s="1"/>
  <c r="AA87" i="8"/>
  <c r="I158" i="8"/>
  <c r="J107" i="8"/>
  <c r="S137" i="8"/>
  <c r="T86" i="8"/>
  <c r="R92" i="8"/>
  <c r="R143" i="8" s="1"/>
  <c r="AA92" i="8"/>
  <c r="N85" i="8"/>
  <c r="I133" i="8"/>
  <c r="J82" i="8"/>
  <c r="S101" i="8"/>
  <c r="W94" i="8"/>
  <c r="W145" i="8" s="1"/>
  <c r="W93" i="8"/>
  <c r="W144" i="8" s="1"/>
  <c r="I164" i="8"/>
  <c r="J113" i="8"/>
  <c r="J131" i="8"/>
  <c r="K80" i="8"/>
  <c r="R106" i="8"/>
  <c r="R157" i="8" s="1"/>
  <c r="AA106" i="8"/>
  <c r="R79" i="8"/>
  <c r="R130" i="8" s="1"/>
  <c r="AA79" i="8"/>
  <c r="R113" i="8"/>
  <c r="R164" i="8" s="1"/>
  <c r="AA113" i="8"/>
  <c r="R116" i="8"/>
  <c r="R167" i="8" s="1"/>
  <c r="AA116" i="8"/>
  <c r="X117" i="8"/>
  <c r="S109" i="8"/>
  <c r="N82" i="8"/>
  <c r="I138" i="8"/>
  <c r="J87" i="8"/>
  <c r="S91" i="8"/>
  <c r="O125" i="8"/>
  <c r="P74" i="8"/>
  <c r="N90" i="8"/>
  <c r="P137" i="8"/>
  <c r="Q137" i="8"/>
  <c r="R83" i="8"/>
  <c r="R134" i="8" s="1"/>
  <c r="AA83" i="8"/>
  <c r="R95" i="8"/>
  <c r="R146" i="8" s="1"/>
  <c r="AA95" i="8"/>
  <c r="N113" i="8"/>
  <c r="N112" i="8"/>
  <c r="J142" i="8"/>
  <c r="K91" i="8"/>
  <c r="I124" i="8"/>
  <c r="X104" i="8"/>
  <c r="N87" i="8"/>
  <c r="I156" i="8"/>
  <c r="J105" i="8"/>
  <c r="I146" i="8"/>
  <c r="J95" i="8"/>
  <c r="W110" i="8"/>
  <c r="W161" i="8" s="1"/>
  <c r="N161" i="8"/>
  <c r="O110" i="8"/>
  <c r="N142" i="8"/>
  <c r="O91" i="8"/>
  <c r="I141" i="8"/>
  <c r="J90" i="8"/>
  <c r="R88" i="8"/>
  <c r="R139" i="8" s="1"/>
  <c r="AA88" i="8"/>
  <c r="W78" i="8"/>
  <c r="W129" i="8" s="1"/>
  <c r="I147" i="8"/>
  <c r="J96" i="8"/>
  <c r="N144" i="8"/>
  <c r="O93" i="8"/>
  <c r="R77" i="8"/>
  <c r="R128" i="8" s="1"/>
  <c r="AA77" i="8"/>
  <c r="I167" i="8"/>
  <c r="J116" i="8"/>
  <c r="I165" i="8"/>
  <c r="J114" i="8"/>
  <c r="K145" i="8"/>
  <c r="L145" i="8"/>
  <c r="W99" i="8"/>
  <c r="W150" i="8" s="1"/>
  <c r="Q155" i="8"/>
  <c r="P155" i="8"/>
  <c r="I128" i="8"/>
  <c r="J77" i="8"/>
  <c r="W80" i="8"/>
  <c r="W131" i="8" s="1"/>
  <c r="N107" i="8"/>
  <c r="K155" i="8"/>
  <c r="L155" i="8"/>
  <c r="J168" i="8"/>
  <c r="K117" i="8"/>
  <c r="W81" i="8"/>
  <c r="W132" i="8" s="1"/>
  <c r="N150" i="8"/>
  <c r="O99" i="8"/>
  <c r="N115" i="8"/>
  <c r="R76" i="8"/>
  <c r="R127" i="8" s="1"/>
  <c r="AA76" i="8"/>
  <c r="W100" i="8"/>
  <c r="W151" i="8" s="1"/>
  <c r="J148" i="8"/>
  <c r="K97" i="8"/>
  <c r="T74" i="8"/>
  <c r="S110" i="8"/>
  <c r="N129" i="8"/>
  <c r="O78" i="8"/>
  <c r="R82" i="8"/>
  <c r="R133" i="8" s="1"/>
  <c r="AA82" i="8"/>
  <c r="R85" i="8"/>
  <c r="R136" i="8" s="1"/>
  <c r="AA85" i="8"/>
  <c r="R115" i="8"/>
  <c r="R166" i="8" s="1"/>
  <c r="AA115" i="8"/>
  <c r="X102" i="8"/>
  <c r="X103" i="8"/>
  <c r="AA107" i="8"/>
  <c r="R107" i="8"/>
  <c r="R158" i="8" s="1"/>
  <c r="J74" i="7"/>
  <c r="J107" i="7" s="1"/>
  <c r="V73" i="7"/>
  <c r="R73" i="7" s="1"/>
  <c r="R106" i="7" s="1"/>
  <c r="N56" i="7"/>
  <c r="N89" i="7" s="1"/>
  <c r="I79" i="7"/>
  <c r="I112" i="7" s="1"/>
  <c r="J56" i="7"/>
  <c r="J89" i="7" s="1"/>
  <c r="J64" i="7"/>
  <c r="J97" i="7" s="1"/>
  <c r="M71" i="7"/>
  <c r="M104" i="7" s="1"/>
  <c r="R69" i="7"/>
  <c r="R102" i="7" s="1"/>
  <c r="R78" i="7"/>
  <c r="R111" i="7" s="1"/>
  <c r="R75" i="7"/>
  <c r="R108" i="7" s="1"/>
  <c r="I59" i="7"/>
  <c r="J59" i="7" s="1"/>
  <c r="J71" i="7"/>
  <c r="J104" i="7" s="1"/>
  <c r="H52" i="7"/>
  <c r="I106" i="7"/>
  <c r="J73" i="7"/>
  <c r="I70" i="7"/>
  <c r="I103" i="7" s="1"/>
  <c r="V76" i="7"/>
  <c r="AA76" i="7" s="1"/>
  <c r="I60" i="7"/>
  <c r="J60" i="7" s="1"/>
  <c r="N67" i="7"/>
  <c r="N100" i="7" s="1"/>
  <c r="G85" i="7"/>
  <c r="F12" i="9" s="1"/>
  <c r="F31" i="9" s="1"/>
  <c r="Q52" i="7"/>
  <c r="M59" i="7"/>
  <c r="M92" i="7" s="1"/>
  <c r="V59" i="7"/>
  <c r="V61" i="7"/>
  <c r="M61" i="7"/>
  <c r="M94" i="7" s="1"/>
  <c r="M65" i="7"/>
  <c r="V65" i="7"/>
  <c r="N73" i="7"/>
  <c r="N106" i="7" s="1"/>
  <c r="N76" i="7"/>
  <c r="I61" i="7"/>
  <c r="I72" i="7"/>
  <c r="H105" i="7"/>
  <c r="V58" i="7"/>
  <c r="M58" i="7"/>
  <c r="M91" i="7" s="1"/>
  <c r="V72" i="7"/>
  <c r="M72" i="7"/>
  <c r="M105" i="7" s="1"/>
  <c r="N62" i="7"/>
  <c r="N95" i="7" s="1"/>
  <c r="J77" i="7"/>
  <c r="J110" i="7" s="1"/>
  <c r="I58" i="7"/>
  <c r="AA63" i="7"/>
  <c r="W63" i="7" s="1"/>
  <c r="W96" i="7" s="1"/>
  <c r="R63" i="7"/>
  <c r="R96" i="7" s="1"/>
  <c r="N63" i="7"/>
  <c r="V66" i="7"/>
  <c r="M66" i="7"/>
  <c r="I57" i="7"/>
  <c r="H90" i="7"/>
  <c r="I66" i="7"/>
  <c r="H99" i="7"/>
  <c r="M57" i="7"/>
  <c r="M90" i="7" s="1"/>
  <c r="V57" i="7"/>
  <c r="J63" i="7"/>
  <c r="I96" i="7"/>
  <c r="I87" i="7"/>
  <c r="J54" i="7"/>
  <c r="J76" i="7"/>
  <c r="J109" i="7" s="1"/>
  <c r="N54" i="7"/>
  <c r="M60" i="7"/>
  <c r="M93" i="7" s="1"/>
  <c r="V60" i="7"/>
  <c r="I65" i="7"/>
  <c r="I101" i="7"/>
  <c r="J68" i="7"/>
  <c r="AA68" i="7"/>
  <c r="R68" i="7"/>
  <c r="R101" i="7" s="1"/>
  <c r="I88" i="7"/>
  <c r="J55" i="7"/>
  <c r="S74" i="7"/>
  <c r="N70" i="7"/>
  <c r="M86" i="7"/>
  <c r="I95" i="7"/>
  <c r="J62" i="7"/>
  <c r="N53" i="7"/>
  <c r="R55" i="7"/>
  <c r="R88" i="7" s="1"/>
  <c r="AA55" i="7"/>
  <c r="AA77" i="7"/>
  <c r="R77" i="7"/>
  <c r="R110" i="7" s="1"/>
  <c r="N77" i="7"/>
  <c r="R62" i="7"/>
  <c r="R95" i="7" s="1"/>
  <c r="AA62" i="7"/>
  <c r="N55" i="7"/>
  <c r="N102" i="7"/>
  <c r="O69" i="7"/>
  <c r="AA67" i="7"/>
  <c r="R67" i="7"/>
  <c r="R100" i="7" s="1"/>
  <c r="N79" i="7"/>
  <c r="N64" i="7"/>
  <c r="R56" i="7"/>
  <c r="R89" i="7" s="1"/>
  <c r="AA56" i="7"/>
  <c r="J108" i="7"/>
  <c r="K75" i="7"/>
  <c r="K102" i="7"/>
  <c r="L102" i="7"/>
  <c r="R70" i="7"/>
  <c r="R103" i="7" s="1"/>
  <c r="AA70" i="7"/>
  <c r="N111" i="7"/>
  <c r="O78" i="7"/>
  <c r="R54" i="7"/>
  <c r="R87" i="7" s="1"/>
  <c r="AA54" i="7"/>
  <c r="J86" i="7"/>
  <c r="K53" i="7"/>
  <c r="N108" i="7"/>
  <c r="O75" i="7"/>
  <c r="W78" i="7"/>
  <c r="W111" i="7" s="1"/>
  <c r="AA79" i="7"/>
  <c r="R79" i="7"/>
  <c r="R112" i="7" s="1"/>
  <c r="W75" i="7"/>
  <c r="W108" i="7" s="1"/>
  <c r="W69" i="7"/>
  <c r="W102" i="7" s="1"/>
  <c r="R71" i="7"/>
  <c r="R104" i="7" s="1"/>
  <c r="AA71" i="7"/>
  <c r="I100" i="7"/>
  <c r="J67" i="7"/>
  <c r="R64" i="7"/>
  <c r="R97" i="7" s="1"/>
  <c r="AA64" i="7"/>
  <c r="AA53" i="7"/>
  <c r="R53" i="7"/>
  <c r="N68" i="7"/>
  <c r="W74" i="7"/>
  <c r="W107" i="7" s="1"/>
  <c r="H8" i="9"/>
  <c r="I5" i="9"/>
  <c r="H9" i="9"/>
  <c r="H6" i="9"/>
  <c r="H7" i="9"/>
  <c r="AY146" i="14"/>
  <c r="AY143" i="14"/>
  <c r="AY141" i="14"/>
  <c r="AT175" i="14"/>
  <c r="F38" i="6" s="1"/>
  <c r="H38" i="6" s="1"/>
  <c r="I38" i="6" s="1"/>
  <c r="AW175" i="14"/>
  <c r="F41" i="6" s="1"/>
  <c r="H41" i="6" s="1"/>
  <c r="I41" i="6" s="1"/>
  <c r="AY147" i="14"/>
  <c r="AY142" i="14"/>
  <c r="AY136" i="14"/>
  <c r="AZ54" i="15"/>
  <c r="G42" i="6" s="1"/>
  <c r="BA43" i="15"/>
  <c r="BA42" i="15"/>
  <c r="BA40" i="15"/>
  <c r="BA41" i="15"/>
  <c r="BA39" i="15"/>
  <c r="BA38" i="15"/>
  <c r="AX152" i="14"/>
  <c r="AY152" i="14" s="1"/>
  <c r="AY157" i="14"/>
  <c r="AY151" i="14"/>
  <c r="AU153" i="14"/>
  <c r="AX153" i="14"/>
  <c r="AU154" i="14"/>
  <c r="AX154" i="14"/>
  <c r="AU156" i="14"/>
  <c r="AX156" i="14"/>
  <c r="AU155" i="14"/>
  <c r="AX155" i="14"/>
  <c r="AY150" i="14"/>
  <c r="BA14" i="15"/>
  <c r="AS29" i="13"/>
  <c r="G27" i="6" s="1"/>
  <c r="AY11" i="14"/>
  <c r="AX54" i="15"/>
  <c r="G40" i="6" s="1"/>
  <c r="X19" i="15"/>
  <c r="AW19" i="15" s="1"/>
  <c r="W54" i="15"/>
  <c r="BA16" i="17"/>
  <c r="AX11" i="3"/>
  <c r="AT12" i="13"/>
  <c r="E11" i="9"/>
  <c r="AT11" i="13"/>
  <c r="AV23" i="2"/>
  <c r="G11" i="6" s="1"/>
  <c r="G22" i="6"/>
  <c r="E31" i="9" l="1"/>
  <c r="E14" i="9" s="1"/>
  <c r="J103" i="8"/>
  <c r="J154" i="8" s="1"/>
  <c r="J86" i="8"/>
  <c r="J137" i="8" s="1"/>
  <c r="Y89" i="8"/>
  <c r="K81" i="8"/>
  <c r="I153" i="8"/>
  <c r="J163" i="8"/>
  <c r="AA75" i="8"/>
  <c r="F14" i="9"/>
  <c r="T103" i="8"/>
  <c r="T154" i="8" s="1"/>
  <c r="K99" i="8"/>
  <c r="L150" i="8" s="1"/>
  <c r="N116" i="8"/>
  <c r="N167" i="8" s="1"/>
  <c r="K102" i="8"/>
  <c r="K153" i="8" s="1"/>
  <c r="O102" i="8"/>
  <c r="N153" i="8"/>
  <c r="I139" i="8"/>
  <c r="T102" i="8"/>
  <c r="U102" i="8" s="1"/>
  <c r="J143" i="8"/>
  <c r="L152" i="8"/>
  <c r="N109" i="8"/>
  <c r="J84" i="8"/>
  <c r="J135" i="8" s="1"/>
  <c r="O81" i="8"/>
  <c r="P81" i="8" s="1"/>
  <c r="Q132" i="8" s="1"/>
  <c r="J149" i="8"/>
  <c r="O103" i="8"/>
  <c r="O154" i="8" s="1"/>
  <c r="P97" i="8"/>
  <c r="P148" i="8" s="1"/>
  <c r="J152" i="8"/>
  <c r="J115" i="8"/>
  <c r="J166" i="8" s="1"/>
  <c r="X80" i="8"/>
  <c r="X131" i="8" s="1"/>
  <c r="K111" i="8"/>
  <c r="L162" i="8" s="1"/>
  <c r="J140" i="8"/>
  <c r="K86" i="8"/>
  <c r="K137" i="8" s="1"/>
  <c r="I72" i="8"/>
  <c r="N151" i="8"/>
  <c r="K83" i="8"/>
  <c r="L134" i="8" s="1"/>
  <c r="P80" i="8"/>
  <c r="Q131" i="8" s="1"/>
  <c r="X108" i="8"/>
  <c r="X159" i="8" s="1"/>
  <c r="K75" i="8"/>
  <c r="L126" i="8" s="1"/>
  <c r="T93" i="8"/>
  <c r="U93" i="8" s="1"/>
  <c r="K103" i="8"/>
  <c r="K154" i="8" s="1"/>
  <c r="N101" i="8"/>
  <c r="O101" i="8" s="1"/>
  <c r="P101" i="8" s="1"/>
  <c r="U117" i="8"/>
  <c r="U168" i="8" s="1"/>
  <c r="H123" i="8"/>
  <c r="G13" i="9" s="1"/>
  <c r="J125" i="8"/>
  <c r="K74" i="8"/>
  <c r="O83" i="8"/>
  <c r="O134" i="8" s="1"/>
  <c r="J130" i="8"/>
  <c r="I161" i="8"/>
  <c r="J110" i="8"/>
  <c r="O114" i="8"/>
  <c r="O106" i="8"/>
  <c r="O157" i="8" s="1"/>
  <c r="S75" i="8"/>
  <c r="S126" i="8" s="1"/>
  <c r="X110" i="8"/>
  <c r="X161" i="8" s="1"/>
  <c r="S111" i="8"/>
  <c r="S162" i="8" s="1"/>
  <c r="X125" i="8"/>
  <c r="Y74" i="8"/>
  <c r="O88" i="8"/>
  <c r="P88" i="8" s="1"/>
  <c r="Y86" i="8"/>
  <c r="Y137" i="8" s="1"/>
  <c r="O76" i="8"/>
  <c r="O127" i="8" s="1"/>
  <c r="O96" i="8"/>
  <c r="P96" i="8" s="1"/>
  <c r="T100" i="8"/>
  <c r="U100" i="8" s="1"/>
  <c r="L111" i="7"/>
  <c r="N107" i="7"/>
  <c r="J111" i="7"/>
  <c r="K56" i="7"/>
  <c r="J79" i="7"/>
  <c r="S78" i="7"/>
  <c r="AA73" i="7"/>
  <c r="K74" i="7"/>
  <c r="L107" i="7" s="1"/>
  <c r="S69" i="7"/>
  <c r="S102" i="7" s="1"/>
  <c r="N71" i="7"/>
  <c r="N104" i="7" s="1"/>
  <c r="BA19" i="17"/>
  <c r="BB68" i="16"/>
  <c r="BB51" i="16"/>
  <c r="BB43" i="16"/>
  <c r="BB21" i="16"/>
  <c r="BB70" i="16"/>
  <c r="BA17" i="17"/>
  <c r="BB36" i="16"/>
  <c r="BB77" i="16"/>
  <c r="BB110" i="16"/>
  <c r="BB79" i="16"/>
  <c r="BB102" i="16"/>
  <c r="BB58" i="16"/>
  <c r="BB101" i="16"/>
  <c r="BB23" i="16"/>
  <c r="BB34" i="16"/>
  <c r="AS442" i="12"/>
  <c r="BB46" i="16"/>
  <c r="BB107" i="16"/>
  <c r="BB50" i="16"/>
  <c r="AU25" i="16"/>
  <c r="AV25" i="16"/>
  <c r="AX55" i="16"/>
  <c r="AU55" i="16"/>
  <c r="AX76" i="16"/>
  <c r="AU76" i="16"/>
  <c r="BB42" i="16"/>
  <c r="BB45" i="16"/>
  <c r="BB39" i="16"/>
  <c r="BB24" i="16"/>
  <c r="BB71" i="16"/>
  <c r="BB60" i="16"/>
  <c r="BB62" i="16"/>
  <c r="BB38" i="16"/>
  <c r="AU26" i="16"/>
  <c r="AV26" i="16"/>
  <c r="BB56" i="16"/>
  <c r="BB69" i="16"/>
  <c r="BB47" i="16"/>
  <c r="BB44" i="16"/>
  <c r="AU96" i="16"/>
  <c r="AV96" i="16"/>
  <c r="BB37" i="16"/>
  <c r="AV106" i="16"/>
  <c r="AX106" i="16"/>
  <c r="BB41" i="16"/>
  <c r="BB40" i="16"/>
  <c r="BB111" i="16"/>
  <c r="BA29" i="15"/>
  <c r="AX78" i="16"/>
  <c r="AU78" i="16"/>
  <c r="BB74" i="16"/>
  <c r="BB54" i="16"/>
  <c r="AS319" i="12"/>
  <c r="BA35" i="15"/>
  <c r="BA37" i="15"/>
  <c r="BB22" i="16"/>
  <c r="BB61" i="16"/>
  <c r="BB97" i="16"/>
  <c r="BB67" i="16"/>
  <c r="BB75" i="16"/>
  <c r="AX85" i="16"/>
  <c r="BA18" i="15"/>
  <c r="AY131" i="14"/>
  <c r="BA52" i="15"/>
  <c r="AS569" i="12"/>
  <c r="AS539" i="12"/>
  <c r="AS500" i="12"/>
  <c r="BA36" i="15"/>
  <c r="BA51" i="15"/>
  <c r="AS336" i="12"/>
  <c r="BA48" i="15"/>
  <c r="BA16" i="15"/>
  <c r="AS181" i="12"/>
  <c r="AS350" i="12"/>
  <c r="AS203" i="12"/>
  <c r="AS634" i="12"/>
  <c r="AT21" i="13"/>
  <c r="BA20" i="15"/>
  <c r="AS617" i="12"/>
  <c r="AW15" i="15"/>
  <c r="AW54" i="15" s="1"/>
  <c r="G39" i="6" s="1"/>
  <c r="AT15" i="15"/>
  <c r="BA11" i="15"/>
  <c r="BA17" i="15"/>
  <c r="AW49" i="15"/>
  <c r="AT49" i="15"/>
  <c r="AS51" i="12"/>
  <c r="AW28" i="15"/>
  <c r="AT28" i="15"/>
  <c r="BA50" i="15"/>
  <c r="AW34" i="15"/>
  <c r="AT34" i="15"/>
  <c r="BA25" i="15"/>
  <c r="BA12" i="15"/>
  <c r="AS656" i="12"/>
  <c r="AY139" i="14"/>
  <c r="AS464" i="12"/>
  <c r="AY109" i="14"/>
  <c r="AS358" i="12"/>
  <c r="AY18" i="14"/>
  <c r="AS461" i="12"/>
  <c r="AS315" i="12"/>
  <c r="AT13" i="13"/>
  <c r="AY112" i="14"/>
  <c r="AY17" i="14"/>
  <c r="AY61" i="14"/>
  <c r="AY164" i="14"/>
  <c r="AY24" i="14"/>
  <c r="AZ83" i="16"/>
  <c r="AS166" i="12"/>
  <c r="AY121" i="14"/>
  <c r="AY124" i="14"/>
  <c r="AY160" i="14"/>
  <c r="AY162" i="14"/>
  <c r="AV83" i="16"/>
  <c r="AY21" i="14"/>
  <c r="AS362" i="12"/>
  <c r="AS351" i="12"/>
  <c r="AY25" i="14"/>
  <c r="AY95" i="14"/>
  <c r="AY15" i="14"/>
  <c r="AY26" i="14"/>
  <c r="AY83" i="16"/>
  <c r="AY47" i="14"/>
  <c r="AY28" i="14"/>
  <c r="AY163" i="14"/>
  <c r="AY113" i="14"/>
  <c r="AY22" i="14"/>
  <c r="AY161" i="14"/>
  <c r="AY44" i="14"/>
  <c r="AY107" i="14"/>
  <c r="AY76" i="14"/>
  <c r="AY49" i="14"/>
  <c r="AT23" i="13"/>
  <c r="AY20" i="14"/>
  <c r="AY125" i="14"/>
  <c r="AY120" i="14"/>
  <c r="AY126" i="14"/>
  <c r="AY116" i="14"/>
  <c r="AY23" i="14"/>
  <c r="AX477" i="3"/>
  <c r="AU130" i="14"/>
  <c r="AR130" i="14"/>
  <c r="AR175" i="14" s="1"/>
  <c r="F36" i="6" s="1"/>
  <c r="AY30" i="14"/>
  <c r="AS505" i="12"/>
  <c r="AY114" i="14"/>
  <c r="AY108" i="14"/>
  <c r="AS562" i="12"/>
  <c r="AY27" i="14"/>
  <c r="AX58" i="3"/>
  <c r="AS88" i="12"/>
  <c r="AS115" i="14"/>
  <c r="AU115" i="14"/>
  <c r="AU175" i="14" s="1"/>
  <c r="F39" i="6" s="1"/>
  <c r="AY94" i="14"/>
  <c r="AY77" i="14"/>
  <c r="AY19" i="14"/>
  <c r="AY64" i="14"/>
  <c r="AY16" i="14"/>
  <c r="AY129" i="14"/>
  <c r="AY29" i="14"/>
  <c r="BA83" i="16"/>
  <c r="AS451" i="12"/>
  <c r="AS165" i="12"/>
  <c r="AS77" i="12"/>
  <c r="AS460" i="12"/>
  <c r="AS492" i="12"/>
  <c r="AS32" i="12"/>
  <c r="AS176" i="12"/>
  <c r="AS309" i="12"/>
  <c r="AS14" i="12"/>
  <c r="AS320" i="12"/>
  <c r="AS162" i="12"/>
  <c r="AS549" i="12"/>
  <c r="AS450" i="12"/>
  <c r="AS445" i="12"/>
  <c r="AS144" i="12"/>
  <c r="AS532" i="12"/>
  <c r="AS462" i="12"/>
  <c r="AS536" i="12"/>
  <c r="AS501" i="12"/>
  <c r="AS339" i="12"/>
  <c r="AS311" i="12"/>
  <c r="AS202" i="12"/>
  <c r="AS637" i="12"/>
  <c r="AS52" i="12"/>
  <c r="AS660" i="12"/>
  <c r="AX693" i="3"/>
  <c r="AX261" i="3"/>
  <c r="AX467" i="3"/>
  <c r="AS475" i="12"/>
  <c r="AS484" i="12"/>
  <c r="AS197" i="12"/>
  <c r="AS316" i="12"/>
  <c r="AS624" i="12"/>
  <c r="AS308" i="12"/>
  <c r="AS577" i="12"/>
  <c r="AS45" i="12"/>
  <c r="AS146" i="12"/>
  <c r="AS548" i="12"/>
  <c r="AS504" i="12"/>
  <c r="AS430" i="12"/>
  <c r="AS106" i="12"/>
  <c r="AS639" i="12"/>
  <c r="AU86" i="16"/>
  <c r="BA81" i="16"/>
  <c r="AX516" i="3"/>
  <c r="AX465" i="3"/>
  <c r="AS153" i="12"/>
  <c r="AS453" i="12"/>
  <c r="AS190" i="12"/>
  <c r="AS156" i="12"/>
  <c r="AS107" i="12"/>
  <c r="AS497" i="12"/>
  <c r="AS361" i="12"/>
  <c r="AS531" i="12"/>
  <c r="AS556" i="12"/>
  <c r="AS623" i="12"/>
  <c r="AS87" i="12"/>
  <c r="AS566" i="12"/>
  <c r="AS13" i="12"/>
  <c r="AS541" i="12"/>
  <c r="AS317" i="12"/>
  <c r="AS596" i="12"/>
  <c r="AS493" i="12"/>
  <c r="AS499" i="12"/>
  <c r="AS441" i="12"/>
  <c r="AS507" i="12"/>
  <c r="AS143" i="12"/>
  <c r="AS149" i="12"/>
  <c r="AS594" i="12"/>
  <c r="AS338" i="12"/>
  <c r="AS191" i="12"/>
  <c r="AS337" i="12"/>
  <c r="AS54" i="12"/>
  <c r="AS575" i="12"/>
  <c r="AS435" i="12"/>
  <c r="AS635" i="12"/>
  <c r="AS111" i="12"/>
  <c r="AY86" i="16"/>
  <c r="AT83" i="16"/>
  <c r="AP29" i="13"/>
  <c r="G24" i="6" s="1"/>
  <c r="AW83" i="16"/>
  <c r="AS196" i="12"/>
  <c r="AS544" i="12"/>
  <c r="AS158" i="12"/>
  <c r="AS470" i="12"/>
  <c r="AS589" i="12"/>
  <c r="AS76" i="12"/>
  <c r="AS359" i="12"/>
  <c r="AS647" i="12"/>
  <c r="AS472" i="12"/>
  <c r="AS163" i="12"/>
  <c r="AS584" i="12"/>
  <c r="AS193" i="12"/>
  <c r="AS125" i="12"/>
  <c r="AS579" i="12"/>
  <c r="AS122" i="12"/>
  <c r="AS171" i="12"/>
  <c r="AS201" i="12"/>
  <c r="AS352" i="12"/>
  <c r="AS481" i="12"/>
  <c r="AS360" i="12"/>
  <c r="AS444" i="12"/>
  <c r="AS463" i="12"/>
  <c r="AS458" i="12"/>
  <c r="AS50" i="12"/>
  <c r="AS659" i="12"/>
  <c r="AS489" i="12"/>
  <c r="AS139" i="12"/>
  <c r="AS537" i="12"/>
  <c r="AS172" i="12"/>
  <c r="AS168" i="12"/>
  <c r="AT22" i="13"/>
  <c r="AU83" i="16"/>
  <c r="AR26" i="13"/>
  <c r="AO26" i="13"/>
  <c r="AO29" i="13" s="1"/>
  <c r="AQ636" i="12"/>
  <c r="AN636" i="12"/>
  <c r="AO469" i="12"/>
  <c r="AQ469" i="12"/>
  <c r="AQ188" i="12"/>
  <c r="AN188" i="12"/>
  <c r="AS164" i="12"/>
  <c r="AS582" i="12"/>
  <c r="AS552" i="12"/>
  <c r="AN312" i="12"/>
  <c r="AO312" i="12"/>
  <c r="AQ84" i="12"/>
  <c r="AN84" i="12"/>
  <c r="AS559" i="12"/>
  <c r="AQ66" i="12"/>
  <c r="AN66" i="12"/>
  <c r="AS105" i="12"/>
  <c r="AS593" i="12"/>
  <c r="AN321" i="12"/>
  <c r="AO321" i="12"/>
  <c r="AS155" i="12"/>
  <c r="AS555" i="12"/>
  <c r="AS324" i="12"/>
  <c r="AS142" i="12"/>
  <c r="AS65" i="12"/>
  <c r="AS655" i="12"/>
  <c r="AS357" i="12"/>
  <c r="AQ154" i="12"/>
  <c r="AN154" i="12"/>
  <c r="AS59" i="12"/>
  <c r="AS147" i="12"/>
  <c r="AS567" i="12"/>
  <c r="AS26" i="12"/>
  <c r="AS557" i="12"/>
  <c r="AS80" i="12"/>
  <c r="BA84" i="16"/>
  <c r="AX541" i="3"/>
  <c r="AO479" i="12"/>
  <c r="AQ479" i="12"/>
  <c r="AS19" i="12"/>
  <c r="AQ646" i="12"/>
  <c r="AN646" i="12"/>
  <c r="AS183" i="12"/>
  <c r="AQ588" i="12"/>
  <c r="AN588" i="12"/>
  <c r="AS538" i="12"/>
  <c r="AS571" i="12"/>
  <c r="AQ113" i="12"/>
  <c r="AN113" i="12"/>
  <c r="AN335" i="12"/>
  <c r="AO335" i="12"/>
  <c r="AS342" i="12"/>
  <c r="AS328" i="12"/>
  <c r="AS449" i="12"/>
  <c r="AN632" i="12"/>
  <c r="AO632" i="12"/>
  <c r="AQ638" i="12"/>
  <c r="AN638" i="12"/>
  <c r="AO459" i="12"/>
  <c r="AQ459" i="12"/>
  <c r="AQ15" i="12"/>
  <c r="AN15" i="12"/>
  <c r="AO22" i="12"/>
  <c r="AQ22" i="12"/>
  <c r="AS645" i="12"/>
  <c r="AS332" i="12"/>
  <c r="AS318" i="12"/>
  <c r="AX65" i="3"/>
  <c r="AS618" i="12"/>
  <c r="AS12" i="12"/>
  <c r="AS177" i="12"/>
  <c r="AQ187" i="12"/>
  <c r="AN187" i="12"/>
  <c r="AQ604" i="12"/>
  <c r="AN604" i="12"/>
  <c r="AQ640" i="12"/>
  <c r="AN640" i="12"/>
  <c r="AS649" i="12"/>
  <c r="AQ150" i="12"/>
  <c r="AN150" i="12"/>
  <c r="AZ82" i="16"/>
  <c r="BA82" i="16"/>
  <c r="AT82" i="16"/>
  <c r="AU82" i="16"/>
  <c r="AY82" i="16"/>
  <c r="AX476" i="3"/>
  <c r="AX106" i="3"/>
  <c r="AX46" i="3"/>
  <c r="AN325" i="12"/>
  <c r="AO325" i="12"/>
  <c r="AS595" i="12"/>
  <c r="AS432" i="12"/>
  <c r="AS631" i="12"/>
  <c r="AQ540" i="12"/>
  <c r="AN540" i="12"/>
  <c r="AY80" i="16"/>
  <c r="AV80" i="16"/>
  <c r="BA80" i="16"/>
  <c r="AW80" i="16"/>
  <c r="AX80" i="16"/>
  <c r="AZ80" i="16"/>
  <c r="AX242" i="3"/>
  <c r="AN353" i="12"/>
  <c r="AO353" i="12"/>
  <c r="AS490" i="12"/>
  <c r="AS108" i="12"/>
  <c r="AS591" i="12"/>
  <c r="AS474" i="12"/>
  <c r="AS184" i="12"/>
  <c r="AS204" i="12"/>
  <c r="AS452" i="12"/>
  <c r="AS528" i="12"/>
  <c r="AQ427" i="12"/>
  <c r="AN427" i="12"/>
  <c r="AQ530" i="12"/>
  <c r="AN530" i="12"/>
  <c r="AS614" i="12"/>
  <c r="AS437" i="12"/>
  <c r="AS483" i="12"/>
  <c r="AS345" i="12"/>
  <c r="AQ439" i="12"/>
  <c r="AN439" i="12"/>
  <c r="AS40" i="12"/>
  <c r="AS161" i="12"/>
  <c r="AS473" i="12"/>
  <c r="AS348" i="12"/>
  <c r="AS189" i="12"/>
  <c r="AQ587" i="12"/>
  <c r="AN587" i="12"/>
  <c r="AN598" i="12"/>
  <c r="AO598" i="12"/>
  <c r="AS524" i="12"/>
  <c r="AS573" i="12"/>
  <c r="AQ429" i="12"/>
  <c r="AN429" i="12"/>
  <c r="AS609" i="12"/>
  <c r="AS502" i="12"/>
  <c r="AS616" i="12"/>
  <c r="AS529" i="12"/>
  <c r="AS620" i="12"/>
  <c r="AS583" i="12"/>
  <c r="AS550" i="12"/>
  <c r="AS60" i="12"/>
  <c r="AQ199" i="12"/>
  <c r="AN199" i="12"/>
  <c r="AO485" i="12"/>
  <c r="AQ485" i="12"/>
  <c r="AS590" i="12"/>
  <c r="AQ136" i="12"/>
  <c r="AN136" i="12"/>
  <c r="AQ157" i="12"/>
  <c r="AN157" i="12"/>
  <c r="AN322" i="12"/>
  <c r="AO322" i="12"/>
  <c r="AS63" i="12"/>
  <c r="AS103" i="12"/>
  <c r="AS16" i="12"/>
  <c r="AS195" i="12"/>
  <c r="AS630" i="12"/>
  <c r="AO621" i="12"/>
  <c r="AQ621" i="12"/>
  <c r="AS104" i="12"/>
  <c r="AS178" i="12"/>
  <c r="AS27" i="12"/>
  <c r="AS542" i="12"/>
  <c r="AS42" i="12"/>
  <c r="AS135" i="12"/>
  <c r="AZ86" i="16"/>
  <c r="AQ642" i="12"/>
  <c r="AN642" i="12"/>
  <c r="AS563" i="12"/>
  <c r="AN314" i="12"/>
  <c r="AO314" i="12"/>
  <c r="AN333" i="12"/>
  <c r="AO333" i="12"/>
  <c r="AS330" i="12"/>
  <c r="AS182" i="12"/>
  <c r="AS160" i="12"/>
  <c r="AS310" i="12"/>
  <c r="AS129" i="12"/>
  <c r="AS477" i="12"/>
  <c r="AS503" i="12"/>
  <c r="AS62" i="12"/>
  <c r="AS608" i="12"/>
  <c r="AS465" i="12"/>
  <c r="AS535" i="12"/>
  <c r="AS494" i="12"/>
  <c r="AS533" i="12"/>
  <c r="AS574" i="12"/>
  <c r="AS448" i="12"/>
  <c r="AQ545" i="12"/>
  <c r="AN545" i="12"/>
  <c r="AN306" i="12"/>
  <c r="AO306" i="12"/>
  <c r="AS554" i="12"/>
  <c r="AS56" i="12"/>
  <c r="AS443" i="12"/>
  <c r="AS447" i="12"/>
  <c r="AQ546" i="12"/>
  <c r="AN546" i="12"/>
  <c r="AS543" i="12"/>
  <c r="AN326" i="12"/>
  <c r="AO326" i="12"/>
  <c r="AS578" i="12"/>
  <c r="AS585" i="12"/>
  <c r="AS124" i="12"/>
  <c r="AS610" i="12"/>
  <c r="AS643" i="12"/>
  <c r="AS81" i="12"/>
  <c r="AS592" i="12"/>
  <c r="AS137" i="12"/>
  <c r="AN346" i="12"/>
  <c r="AO346" i="12"/>
  <c r="AO456" i="12"/>
  <c r="AQ456" i="12"/>
  <c r="AQ86" i="12"/>
  <c r="AN86" i="12"/>
  <c r="AQ67" i="12"/>
  <c r="AN67" i="12"/>
  <c r="AQ145" i="12"/>
  <c r="AN145" i="12"/>
  <c r="AQ521" i="12"/>
  <c r="AN521" i="12"/>
  <c r="AT86" i="16"/>
  <c r="AV86" i="16"/>
  <c r="AS17" i="12"/>
  <c r="AS25" i="12"/>
  <c r="AS307" i="12"/>
  <c r="AS454" i="12"/>
  <c r="AS633" i="12"/>
  <c r="AS436" i="12"/>
  <c r="AQ127" i="12"/>
  <c r="AN127" i="12"/>
  <c r="AO498" i="12"/>
  <c r="AQ498" i="12"/>
  <c r="AS570" i="12"/>
  <c r="AO478" i="12"/>
  <c r="AQ478" i="12"/>
  <c r="AS131" i="12"/>
  <c r="AS565" i="12"/>
  <c r="AQ151" i="12"/>
  <c r="AN151" i="12"/>
  <c r="AS343" i="12"/>
  <c r="AS467" i="12"/>
  <c r="AS159" i="12"/>
  <c r="AQ658" i="12"/>
  <c r="AN658" i="12"/>
  <c r="AS152" i="12"/>
  <c r="AS138" i="12"/>
  <c r="AS488" i="12"/>
  <c r="AQ110" i="12"/>
  <c r="AN110" i="12"/>
  <c r="AQ603" i="12"/>
  <c r="AN603" i="12"/>
  <c r="AS55" i="12"/>
  <c r="AS341" i="12"/>
  <c r="AN117" i="12"/>
  <c r="AO117" i="12"/>
  <c r="AS79" i="12"/>
  <c r="AS522" i="12"/>
  <c r="AO468" i="12"/>
  <c r="AQ468" i="12"/>
  <c r="AS313" i="12"/>
  <c r="AS173" i="12"/>
  <c r="AS564" i="12"/>
  <c r="AS323" i="12"/>
  <c r="AS169" i="12"/>
  <c r="AS123" i="12"/>
  <c r="AS612" i="12"/>
  <c r="AS534" i="12"/>
  <c r="AS568" i="12"/>
  <c r="AS327" i="12"/>
  <c r="AN356" i="12"/>
  <c r="AO356" i="12"/>
  <c r="AW86" i="16"/>
  <c r="AQ581" i="12"/>
  <c r="AN581" i="12"/>
  <c r="AQ434" i="12"/>
  <c r="AN434" i="12"/>
  <c r="AQ438" i="12"/>
  <c r="AN438" i="12"/>
  <c r="AO480" i="12"/>
  <c r="AQ480" i="12"/>
  <c r="AQ126" i="12"/>
  <c r="AN126" i="12"/>
  <c r="AQ68" i="12"/>
  <c r="AN68" i="12"/>
  <c r="AQ74" i="12"/>
  <c r="AN74" i="12"/>
  <c r="AS175" i="12"/>
  <c r="AS64" i="12"/>
  <c r="AO486" i="12"/>
  <c r="AQ486" i="12"/>
  <c r="AQ440" i="12"/>
  <c r="AN440" i="12"/>
  <c r="AS331" i="12"/>
  <c r="AS180" i="12"/>
  <c r="AS523" i="12"/>
  <c r="AS75" i="12"/>
  <c r="AS57" i="12"/>
  <c r="AQ82" i="12"/>
  <c r="AN82" i="12"/>
  <c r="AQ134" i="12"/>
  <c r="AN134" i="12"/>
  <c r="AQ597" i="12"/>
  <c r="AN597" i="12"/>
  <c r="AQ61" i="12"/>
  <c r="AN61" i="12"/>
  <c r="AQ128" i="12"/>
  <c r="AN128" i="12"/>
  <c r="AS613" i="12"/>
  <c r="AS20" i="12"/>
  <c r="AS487" i="12"/>
  <c r="AS553" i="12"/>
  <c r="AS576" i="12"/>
  <c r="AS46" i="12"/>
  <c r="AS121" i="12"/>
  <c r="AS495" i="12"/>
  <c r="AS78" i="12"/>
  <c r="AS85" i="12"/>
  <c r="AQ641" i="12"/>
  <c r="AN641" i="12"/>
  <c r="AS558" i="12"/>
  <c r="AS446" i="12"/>
  <c r="AS18" i="12"/>
  <c r="AS192" i="12"/>
  <c r="AS551" i="12"/>
  <c r="AQ132" i="12"/>
  <c r="AN132" i="12"/>
  <c r="AQ547" i="12"/>
  <c r="AN547" i="12"/>
  <c r="AS349" i="12"/>
  <c r="AQ615" i="12"/>
  <c r="AN615" i="12"/>
  <c r="AQ200" i="12"/>
  <c r="AN200" i="12"/>
  <c r="AS112" i="12"/>
  <c r="AO455" i="12"/>
  <c r="AQ455" i="12"/>
  <c r="AS90" i="12"/>
  <c r="AS354" i="12"/>
  <c r="AS21" i="12"/>
  <c r="AS496" i="12"/>
  <c r="AS344" i="12"/>
  <c r="AS340" i="12"/>
  <c r="AS561" i="12"/>
  <c r="AS133" i="12"/>
  <c r="AQ58" i="12"/>
  <c r="AN58" i="12"/>
  <c r="AS41" i="12"/>
  <c r="AS174" i="12"/>
  <c r="AS355" i="12"/>
  <c r="AS431" i="12"/>
  <c r="AS572" i="12"/>
  <c r="AS428" i="12"/>
  <c r="AS170" i="12"/>
  <c r="AS347" i="12"/>
  <c r="AS622" i="12"/>
  <c r="AS53" i="12"/>
  <c r="AS611" i="12"/>
  <c r="AO476" i="12"/>
  <c r="AQ476" i="12"/>
  <c r="AS11" i="12"/>
  <c r="AS148" i="12"/>
  <c r="AS33" i="12"/>
  <c r="AQ109" i="12"/>
  <c r="AN109" i="12"/>
  <c r="AQ433" i="12"/>
  <c r="AN433" i="12"/>
  <c r="AS185" i="12"/>
  <c r="AO506" i="12"/>
  <c r="AQ506" i="12"/>
  <c r="AS140" i="12"/>
  <c r="AS83" i="12"/>
  <c r="AS329" i="12"/>
  <c r="AS167" i="12"/>
  <c r="AS586" i="12"/>
  <c r="AS457" i="12"/>
  <c r="AS179" i="12"/>
  <c r="AS466" i="12"/>
  <c r="AS482" i="12"/>
  <c r="AS527" i="12"/>
  <c r="AS89" i="12"/>
  <c r="AS471" i="12"/>
  <c r="AS194" i="12"/>
  <c r="AS130" i="12"/>
  <c r="AS102" i="12"/>
  <c r="AS141" i="12"/>
  <c r="AS560" i="12"/>
  <c r="AQ580" i="12"/>
  <c r="AN580" i="12"/>
  <c r="AQ186" i="12"/>
  <c r="AN186" i="12"/>
  <c r="AQ198" i="12"/>
  <c r="AN198" i="12"/>
  <c r="AO491" i="12"/>
  <c r="AQ491" i="12"/>
  <c r="AQ648" i="12"/>
  <c r="AN648" i="12"/>
  <c r="AQ644" i="12"/>
  <c r="AN644" i="12"/>
  <c r="AN334" i="12"/>
  <c r="AO334" i="12"/>
  <c r="AO31" i="12"/>
  <c r="AQ31" i="12"/>
  <c r="AQ661" i="12"/>
  <c r="AN661" i="12"/>
  <c r="AZ11" i="2"/>
  <c r="AS23" i="2"/>
  <c r="G8" i="6" s="1"/>
  <c r="AY85" i="16"/>
  <c r="BA87" i="16"/>
  <c r="AT87" i="16"/>
  <c r="AX93" i="3"/>
  <c r="AX468" i="3"/>
  <c r="AX24" i="3"/>
  <c r="AX98" i="3"/>
  <c r="AX43" i="3"/>
  <c r="AX112" i="3"/>
  <c r="AX55" i="3"/>
  <c r="AX673" i="3"/>
  <c r="AX246" i="3"/>
  <c r="AX137" i="3"/>
  <c r="AX519" i="3"/>
  <c r="AX437" i="3"/>
  <c r="AX495" i="3"/>
  <c r="AX540" i="3"/>
  <c r="AX551" i="3"/>
  <c r="AX441" i="3"/>
  <c r="AX513" i="3"/>
  <c r="AZ12" i="2"/>
  <c r="AZ13" i="2"/>
  <c r="AX249" i="3"/>
  <c r="AX677" i="3"/>
  <c r="AX173" i="3"/>
  <c r="AX529" i="3"/>
  <c r="AX506" i="3"/>
  <c r="AX116" i="3"/>
  <c r="AX230" i="3"/>
  <c r="AX125" i="3"/>
  <c r="AX668" i="3"/>
  <c r="AX250" i="3"/>
  <c r="AX118" i="3"/>
  <c r="AX57" i="3"/>
  <c r="AX484" i="3"/>
  <c r="AX138" i="3"/>
  <c r="AX69" i="3"/>
  <c r="AX77" i="3"/>
  <c r="AX676" i="3"/>
  <c r="AX442" i="3"/>
  <c r="AX202" i="3"/>
  <c r="AX223" i="3"/>
  <c r="AX526" i="3"/>
  <c r="AX243" i="3"/>
  <c r="AX44" i="3"/>
  <c r="AX87" i="3"/>
  <c r="AX70" i="3"/>
  <c r="AX179" i="3"/>
  <c r="AX224" i="3"/>
  <c r="AX671" i="3"/>
  <c r="AX696" i="3"/>
  <c r="AX195" i="3"/>
  <c r="AX494" i="3"/>
  <c r="AX460" i="3"/>
  <c r="AX158" i="3"/>
  <c r="AX498" i="3"/>
  <c r="AX456" i="3"/>
  <c r="AX86" i="3"/>
  <c r="AX191" i="3"/>
  <c r="AX198" i="3"/>
  <c r="AX221" i="3"/>
  <c r="AX59" i="3"/>
  <c r="AX184" i="3"/>
  <c r="AX684" i="3"/>
  <c r="AX459" i="3"/>
  <c r="AX475" i="3"/>
  <c r="AX177" i="3"/>
  <c r="AX481" i="3"/>
  <c r="AX269" i="3"/>
  <c r="AX143" i="3"/>
  <c r="AX203" i="3"/>
  <c r="AX678" i="3"/>
  <c r="AX485" i="3"/>
  <c r="AX84" i="3"/>
  <c r="AX89" i="3"/>
  <c r="AX165" i="3"/>
  <c r="AX492" i="3"/>
  <c r="AX91" i="3"/>
  <c r="AX182" i="3"/>
  <c r="AX533" i="3"/>
  <c r="AX489" i="3"/>
  <c r="AX211" i="3"/>
  <c r="AX97" i="3"/>
  <c r="AX236" i="3"/>
  <c r="AX193" i="3"/>
  <c r="AX210" i="3"/>
  <c r="AX171" i="3"/>
  <c r="AX534" i="3"/>
  <c r="AX62" i="3"/>
  <c r="AX134" i="3"/>
  <c r="AX196" i="3"/>
  <c r="AX19" i="3"/>
  <c r="AX447" i="3"/>
  <c r="AX672" i="3"/>
  <c r="AX544" i="3"/>
  <c r="AX262" i="3"/>
  <c r="AX148" i="3"/>
  <c r="AX205" i="3"/>
  <c r="AX130" i="3"/>
  <c r="AX27" i="3"/>
  <c r="AX522" i="3"/>
  <c r="AX515" i="3"/>
  <c r="AX234" i="3"/>
  <c r="AX463" i="3"/>
  <c r="AX488" i="3"/>
  <c r="AX451" i="3"/>
  <c r="AX90" i="3"/>
  <c r="AX670" i="3"/>
  <c r="AX63" i="3"/>
  <c r="AT200" i="3"/>
  <c r="AQ200" i="3"/>
  <c r="AT41" i="3"/>
  <c r="AQ41" i="3"/>
  <c r="AQ507" i="3"/>
  <c r="AR507" i="3"/>
  <c r="AT20" i="3"/>
  <c r="AQ20" i="3"/>
  <c r="AT161" i="3"/>
  <c r="AQ161" i="3"/>
  <c r="AX482" i="3"/>
  <c r="AX159" i="3"/>
  <c r="AX123" i="3"/>
  <c r="AX457" i="3"/>
  <c r="AX167" i="3"/>
  <c r="AX496" i="3"/>
  <c r="AQ559" i="3"/>
  <c r="AR559" i="3"/>
  <c r="AX136" i="3"/>
  <c r="AX490" i="3"/>
  <c r="AX547" i="3"/>
  <c r="AX667" i="3"/>
  <c r="AX54" i="3"/>
  <c r="AT81" i="3"/>
  <c r="AQ81" i="3"/>
  <c r="AX527" i="3"/>
  <c r="AX486" i="3"/>
  <c r="AX127" i="3"/>
  <c r="AT80" i="3"/>
  <c r="AQ80" i="3"/>
  <c r="AQ542" i="3"/>
  <c r="AR542" i="3"/>
  <c r="AX172" i="3"/>
  <c r="AX235" i="3"/>
  <c r="AQ449" i="3"/>
  <c r="AR449" i="3"/>
  <c r="AX215" i="3"/>
  <c r="AX188" i="3"/>
  <c r="AX152" i="3"/>
  <c r="AT180" i="3"/>
  <c r="AQ180" i="3"/>
  <c r="AX156" i="3"/>
  <c r="AQ520" i="3"/>
  <c r="AR520" i="3"/>
  <c r="AX227" i="3"/>
  <c r="AX446" i="3"/>
  <c r="AX219" i="3"/>
  <c r="AX438" i="3"/>
  <c r="AX207" i="3"/>
  <c r="AR666" i="3"/>
  <c r="AT666" i="3"/>
  <c r="AX124" i="3"/>
  <c r="AX256" i="3"/>
  <c r="AT73" i="3"/>
  <c r="AQ73" i="3"/>
  <c r="AT263" i="3"/>
  <c r="AQ263" i="3"/>
  <c r="AX439" i="3"/>
  <c r="AX120" i="3"/>
  <c r="AX103" i="3"/>
  <c r="AX501" i="3"/>
  <c r="AX181" i="3"/>
  <c r="AX140" i="3"/>
  <c r="AX23" i="3"/>
  <c r="AX109" i="3"/>
  <c r="AX149" i="3"/>
  <c r="AX500" i="3"/>
  <c r="AT117" i="3"/>
  <c r="AQ117" i="3"/>
  <c r="AX122" i="3"/>
  <c r="AT52" i="3"/>
  <c r="AQ52" i="3"/>
  <c r="AX535" i="3"/>
  <c r="AX444" i="3"/>
  <c r="AX100" i="3"/>
  <c r="AX186" i="3"/>
  <c r="AX525" i="3"/>
  <c r="AX151" i="3"/>
  <c r="AX511" i="3"/>
  <c r="AX445" i="3"/>
  <c r="AX175" i="3"/>
  <c r="AX554" i="3"/>
  <c r="AR679" i="3"/>
  <c r="AT679" i="3"/>
  <c r="AX168" i="3"/>
  <c r="AX153" i="3"/>
  <c r="AX556" i="3"/>
  <c r="AX53" i="3"/>
  <c r="AX67" i="3"/>
  <c r="AX113" i="3"/>
  <c r="AX190" i="3"/>
  <c r="AQ546" i="3"/>
  <c r="AR546" i="3"/>
  <c r="AX239" i="3"/>
  <c r="AX145" i="3"/>
  <c r="AX252" i="3"/>
  <c r="AX248" i="3"/>
  <c r="AQ543" i="3"/>
  <c r="AR543" i="3"/>
  <c r="AX119" i="3"/>
  <c r="AX88" i="3"/>
  <c r="AX532" i="3"/>
  <c r="AX267" i="3"/>
  <c r="AX160" i="3"/>
  <c r="AX96" i="3"/>
  <c r="AX79" i="3"/>
  <c r="AQ487" i="3"/>
  <c r="AR487" i="3"/>
  <c r="AX483" i="3"/>
  <c r="AX238" i="3"/>
  <c r="AX87" i="16"/>
  <c r="AV84" i="16"/>
  <c r="AX86" i="16"/>
  <c r="AZ87" i="16"/>
  <c r="AW84" i="16"/>
  <c r="AX692" i="3"/>
  <c r="AX545" i="3"/>
  <c r="AX95" i="3"/>
  <c r="AX518" i="3"/>
  <c r="AX131" i="3"/>
  <c r="AT183" i="3"/>
  <c r="AQ183" i="3"/>
  <c r="AX521" i="3"/>
  <c r="AX162" i="3"/>
  <c r="AX479" i="3"/>
  <c r="AX185" i="3"/>
  <c r="AX550" i="3"/>
  <c r="AX128" i="3"/>
  <c r="AX240" i="3"/>
  <c r="AX253" i="3"/>
  <c r="AX60" i="3"/>
  <c r="AT56" i="3"/>
  <c r="AQ56" i="3"/>
  <c r="AQ491" i="3"/>
  <c r="AR491" i="3"/>
  <c r="AX72" i="3"/>
  <c r="AX83" i="3"/>
  <c r="AQ448" i="3"/>
  <c r="AR448" i="3"/>
  <c r="AX552" i="3"/>
  <c r="AX681" i="3"/>
  <c r="AX232" i="3"/>
  <c r="AX222" i="3"/>
  <c r="AT78" i="3"/>
  <c r="AQ78" i="3"/>
  <c r="AX663" i="3"/>
  <c r="AX685" i="3"/>
  <c r="AX665" i="3"/>
  <c r="AX139" i="3"/>
  <c r="AQ474" i="3"/>
  <c r="AR474" i="3"/>
  <c r="AX217" i="3"/>
  <c r="AT259" i="3"/>
  <c r="AQ259" i="3"/>
  <c r="AX512" i="3"/>
  <c r="AX531" i="3"/>
  <c r="AX462" i="3"/>
  <c r="AX209" i="3"/>
  <c r="AX549" i="3"/>
  <c r="AX17" i="3"/>
  <c r="AT42" i="3"/>
  <c r="AQ42" i="3"/>
  <c r="AT82" i="3"/>
  <c r="AQ82" i="3"/>
  <c r="AT146" i="3"/>
  <c r="AQ146" i="3"/>
  <c r="AQ452" i="3"/>
  <c r="AR452" i="3"/>
  <c r="AU87" i="16"/>
  <c r="AT84" i="16"/>
  <c r="AX75" i="3"/>
  <c r="AX514" i="3"/>
  <c r="AX129" i="3"/>
  <c r="AX539" i="3"/>
  <c r="AT216" i="3"/>
  <c r="AQ216" i="3"/>
  <c r="AX680" i="3"/>
  <c r="AX493" i="3"/>
  <c r="AX674" i="3"/>
  <c r="AX99" i="3"/>
  <c r="AX682" i="3"/>
  <c r="AX528" i="3"/>
  <c r="AX206" i="3"/>
  <c r="AX228" i="3"/>
  <c r="AX150" i="3"/>
  <c r="AX538" i="3"/>
  <c r="AX178" i="3"/>
  <c r="AX473" i="3"/>
  <c r="AX454" i="3"/>
  <c r="AX74" i="3"/>
  <c r="AX264" i="3"/>
  <c r="AX220" i="3"/>
  <c r="AX166" i="3"/>
  <c r="AX557" i="3"/>
  <c r="AT114" i="3"/>
  <c r="AQ114" i="3"/>
  <c r="AX133" i="3"/>
  <c r="AX683" i="3"/>
  <c r="AX499" i="3"/>
  <c r="AX686" i="3"/>
  <c r="AX268" i="3"/>
  <c r="AX464" i="3"/>
  <c r="AX105" i="3"/>
  <c r="AX469" i="3"/>
  <c r="AT61" i="3"/>
  <c r="AQ61" i="3"/>
  <c r="AT218" i="3"/>
  <c r="AQ218" i="3"/>
  <c r="AT257" i="3"/>
  <c r="AQ257" i="3"/>
  <c r="AV87" i="16"/>
  <c r="AU84" i="16"/>
  <c r="AX176" i="3"/>
  <c r="AX115" i="3"/>
  <c r="AX548" i="3"/>
  <c r="AT187" i="3"/>
  <c r="AQ187" i="3"/>
  <c r="AX71" i="3"/>
  <c r="AX225" i="3"/>
  <c r="AT45" i="3"/>
  <c r="AQ45" i="3"/>
  <c r="AX458" i="3"/>
  <c r="AX108" i="3"/>
  <c r="AX155" i="3"/>
  <c r="AX214" i="3"/>
  <c r="AX530" i="3"/>
  <c r="AX555" i="3"/>
  <c r="AX690" i="3"/>
  <c r="AX47" i="3"/>
  <c r="AX669" i="3"/>
  <c r="AX40" i="3"/>
  <c r="AQ470" i="3"/>
  <c r="AR470" i="3"/>
  <c r="AX121" i="3"/>
  <c r="AX49" i="3"/>
  <c r="AX440" i="3"/>
  <c r="AX251" i="3"/>
  <c r="AX126" i="3"/>
  <c r="AX22" i="3"/>
  <c r="AQ558" i="3"/>
  <c r="AR558" i="3"/>
  <c r="AT255" i="3"/>
  <c r="AQ255" i="3"/>
  <c r="AT154" i="3"/>
  <c r="AQ154" i="3"/>
  <c r="AQ478" i="3"/>
  <c r="AR478" i="3"/>
  <c r="AQ471" i="3"/>
  <c r="AR471" i="3"/>
  <c r="AT697" i="3"/>
  <c r="AQ697" i="3"/>
  <c r="AX694" i="3"/>
  <c r="AT722" i="3"/>
  <c r="AQ722" i="3"/>
  <c r="AX691" i="3"/>
  <c r="AX141" i="3"/>
  <c r="AX536" i="3"/>
  <c r="AX50" i="3"/>
  <c r="AX163" i="3"/>
  <c r="AX111" i="3"/>
  <c r="AX64" i="3"/>
  <c r="AX508" i="3"/>
  <c r="AX237" i="3"/>
  <c r="AX92" i="3"/>
  <c r="AX197" i="3"/>
  <c r="AT241" i="3"/>
  <c r="AQ241" i="3"/>
  <c r="AX48" i="3"/>
  <c r="AX504" i="3"/>
  <c r="AX472" i="3"/>
  <c r="AX76" i="3"/>
  <c r="AX157" i="3"/>
  <c r="AX505" i="3"/>
  <c r="AX453" i="3"/>
  <c r="AX144" i="3"/>
  <c r="AX466" i="3"/>
  <c r="AX553" i="3"/>
  <c r="AX524" i="3"/>
  <c r="AT164" i="3"/>
  <c r="AQ164" i="3"/>
  <c r="AX101" i="3"/>
  <c r="AX174" i="3"/>
  <c r="AX135" i="3"/>
  <c r="AX169" i="3"/>
  <c r="AX204" i="3"/>
  <c r="AZ84" i="16"/>
  <c r="AT226" i="3"/>
  <c r="AQ226" i="3"/>
  <c r="AQ497" i="3"/>
  <c r="AR497" i="3"/>
  <c r="AX199" i="3"/>
  <c r="AX192" i="3"/>
  <c r="AX523" i="3"/>
  <c r="AX443" i="3"/>
  <c r="AX258" i="3"/>
  <c r="AX675" i="3"/>
  <c r="AX194" i="3"/>
  <c r="AT85" i="3"/>
  <c r="AQ85" i="3"/>
  <c r="AT265" i="3"/>
  <c r="AQ265" i="3"/>
  <c r="AQ509" i="3"/>
  <c r="AR509" i="3"/>
  <c r="AX201" i="3"/>
  <c r="AX245" i="3"/>
  <c r="AX229" i="3"/>
  <c r="AX84" i="16"/>
  <c r="AX247" i="3"/>
  <c r="AX66" i="3"/>
  <c r="AX503" i="3"/>
  <c r="AX244" i="3"/>
  <c r="AX102" i="3"/>
  <c r="AX233" i="3"/>
  <c r="AX480" i="3"/>
  <c r="AX502" i="3"/>
  <c r="AT110" i="3"/>
  <c r="AQ110" i="3"/>
  <c r="AX147" i="3"/>
  <c r="AX208" i="3"/>
  <c r="AX231" i="3"/>
  <c r="AX212" i="3"/>
  <c r="AX170" i="3"/>
  <c r="AX450" i="3"/>
  <c r="AX51" i="3"/>
  <c r="AX213" i="3"/>
  <c r="AX455" i="3"/>
  <c r="AQ510" i="3"/>
  <c r="AR510" i="3"/>
  <c r="AX260" i="3"/>
  <c r="AX695" i="3"/>
  <c r="AX517" i="3"/>
  <c r="AQ461" i="3"/>
  <c r="AR461" i="3"/>
  <c r="AX254" i="3"/>
  <c r="AX537" i="3"/>
  <c r="AT94" i="3"/>
  <c r="AQ94" i="3"/>
  <c r="AX132" i="3"/>
  <c r="AX68" i="3"/>
  <c r="AT107" i="3"/>
  <c r="AQ107" i="3"/>
  <c r="AX104" i="3"/>
  <c r="AX266" i="3"/>
  <c r="AX142" i="3"/>
  <c r="AX189" i="3"/>
  <c r="AW87" i="16"/>
  <c r="AV82" i="16"/>
  <c r="AU80" i="16"/>
  <c r="AX82" i="16"/>
  <c r="AT88" i="16"/>
  <c r="BA88" i="16"/>
  <c r="AV85" i="16"/>
  <c r="AZ85" i="16"/>
  <c r="BA85" i="16"/>
  <c r="AU85" i="16"/>
  <c r="H40" i="6"/>
  <c r="I40" i="6" s="1"/>
  <c r="AX88" i="16"/>
  <c r="AZ88" i="16"/>
  <c r="AY88" i="16"/>
  <c r="AT81" i="16"/>
  <c r="AU81" i="16"/>
  <c r="AW81" i="16"/>
  <c r="AY81" i="16"/>
  <c r="AZ81" i="16"/>
  <c r="AU88" i="16"/>
  <c r="AV81" i="16"/>
  <c r="AV88" i="16"/>
  <c r="AT85" i="16"/>
  <c r="H27" i="6"/>
  <c r="I27" i="6" s="1"/>
  <c r="F22" i="6"/>
  <c r="H22" i="6" s="1"/>
  <c r="K106" i="8"/>
  <c r="K157" i="8" s="1"/>
  <c r="O159" i="8"/>
  <c r="S98" i="8"/>
  <c r="S149" i="8" s="1"/>
  <c r="O145" i="8"/>
  <c r="P94" i="8"/>
  <c r="S107" i="8"/>
  <c r="S158" i="8" s="1"/>
  <c r="O92" i="8"/>
  <c r="P92" i="8" s="1"/>
  <c r="S96" i="8"/>
  <c r="S147" i="8" s="1"/>
  <c r="N162" i="8"/>
  <c r="O111" i="8"/>
  <c r="S83" i="8"/>
  <c r="S134" i="8" s="1"/>
  <c r="T89" i="8"/>
  <c r="S140" i="8"/>
  <c r="X81" i="8"/>
  <c r="X132" i="8" s="1"/>
  <c r="S106" i="8"/>
  <c r="S157" i="8" s="1"/>
  <c r="O98" i="8"/>
  <c r="P98" i="8" s="1"/>
  <c r="T80" i="8"/>
  <c r="U80" i="8" s="1"/>
  <c r="S132" i="8"/>
  <c r="T81" i="8"/>
  <c r="K85" i="8"/>
  <c r="L136" i="8" s="1"/>
  <c r="S76" i="8"/>
  <c r="S127" i="8" s="1"/>
  <c r="X101" i="8"/>
  <c r="X152" i="8" s="1"/>
  <c r="O84" i="8"/>
  <c r="P84" i="8" s="1"/>
  <c r="S105" i="8"/>
  <c r="S156" i="8" s="1"/>
  <c r="O140" i="8"/>
  <c r="P89" i="8"/>
  <c r="S159" i="8"/>
  <c r="T108" i="8"/>
  <c r="N130" i="8"/>
  <c r="O79" i="8"/>
  <c r="X93" i="8"/>
  <c r="N128" i="8"/>
  <c r="O77" i="8"/>
  <c r="W111" i="8"/>
  <c r="W162" i="8" s="1"/>
  <c r="T94" i="8"/>
  <c r="T145" i="8" s="1"/>
  <c r="S77" i="8"/>
  <c r="S128" i="8" s="1"/>
  <c r="X78" i="8"/>
  <c r="X129" i="8" s="1"/>
  <c r="N124" i="8"/>
  <c r="O73" i="8"/>
  <c r="P125" i="8"/>
  <c r="Q125" i="8"/>
  <c r="W82" i="8"/>
  <c r="W133" i="8" s="1"/>
  <c r="K142" i="8"/>
  <c r="L142" i="8"/>
  <c r="W112" i="8"/>
  <c r="W163" i="8" s="1"/>
  <c r="S79" i="8"/>
  <c r="Q168" i="8"/>
  <c r="P168" i="8"/>
  <c r="S115" i="8"/>
  <c r="K150" i="8"/>
  <c r="J165" i="8"/>
  <c r="K114" i="8"/>
  <c r="J147" i="8"/>
  <c r="K96" i="8"/>
  <c r="X97" i="8"/>
  <c r="T155" i="8"/>
  <c r="U104" i="8"/>
  <c r="W107" i="8"/>
  <c r="W158" i="8" s="1"/>
  <c r="K168" i="8"/>
  <c r="L168" i="8"/>
  <c r="S88" i="8"/>
  <c r="N163" i="8"/>
  <c r="O112" i="8"/>
  <c r="N133" i="8"/>
  <c r="O82" i="8"/>
  <c r="W113" i="8"/>
  <c r="W164" i="8" s="1"/>
  <c r="W87" i="8"/>
  <c r="W138" i="8" s="1"/>
  <c r="K149" i="8"/>
  <c r="L149" i="8"/>
  <c r="K131" i="8"/>
  <c r="L131" i="8"/>
  <c r="W114" i="8"/>
  <c r="W165" i="8" s="1"/>
  <c r="S92" i="8"/>
  <c r="W98" i="8"/>
  <c r="W149" i="8" s="1"/>
  <c r="X100" i="8"/>
  <c r="X109" i="8"/>
  <c r="X153" i="8"/>
  <c r="Y102" i="8"/>
  <c r="L148" i="8"/>
  <c r="K148" i="8"/>
  <c r="N166" i="8"/>
  <c r="O115" i="8"/>
  <c r="N141" i="8"/>
  <c r="O90" i="8"/>
  <c r="S95" i="8"/>
  <c r="J164" i="8"/>
  <c r="K113" i="8"/>
  <c r="S152" i="8"/>
  <c r="T101" i="8"/>
  <c r="S84" i="8"/>
  <c r="W90" i="8"/>
  <c r="W141" i="8" s="1"/>
  <c r="W75" i="8"/>
  <c r="W126" i="8" s="1"/>
  <c r="K143" i="8"/>
  <c r="L143" i="8"/>
  <c r="O144" i="8"/>
  <c r="P93" i="8"/>
  <c r="O161" i="8"/>
  <c r="P110" i="8"/>
  <c r="J146" i="8"/>
  <c r="K95" i="8"/>
  <c r="S142" i="8"/>
  <c r="T91" i="8"/>
  <c r="J133" i="8"/>
  <c r="K82" i="8"/>
  <c r="W96" i="8"/>
  <c r="W147" i="8" s="1"/>
  <c r="P159" i="8"/>
  <c r="Q159" i="8"/>
  <c r="J128" i="8"/>
  <c r="K77" i="8"/>
  <c r="O151" i="8"/>
  <c r="P100" i="8"/>
  <c r="J138" i="8"/>
  <c r="K87" i="8"/>
  <c r="S150" i="8"/>
  <c r="T99" i="8"/>
  <c r="S82" i="8"/>
  <c r="O150" i="8"/>
  <c r="P99" i="8"/>
  <c r="W88" i="8"/>
  <c r="W139" i="8" s="1"/>
  <c r="W84" i="8"/>
  <c r="W135" i="8" s="1"/>
  <c r="K130" i="8"/>
  <c r="L130" i="8"/>
  <c r="W85" i="8"/>
  <c r="W136" i="8" s="1"/>
  <c r="O129" i="8"/>
  <c r="P78" i="8"/>
  <c r="W76" i="8"/>
  <c r="W127" i="8" s="1"/>
  <c r="J167" i="8"/>
  <c r="K116" i="8"/>
  <c r="W83" i="8"/>
  <c r="W134" i="8" s="1"/>
  <c r="S160" i="8"/>
  <c r="T109" i="8"/>
  <c r="W106" i="8"/>
  <c r="W157" i="8" s="1"/>
  <c r="N136" i="8"/>
  <c r="O85" i="8"/>
  <c r="T137" i="8"/>
  <c r="U86" i="8"/>
  <c r="J127" i="8"/>
  <c r="K76" i="8"/>
  <c r="Y140" i="8"/>
  <c r="Z89" i="8"/>
  <c r="N146" i="8"/>
  <c r="O95" i="8"/>
  <c r="J156" i="8"/>
  <c r="K105" i="8"/>
  <c r="X168" i="8"/>
  <c r="Y117" i="8"/>
  <c r="S113" i="8"/>
  <c r="S87" i="8"/>
  <c r="N156" i="8"/>
  <c r="O105" i="8"/>
  <c r="J139" i="8"/>
  <c r="K88" i="8"/>
  <c r="W115" i="8"/>
  <c r="W166" i="8" s="1"/>
  <c r="O142" i="8"/>
  <c r="P91" i="8"/>
  <c r="S116" i="8"/>
  <c r="X91" i="8"/>
  <c r="W77" i="8"/>
  <c r="W128" i="8" s="1"/>
  <c r="N164" i="8"/>
  <c r="O113" i="8"/>
  <c r="N126" i="8"/>
  <c r="O75" i="8"/>
  <c r="S85" i="8"/>
  <c r="T125" i="8"/>
  <c r="U74" i="8"/>
  <c r="N158" i="8"/>
  <c r="O107" i="8"/>
  <c r="J141" i="8"/>
  <c r="K90" i="8"/>
  <c r="N138" i="8"/>
  <c r="O87" i="8"/>
  <c r="W95" i="8"/>
  <c r="W146" i="8" s="1"/>
  <c r="W116" i="8"/>
  <c r="W167" i="8" s="1"/>
  <c r="J158" i="8"/>
  <c r="K107" i="8"/>
  <c r="S90" i="8"/>
  <c r="S114" i="8"/>
  <c r="R73" i="8"/>
  <c r="S73" i="8" s="1"/>
  <c r="V72" i="8"/>
  <c r="AA73" i="8"/>
  <c r="W79" i="8"/>
  <c r="W130" i="8" s="1"/>
  <c r="L132" i="8"/>
  <c r="K132" i="8"/>
  <c r="S161" i="8"/>
  <c r="T110" i="8"/>
  <c r="K140" i="8"/>
  <c r="L140" i="8"/>
  <c r="W105" i="8"/>
  <c r="W156" i="8" s="1"/>
  <c r="S148" i="8"/>
  <c r="T97" i="8"/>
  <c r="M72" i="8"/>
  <c r="M124" i="8"/>
  <c r="M123" i="8" s="1"/>
  <c r="K124" i="8"/>
  <c r="L124" i="8"/>
  <c r="X154" i="8"/>
  <c r="Y103" i="8"/>
  <c r="X99" i="8"/>
  <c r="K163" i="8"/>
  <c r="L163" i="8"/>
  <c r="X155" i="8"/>
  <c r="Y104" i="8"/>
  <c r="X94" i="8"/>
  <c r="W92" i="8"/>
  <c r="W143" i="8" s="1"/>
  <c r="S112" i="8"/>
  <c r="S129" i="8"/>
  <c r="T78" i="8"/>
  <c r="O56" i="7"/>
  <c r="S70" i="7"/>
  <c r="S103" i="7" s="1"/>
  <c r="X69" i="7"/>
  <c r="X102" i="7" s="1"/>
  <c r="K71" i="7"/>
  <c r="K104" i="7" s="1"/>
  <c r="I92" i="7"/>
  <c r="R76" i="7"/>
  <c r="R109" i="7" s="1"/>
  <c r="O62" i="7"/>
  <c r="P62" i="7" s="1"/>
  <c r="I93" i="7"/>
  <c r="K64" i="7"/>
  <c r="K97" i="7" s="1"/>
  <c r="N60" i="7"/>
  <c r="O60" i="7" s="1"/>
  <c r="N57" i="7"/>
  <c r="O57" i="7" s="1"/>
  <c r="O73" i="7"/>
  <c r="O106" i="7" s="1"/>
  <c r="S75" i="7"/>
  <c r="S108" i="7" s="1"/>
  <c r="S79" i="7"/>
  <c r="S112" i="7" s="1"/>
  <c r="N59" i="7"/>
  <c r="N92" i="7" s="1"/>
  <c r="K76" i="7"/>
  <c r="K109" i="7" s="1"/>
  <c r="K77" i="7"/>
  <c r="K110" i="7" s="1"/>
  <c r="X63" i="7"/>
  <c r="X96" i="7" s="1"/>
  <c r="N58" i="7"/>
  <c r="N91" i="7" s="1"/>
  <c r="J70" i="7"/>
  <c r="H85" i="7"/>
  <c r="G12" i="9" s="1"/>
  <c r="G31" i="9" s="1"/>
  <c r="J106" i="7"/>
  <c r="K73" i="7"/>
  <c r="O67" i="7"/>
  <c r="P67" i="7" s="1"/>
  <c r="N72" i="7"/>
  <c r="N105" i="7" s="1"/>
  <c r="X74" i="7"/>
  <c r="X107" i="7" s="1"/>
  <c r="S64" i="7"/>
  <c r="S97" i="7" s="1"/>
  <c r="S55" i="7"/>
  <c r="S88" i="7" s="1"/>
  <c r="N87" i="7"/>
  <c r="O54" i="7"/>
  <c r="R61" i="7"/>
  <c r="R94" i="7" s="1"/>
  <c r="AA61" i="7"/>
  <c r="W61" i="7" s="1"/>
  <c r="W94" i="7" s="1"/>
  <c r="I99" i="7"/>
  <c r="J66" i="7"/>
  <c r="J87" i="7"/>
  <c r="K54" i="7"/>
  <c r="M99" i="7"/>
  <c r="N66" i="7"/>
  <c r="N109" i="7"/>
  <c r="O76" i="7"/>
  <c r="V52" i="7"/>
  <c r="AA66" i="7"/>
  <c r="W66" i="7" s="1"/>
  <c r="W99" i="7" s="1"/>
  <c r="R66" i="7"/>
  <c r="R99" i="7" s="1"/>
  <c r="K63" i="7"/>
  <c r="J96" i="7"/>
  <c r="N96" i="7"/>
  <c r="O63" i="7"/>
  <c r="M52" i="7"/>
  <c r="N61" i="7"/>
  <c r="J58" i="7"/>
  <c r="I91" i="7"/>
  <c r="I105" i="7"/>
  <c r="J72" i="7"/>
  <c r="J57" i="7"/>
  <c r="I90" i="7"/>
  <c r="I52" i="7"/>
  <c r="J93" i="7"/>
  <c r="K60" i="7"/>
  <c r="R72" i="7"/>
  <c r="R105" i="7" s="1"/>
  <c r="AA72" i="7"/>
  <c r="R65" i="7"/>
  <c r="AA65" i="7"/>
  <c r="W65" i="7" s="1"/>
  <c r="W98" i="7" s="1"/>
  <c r="AA60" i="7"/>
  <c r="R60" i="7"/>
  <c r="R93" i="7" s="1"/>
  <c r="AA57" i="7"/>
  <c r="R57" i="7"/>
  <c r="R90" i="7" s="1"/>
  <c r="K59" i="7"/>
  <c r="J92" i="7"/>
  <c r="AA58" i="7"/>
  <c r="R58" i="7"/>
  <c r="R91" i="7" s="1"/>
  <c r="AA59" i="7"/>
  <c r="R59" i="7"/>
  <c r="R92" i="7" s="1"/>
  <c r="J61" i="7"/>
  <c r="I94" i="7"/>
  <c r="S73" i="7"/>
  <c r="S106" i="7" s="1"/>
  <c r="I98" i="7"/>
  <c r="J65" i="7"/>
  <c r="M98" i="7"/>
  <c r="N65" i="7"/>
  <c r="S63" i="7"/>
  <c r="W56" i="7"/>
  <c r="W89" i="7" s="1"/>
  <c r="N112" i="7"/>
  <c r="O79" i="7"/>
  <c r="W68" i="7"/>
  <c r="W101" i="7" s="1"/>
  <c r="N101" i="7"/>
  <c r="O68" i="7"/>
  <c r="R86" i="7"/>
  <c r="S56" i="7"/>
  <c r="S62" i="7"/>
  <c r="S77" i="7"/>
  <c r="W76" i="7"/>
  <c r="W109" i="7" s="1"/>
  <c r="S107" i="7"/>
  <c r="T74" i="7"/>
  <c r="S53" i="7"/>
  <c r="J100" i="7"/>
  <c r="K67" i="7"/>
  <c r="W79" i="7"/>
  <c r="W112" i="7" s="1"/>
  <c r="O111" i="7"/>
  <c r="P78" i="7"/>
  <c r="N97" i="7"/>
  <c r="O64" i="7"/>
  <c r="W67" i="7"/>
  <c r="W100" i="7" s="1"/>
  <c r="J88" i="7"/>
  <c r="K55" i="7"/>
  <c r="W53" i="7"/>
  <c r="W73" i="7"/>
  <c r="W106" i="7" s="1"/>
  <c r="S67" i="7"/>
  <c r="W77" i="7"/>
  <c r="W110" i="7" s="1"/>
  <c r="K86" i="7"/>
  <c r="L86" i="7"/>
  <c r="N86" i="7"/>
  <c r="O53" i="7"/>
  <c r="K89" i="7"/>
  <c r="L89" i="7"/>
  <c r="W62" i="7"/>
  <c r="W95" i="7" s="1"/>
  <c r="S68" i="7"/>
  <c r="W55" i="7"/>
  <c r="W88" i="7" s="1"/>
  <c r="S111" i="7"/>
  <c r="T78" i="7"/>
  <c r="S71" i="7"/>
  <c r="O102" i="7"/>
  <c r="P69" i="7"/>
  <c r="N110" i="7"/>
  <c r="O77" i="7"/>
  <c r="J95" i="7"/>
  <c r="K62" i="7"/>
  <c r="J112" i="7"/>
  <c r="K79" i="7"/>
  <c r="J101" i="7"/>
  <c r="K68" i="7"/>
  <c r="W54" i="7"/>
  <c r="W87" i="7" s="1"/>
  <c r="W64" i="7"/>
  <c r="W97" i="7" s="1"/>
  <c r="X75" i="7"/>
  <c r="W70" i="7"/>
  <c r="W103" i="7" s="1"/>
  <c r="N88" i="7"/>
  <c r="O55" i="7"/>
  <c r="O108" i="7"/>
  <c r="P75" i="7"/>
  <c r="S54" i="7"/>
  <c r="X78" i="7"/>
  <c r="O107" i="7"/>
  <c r="P74" i="7"/>
  <c r="K108" i="7"/>
  <c r="L108" i="7"/>
  <c r="K107" i="7"/>
  <c r="W71" i="7"/>
  <c r="W104" i="7" s="1"/>
  <c r="N103" i="7"/>
  <c r="O70" i="7"/>
  <c r="H10" i="9"/>
  <c r="I7" i="9"/>
  <c r="I6" i="9"/>
  <c r="J5" i="9"/>
  <c r="I8" i="9"/>
  <c r="I9" i="9"/>
  <c r="AX175" i="14"/>
  <c r="F42" i="6" s="1"/>
  <c r="H42" i="6" s="1"/>
  <c r="I42" i="6" s="1"/>
  <c r="AY156" i="14"/>
  <c r="AY154" i="14"/>
  <c r="AY153" i="14"/>
  <c r="AY155" i="14"/>
  <c r="X54" i="15"/>
  <c r="BA56" i="15" s="1"/>
  <c r="AT19" i="15"/>
  <c r="H35" i="6"/>
  <c r="E15" i="9" l="1"/>
  <c r="E16" i="9"/>
  <c r="F15" i="9"/>
  <c r="O116" i="8"/>
  <c r="O167" i="8" s="1"/>
  <c r="U103" i="8"/>
  <c r="U154" i="8" s="1"/>
  <c r="L153" i="8"/>
  <c r="Q148" i="8"/>
  <c r="O147" i="8"/>
  <c r="T153" i="8"/>
  <c r="I123" i="8"/>
  <c r="H13" i="9" s="1"/>
  <c r="P106" i="8"/>
  <c r="Q157" i="8" s="1"/>
  <c r="P132" i="8"/>
  <c r="V168" i="8"/>
  <c r="K84" i="8"/>
  <c r="P116" i="8"/>
  <c r="P167" i="8" s="1"/>
  <c r="T151" i="8"/>
  <c r="K162" i="8"/>
  <c r="L154" i="8"/>
  <c r="O153" i="8"/>
  <c r="P102" i="8"/>
  <c r="V154" i="8"/>
  <c r="O132" i="8"/>
  <c r="T144" i="8"/>
  <c r="P103" i="8"/>
  <c r="Q154" i="8" s="1"/>
  <c r="Y80" i="8"/>
  <c r="K115" i="8"/>
  <c r="L166" i="8" s="1"/>
  <c r="N160" i="8"/>
  <c r="O109" i="8"/>
  <c r="T75" i="8"/>
  <c r="T126" i="8" s="1"/>
  <c r="J72" i="8"/>
  <c r="N72" i="8"/>
  <c r="L137" i="8"/>
  <c r="K126" i="8"/>
  <c r="O139" i="8"/>
  <c r="O149" i="8"/>
  <c r="O152" i="8"/>
  <c r="P131" i="8"/>
  <c r="Y108" i="8"/>
  <c r="Y159" i="8" s="1"/>
  <c r="K134" i="8"/>
  <c r="T107" i="8"/>
  <c r="T158" i="8" s="1"/>
  <c r="P83" i="8"/>
  <c r="P134" i="8" s="1"/>
  <c r="N152" i="8"/>
  <c r="K125" i="8"/>
  <c r="L125" i="8"/>
  <c r="P76" i="8"/>
  <c r="Q127" i="8" s="1"/>
  <c r="Z86" i="8"/>
  <c r="Z137" i="8" s="1"/>
  <c r="Y110" i="8"/>
  <c r="Y161" i="8" s="1"/>
  <c r="O165" i="8"/>
  <c r="P114" i="8"/>
  <c r="K110" i="8"/>
  <c r="K72" i="8" s="1"/>
  <c r="J161" i="8"/>
  <c r="J123" i="8" s="1"/>
  <c r="I13" i="9" s="1"/>
  <c r="T111" i="8"/>
  <c r="T162" i="8" s="1"/>
  <c r="T76" i="8"/>
  <c r="T127" i="8" s="1"/>
  <c r="T98" i="8"/>
  <c r="T149" i="8" s="1"/>
  <c r="O143" i="8"/>
  <c r="Y101" i="8"/>
  <c r="Z101" i="8" s="1"/>
  <c r="L157" i="8"/>
  <c r="X106" i="8"/>
  <c r="X157" i="8" s="1"/>
  <c r="T83" i="8"/>
  <c r="U83" i="8" s="1"/>
  <c r="Y125" i="8"/>
  <c r="Z74" i="8"/>
  <c r="X84" i="8"/>
  <c r="X135" i="8" s="1"/>
  <c r="T105" i="8"/>
  <c r="T156" i="8" s="1"/>
  <c r="Y81" i="8"/>
  <c r="Y132" i="8" s="1"/>
  <c r="O135" i="8"/>
  <c r="O71" i="7"/>
  <c r="O104" i="7" s="1"/>
  <c r="T70" i="7"/>
  <c r="T69" i="7"/>
  <c r="U69" i="7" s="1"/>
  <c r="P71" i="7"/>
  <c r="P104" i="7" s="1"/>
  <c r="N93" i="7"/>
  <c r="BB76" i="16"/>
  <c r="BB25" i="16"/>
  <c r="BB55" i="16"/>
  <c r="BB106" i="16"/>
  <c r="BB96" i="16"/>
  <c r="BB26" i="16"/>
  <c r="BB78" i="16"/>
  <c r="AX56" i="3"/>
  <c r="BA49" i="15"/>
  <c r="BA28" i="15"/>
  <c r="AX78" i="3"/>
  <c r="AY130" i="14"/>
  <c r="H39" i="6"/>
  <c r="I39" i="6" s="1"/>
  <c r="BA15" i="15"/>
  <c r="BA34" i="15"/>
  <c r="AS134" i="12"/>
  <c r="AS22" i="12"/>
  <c r="AS66" i="12"/>
  <c r="AS469" i="12"/>
  <c r="AY115" i="14"/>
  <c r="AS648" i="12"/>
  <c r="AS455" i="12"/>
  <c r="AS434" i="12"/>
  <c r="AS67" i="12"/>
  <c r="AS485" i="12"/>
  <c r="AS429" i="12"/>
  <c r="AS604" i="12"/>
  <c r="BB83" i="16"/>
  <c r="AQ663" i="12"/>
  <c r="F26" i="6" s="1"/>
  <c r="AS175" i="14"/>
  <c r="F37" i="6" s="1"/>
  <c r="H37" i="6" s="1"/>
  <c r="I37" i="6" s="1"/>
  <c r="G23" i="6"/>
  <c r="AX146" i="3"/>
  <c r="AS506" i="12"/>
  <c r="AS110" i="12"/>
  <c r="AS545" i="12"/>
  <c r="AS459" i="12"/>
  <c r="AT26" i="13"/>
  <c r="AT29" i="13" s="1"/>
  <c r="AS200" i="12"/>
  <c r="AS661" i="12"/>
  <c r="AS68" i="12"/>
  <c r="AS456" i="12"/>
  <c r="AS326" i="12"/>
  <c r="BB86" i="16"/>
  <c r="AS113" i="12"/>
  <c r="AS198" i="12"/>
  <c r="AS540" i="12"/>
  <c r="AS598" i="12"/>
  <c r="AX259" i="3"/>
  <c r="BB80" i="16"/>
  <c r="AR29" i="13"/>
  <c r="G26" i="6" s="1"/>
  <c r="AS615" i="12"/>
  <c r="AS322" i="12"/>
  <c r="AS312" i="12"/>
  <c r="AS186" i="12"/>
  <c r="AS126" i="12"/>
  <c r="AS346" i="12"/>
  <c r="AS587" i="12"/>
  <c r="AS157" i="12"/>
  <c r="AS353" i="12"/>
  <c r="AS588" i="12"/>
  <c r="AS334" i="12"/>
  <c r="AS580" i="12"/>
  <c r="AS109" i="12"/>
  <c r="AS547" i="12"/>
  <c r="AS440" i="12"/>
  <c r="AS480" i="12"/>
  <c r="AS658" i="12"/>
  <c r="AS498" i="12"/>
  <c r="AS521" i="12"/>
  <c r="AS333" i="12"/>
  <c r="AS632" i="12"/>
  <c r="AS321" i="12"/>
  <c r="AS478" i="12"/>
  <c r="AS530" i="12"/>
  <c r="AX164" i="3"/>
  <c r="AS597" i="12"/>
  <c r="AS117" i="12"/>
  <c r="AS136" i="12"/>
  <c r="AS427" i="12"/>
  <c r="AS325" i="12"/>
  <c r="BA114" i="16"/>
  <c r="F57" i="6" s="1"/>
  <c r="H57" i="6" s="1"/>
  <c r="I57" i="6" s="1"/>
  <c r="AS61" i="12"/>
  <c r="AS546" i="12"/>
  <c r="AS644" i="12"/>
  <c r="AS132" i="12"/>
  <c r="AS486" i="12"/>
  <c r="AS438" i="12"/>
  <c r="AS127" i="12"/>
  <c r="AS145" i="12"/>
  <c r="AS314" i="12"/>
  <c r="AS621" i="12"/>
  <c r="AS640" i="12"/>
  <c r="AS646" i="12"/>
  <c r="AS188" i="12"/>
  <c r="AS128" i="12"/>
  <c r="AS433" i="12"/>
  <c r="AS150" i="12"/>
  <c r="AS154" i="12"/>
  <c r="AX82" i="3"/>
  <c r="AS356" i="12"/>
  <c r="AS31" i="12"/>
  <c r="AS476" i="12"/>
  <c r="AS82" i="12"/>
  <c r="AS603" i="12"/>
  <c r="AS151" i="12"/>
  <c r="AS306" i="12"/>
  <c r="AS642" i="12"/>
  <c r="AS439" i="12"/>
  <c r="AN663" i="12"/>
  <c r="AS335" i="12"/>
  <c r="AS479" i="12"/>
  <c r="AX216" i="3"/>
  <c r="AS468" i="12"/>
  <c r="AS638" i="12"/>
  <c r="AS491" i="12"/>
  <c r="AS58" i="12"/>
  <c r="AS74" i="12"/>
  <c r="AS581" i="12"/>
  <c r="AS86" i="12"/>
  <c r="AS199" i="12"/>
  <c r="AS187" i="12"/>
  <c r="AS15" i="12"/>
  <c r="AS636" i="12"/>
  <c r="AS641" i="12"/>
  <c r="AS84" i="12"/>
  <c r="AO663" i="12"/>
  <c r="F24" i="6" s="1"/>
  <c r="H24" i="6" s="1"/>
  <c r="I24" i="6" s="1"/>
  <c r="AR779" i="3"/>
  <c r="F9" i="6" s="1"/>
  <c r="H9" i="6" s="1"/>
  <c r="I9" i="6" s="1"/>
  <c r="AX520" i="3"/>
  <c r="AX542" i="3"/>
  <c r="AY114" i="16"/>
  <c r="F55" i="6" s="1"/>
  <c r="H55" i="6" s="1"/>
  <c r="I55" i="6" s="1"/>
  <c r="AX461" i="3"/>
  <c r="AX471" i="3"/>
  <c r="AX117" i="3"/>
  <c r="AX263" i="3"/>
  <c r="AQ779" i="3"/>
  <c r="F8" i="6" s="1"/>
  <c r="H8" i="6" s="1"/>
  <c r="I8" i="6" s="1"/>
  <c r="AX474" i="3"/>
  <c r="AX448" i="3"/>
  <c r="AX73" i="3"/>
  <c r="AX478" i="3"/>
  <c r="AW114" i="16"/>
  <c r="F53" i="6" s="1"/>
  <c r="H53" i="6" s="1"/>
  <c r="I53" i="6" s="1"/>
  <c r="AX510" i="3"/>
  <c r="AX218" i="3"/>
  <c r="AX114" i="3"/>
  <c r="BB87" i="16"/>
  <c r="AX41" i="3"/>
  <c r="BB84" i="16"/>
  <c r="AX226" i="3"/>
  <c r="AX452" i="3"/>
  <c r="AX487" i="3"/>
  <c r="AX679" i="3"/>
  <c r="AX52" i="3"/>
  <c r="AX449" i="3"/>
  <c r="AX257" i="3"/>
  <c r="AX42" i="3"/>
  <c r="AX80" i="3"/>
  <c r="AX559" i="3"/>
  <c r="AX507" i="3"/>
  <c r="AX107" i="3"/>
  <c r="AX110" i="3"/>
  <c r="AX154" i="3"/>
  <c r="AX470" i="3"/>
  <c r="AX45" i="3"/>
  <c r="AX180" i="3"/>
  <c r="AX509" i="3"/>
  <c r="AX255" i="3"/>
  <c r="AX491" i="3"/>
  <c r="AX666" i="3"/>
  <c r="BB82" i="16"/>
  <c r="AX497" i="3"/>
  <c r="AX722" i="3"/>
  <c r="AX61" i="3"/>
  <c r="AX183" i="3"/>
  <c r="AX200" i="3"/>
  <c r="AX94" i="3"/>
  <c r="AX265" i="3"/>
  <c r="AX558" i="3"/>
  <c r="AX187" i="3"/>
  <c r="AX81" i="3"/>
  <c r="AX85" i="3"/>
  <c r="AX697" i="3"/>
  <c r="AX161" i="3"/>
  <c r="AX546" i="3"/>
  <c r="AX241" i="3"/>
  <c r="AX543" i="3"/>
  <c r="AX20" i="3"/>
  <c r="AT779" i="3"/>
  <c r="F11" i="6" s="1"/>
  <c r="H11" i="6" s="1"/>
  <c r="I11" i="6" s="1"/>
  <c r="BB85" i="16"/>
  <c r="AX114" i="16"/>
  <c r="F54" i="6" s="1"/>
  <c r="H54" i="6" s="1"/>
  <c r="I54" i="6" s="1"/>
  <c r="AZ114" i="16"/>
  <c r="F56" i="6" s="1"/>
  <c r="H56" i="6" s="1"/>
  <c r="I56" i="6" s="1"/>
  <c r="AT114" i="16"/>
  <c r="F50" i="6" s="1"/>
  <c r="BB81" i="16"/>
  <c r="AV114" i="16"/>
  <c r="F52" i="6" s="1"/>
  <c r="H52" i="6" s="1"/>
  <c r="I52" i="6" s="1"/>
  <c r="BB88" i="16"/>
  <c r="AU114" i="16"/>
  <c r="F51" i="6" s="1"/>
  <c r="H51" i="6" s="1"/>
  <c r="I51" i="6" s="1"/>
  <c r="U94" i="8"/>
  <c r="U145" i="8" s="1"/>
  <c r="X115" i="8"/>
  <c r="X166" i="8" s="1"/>
  <c r="Z108" i="8"/>
  <c r="Z159" i="8" s="1"/>
  <c r="T96" i="8"/>
  <c r="T147" i="8" s="1"/>
  <c r="P145" i="8"/>
  <c r="Q145" i="8"/>
  <c r="K136" i="8"/>
  <c r="X77" i="8"/>
  <c r="X114" i="8"/>
  <c r="X165" i="8" s="1"/>
  <c r="T131" i="8"/>
  <c r="Y78" i="8"/>
  <c r="Y129" i="8" s="1"/>
  <c r="X90" i="8"/>
  <c r="X141" i="8" s="1"/>
  <c r="T159" i="8"/>
  <c r="U108" i="8"/>
  <c r="T132" i="8"/>
  <c r="U81" i="8"/>
  <c r="X107" i="8"/>
  <c r="X158" i="8" s="1"/>
  <c r="Q140" i="8"/>
  <c r="P140" i="8"/>
  <c r="O128" i="8"/>
  <c r="P77" i="8"/>
  <c r="X79" i="8"/>
  <c r="X130" i="8" s="1"/>
  <c r="O130" i="8"/>
  <c r="P79" i="8"/>
  <c r="T106" i="8"/>
  <c r="T157" i="8" s="1"/>
  <c r="X83" i="8"/>
  <c r="X134" i="8" s="1"/>
  <c r="U89" i="8"/>
  <c r="T140" i="8"/>
  <c r="X113" i="8"/>
  <c r="X164" i="8" s="1"/>
  <c r="T77" i="8"/>
  <c r="T128" i="8" s="1"/>
  <c r="O162" i="8"/>
  <c r="P111" i="8"/>
  <c r="X144" i="8"/>
  <c r="Y93" i="8"/>
  <c r="X111" i="8"/>
  <c r="U144" i="8"/>
  <c r="V144" i="8"/>
  <c r="O156" i="8"/>
  <c r="P105" i="8"/>
  <c r="P152" i="8"/>
  <c r="Q152" i="8"/>
  <c r="W73" i="8"/>
  <c r="X73" i="8" s="1"/>
  <c r="AA72" i="8"/>
  <c r="S167" i="8"/>
  <c r="T116" i="8"/>
  <c r="X75" i="8"/>
  <c r="U153" i="8"/>
  <c r="V153" i="8"/>
  <c r="S138" i="8"/>
  <c r="T87" i="8"/>
  <c r="S130" i="8"/>
  <c r="T79" i="8"/>
  <c r="X105" i="8"/>
  <c r="K128" i="8"/>
  <c r="L128" i="8"/>
  <c r="T142" i="8"/>
  <c r="U91" i="8"/>
  <c r="V155" i="8"/>
  <c r="U155" i="8"/>
  <c r="K167" i="8"/>
  <c r="L167" i="8"/>
  <c r="P139" i="8"/>
  <c r="Q139" i="8"/>
  <c r="S141" i="8"/>
  <c r="T90" i="8"/>
  <c r="X76" i="8"/>
  <c r="P143" i="8"/>
  <c r="Q143" i="8"/>
  <c r="X95" i="8"/>
  <c r="S164" i="8"/>
  <c r="T113" i="8"/>
  <c r="T160" i="8"/>
  <c r="U109" i="8"/>
  <c r="P157" i="8"/>
  <c r="Y153" i="8"/>
  <c r="Z102" i="8"/>
  <c r="S143" i="8"/>
  <c r="T92" i="8"/>
  <c r="O138" i="8"/>
  <c r="P87" i="8"/>
  <c r="U125" i="8"/>
  <c r="V125" i="8"/>
  <c r="Y168" i="8"/>
  <c r="Z117" i="8"/>
  <c r="K127" i="8"/>
  <c r="L127" i="8"/>
  <c r="S133" i="8"/>
  <c r="T82" i="8"/>
  <c r="L164" i="8"/>
  <c r="K164" i="8"/>
  <c r="Y131" i="8"/>
  <c r="Z80" i="8"/>
  <c r="P135" i="8"/>
  <c r="Q135" i="8"/>
  <c r="O133" i="8"/>
  <c r="P82" i="8"/>
  <c r="K147" i="8"/>
  <c r="L147" i="8"/>
  <c r="X151" i="8"/>
  <c r="Y100" i="8"/>
  <c r="P147" i="8"/>
  <c r="Q147" i="8"/>
  <c r="S165" i="8"/>
  <c r="T114" i="8"/>
  <c r="O164" i="8"/>
  <c r="P113" i="8"/>
  <c r="P142" i="8"/>
  <c r="Q142" i="8"/>
  <c r="U131" i="8"/>
  <c r="V131" i="8"/>
  <c r="K146" i="8"/>
  <c r="L146" i="8"/>
  <c r="S135" i="8"/>
  <c r="T84" i="8"/>
  <c r="O166" i="8"/>
  <c r="P115" i="8"/>
  <c r="R124" i="8"/>
  <c r="R123" i="8" s="1"/>
  <c r="R72" i="8"/>
  <c r="O158" i="8"/>
  <c r="P107" i="8"/>
  <c r="P151" i="8"/>
  <c r="Q151" i="8"/>
  <c r="X98" i="8"/>
  <c r="S139" i="8"/>
  <c r="T88" i="8"/>
  <c r="X82" i="8"/>
  <c r="Y154" i="8"/>
  <c r="Z103" i="8"/>
  <c r="P161" i="8"/>
  <c r="Q161" i="8"/>
  <c r="X148" i="8"/>
  <c r="Y97" i="8"/>
  <c r="X92" i="8"/>
  <c r="Z140" i="8"/>
  <c r="AA140" i="8"/>
  <c r="P150" i="8"/>
  <c r="Q150" i="8"/>
  <c r="T152" i="8"/>
  <c r="U101" i="8"/>
  <c r="X145" i="8"/>
  <c r="Y94" i="8"/>
  <c r="P129" i="8"/>
  <c r="Q129" i="8"/>
  <c r="U151" i="8"/>
  <c r="V151" i="8"/>
  <c r="P144" i="8"/>
  <c r="Q144" i="8"/>
  <c r="Y155" i="8"/>
  <c r="Z104" i="8"/>
  <c r="S136" i="8"/>
  <c r="T85" i="8"/>
  <c r="K139" i="8"/>
  <c r="L139" i="8"/>
  <c r="K156" i="8"/>
  <c r="L156" i="8"/>
  <c r="U137" i="8"/>
  <c r="V137" i="8"/>
  <c r="S146" i="8"/>
  <c r="T95" i="8"/>
  <c r="X87" i="8"/>
  <c r="K165" i="8"/>
  <c r="L165" i="8"/>
  <c r="X112" i="8"/>
  <c r="O124" i="8"/>
  <c r="P73" i="8"/>
  <c r="S163" i="8"/>
  <c r="T112" i="8"/>
  <c r="K135" i="8"/>
  <c r="L135" i="8"/>
  <c r="X150" i="8"/>
  <c r="Y99" i="8"/>
  <c r="K138" i="8"/>
  <c r="L138" i="8"/>
  <c r="S166" i="8"/>
  <c r="T115" i="8"/>
  <c r="X88" i="8"/>
  <c r="K158" i="8"/>
  <c r="L158" i="8"/>
  <c r="T129" i="8"/>
  <c r="U78" i="8"/>
  <c r="O126" i="8"/>
  <c r="P75" i="8"/>
  <c r="K133" i="8"/>
  <c r="L133" i="8"/>
  <c r="O141" i="8"/>
  <c r="P90" i="8"/>
  <c r="O163" i="8"/>
  <c r="P112" i="8"/>
  <c r="S124" i="8"/>
  <c r="S72" i="8"/>
  <c r="T161" i="8"/>
  <c r="U110" i="8"/>
  <c r="X85" i="8"/>
  <c r="T148" i="8"/>
  <c r="U97" i="8"/>
  <c r="T73" i="8"/>
  <c r="P149" i="8"/>
  <c r="Q149" i="8"/>
  <c r="X116" i="8"/>
  <c r="K141" i="8"/>
  <c r="L141" i="8"/>
  <c r="X142" i="8"/>
  <c r="Y91" i="8"/>
  <c r="O146" i="8"/>
  <c r="P95" i="8"/>
  <c r="O136" i="8"/>
  <c r="P85" i="8"/>
  <c r="T150" i="8"/>
  <c r="U99" i="8"/>
  <c r="X96" i="8"/>
  <c r="X160" i="8"/>
  <c r="Y109" i="8"/>
  <c r="O89" i="7"/>
  <c r="P56" i="7"/>
  <c r="S76" i="7"/>
  <c r="T76" i="7" s="1"/>
  <c r="Y69" i="7"/>
  <c r="Y102" i="7" s="1"/>
  <c r="O95" i="7"/>
  <c r="L104" i="7"/>
  <c r="P73" i="7"/>
  <c r="P106" i="7" s="1"/>
  <c r="N90" i="7"/>
  <c r="L97" i="7"/>
  <c r="T75" i="7"/>
  <c r="T108" i="7" s="1"/>
  <c r="T79" i="7"/>
  <c r="U79" i="7" s="1"/>
  <c r="Y63" i="7"/>
  <c r="Y96" i="7" s="1"/>
  <c r="L109" i="7"/>
  <c r="X54" i="7"/>
  <c r="X87" i="7" s="1"/>
  <c r="L110" i="7"/>
  <c r="S57" i="7"/>
  <c r="S90" i="7" s="1"/>
  <c r="O58" i="7"/>
  <c r="P58" i="7" s="1"/>
  <c r="X71" i="7"/>
  <c r="X104" i="7" s="1"/>
  <c r="O100" i="7"/>
  <c r="S58" i="7"/>
  <c r="S91" i="7" s="1"/>
  <c r="O59" i="7"/>
  <c r="O92" i="7" s="1"/>
  <c r="X55" i="7"/>
  <c r="X88" i="7" s="1"/>
  <c r="Y74" i="7"/>
  <c r="Z74" i="7" s="1"/>
  <c r="T55" i="7"/>
  <c r="T88" i="7" s="1"/>
  <c r="M85" i="7"/>
  <c r="S72" i="7"/>
  <c r="S105" i="7" s="1"/>
  <c r="G14" i="9"/>
  <c r="G15" i="9" s="1"/>
  <c r="T64" i="7"/>
  <c r="U64" i="7" s="1"/>
  <c r="O72" i="7"/>
  <c r="P72" i="7" s="1"/>
  <c r="P105" i="7" s="1"/>
  <c r="L106" i="7"/>
  <c r="K106" i="7"/>
  <c r="AA52" i="7"/>
  <c r="J52" i="7"/>
  <c r="K70" i="7"/>
  <c r="J103" i="7"/>
  <c r="N52" i="7"/>
  <c r="X61" i="7"/>
  <c r="X94" i="7" s="1"/>
  <c r="S59" i="7"/>
  <c r="S92" i="7" s="1"/>
  <c r="I85" i="7"/>
  <c r="H12" i="9" s="1"/>
  <c r="H31" i="9" s="1"/>
  <c r="X65" i="7"/>
  <c r="X98" i="7" s="1"/>
  <c r="T73" i="7"/>
  <c r="T106" i="7" s="1"/>
  <c r="L92" i="7"/>
  <c r="K92" i="7"/>
  <c r="O93" i="7"/>
  <c r="P60" i="7"/>
  <c r="O87" i="7"/>
  <c r="P54" i="7"/>
  <c r="R52" i="7"/>
  <c r="S61" i="7"/>
  <c r="O90" i="7"/>
  <c r="P57" i="7"/>
  <c r="P63" i="7"/>
  <c r="O96" i="7"/>
  <c r="N99" i="7"/>
  <c r="O66" i="7"/>
  <c r="S96" i="7"/>
  <c r="T63" i="7"/>
  <c r="K57" i="7"/>
  <c r="J90" i="7"/>
  <c r="N98" i="7"/>
  <c r="O65" i="7"/>
  <c r="S60" i="7"/>
  <c r="K72" i="7"/>
  <c r="J105" i="7"/>
  <c r="K87" i="7"/>
  <c r="L87" i="7"/>
  <c r="W72" i="7"/>
  <c r="W105" i="7" s="1"/>
  <c r="K61" i="7"/>
  <c r="J94" i="7"/>
  <c r="W59" i="7"/>
  <c r="W92" i="7" s="1"/>
  <c r="W60" i="7"/>
  <c r="W93" i="7" s="1"/>
  <c r="L96" i="7"/>
  <c r="K96" i="7"/>
  <c r="R98" i="7"/>
  <c r="R85" i="7" s="1"/>
  <c r="S65" i="7"/>
  <c r="J91" i="7"/>
  <c r="K58" i="7"/>
  <c r="N94" i="7"/>
  <c r="O61" i="7"/>
  <c r="S66" i="7"/>
  <c r="X62" i="7"/>
  <c r="X95" i="7" s="1"/>
  <c r="L93" i="7"/>
  <c r="K93" i="7"/>
  <c r="W57" i="7"/>
  <c r="W90" i="7" s="1"/>
  <c r="O109" i="7"/>
  <c r="P76" i="7"/>
  <c r="X66" i="7"/>
  <c r="X99" i="7" s="1"/>
  <c r="W58" i="7"/>
  <c r="W91" i="7" s="1"/>
  <c r="X73" i="7"/>
  <c r="X106" i="7" s="1"/>
  <c r="J98" i="7"/>
  <c r="K65" i="7"/>
  <c r="K66" i="7"/>
  <c r="J99" i="7"/>
  <c r="O88" i="7"/>
  <c r="P55" i="7"/>
  <c r="T107" i="7"/>
  <c r="U74" i="7"/>
  <c r="K95" i="7"/>
  <c r="L95" i="7"/>
  <c r="X67" i="7"/>
  <c r="O110" i="7"/>
  <c r="P77" i="7"/>
  <c r="T103" i="7"/>
  <c r="U70" i="7"/>
  <c r="W86" i="7"/>
  <c r="X79" i="7"/>
  <c r="X76" i="7"/>
  <c r="S87" i="7"/>
  <c r="T54" i="7"/>
  <c r="P102" i="7"/>
  <c r="Q102" i="7"/>
  <c r="P95" i="7"/>
  <c r="Q95" i="7"/>
  <c r="P100" i="7"/>
  <c r="Q100" i="7"/>
  <c r="O97" i="7"/>
  <c r="P64" i="7"/>
  <c r="Q108" i="7"/>
  <c r="P108" i="7"/>
  <c r="S101" i="7"/>
  <c r="T68" i="7"/>
  <c r="X77" i="7"/>
  <c r="K100" i="7"/>
  <c r="L100" i="7"/>
  <c r="O112" i="7"/>
  <c r="P79" i="7"/>
  <c r="X70" i="7"/>
  <c r="S100" i="7"/>
  <c r="T67" i="7"/>
  <c r="X53" i="7"/>
  <c r="P111" i="7"/>
  <c r="Q111" i="7"/>
  <c r="S110" i="7"/>
  <c r="T77" i="7"/>
  <c r="T111" i="7"/>
  <c r="U78" i="7"/>
  <c r="T102" i="7"/>
  <c r="S95" i="7"/>
  <c r="T62" i="7"/>
  <c r="L101" i="7"/>
  <c r="K101" i="7"/>
  <c r="X64" i="7"/>
  <c r="O103" i="7"/>
  <c r="P70" i="7"/>
  <c r="P107" i="7"/>
  <c r="Q107" i="7"/>
  <c r="S89" i="7"/>
  <c r="T56" i="7"/>
  <c r="X111" i="7"/>
  <c r="Y78" i="7"/>
  <c r="Q104" i="7"/>
  <c r="O86" i="7"/>
  <c r="P53" i="7"/>
  <c r="O101" i="7"/>
  <c r="P68" i="7"/>
  <c r="X108" i="7"/>
  <c r="Y75" i="7"/>
  <c r="K112" i="7"/>
  <c r="L112" i="7"/>
  <c r="S104" i="7"/>
  <c r="T71" i="7"/>
  <c r="K88" i="7"/>
  <c r="L88" i="7"/>
  <c r="S86" i="7"/>
  <c r="T53" i="7"/>
  <c r="X68" i="7"/>
  <c r="X56" i="7"/>
  <c r="J7" i="9"/>
  <c r="J9" i="9"/>
  <c r="J6" i="9"/>
  <c r="K5" i="9"/>
  <c r="J8" i="9"/>
  <c r="I10" i="9"/>
  <c r="BA19" i="15"/>
  <c r="AT54" i="15"/>
  <c r="I22" i="6"/>
  <c r="I35" i="6"/>
  <c r="E17" i="9" l="1"/>
  <c r="N123" i="8"/>
  <c r="P154" i="8"/>
  <c r="K166" i="8"/>
  <c r="V145" i="8"/>
  <c r="P153" i="8"/>
  <c r="Q153" i="8"/>
  <c r="Q167" i="8"/>
  <c r="T134" i="8"/>
  <c r="P127" i="8"/>
  <c r="Z110" i="8"/>
  <c r="Z161" i="8" s="1"/>
  <c r="U107" i="8"/>
  <c r="V158" i="8" s="1"/>
  <c r="U75" i="8"/>
  <c r="U126" i="8" s="1"/>
  <c r="AA137" i="8"/>
  <c r="O160" i="8"/>
  <c r="O123" i="8" s="1"/>
  <c r="P109" i="8"/>
  <c r="P72" i="8" s="1"/>
  <c r="O72" i="8"/>
  <c r="Q134" i="8"/>
  <c r="Y84" i="8"/>
  <c r="Y135" i="8" s="1"/>
  <c r="Y152" i="8"/>
  <c r="U98" i="8"/>
  <c r="V149" i="8" s="1"/>
  <c r="U76" i="8"/>
  <c r="V127" i="8" s="1"/>
  <c r="U105" i="8"/>
  <c r="V156" i="8" s="1"/>
  <c r="U111" i="8"/>
  <c r="U162" i="8" s="1"/>
  <c r="Y106" i="8"/>
  <c r="Z106" i="8" s="1"/>
  <c r="L161" i="8"/>
  <c r="L123" i="8" s="1"/>
  <c r="K13" i="9" s="1"/>
  <c r="K161" i="8"/>
  <c r="K123" i="8" s="1"/>
  <c r="J13" i="9" s="1"/>
  <c r="P165" i="8"/>
  <c r="Q165" i="8"/>
  <c r="Z81" i="8"/>
  <c r="Z132" i="8" s="1"/>
  <c r="AA159" i="8"/>
  <c r="Z125" i="8"/>
  <c r="AA125" i="8"/>
  <c r="Y115" i="8"/>
  <c r="Y166" i="8" s="1"/>
  <c r="Y79" i="8"/>
  <c r="Y130" i="8" s="1"/>
  <c r="S109" i="7"/>
  <c r="AY175" i="14"/>
  <c r="BA54" i="15"/>
  <c r="AS663" i="12"/>
  <c r="H26" i="6"/>
  <c r="I26" i="6" s="1"/>
  <c r="F43" i="6"/>
  <c r="AY176" i="14"/>
  <c r="AT30" i="13"/>
  <c r="G28" i="6"/>
  <c r="F23" i="6"/>
  <c r="AS664" i="12"/>
  <c r="BB114" i="16"/>
  <c r="BB115" i="16"/>
  <c r="Y114" i="8"/>
  <c r="Y165" i="8" s="1"/>
  <c r="Y90" i="8"/>
  <c r="Y141" i="8" s="1"/>
  <c r="Y83" i="8"/>
  <c r="Y134" i="8" s="1"/>
  <c r="U77" i="8"/>
  <c r="U128" i="8" s="1"/>
  <c r="Z78" i="8"/>
  <c r="Z129" i="8" s="1"/>
  <c r="U96" i="8"/>
  <c r="V147" i="8" s="1"/>
  <c r="Y107" i="8"/>
  <c r="Z107" i="8" s="1"/>
  <c r="Y144" i="8"/>
  <c r="Z93" i="8"/>
  <c r="P162" i="8"/>
  <c r="Q162" i="8"/>
  <c r="P128" i="8"/>
  <c r="Q128" i="8"/>
  <c r="U106" i="8"/>
  <c r="V157" i="8" s="1"/>
  <c r="P130" i="8"/>
  <c r="Q130" i="8"/>
  <c r="U140" i="8"/>
  <c r="V140" i="8"/>
  <c r="U132" i="8"/>
  <c r="V132" i="8"/>
  <c r="U159" i="8"/>
  <c r="V159" i="8"/>
  <c r="Y113" i="8"/>
  <c r="Y164" i="8" s="1"/>
  <c r="Y111" i="8"/>
  <c r="X162" i="8"/>
  <c r="X128" i="8"/>
  <c r="Y77" i="8"/>
  <c r="X72" i="8"/>
  <c r="X124" i="8"/>
  <c r="Y73" i="8"/>
  <c r="T135" i="8"/>
  <c r="U84" i="8"/>
  <c r="T130" i="8"/>
  <c r="U79" i="8"/>
  <c r="T136" i="8"/>
  <c r="U85" i="8"/>
  <c r="U152" i="8"/>
  <c r="V152" i="8"/>
  <c r="X147" i="8"/>
  <c r="Y96" i="8"/>
  <c r="Y151" i="8"/>
  <c r="Z100" i="8"/>
  <c r="X167" i="8"/>
  <c r="Y116" i="8"/>
  <c r="T143" i="8"/>
  <c r="U92" i="8"/>
  <c r="T163" i="8"/>
  <c r="U112" i="8"/>
  <c r="P158" i="8"/>
  <c r="Q158" i="8"/>
  <c r="T133" i="8"/>
  <c r="U82" i="8"/>
  <c r="U161" i="8"/>
  <c r="V161" i="8"/>
  <c r="T139" i="8"/>
  <c r="U88" i="8"/>
  <c r="P126" i="8"/>
  <c r="Q126" i="8"/>
  <c r="Y145" i="8"/>
  <c r="Z94" i="8"/>
  <c r="Y150" i="8"/>
  <c r="Z99" i="8"/>
  <c r="U134" i="8"/>
  <c r="V134" i="8"/>
  <c r="X149" i="8"/>
  <c r="Y98" i="8"/>
  <c r="X146" i="8"/>
  <c r="Y95" i="8"/>
  <c r="X138" i="8"/>
  <c r="Y87" i="8"/>
  <c r="W72" i="8"/>
  <c r="W124" i="8"/>
  <c r="W123" i="8" s="1"/>
  <c r="U150" i="8"/>
  <c r="V150" i="8"/>
  <c r="P163" i="8"/>
  <c r="Q163" i="8"/>
  <c r="T146" i="8"/>
  <c r="U95" i="8"/>
  <c r="P136" i="8"/>
  <c r="Q136" i="8"/>
  <c r="P141" i="8"/>
  <c r="Q141" i="8"/>
  <c r="X139" i="8"/>
  <c r="Y88" i="8"/>
  <c r="Z153" i="8"/>
  <c r="AA153" i="8"/>
  <c r="X127" i="8"/>
  <c r="Y76" i="8"/>
  <c r="Z131" i="8"/>
  <c r="AA131" i="8"/>
  <c r="Y142" i="8"/>
  <c r="Z91" i="8"/>
  <c r="Y160" i="8"/>
  <c r="Z109" i="8"/>
  <c r="X143" i="8"/>
  <c r="Y92" i="8"/>
  <c r="P138" i="8"/>
  <c r="Q138" i="8"/>
  <c r="T138" i="8"/>
  <c r="U87" i="8"/>
  <c r="U129" i="8"/>
  <c r="V129" i="8"/>
  <c r="T166" i="8"/>
  <c r="U115" i="8"/>
  <c r="P124" i="8"/>
  <c r="Q124" i="8"/>
  <c r="Z155" i="8"/>
  <c r="AA155" i="8"/>
  <c r="T141" i="8"/>
  <c r="U90" i="8"/>
  <c r="P146" i="8"/>
  <c r="Q146" i="8"/>
  <c r="U148" i="8"/>
  <c r="V148" i="8"/>
  <c r="Z154" i="8"/>
  <c r="AA154" i="8"/>
  <c r="X126" i="8"/>
  <c r="Y75" i="8"/>
  <c r="P166" i="8"/>
  <c r="Q166" i="8"/>
  <c r="T165" i="8"/>
  <c r="U114" i="8"/>
  <c r="Z168" i="8"/>
  <c r="AA168" i="8"/>
  <c r="Z152" i="8"/>
  <c r="AA152" i="8"/>
  <c r="T167" i="8"/>
  <c r="U116" i="8"/>
  <c r="T164" i="8"/>
  <c r="U113" i="8"/>
  <c r="S123" i="8"/>
  <c r="Y148" i="8"/>
  <c r="Z97" i="8"/>
  <c r="T124" i="8"/>
  <c r="T72" i="8"/>
  <c r="U73" i="8"/>
  <c r="P164" i="8"/>
  <c r="Q164" i="8"/>
  <c r="P133" i="8"/>
  <c r="Q133" i="8"/>
  <c r="U142" i="8"/>
  <c r="V142" i="8"/>
  <c r="P156" i="8"/>
  <c r="Q156" i="8"/>
  <c r="X136" i="8"/>
  <c r="Y85" i="8"/>
  <c r="X163" i="8"/>
  <c r="Y112" i="8"/>
  <c r="X133" i="8"/>
  <c r="Y82" i="8"/>
  <c r="U160" i="8"/>
  <c r="V160" i="8"/>
  <c r="X156" i="8"/>
  <c r="Y105" i="8"/>
  <c r="T112" i="7"/>
  <c r="U75" i="7"/>
  <c r="U108" i="7" s="1"/>
  <c r="Z69" i="7"/>
  <c r="Z102" i="7" s="1"/>
  <c r="Q106" i="7"/>
  <c r="P89" i="7"/>
  <c r="Q89" i="7"/>
  <c r="T57" i="7"/>
  <c r="T90" i="7" s="1"/>
  <c r="Q105" i="7"/>
  <c r="Y54" i="7"/>
  <c r="Y87" i="7" s="1"/>
  <c r="O91" i="7"/>
  <c r="U55" i="7"/>
  <c r="U88" i="7" s="1"/>
  <c r="Z63" i="7"/>
  <c r="Z96" i="7" s="1"/>
  <c r="Y107" i="7"/>
  <c r="T58" i="7"/>
  <c r="T91" i="7" s="1"/>
  <c r="X59" i="7"/>
  <c r="X92" i="7" s="1"/>
  <c r="Y61" i="7"/>
  <c r="Y94" i="7" s="1"/>
  <c r="T72" i="7"/>
  <c r="U72" i="7" s="1"/>
  <c r="Y71" i="7"/>
  <c r="Z71" i="7" s="1"/>
  <c r="P59" i="7"/>
  <c r="P92" i="7" s="1"/>
  <c r="Y62" i="7"/>
  <c r="Y95" i="7" s="1"/>
  <c r="T97" i="7"/>
  <c r="Y55" i="7"/>
  <c r="Y88" i="7" s="1"/>
  <c r="O105" i="7"/>
  <c r="X72" i="7"/>
  <c r="X105" i="7" s="1"/>
  <c r="K103" i="7"/>
  <c r="L103" i="7"/>
  <c r="N85" i="7"/>
  <c r="H14" i="9"/>
  <c r="H15" i="9" s="1"/>
  <c r="Y65" i="7"/>
  <c r="Y98" i="7" s="1"/>
  <c r="O52" i="7"/>
  <c r="J85" i="7"/>
  <c r="I12" i="9" s="1"/>
  <c r="K52" i="7"/>
  <c r="W52" i="7"/>
  <c r="W85" i="7"/>
  <c r="X60" i="7"/>
  <c r="X93" i="7" s="1"/>
  <c r="T59" i="7"/>
  <c r="U59" i="7" s="1"/>
  <c r="X58" i="7"/>
  <c r="L99" i="7"/>
  <c r="K99" i="7"/>
  <c r="Y66" i="7"/>
  <c r="Y99" i="7" s="1"/>
  <c r="P109" i="7"/>
  <c r="Q109" i="7"/>
  <c r="K105" i="7"/>
  <c r="L105" i="7"/>
  <c r="P91" i="7"/>
  <c r="Q91" i="7"/>
  <c r="S93" i="7"/>
  <c r="T60" i="7"/>
  <c r="Q96" i="7"/>
  <c r="P96" i="7"/>
  <c r="Y73" i="7"/>
  <c r="Y106" i="7" s="1"/>
  <c r="U73" i="7"/>
  <c r="U106" i="7" s="1"/>
  <c r="K98" i="7"/>
  <c r="L98" i="7"/>
  <c r="K91" i="7"/>
  <c r="L91" i="7"/>
  <c r="O98" i="7"/>
  <c r="P65" i="7"/>
  <c r="Q90" i="7"/>
  <c r="P90" i="7"/>
  <c r="S52" i="7"/>
  <c r="X57" i="7"/>
  <c r="L94" i="7"/>
  <c r="K94" i="7"/>
  <c r="Q87" i="7"/>
  <c r="P87" i="7"/>
  <c r="S98" i="7"/>
  <c r="T65" i="7"/>
  <c r="S94" i="7"/>
  <c r="T61" i="7"/>
  <c r="K90" i="7"/>
  <c r="L90" i="7"/>
  <c r="T96" i="7"/>
  <c r="U63" i="7"/>
  <c r="S99" i="7"/>
  <c r="T66" i="7"/>
  <c r="Q93" i="7"/>
  <c r="P93" i="7"/>
  <c r="O94" i="7"/>
  <c r="P61" i="7"/>
  <c r="P66" i="7"/>
  <c r="O99" i="7"/>
  <c r="X103" i="7"/>
  <c r="Y70" i="7"/>
  <c r="P112" i="7"/>
  <c r="Q112" i="7"/>
  <c r="U107" i="7"/>
  <c r="V107" i="7"/>
  <c r="X101" i="7"/>
  <c r="Y68" i="7"/>
  <c r="P110" i="7"/>
  <c r="Q110" i="7"/>
  <c r="X86" i="7"/>
  <c r="Y53" i="7"/>
  <c r="X110" i="7"/>
  <c r="Y77" i="7"/>
  <c r="Y111" i="7"/>
  <c r="Z78" i="7"/>
  <c r="X97" i="7"/>
  <c r="Y64" i="7"/>
  <c r="T100" i="7"/>
  <c r="U67" i="7"/>
  <c r="T101" i="7"/>
  <c r="U68" i="7"/>
  <c r="P97" i="7"/>
  <c r="Q97" i="7"/>
  <c r="X109" i="7"/>
  <c r="Y76" i="7"/>
  <c r="X100" i="7"/>
  <c r="Y67" i="7"/>
  <c r="P88" i="7"/>
  <c r="Q88" i="7"/>
  <c r="U102" i="7"/>
  <c r="V102" i="7"/>
  <c r="X112" i="7"/>
  <c r="Y79" i="7"/>
  <c r="T89" i="7"/>
  <c r="U56" i="7"/>
  <c r="P86" i="7"/>
  <c r="Q86" i="7"/>
  <c r="P103" i="7"/>
  <c r="Q103" i="7"/>
  <c r="Y108" i="7"/>
  <c r="Z75" i="7"/>
  <c r="U111" i="7"/>
  <c r="V111" i="7"/>
  <c r="P101" i="7"/>
  <c r="Q101" i="7"/>
  <c r="X89" i="7"/>
  <c r="Y56" i="7"/>
  <c r="T104" i="7"/>
  <c r="U71" i="7"/>
  <c r="Z107" i="7"/>
  <c r="AA107" i="7"/>
  <c r="T110" i="7"/>
  <c r="U77" i="7"/>
  <c r="U103" i="7"/>
  <c r="V103" i="7"/>
  <c r="T87" i="7"/>
  <c r="U54" i="7"/>
  <c r="U97" i="7"/>
  <c r="V97" i="7"/>
  <c r="T86" i="7"/>
  <c r="U53" i="7"/>
  <c r="U112" i="7"/>
  <c r="V112" i="7"/>
  <c r="T109" i="7"/>
  <c r="U76" i="7"/>
  <c r="T95" i="7"/>
  <c r="U62" i="7"/>
  <c r="J10" i="9"/>
  <c r="K9" i="9"/>
  <c r="K6" i="9"/>
  <c r="L5" i="9"/>
  <c r="K7" i="9"/>
  <c r="K8" i="9"/>
  <c r="G36" i="6"/>
  <c r="BA55" i="15"/>
  <c r="F58" i="6"/>
  <c r="H50" i="6"/>
  <c r="I31" i="9" l="1"/>
  <c r="I14" i="9" s="1"/>
  <c r="V162" i="8"/>
  <c r="V126" i="8"/>
  <c r="AA161" i="8"/>
  <c r="Y157" i="8"/>
  <c r="U158" i="8"/>
  <c r="U127" i="8"/>
  <c r="P160" i="8"/>
  <c r="P123" i="8" s="1"/>
  <c r="Q160" i="8"/>
  <c r="Q123" i="8" s="1"/>
  <c r="U156" i="8"/>
  <c r="U149" i="8"/>
  <c r="Z84" i="8"/>
  <c r="AA135" i="8" s="1"/>
  <c r="AA132" i="8"/>
  <c r="Y158" i="8"/>
  <c r="Z79" i="8"/>
  <c r="AA130" i="8" s="1"/>
  <c r="Z83" i="8"/>
  <c r="AA134" i="8" s="1"/>
  <c r="Z90" i="8"/>
  <c r="Z141" i="8" s="1"/>
  <c r="AA129" i="8"/>
  <c r="Z115" i="8"/>
  <c r="Z166" i="8" s="1"/>
  <c r="U147" i="8"/>
  <c r="V128" i="8"/>
  <c r="U157" i="8"/>
  <c r="V88" i="7"/>
  <c r="U57" i="7"/>
  <c r="AA102" i="7"/>
  <c r="V108" i="7"/>
  <c r="AY178" i="14"/>
  <c r="BB117" i="16"/>
  <c r="AT32" i="13"/>
  <c r="H23" i="6"/>
  <c r="F28" i="6"/>
  <c r="Z114" i="8"/>
  <c r="Z165" i="8" s="1"/>
  <c r="Z113" i="8"/>
  <c r="Z164" i="8" s="1"/>
  <c r="Y162" i="8"/>
  <c r="Z111" i="8"/>
  <c r="Z144" i="8"/>
  <c r="AA144" i="8"/>
  <c r="Y128" i="8"/>
  <c r="Z77" i="8"/>
  <c r="Y126" i="8"/>
  <c r="Z75" i="8"/>
  <c r="Y156" i="8"/>
  <c r="Z105" i="8"/>
  <c r="T123" i="8"/>
  <c r="Z150" i="8"/>
  <c r="AA150" i="8"/>
  <c r="U133" i="8"/>
  <c r="V133" i="8"/>
  <c r="U130" i="8"/>
  <c r="V130" i="8"/>
  <c r="Z148" i="8"/>
  <c r="AA148" i="8"/>
  <c r="Y133" i="8"/>
  <c r="Z82" i="8"/>
  <c r="Z160" i="8"/>
  <c r="AA160" i="8"/>
  <c r="Z157" i="8"/>
  <c r="AA157" i="8"/>
  <c r="Y138" i="8"/>
  <c r="Z87" i="8"/>
  <c r="Z145" i="8"/>
  <c r="AA145" i="8"/>
  <c r="Y147" i="8"/>
  <c r="Z96" i="8"/>
  <c r="Y143" i="8"/>
  <c r="Z92" i="8"/>
  <c r="U165" i="8"/>
  <c r="V165" i="8"/>
  <c r="U135" i="8"/>
  <c r="V135" i="8"/>
  <c r="U164" i="8"/>
  <c r="V164" i="8"/>
  <c r="U166" i="8"/>
  <c r="V166" i="8"/>
  <c r="Z142" i="8"/>
  <c r="AA142" i="8"/>
  <c r="U146" i="8"/>
  <c r="V146" i="8"/>
  <c r="U163" i="8"/>
  <c r="V163" i="8"/>
  <c r="U124" i="8"/>
  <c r="U72" i="8"/>
  <c r="V124" i="8"/>
  <c r="Z134" i="8"/>
  <c r="Z158" i="8"/>
  <c r="AA158" i="8"/>
  <c r="Y139" i="8"/>
  <c r="Z88" i="8"/>
  <c r="U143" i="8"/>
  <c r="V143" i="8"/>
  <c r="Y72" i="8"/>
  <c r="Y124" i="8"/>
  <c r="Z73" i="8"/>
  <c r="U141" i="8"/>
  <c r="V141" i="8"/>
  <c r="X123" i="8"/>
  <c r="Y127" i="8"/>
  <c r="Z76" i="8"/>
  <c r="Z151" i="8"/>
  <c r="AA151" i="8"/>
  <c r="Y163" i="8"/>
  <c r="Z112" i="8"/>
  <c r="Y146" i="8"/>
  <c r="Z95" i="8"/>
  <c r="U136" i="8"/>
  <c r="V136" i="8"/>
  <c r="Y136" i="8"/>
  <c r="Z85" i="8"/>
  <c r="U167" i="8"/>
  <c r="V167" i="8"/>
  <c r="U138" i="8"/>
  <c r="V138" i="8"/>
  <c r="Y149" i="8"/>
  <c r="Z98" i="8"/>
  <c r="U139" i="8"/>
  <c r="V139" i="8"/>
  <c r="Y167" i="8"/>
  <c r="Z116" i="8"/>
  <c r="Z62" i="7"/>
  <c r="Z95" i="7" s="1"/>
  <c r="Q92" i="7"/>
  <c r="Z54" i="7"/>
  <c r="Z87" i="7" s="1"/>
  <c r="AA96" i="7"/>
  <c r="T105" i="7"/>
  <c r="Y104" i="7"/>
  <c r="Z61" i="7"/>
  <c r="Z94" i="7" s="1"/>
  <c r="Y59" i="7"/>
  <c r="Z59" i="7" s="1"/>
  <c r="U58" i="7"/>
  <c r="V91" i="7" s="1"/>
  <c r="Z55" i="7"/>
  <c r="AA88" i="7" s="1"/>
  <c r="Z65" i="7"/>
  <c r="Z98" i="7" s="1"/>
  <c r="V106" i="7"/>
  <c r="Y72" i="7"/>
  <c r="Z72" i="7" s="1"/>
  <c r="H16" i="9"/>
  <c r="O85" i="7"/>
  <c r="S85" i="7"/>
  <c r="L85" i="7"/>
  <c r="K12" i="9" s="1"/>
  <c r="K31" i="9" s="1"/>
  <c r="K85" i="7"/>
  <c r="J12" i="9" s="1"/>
  <c r="Y60" i="7"/>
  <c r="Z60" i="7" s="1"/>
  <c r="T92" i="7"/>
  <c r="Q99" i="7"/>
  <c r="P99" i="7"/>
  <c r="X90" i="7"/>
  <c r="Y57" i="7"/>
  <c r="P94" i="7"/>
  <c r="Q94" i="7"/>
  <c r="U61" i="7"/>
  <c r="T94" i="7"/>
  <c r="U65" i="7"/>
  <c r="T98" i="7"/>
  <c r="Q98" i="7"/>
  <c r="P98" i="7"/>
  <c r="Z66" i="7"/>
  <c r="Z99" i="7" s="1"/>
  <c r="V90" i="7"/>
  <c r="U90" i="7"/>
  <c r="V92" i="7"/>
  <c r="U92" i="7"/>
  <c r="X91" i="7"/>
  <c r="Y58" i="7"/>
  <c r="Z73" i="7"/>
  <c r="Z106" i="7" s="1"/>
  <c r="V96" i="7"/>
  <c r="U96" i="7"/>
  <c r="V105" i="7"/>
  <c r="U105" i="7"/>
  <c r="P52" i="7"/>
  <c r="X52" i="7"/>
  <c r="U60" i="7"/>
  <c r="T93" i="7"/>
  <c r="T99" i="7"/>
  <c r="U66" i="7"/>
  <c r="T52" i="7"/>
  <c r="U95" i="7"/>
  <c r="V95" i="7"/>
  <c r="U109" i="7"/>
  <c r="V109" i="7"/>
  <c r="U101" i="7"/>
  <c r="V101" i="7"/>
  <c r="U87" i="7"/>
  <c r="V87" i="7"/>
  <c r="Z104" i="7"/>
  <c r="AA104" i="7"/>
  <c r="U100" i="7"/>
  <c r="V100" i="7"/>
  <c r="Z108" i="7"/>
  <c r="AA108" i="7"/>
  <c r="U89" i="7"/>
  <c r="V89" i="7"/>
  <c r="Y97" i="7"/>
  <c r="Z64" i="7"/>
  <c r="Y112" i="7"/>
  <c r="Z79" i="7"/>
  <c r="Y109" i="7"/>
  <c r="Z76" i="7"/>
  <c r="U86" i="7"/>
  <c r="V86" i="7"/>
  <c r="Y100" i="7"/>
  <c r="Z67" i="7"/>
  <c r="Z111" i="7"/>
  <c r="AA111" i="7"/>
  <c r="Y103" i="7"/>
  <c r="Z70" i="7"/>
  <c r="Y110" i="7"/>
  <c r="Z77" i="7"/>
  <c r="Y101" i="7"/>
  <c r="Z68" i="7"/>
  <c r="U104" i="7"/>
  <c r="V104" i="7"/>
  <c r="Y86" i="7"/>
  <c r="Z53" i="7"/>
  <c r="U110" i="7"/>
  <c r="V110" i="7"/>
  <c r="Y89" i="7"/>
  <c r="Z56" i="7"/>
  <c r="L7" i="9"/>
  <c r="L13" i="9"/>
  <c r="L9" i="9"/>
  <c r="L6" i="9"/>
  <c r="M5" i="9"/>
  <c r="L12" i="9"/>
  <c r="L8" i="9"/>
  <c r="K10" i="9"/>
  <c r="H36" i="6"/>
  <c r="G43" i="6"/>
  <c r="H58" i="6"/>
  <c r="I50" i="6"/>
  <c r="P16" i="2"/>
  <c r="P23" i="2" s="1"/>
  <c r="N23" i="2"/>
  <c r="L31" i="9" l="1"/>
  <c r="L14" i="9" s="1"/>
  <c r="I15" i="9"/>
  <c r="I16" i="9"/>
  <c r="J31" i="9"/>
  <c r="J14" i="9" s="1"/>
  <c r="Z135" i="8"/>
  <c r="Z130" i="8"/>
  <c r="AA141" i="8"/>
  <c r="AA166" i="8"/>
  <c r="AA164" i="8"/>
  <c r="AA95" i="7"/>
  <c r="AA94" i="7"/>
  <c r="AA87" i="7"/>
  <c r="Y92" i="7"/>
  <c r="U91" i="7"/>
  <c r="Z88" i="7"/>
  <c r="AS666" i="12"/>
  <c r="BA57" i="15"/>
  <c r="I23" i="6"/>
  <c r="H28" i="6"/>
  <c r="AA165" i="8"/>
  <c r="Z128" i="8"/>
  <c r="AA128" i="8"/>
  <c r="AA162" i="8"/>
  <c r="Z162" i="8"/>
  <c r="Z139" i="8"/>
  <c r="AA139" i="8"/>
  <c r="Z167" i="8"/>
  <c r="AA167" i="8"/>
  <c r="Z147" i="8"/>
  <c r="AA147" i="8"/>
  <c r="Z136" i="8"/>
  <c r="AA136" i="8"/>
  <c r="Z143" i="8"/>
  <c r="AA143" i="8"/>
  <c r="Z146" i="8"/>
  <c r="AA146" i="8"/>
  <c r="V123" i="8"/>
  <c r="Z156" i="8"/>
  <c r="AA156" i="8"/>
  <c r="Z72" i="8"/>
  <c r="Z124" i="8"/>
  <c r="AA124" i="8"/>
  <c r="Z133" i="8"/>
  <c r="AA133" i="8"/>
  <c r="Z149" i="8"/>
  <c r="AA149" i="8"/>
  <c r="Z163" i="8"/>
  <c r="AA163" i="8"/>
  <c r="Y123" i="8"/>
  <c r="U123" i="8"/>
  <c r="Z126" i="8"/>
  <c r="AA126" i="8"/>
  <c r="Z127" i="8"/>
  <c r="AA127" i="8"/>
  <c r="Z138" i="8"/>
  <c r="AA138" i="8"/>
  <c r="Y105" i="7"/>
  <c r="X85" i="7"/>
  <c r="AA98" i="7"/>
  <c r="Y93" i="7"/>
  <c r="T85" i="7"/>
  <c r="U52" i="7"/>
  <c r="AA99" i="7"/>
  <c r="Q85" i="7"/>
  <c r="P85" i="7"/>
  <c r="K14" i="9"/>
  <c r="Y91" i="7"/>
  <c r="Z58" i="7"/>
  <c r="Y90" i="7"/>
  <c r="Z57" i="7"/>
  <c r="AA106" i="7"/>
  <c r="U99" i="7"/>
  <c r="V99" i="7"/>
  <c r="AA92" i="7"/>
  <c r="Z92" i="7"/>
  <c r="U94" i="7"/>
  <c r="V94" i="7"/>
  <c r="Y52" i="7"/>
  <c r="Z105" i="7"/>
  <c r="AA105" i="7"/>
  <c r="V98" i="7"/>
  <c r="U98" i="7"/>
  <c r="U93" i="7"/>
  <c r="V93" i="7"/>
  <c r="Z93" i="7"/>
  <c r="AA93" i="7"/>
  <c r="Z97" i="7"/>
  <c r="AA97" i="7"/>
  <c r="Z101" i="7"/>
  <c r="AA101" i="7"/>
  <c r="Z89" i="7"/>
  <c r="AA89" i="7"/>
  <c r="Z103" i="7"/>
  <c r="AA103" i="7"/>
  <c r="Z109" i="7"/>
  <c r="AA109" i="7"/>
  <c r="Z86" i="7"/>
  <c r="AA86" i="7"/>
  <c r="Z112" i="7"/>
  <c r="AA112" i="7"/>
  <c r="Z100" i="7"/>
  <c r="AA100" i="7"/>
  <c r="Z110" i="7"/>
  <c r="AA110" i="7"/>
  <c r="L10" i="9"/>
  <c r="M7" i="9"/>
  <c r="M13" i="9"/>
  <c r="M9" i="9"/>
  <c r="M6" i="9"/>
  <c r="N5" i="9"/>
  <c r="M12" i="9"/>
  <c r="M8" i="9"/>
  <c r="I36" i="6"/>
  <c r="H43" i="6"/>
  <c r="R16" i="2"/>
  <c r="M31" i="9" l="1"/>
  <c r="M14" i="9" s="1"/>
  <c r="M15" i="9" s="1"/>
  <c r="J15" i="9"/>
  <c r="J16" i="9"/>
  <c r="K15" i="9"/>
  <c r="AA123" i="8"/>
  <c r="Z123" i="8"/>
  <c r="K16" i="9"/>
  <c r="L15" i="9"/>
  <c r="Y85" i="7"/>
  <c r="Z52" i="7"/>
  <c r="U85" i="7"/>
  <c r="V85" i="7"/>
  <c r="Z90" i="7"/>
  <c r="AA90" i="7"/>
  <c r="Z91" i="7"/>
  <c r="AA91" i="7"/>
  <c r="L16" i="9"/>
  <c r="N13" i="9"/>
  <c r="N9" i="9"/>
  <c r="N6" i="9"/>
  <c r="O5" i="9"/>
  <c r="N12" i="9"/>
  <c r="N31" i="9" s="1"/>
  <c r="N8" i="9"/>
  <c r="N7" i="9"/>
  <c r="M10" i="9"/>
  <c r="R23" i="2"/>
  <c r="V16" i="2"/>
  <c r="G6" i="9" s="1"/>
  <c r="G10" i="9" s="1"/>
  <c r="G16" i="9" s="1"/>
  <c r="U16" i="2"/>
  <c r="U23" i="2" s="1"/>
  <c r="AA85" i="7" l="1"/>
  <c r="Z85" i="7"/>
  <c r="N14" i="9"/>
  <c r="N15" i="9" s="1"/>
  <c r="M16" i="9"/>
  <c r="P5" i="9"/>
  <c r="O12" i="9"/>
  <c r="O8" i="9"/>
  <c r="O7" i="9"/>
  <c r="O13" i="9"/>
  <c r="O6" i="9"/>
  <c r="O9" i="9"/>
  <c r="N10" i="9"/>
  <c r="F6" i="9"/>
  <c r="F10" i="9" s="1"/>
  <c r="W16" i="2"/>
  <c r="V23" i="2"/>
  <c r="O31" i="9" l="1"/>
  <c r="O14" i="9" s="1"/>
  <c r="O15" i="9" s="1"/>
  <c r="N16" i="9"/>
  <c r="O10" i="9"/>
  <c r="P13" i="9"/>
  <c r="P9" i="9"/>
  <c r="P6" i="9"/>
  <c r="Q5" i="9"/>
  <c r="P12" i="9"/>
  <c r="P31" i="9" s="1"/>
  <c r="P8" i="9"/>
  <c r="P7" i="9"/>
  <c r="W23" i="2"/>
  <c r="AZ25" i="2" s="1"/>
  <c r="AR16" i="2"/>
  <c r="F11" i="9"/>
  <c r="K11" i="9"/>
  <c r="J11" i="9"/>
  <c r="N11" i="9"/>
  <c r="G11" i="9"/>
  <c r="M11" i="9"/>
  <c r="I11" i="9"/>
  <c r="L11" i="9"/>
  <c r="F16" i="9"/>
  <c r="H11" i="9"/>
  <c r="P14" i="9" l="1"/>
  <c r="P15" i="9" s="1"/>
  <c r="O16" i="9"/>
  <c r="O17" i="9" s="1"/>
  <c r="O11" i="9"/>
  <c r="R5" i="9"/>
  <c r="Q13" i="9"/>
  <c r="Q9" i="9"/>
  <c r="Q6" i="9"/>
  <c r="Q12" i="9"/>
  <c r="Q31" i="9" s="1"/>
  <c r="Q8" i="9"/>
  <c r="Q7" i="9"/>
  <c r="P10" i="9"/>
  <c r="M17" i="9"/>
  <c r="I17" i="9"/>
  <c r="J17" i="9"/>
  <c r="N17" i="9"/>
  <c r="F17" i="9"/>
  <c r="G17" i="9"/>
  <c r="L17" i="9"/>
  <c r="K17" i="9"/>
  <c r="H17" i="9"/>
  <c r="AR23" i="2"/>
  <c r="AZ16" i="2"/>
  <c r="AZ23" i="2" s="1"/>
  <c r="Q14" i="9" l="1"/>
  <c r="Q15" i="9" s="1"/>
  <c r="Q10" i="9"/>
  <c r="Q11" i="9" s="1"/>
  <c r="P16" i="9"/>
  <c r="P11" i="9"/>
  <c r="R12" i="9"/>
  <c r="R8" i="9"/>
  <c r="R7" i="9"/>
  <c r="R13" i="9"/>
  <c r="R9" i="9"/>
  <c r="R6" i="9"/>
  <c r="S5" i="9"/>
  <c r="AZ24" i="2"/>
  <c r="G7" i="6"/>
  <c r="R31" i="9" l="1"/>
  <c r="R14" i="9"/>
  <c r="R15" i="9" s="1"/>
  <c r="T5" i="9"/>
  <c r="S12" i="9"/>
  <c r="S8" i="9"/>
  <c r="S7" i="9"/>
  <c r="S13" i="9"/>
  <c r="S9" i="9"/>
  <c r="S6" i="9"/>
  <c r="R10" i="9"/>
  <c r="P17" i="9"/>
  <c r="Q16" i="9"/>
  <c r="Q17" i="9" s="1"/>
  <c r="G15" i="6"/>
  <c r="H7" i="6"/>
  <c r="S31" i="9" l="1"/>
  <c r="S14" i="9" s="1"/>
  <c r="AZ26" i="2"/>
  <c r="R16" i="9"/>
  <c r="R11" i="9"/>
  <c r="S10" i="9"/>
  <c r="T12" i="9"/>
  <c r="T8" i="9"/>
  <c r="U5" i="9"/>
  <c r="T7" i="9"/>
  <c r="T13" i="9"/>
  <c r="T9" i="9"/>
  <c r="T6" i="9"/>
  <c r="I7" i="6"/>
  <c r="T31" i="9" l="1"/>
  <c r="T10" i="9"/>
  <c r="D25" i="9"/>
  <c r="S15" i="9"/>
  <c r="S16" i="9"/>
  <c r="D26" i="9" s="1"/>
  <c r="D24" i="9"/>
  <c r="U7" i="9"/>
  <c r="U13" i="9"/>
  <c r="U9" i="9"/>
  <c r="U6" i="9"/>
  <c r="U8" i="9"/>
  <c r="U12" i="9"/>
  <c r="U31" i="9" s="1"/>
  <c r="S11" i="9"/>
  <c r="T14" i="9"/>
  <c r="T15" i="9" s="1"/>
  <c r="R17" i="9"/>
  <c r="D27" i="9" l="1"/>
  <c r="T16" i="9"/>
  <c r="T17" i="9" s="1"/>
  <c r="T11" i="9"/>
  <c r="S17" i="9"/>
  <c r="U14" i="9"/>
  <c r="U15" i="9" s="1"/>
  <c r="U10" i="9"/>
  <c r="D19" i="9" l="1"/>
  <c r="U16" i="9"/>
  <c r="U11" i="9"/>
  <c r="U17" i="9" l="1"/>
  <c r="D20" i="9"/>
  <c r="D22" i="9" s="1"/>
  <c r="D21" i="9" l="1"/>
  <c r="O25" i="4" l="1"/>
  <c r="P25" i="4"/>
  <c r="Q25" i="4"/>
  <c r="F25" i="4"/>
  <c r="R25" i="4"/>
  <c r="N25" i="4"/>
  <c r="P24" i="4"/>
  <c r="Y25" i="4"/>
  <c r="Q24" i="4"/>
  <c r="G25" i="4"/>
  <c r="S25" i="4"/>
  <c r="F24" i="4"/>
  <c r="R24" i="4"/>
  <c r="K24" i="4"/>
  <c r="W24" i="4"/>
  <c r="H25" i="4"/>
  <c r="T25" i="4"/>
  <c r="X24" i="4"/>
  <c r="G24" i="4"/>
  <c r="L24" i="4"/>
  <c r="I25" i="4"/>
  <c r="U25" i="4"/>
  <c r="H24" i="4"/>
  <c r="T24" i="4"/>
  <c r="M24" i="4"/>
  <c r="Y24" i="4"/>
  <c r="J25" i="4"/>
  <c r="V25" i="4"/>
  <c r="S24" i="4"/>
  <c r="I24" i="4"/>
  <c r="U24" i="4"/>
  <c r="N24" i="4"/>
  <c r="K25" i="4"/>
  <c r="W25" i="4"/>
  <c r="J24" i="4"/>
  <c r="V24" i="4"/>
  <c r="M25" i="4"/>
  <c r="O24" i="4"/>
  <c r="L25" i="4"/>
  <c r="X25" i="4"/>
  <c r="D12" i="4"/>
  <c r="D24" i="4" s="1"/>
  <c r="D13" i="4"/>
  <c r="D25" i="4" s="1"/>
  <c r="E25" i="4" l="1"/>
  <c r="Z25" i="4"/>
  <c r="AA25" i="4" s="1"/>
  <c r="E24" i="4"/>
  <c r="Z24" i="4" s="1"/>
  <c r="AA24" i="4" s="1"/>
  <c r="AB25" i="4"/>
  <c r="AB24" i="4"/>
  <c r="AM8" i="3" l="1"/>
  <c r="AM770" i="3" s="1"/>
  <c r="AN770" i="3" s="1"/>
  <c r="AW770" i="3" s="1"/>
  <c r="AX770" i="3" s="1"/>
  <c r="AO8" i="2"/>
  <c r="D14" i="6"/>
  <c r="E14" i="6" s="1"/>
  <c r="D13" i="6"/>
  <c r="E13" i="6" s="1"/>
  <c r="AN8" i="2"/>
  <c r="AL8" i="3"/>
  <c r="AL743" i="3" s="1"/>
  <c r="AN743" i="3" s="1"/>
  <c r="AV743" i="3" s="1"/>
  <c r="AX743" i="3" s="1"/>
  <c r="AM773" i="3" l="1"/>
  <c r="AN773" i="3" s="1"/>
  <c r="AW773" i="3" s="1"/>
  <c r="AX773" i="3" s="1"/>
  <c r="AM776" i="3"/>
  <c r="AN776" i="3" s="1"/>
  <c r="AW776" i="3" s="1"/>
  <c r="AX776" i="3" s="1"/>
  <c r="AM772" i="3"/>
  <c r="AN772" i="3" s="1"/>
  <c r="AW772" i="3" s="1"/>
  <c r="AX772" i="3" s="1"/>
  <c r="AM754" i="3"/>
  <c r="AN754" i="3" s="1"/>
  <c r="AW754" i="3" s="1"/>
  <c r="AX754" i="3" s="1"/>
  <c r="AM750" i="3"/>
  <c r="AN750" i="3" s="1"/>
  <c r="AW750" i="3" s="1"/>
  <c r="AX750" i="3" s="1"/>
  <c r="AM774" i="3"/>
  <c r="AN774" i="3" s="1"/>
  <c r="AW774" i="3" s="1"/>
  <c r="AX774" i="3" s="1"/>
  <c r="AM35" i="3"/>
  <c r="AN35" i="3" s="1"/>
  <c r="AW35" i="3" s="1"/>
  <c r="AX35" i="3" s="1"/>
  <c r="AM34" i="3"/>
  <c r="AN34" i="3" s="1"/>
  <c r="AW34" i="3" s="1"/>
  <c r="AX34" i="3" s="1"/>
  <c r="AM751" i="3"/>
  <c r="AN751" i="3" s="1"/>
  <c r="AW751" i="3" s="1"/>
  <c r="AX751" i="3" s="1"/>
  <c r="AM755" i="3"/>
  <c r="AN755" i="3" s="1"/>
  <c r="AW755" i="3" s="1"/>
  <c r="AX755" i="3" s="1"/>
  <c r="AM758" i="3"/>
  <c r="AN758" i="3" s="1"/>
  <c r="AW758" i="3" s="1"/>
  <c r="AX758" i="3" s="1"/>
  <c r="AM761" i="3"/>
  <c r="AN761" i="3" s="1"/>
  <c r="AW761" i="3" s="1"/>
  <c r="AX761" i="3" s="1"/>
  <c r="AM757" i="3"/>
  <c r="AN757" i="3" s="1"/>
  <c r="AW757" i="3" s="1"/>
  <c r="AX757" i="3" s="1"/>
  <c r="AM33" i="3"/>
  <c r="AN33" i="3" s="1"/>
  <c r="AW33" i="3" s="1"/>
  <c r="AX33" i="3" s="1"/>
  <c r="AM753" i="3"/>
  <c r="AN753" i="3" s="1"/>
  <c r="AW753" i="3" s="1"/>
  <c r="AX753" i="3" s="1"/>
  <c r="AM762" i="3"/>
  <c r="AN762" i="3" s="1"/>
  <c r="AW762" i="3" s="1"/>
  <c r="AX762" i="3" s="1"/>
  <c r="AM777" i="3"/>
  <c r="AN777" i="3" s="1"/>
  <c r="AW777" i="3" s="1"/>
  <c r="AX777" i="3" s="1"/>
  <c r="AM775" i="3"/>
  <c r="AN775" i="3" s="1"/>
  <c r="AW775" i="3" s="1"/>
  <c r="AX775" i="3" s="1"/>
  <c r="AM759" i="3"/>
  <c r="AN759" i="3" s="1"/>
  <c r="AW759" i="3" s="1"/>
  <c r="AX759" i="3" s="1"/>
  <c r="AM769" i="3"/>
  <c r="AN769" i="3" s="1"/>
  <c r="AW769" i="3" s="1"/>
  <c r="AX769" i="3" s="1"/>
  <c r="AM764" i="3"/>
  <c r="AN764" i="3" s="1"/>
  <c r="AW764" i="3" s="1"/>
  <c r="AX764" i="3" s="1"/>
  <c r="AM752" i="3"/>
  <c r="AN752" i="3" s="1"/>
  <c r="AW752" i="3" s="1"/>
  <c r="AX752" i="3" s="1"/>
  <c r="AM37" i="3"/>
  <c r="AN37" i="3" s="1"/>
  <c r="AW37" i="3" s="1"/>
  <c r="AX37" i="3" s="1"/>
  <c r="AM766" i="3"/>
  <c r="AN766" i="3" s="1"/>
  <c r="AW766" i="3" s="1"/>
  <c r="AX766" i="3" s="1"/>
  <c r="AM767" i="3"/>
  <c r="AN767" i="3" s="1"/>
  <c r="AW767" i="3" s="1"/>
  <c r="AX767" i="3" s="1"/>
  <c r="AM763" i="3"/>
  <c r="AN763" i="3" s="1"/>
  <c r="AW763" i="3" s="1"/>
  <c r="AX763" i="3" s="1"/>
  <c r="AM771" i="3"/>
  <c r="AN771" i="3" s="1"/>
  <c r="AW771" i="3" s="1"/>
  <c r="AX771" i="3" s="1"/>
  <c r="AM760" i="3"/>
  <c r="AN760" i="3" s="1"/>
  <c r="AW760" i="3" s="1"/>
  <c r="AX760" i="3" s="1"/>
  <c r="AM765" i="3"/>
  <c r="AN765" i="3" s="1"/>
  <c r="AW765" i="3" s="1"/>
  <c r="AX765" i="3" s="1"/>
  <c r="AM756" i="3"/>
  <c r="AN756" i="3" s="1"/>
  <c r="AW756" i="3" s="1"/>
  <c r="AX756" i="3" s="1"/>
  <c r="AM768" i="3"/>
  <c r="AN768" i="3" s="1"/>
  <c r="AW768" i="3" s="1"/>
  <c r="AX768" i="3" s="1"/>
  <c r="AL736" i="3"/>
  <c r="AN736" i="3" s="1"/>
  <c r="AV736" i="3" s="1"/>
  <c r="AX736" i="3" s="1"/>
  <c r="AL741" i="3"/>
  <c r="AN741" i="3" s="1"/>
  <c r="AV741" i="3" s="1"/>
  <c r="AX741" i="3" s="1"/>
  <c r="AL735" i="3"/>
  <c r="AN735" i="3" s="1"/>
  <c r="AV735" i="3" s="1"/>
  <c r="AX735" i="3" s="1"/>
  <c r="AL746" i="3"/>
  <c r="AN746" i="3" s="1"/>
  <c r="AV746" i="3" s="1"/>
  <c r="AX746" i="3" s="1"/>
  <c r="AN8" i="3"/>
  <c r="AL30" i="3"/>
  <c r="AN30" i="3" s="1"/>
  <c r="AV30" i="3" s="1"/>
  <c r="AX30" i="3" s="1"/>
  <c r="AL738" i="3"/>
  <c r="AN738" i="3" s="1"/>
  <c r="AV738" i="3" s="1"/>
  <c r="AX738" i="3" s="1"/>
  <c r="AL733" i="3"/>
  <c r="AN733" i="3" s="1"/>
  <c r="AV733" i="3" s="1"/>
  <c r="AX733" i="3" s="1"/>
  <c r="AL749" i="3"/>
  <c r="AN749" i="3" s="1"/>
  <c r="AV749" i="3" s="1"/>
  <c r="AX749" i="3" s="1"/>
  <c r="AL742" i="3"/>
  <c r="AN742" i="3" s="1"/>
  <c r="AV742" i="3" s="1"/>
  <c r="AX742" i="3" s="1"/>
  <c r="AL32" i="3"/>
  <c r="AN32" i="3" s="1"/>
  <c r="AV32" i="3" s="1"/>
  <c r="AX32" i="3" s="1"/>
  <c r="AL729" i="3"/>
  <c r="AN729" i="3" s="1"/>
  <c r="AV729" i="3" s="1"/>
  <c r="AX729" i="3" s="1"/>
  <c r="AL744" i="3"/>
  <c r="AN744" i="3" s="1"/>
  <c r="AV744" i="3" s="1"/>
  <c r="AX744" i="3" s="1"/>
  <c r="AL737" i="3"/>
  <c r="AN737" i="3" s="1"/>
  <c r="AV737" i="3" s="1"/>
  <c r="AX737" i="3" s="1"/>
  <c r="AL728" i="3"/>
  <c r="AN728" i="3" s="1"/>
  <c r="AV728" i="3" s="1"/>
  <c r="AX728" i="3" s="1"/>
  <c r="AL31" i="3"/>
  <c r="AN31" i="3" s="1"/>
  <c r="AV31" i="3" s="1"/>
  <c r="AX31" i="3" s="1"/>
  <c r="AL732" i="3"/>
  <c r="AN732" i="3" s="1"/>
  <c r="AV732" i="3" s="1"/>
  <c r="AX732" i="3" s="1"/>
  <c r="AL725" i="3"/>
  <c r="AN725" i="3" s="1"/>
  <c r="AV725" i="3" s="1"/>
  <c r="AX725" i="3" s="1"/>
  <c r="AL748" i="3"/>
  <c r="AN748" i="3" s="1"/>
  <c r="AV748" i="3" s="1"/>
  <c r="AX748" i="3" s="1"/>
  <c r="AL734" i="3"/>
  <c r="AN734" i="3" s="1"/>
  <c r="AV734" i="3" s="1"/>
  <c r="AX734" i="3" s="1"/>
  <c r="AL726" i="3"/>
  <c r="AN726" i="3" s="1"/>
  <c r="AV726" i="3" s="1"/>
  <c r="AX726" i="3" s="1"/>
  <c r="AL747" i="3"/>
  <c r="AN747" i="3" s="1"/>
  <c r="AV747" i="3" s="1"/>
  <c r="AX747" i="3" s="1"/>
  <c r="AL727" i="3"/>
  <c r="AN727" i="3" s="1"/>
  <c r="AV727" i="3" s="1"/>
  <c r="AX727" i="3" s="1"/>
  <c r="AL730" i="3"/>
  <c r="AN730" i="3" s="1"/>
  <c r="AV730" i="3" s="1"/>
  <c r="AX730" i="3" s="1"/>
  <c r="AL731" i="3"/>
  <c r="AN731" i="3" s="1"/>
  <c r="AV731" i="3" s="1"/>
  <c r="AX731" i="3" s="1"/>
  <c r="AL724" i="3"/>
  <c r="AN724" i="3" s="1"/>
  <c r="AV724" i="3" s="1"/>
  <c r="AX724" i="3" s="1"/>
  <c r="AL739" i="3"/>
  <c r="AN739" i="3" s="1"/>
  <c r="AV739" i="3" s="1"/>
  <c r="AX739" i="3" s="1"/>
  <c r="AL740" i="3"/>
  <c r="AN740" i="3" s="1"/>
  <c r="AV740" i="3" s="1"/>
  <c r="AX740" i="3" s="1"/>
  <c r="AL745" i="3"/>
  <c r="AN745" i="3" s="1"/>
  <c r="AV745" i="3" s="1"/>
  <c r="AX745" i="3" s="1"/>
  <c r="AL723" i="3"/>
  <c r="AN723" i="3" s="1"/>
  <c r="AV723" i="3" s="1"/>
  <c r="AX723" i="3" s="1"/>
  <c r="AW779" i="3" l="1"/>
  <c r="F14" i="6" s="1"/>
  <c r="H14" i="6" s="1"/>
  <c r="I14" i="6" s="1"/>
  <c r="AV779" i="3"/>
  <c r="AX779" i="3"/>
  <c r="AX780" i="3" l="1"/>
  <c r="F13" i="6"/>
  <c r="H13" i="6" s="1"/>
  <c r="F15" i="6" l="1"/>
  <c r="AX782" i="3" s="1"/>
  <c r="H15" i="6"/>
  <c r="I13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tc={0C51E139-7BE2-43ED-8C41-121790A8DFE8}</author>
  </authors>
  <commentList>
    <comment ref="B21" authorId="0" shapeId="0" xr:uid="{0C51E139-7BE2-43ED-8C41-121790A8DFE8}">
      <text>
        <t>[Threaded comment]
Your version of Excel allows you to read this threaded comment; however, any edits to it will get removed if the file is opened in a newer version of Excel. Learn more: https://go.microsoft.com/fwlink/?linkid=870924
Comment:
    Park deleted as development has slowed and there is no current identified need for this park.</t>
      </text>
    </comment>
  </commentList>
</comments>
</file>

<file path=xl/sharedStrings.xml><?xml version="1.0" encoding="utf-8"?>
<sst xmlns="http://schemas.openxmlformats.org/spreadsheetml/2006/main" count="11751" uniqueCount="3589">
  <si>
    <t>Base Year of Model</t>
  </si>
  <si>
    <t>Model Setup</t>
  </si>
  <si>
    <t>Discount Rates</t>
  </si>
  <si>
    <t>Escalations</t>
  </si>
  <si>
    <t>Works Escalation Rate (for discounting purposes)</t>
  </si>
  <si>
    <t>Land Escalation Rate (for discounting purposes)</t>
  </si>
  <si>
    <t>Financial Inputs</t>
  </si>
  <si>
    <t>Financial Modelling Assumptions</t>
  </si>
  <si>
    <t>Catchment Asset Allocation</t>
  </si>
  <si>
    <t>Asset Usage</t>
  </si>
  <si>
    <t>Cost Allocation</t>
  </si>
  <si>
    <t>LGIP ID</t>
  </si>
  <si>
    <t>Asset Description Data</t>
  </si>
  <si>
    <t>Year of Provision / Construction</t>
  </si>
  <si>
    <t>Total Asset Valuation</t>
  </si>
  <si>
    <t>Total Asset Cost</t>
  </si>
  <si>
    <t>Net Present Value of Total Asset Cost</t>
  </si>
  <si>
    <t>Catchment Name</t>
  </si>
  <si>
    <t>Catchment Demand (Cumulative Totals)</t>
  </si>
  <si>
    <t>Catchment Demand (Incremental Growth)</t>
  </si>
  <si>
    <t>TOTAL</t>
  </si>
  <si>
    <t>Base Estimate Valuation</t>
  </si>
  <si>
    <t>Base Cost Valuation</t>
  </si>
  <si>
    <t>Land Cost Valuation</t>
  </si>
  <si>
    <t>Existing (A)</t>
  </si>
  <si>
    <t>NPV Future (B)</t>
  </si>
  <si>
    <t>TOTAL (A)+ (B)</t>
  </si>
  <si>
    <t>Existing (C)</t>
  </si>
  <si>
    <t>NPV Future (D)</t>
  </si>
  <si>
    <t>TOTAL (C)+ (D)</t>
  </si>
  <si>
    <t>Cost of Trunk Infrastructure</t>
  </si>
  <si>
    <t>Post-tax Nominal WACC to be applied to Expenses (WACC)</t>
  </si>
  <si>
    <t>Real Post-tax Nominal WACC to be applied to Revenues (RWACC)</t>
  </si>
  <si>
    <t>Projection area</t>
  </si>
  <si>
    <t>LGIP development type</t>
  </si>
  <si>
    <t>Existing and projected residential dwellings</t>
  </si>
  <si>
    <t>Levied Charges</t>
  </si>
  <si>
    <t>Total</t>
  </si>
  <si>
    <t>Outside priority infrastructure area (total)</t>
  </si>
  <si>
    <t>Single Dwelling</t>
  </si>
  <si>
    <t>LGIP Table - Existing and projected residential dwellings (by census yr)</t>
  </si>
  <si>
    <t>Modelled Charge Inflation Rate</t>
  </si>
  <si>
    <t>Model-wide</t>
  </si>
  <si>
    <t>LGIP Table - Existing and projected residential dwellings (by each yr)</t>
  </si>
  <si>
    <t>Forecast Charges Revenue - Residential (Incremental)</t>
  </si>
  <si>
    <t>Existing and projected non - residential floor space</t>
  </si>
  <si>
    <t>LGIP Table - Existing and projected non-residential floor space (by census yr)</t>
  </si>
  <si>
    <t>Multiple Dwelling</t>
  </si>
  <si>
    <t>Other Dwelling</t>
  </si>
  <si>
    <t>Retail</t>
  </si>
  <si>
    <t>Commercial</t>
  </si>
  <si>
    <t>Industrial</t>
  </si>
  <si>
    <t>Community Purposes</t>
  </si>
  <si>
    <t>Others</t>
  </si>
  <si>
    <t>LGIP Table - Existing and projected non-residential floor space (by each yr)</t>
  </si>
  <si>
    <t>Forecast Charges Revenue - Non-Residential (Incremental)</t>
  </si>
  <si>
    <t>Residential Charges</t>
  </si>
  <si>
    <t>Network</t>
  </si>
  <si>
    <t>Non-Residential Charges</t>
  </si>
  <si>
    <t>Total Asset Cost (Escalated)</t>
  </si>
  <si>
    <t>Total Asset Cost (at Base Year)</t>
  </si>
  <si>
    <t>Cashflow Projection Table - Anticipated Capital Expenditure &amp; Charges Revenues</t>
  </si>
  <si>
    <t>Anticipated Capital Expenditure</t>
  </si>
  <si>
    <t>Anticipated Charges Revenue</t>
  </si>
  <si>
    <t>Total Asset Cost (Cumulative)</t>
  </si>
  <si>
    <t>Total Charges Revenue (Cumulative)</t>
  </si>
  <si>
    <t>Cashflow</t>
  </si>
  <si>
    <t>NPV of Total Asset Cost</t>
  </si>
  <si>
    <t>NPV of Total Charges Revenue</t>
  </si>
  <si>
    <t>NPV of Annual Cashflow</t>
  </si>
  <si>
    <t>Average WACC to be applied in Cashflow NPV Assessment</t>
  </si>
  <si>
    <t>Financial Sustainability Ratio (Rev vs Exp)</t>
  </si>
  <si>
    <t>Works Base Cost Valuation</t>
  </si>
  <si>
    <t>Works Base Estimate Valuation</t>
  </si>
  <si>
    <t>Raw Asset Cost</t>
  </si>
  <si>
    <t>Cost or Asset Multiplier</t>
  </si>
  <si>
    <t>Base Cost</t>
  </si>
  <si>
    <t>Base Estimate</t>
  </si>
  <si>
    <t>Asset Unit Cost</t>
  </si>
  <si>
    <t>Land Value</t>
  </si>
  <si>
    <t>Land Unit Cost</t>
  </si>
  <si>
    <t>Asset Type</t>
  </si>
  <si>
    <t>Land  Unit Cost</t>
  </si>
  <si>
    <t>Works Base Cost</t>
  </si>
  <si>
    <t>Works Base Estimate</t>
  </si>
  <si>
    <t>Demand Unit (Unit of Measure)</t>
  </si>
  <si>
    <t>Demand Measure of Infrastructure Charge</t>
  </si>
  <si>
    <t>Cashflow (Cumulative)</t>
  </si>
  <si>
    <t>Cashflow (Annual / Incremental)</t>
  </si>
  <si>
    <t>Comments</t>
  </si>
  <si>
    <t>Total Demand (Ultimate)</t>
  </si>
  <si>
    <t>NPV Future Demand
(@ Ultimate)</t>
  </si>
  <si>
    <t>NPV Future Demand
(@Planning Horizon)</t>
  </si>
  <si>
    <t>Planning Horizon Lookup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</si>
  <si>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</si>
  <si>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</si>
  <si>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</si>
  <si>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</si>
  <si>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</si>
  <si>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</si>
  <si>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</si>
  <si>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</si>
  <si>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</si>
  <si>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</si>
  <si>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</si>
  <si>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</si>
  <si>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</si>
  <si>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</si>
  <si>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</si>
  <si>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</si>
  <si>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</si>
  <si>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</si>
  <si>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</si>
  <si>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</si>
  <si>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</si>
  <si>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</si>
  <si>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</si>
  <si>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</si>
  <si>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</si>
  <si>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</si>
  <si>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</si>
  <si>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</si>
  <si>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</si>
  <si>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</si>
  <si>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</si>
  <si>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</si>
  <si>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</si>
  <si>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</si>
  <si>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</si>
  <si>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</si>
  <si>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AN</t>
  </si>
  <si>
    <t>AO</t>
  </si>
  <si>
    <t>AP</t>
  </si>
  <si>
    <t>AQ</t>
  </si>
  <si>
    <t>AR</t>
  </si>
  <si>
    <t>AS</t>
  </si>
  <si>
    <t>AT</t>
  </si>
  <si>
    <t>AU</t>
  </si>
  <si>
    <t>AV</t>
  </si>
  <si>
    <t>AW</t>
  </si>
  <si>
    <t>AX</t>
  </si>
  <si>
    <t>AY</t>
  </si>
  <si>
    <t>AZ</t>
  </si>
  <si>
    <t>BA</t>
  </si>
  <si>
    <t>BB</t>
  </si>
  <si>
    <t>BC</t>
  </si>
  <si>
    <t>BD</t>
  </si>
  <si>
    <t>BE</t>
  </si>
  <si>
    <t>BF</t>
  </si>
  <si>
    <t>BG</t>
  </si>
  <si>
    <t>BH</t>
  </si>
  <si>
    <t>BI</t>
  </si>
  <si>
    <t>BJ</t>
  </si>
  <si>
    <t>BK</t>
  </si>
  <si>
    <t>BL</t>
  </si>
  <si>
    <t>BM</t>
  </si>
  <si>
    <t>BN</t>
  </si>
  <si>
    <t>BO</t>
  </si>
  <si>
    <t>BP</t>
  </si>
  <si>
    <t>BQ</t>
  </si>
  <si>
    <t>BR</t>
  </si>
  <si>
    <t>BS</t>
  </si>
  <si>
    <t>BT</t>
  </si>
  <si>
    <t>BU</t>
  </si>
  <si>
    <t>BV</t>
  </si>
  <si>
    <t>BW</t>
  </si>
  <si>
    <t>BX</t>
  </si>
  <si>
    <t>BY</t>
  </si>
  <si>
    <t>BZ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</si>
  <si>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</si>
  <si>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</si>
  <si>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</si>
  <si>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</si>
  <si>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</si>
  <si>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</si>
  <si>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</si>
  <si>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</si>
  <si>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</si>
  <si>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</si>
  <si>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</si>
  <si>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</si>
  <si>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</si>
  <si>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CN</t>
  </si>
  <si>
    <t>Row #</t>
  </si>
  <si>
    <t>Code</t>
  </si>
  <si>
    <t>Infrastructure Planning Horizon</t>
  </si>
  <si>
    <t>30th June of Base Year</t>
  </si>
  <si>
    <t>Scheduled Rate Cost - Works</t>
  </si>
  <si>
    <t>Comments/Source</t>
  </si>
  <si>
    <t>Schedule of Works Unit Rates</t>
  </si>
  <si>
    <t>Cashflow Projection</t>
  </si>
  <si>
    <t>Demands</t>
  </si>
  <si>
    <t>Unit Rates</t>
  </si>
  <si>
    <t>Anticipated Residential Growth</t>
  </si>
  <si>
    <t>Anticipated Non-residential Growth</t>
  </si>
  <si>
    <t>Land Unit Rate Code</t>
  </si>
  <si>
    <t>Works Unit Rate Code</t>
  </si>
  <si>
    <t>Return to Navigation</t>
  </si>
  <si>
    <t>Inputs</t>
  </si>
  <si>
    <r>
      <t xml:space="preserve">Note: </t>
    </r>
    <r>
      <rPr>
        <sz val="11"/>
        <color theme="1"/>
        <rFont val="Arial Narrow"/>
        <family val="2"/>
      </rPr>
      <t>Grey cells throughout the SoW model are formula driven and should only be over-ridden where the formula is not relevant - e.g. a specific/project cost needs to be entered rather than a unit rate lookup</t>
    </r>
  </si>
  <si>
    <t>Summary Cost Schedule</t>
  </si>
  <si>
    <r>
      <t xml:space="preserve">Grants / Subsidies
</t>
    </r>
    <r>
      <rPr>
        <i/>
        <sz val="11"/>
        <color theme="0"/>
        <rFont val="Arial Narrow"/>
        <family val="2"/>
      </rPr>
      <t>(Percentage of Works Base Estimate )</t>
    </r>
  </si>
  <si>
    <t>• Financial inputs
• Other generic inputs</t>
  </si>
  <si>
    <t>• Estimates of current and future demand per network catchment</t>
  </si>
  <si>
    <t>• Unit cost of asset works
• Unit cost of land</t>
  </si>
  <si>
    <t>General Model Inputs</t>
  </si>
  <si>
    <t>• Demand and cost allocation by catchment
• Infrastructure costs by catchment</t>
  </si>
  <si>
    <t>• Summary of forecast expenditure and anticipated charges revenues</t>
  </si>
  <si>
    <t>• Estimates of anticipated dwelling growth and infrastructure charges by LGIP projection area</t>
  </si>
  <si>
    <t>• Estimates of anticipated non-residential GFA growth and infrastructure charges by LGIP projection area</t>
  </si>
  <si>
    <t>Outputs</t>
  </si>
  <si>
    <t>Asset Inputs</t>
  </si>
  <si>
    <t>Isaac Regional Council</t>
  </si>
  <si>
    <t>Local Government Infrastructure Plan</t>
  </si>
  <si>
    <t>EP</t>
  </si>
  <si>
    <t>Trips</t>
  </si>
  <si>
    <t>Persons</t>
  </si>
  <si>
    <t>Active Assets</t>
  </si>
  <si>
    <t>Bore</t>
  </si>
  <si>
    <t>Reservoir</t>
  </si>
  <si>
    <t>Water Treatment Plant</t>
  </si>
  <si>
    <t>Clermont</t>
  </si>
  <si>
    <t>Dysart</t>
  </si>
  <si>
    <t>Glenden</t>
  </si>
  <si>
    <t>Middlemount</t>
  </si>
  <si>
    <t>Moranbah</t>
  </si>
  <si>
    <t>Nebo</t>
  </si>
  <si>
    <t>Description</t>
  </si>
  <si>
    <t>Passive Assets</t>
  </si>
  <si>
    <t>WSE001</t>
  </si>
  <si>
    <t>WSE002</t>
  </si>
  <si>
    <t>WSE003</t>
  </si>
  <si>
    <t>WSE006</t>
  </si>
  <si>
    <t>WSE008</t>
  </si>
  <si>
    <t>WSE009</t>
  </si>
  <si>
    <t>WSE010</t>
  </si>
  <si>
    <t>WSE011</t>
  </si>
  <si>
    <t>WSE012</t>
  </si>
  <si>
    <t>WSE014</t>
  </si>
  <si>
    <t>WSE015</t>
  </si>
  <si>
    <t>WSE016</t>
  </si>
  <si>
    <t>WSE017</t>
  </si>
  <si>
    <t>WSE018</t>
  </si>
  <si>
    <t>WSE021</t>
  </si>
  <si>
    <t>WM100</t>
  </si>
  <si>
    <t>WM150</t>
  </si>
  <si>
    <t>WM200</t>
  </si>
  <si>
    <t>WM225</t>
  </si>
  <si>
    <t>WM250</t>
  </si>
  <si>
    <t>WM300</t>
  </si>
  <si>
    <t>WM375</t>
  </si>
  <si>
    <t>WM450</t>
  </si>
  <si>
    <t>WM525</t>
  </si>
  <si>
    <t>CLMWM002</t>
  </si>
  <si>
    <t>Water Main</t>
  </si>
  <si>
    <t>CLMWM003</t>
  </si>
  <si>
    <t>CLMWM004</t>
  </si>
  <si>
    <t>CLMWM006</t>
  </si>
  <si>
    <t>CLMWM008</t>
  </si>
  <si>
    <t>CLMWM009</t>
  </si>
  <si>
    <t>CLMWM010</t>
  </si>
  <si>
    <t>CLMWM012</t>
  </si>
  <si>
    <t>CLMWM013</t>
  </si>
  <si>
    <t>CLMWM015</t>
  </si>
  <si>
    <t>CLMWM018</t>
  </si>
  <si>
    <t>UPVC</t>
  </si>
  <si>
    <t>CLMWM021</t>
  </si>
  <si>
    <t>CLMWM022</t>
  </si>
  <si>
    <t>CLMWM024</t>
  </si>
  <si>
    <t>CLMWM025</t>
  </si>
  <si>
    <t>CLMWM026</t>
  </si>
  <si>
    <t>CLMWM028</t>
  </si>
  <si>
    <t>CLMWM029</t>
  </si>
  <si>
    <t>CLMWM032</t>
  </si>
  <si>
    <t>CLMWM036</t>
  </si>
  <si>
    <t>CLMWM040</t>
  </si>
  <si>
    <t>CLMWM042</t>
  </si>
  <si>
    <t>CLMWM043</t>
  </si>
  <si>
    <t>CLMWM045</t>
  </si>
  <si>
    <t>CLMWM047</t>
  </si>
  <si>
    <t>CLMWM048</t>
  </si>
  <si>
    <t>CLMWM049</t>
  </si>
  <si>
    <t>CLMWM052</t>
  </si>
  <si>
    <t>CLMWM053</t>
  </si>
  <si>
    <t>CLMWM054</t>
  </si>
  <si>
    <t>CLMWM055</t>
  </si>
  <si>
    <t>CLMWM057</t>
  </si>
  <si>
    <t>CLMWM058</t>
  </si>
  <si>
    <t>CLMWM060</t>
  </si>
  <si>
    <t>CLMWM062</t>
  </si>
  <si>
    <t>CLMWM063</t>
  </si>
  <si>
    <t>CLMWM064</t>
  </si>
  <si>
    <t>CLMWM068</t>
  </si>
  <si>
    <t>CLMWM069</t>
  </si>
  <si>
    <t>CLMWM070</t>
  </si>
  <si>
    <t>CLMWM072</t>
  </si>
  <si>
    <t>CLMWM076</t>
  </si>
  <si>
    <t>CLMWM078</t>
  </si>
  <si>
    <t>CLMWM079</t>
  </si>
  <si>
    <t>CLMWM082</t>
  </si>
  <si>
    <t>CLMWM084</t>
  </si>
  <si>
    <t>CLMWM085</t>
  </si>
  <si>
    <t>CLMWM086</t>
  </si>
  <si>
    <t>CLMWM087</t>
  </si>
  <si>
    <t>CLMWM088</t>
  </si>
  <si>
    <t>CLMWM089</t>
  </si>
  <si>
    <t>CLMWM090</t>
  </si>
  <si>
    <t>CLMWM091</t>
  </si>
  <si>
    <t>CLMWM092</t>
  </si>
  <si>
    <t>CLMWM093</t>
  </si>
  <si>
    <t>CLMWM094</t>
  </si>
  <si>
    <t>CLMWM095</t>
  </si>
  <si>
    <t>CLMWM097</t>
  </si>
  <si>
    <t>CLMWM098</t>
  </si>
  <si>
    <t>CLMWM099</t>
  </si>
  <si>
    <t>CLMWM100</t>
  </si>
  <si>
    <t>CLMWM103</t>
  </si>
  <si>
    <t>CLMWM104</t>
  </si>
  <si>
    <t>CLMWM105</t>
  </si>
  <si>
    <t>CLMWM106</t>
  </si>
  <si>
    <t>CLMWM107</t>
  </si>
  <si>
    <t>CLMWM108</t>
  </si>
  <si>
    <t>CLMWM110</t>
  </si>
  <si>
    <t>CLMWM111</t>
  </si>
  <si>
    <t>CLMWM112</t>
  </si>
  <si>
    <t>CLMWM113</t>
  </si>
  <si>
    <t>CLMWM114</t>
  </si>
  <si>
    <t>CLMWM116</t>
  </si>
  <si>
    <t>CLMWM121</t>
  </si>
  <si>
    <t>CLMWM126</t>
  </si>
  <si>
    <t>CLMWM127</t>
  </si>
  <si>
    <t>CLMWM128</t>
  </si>
  <si>
    <t>CLMWM129</t>
  </si>
  <si>
    <t>CLMWM130</t>
  </si>
  <si>
    <t>CLMWM133</t>
  </si>
  <si>
    <t>CLMWM134</t>
  </si>
  <si>
    <t>CLMWM135</t>
  </si>
  <si>
    <t>CLMWM136</t>
  </si>
  <si>
    <t>CLMWM137</t>
  </si>
  <si>
    <t>CLMWM138</t>
  </si>
  <si>
    <t>CLMWM143</t>
  </si>
  <si>
    <t>CLMWM144</t>
  </si>
  <si>
    <t>CLMWM145</t>
  </si>
  <si>
    <t>CLMWM147</t>
  </si>
  <si>
    <t>CLMWM148</t>
  </si>
  <si>
    <t>CLMWM149</t>
  </si>
  <si>
    <t>CLMWM150</t>
  </si>
  <si>
    <t>CLMWM156</t>
  </si>
  <si>
    <t>CLMWM159</t>
  </si>
  <si>
    <t>CLMWM160</t>
  </si>
  <si>
    <t>CLMWM161</t>
  </si>
  <si>
    <t>CLMWM162</t>
  </si>
  <si>
    <t>CLMWM163</t>
  </si>
  <si>
    <t>CLMWM164</t>
  </si>
  <si>
    <t>CLMWM167</t>
  </si>
  <si>
    <t>CLMWM168</t>
  </si>
  <si>
    <t>CLMWM169</t>
  </si>
  <si>
    <t>CLMWM170</t>
  </si>
  <si>
    <t>CLMWM174</t>
  </si>
  <si>
    <t>CLMWM175</t>
  </si>
  <si>
    <t>CLMWM178</t>
  </si>
  <si>
    <t>CLMWM179</t>
  </si>
  <si>
    <t>CLMWM180</t>
  </si>
  <si>
    <t>CLMWM181</t>
  </si>
  <si>
    <t>CLMWM182</t>
  </si>
  <si>
    <t>CLMWM185</t>
  </si>
  <si>
    <t>CLMWM186</t>
  </si>
  <si>
    <t>CLMWM187</t>
  </si>
  <si>
    <t>CLMWM188</t>
  </si>
  <si>
    <t>CLMWM189</t>
  </si>
  <si>
    <t>CLMWM194</t>
  </si>
  <si>
    <t>CLMWM195</t>
  </si>
  <si>
    <t>CLMWM196</t>
  </si>
  <si>
    <t>CLMWM197</t>
  </si>
  <si>
    <t>CLMWM199</t>
  </si>
  <si>
    <t>CLMWM200</t>
  </si>
  <si>
    <t>CLMWM201</t>
  </si>
  <si>
    <t>CLMWM203</t>
  </si>
  <si>
    <t>CLMWM204</t>
  </si>
  <si>
    <t>CLMWM205</t>
  </si>
  <si>
    <t>CLMWM206</t>
  </si>
  <si>
    <t>CLMWM207</t>
  </si>
  <si>
    <t>CLMWM208</t>
  </si>
  <si>
    <t>CLMWM209</t>
  </si>
  <si>
    <t>CLMWM211</t>
  </si>
  <si>
    <t>CLMWM212</t>
  </si>
  <si>
    <t>CLMWM213</t>
  </si>
  <si>
    <t>CLMWM215</t>
  </si>
  <si>
    <t>CLMWM216</t>
  </si>
  <si>
    <t>CLMWM224</t>
  </si>
  <si>
    <t>CLMWM225</t>
  </si>
  <si>
    <t>CLMWM230</t>
  </si>
  <si>
    <t>CLMWM231</t>
  </si>
  <si>
    <t>CLMWM233</t>
  </si>
  <si>
    <t>CLMWM242</t>
  </si>
  <si>
    <t>CLMWM243</t>
  </si>
  <si>
    <t>CLMWM255</t>
  </si>
  <si>
    <t>CLMWM256</t>
  </si>
  <si>
    <t>CLMWM261</t>
  </si>
  <si>
    <t>CLMWM263</t>
  </si>
  <si>
    <t>CLMWM265</t>
  </si>
  <si>
    <t>CLMWM266</t>
  </si>
  <si>
    <t>CLMWM273</t>
  </si>
  <si>
    <t>Ductile Iron</t>
  </si>
  <si>
    <t>CLMWM275</t>
  </si>
  <si>
    <t>CLMWM276</t>
  </si>
  <si>
    <t>CLMWM279</t>
  </si>
  <si>
    <t>CLMWM280</t>
  </si>
  <si>
    <t>CLMWM281</t>
  </si>
  <si>
    <t>CLMWM282</t>
  </si>
  <si>
    <t>CLMWM288</t>
  </si>
  <si>
    <t>CLMWM289</t>
  </si>
  <si>
    <t>CLMWM290</t>
  </si>
  <si>
    <t>CLMWM291</t>
  </si>
  <si>
    <t>CLMWM293</t>
  </si>
  <si>
    <t>CLMWM294</t>
  </si>
  <si>
    <t>CLMWM295</t>
  </si>
  <si>
    <t>CLMWM298</t>
  </si>
  <si>
    <t>CLMWM300</t>
  </si>
  <si>
    <t>CLMWM301</t>
  </si>
  <si>
    <t>CLMWM305</t>
  </si>
  <si>
    <t>CLMWM318</t>
  </si>
  <si>
    <t>CLMWM319</t>
  </si>
  <si>
    <t>DYSWM001</t>
  </si>
  <si>
    <t>DYSWM002</t>
  </si>
  <si>
    <t>DYSWM003</t>
  </si>
  <si>
    <t>DYSWM004</t>
  </si>
  <si>
    <t>DYSWM005</t>
  </si>
  <si>
    <t>DYSWM006</t>
  </si>
  <si>
    <t>DYSWM007</t>
  </si>
  <si>
    <t>DYSWM008</t>
  </si>
  <si>
    <t>DYSWM009</t>
  </si>
  <si>
    <t>DYSWM010</t>
  </si>
  <si>
    <t>DYSWM011</t>
  </si>
  <si>
    <t>DYSWM012</t>
  </si>
  <si>
    <t>DYSWM013</t>
  </si>
  <si>
    <t>DYSWM014</t>
  </si>
  <si>
    <t>DYSWM015</t>
  </si>
  <si>
    <t>DYSWM016</t>
  </si>
  <si>
    <t>DYSWM017</t>
  </si>
  <si>
    <t>DYSWM018</t>
  </si>
  <si>
    <t>DYSWM019</t>
  </si>
  <si>
    <t>DYSWM020</t>
  </si>
  <si>
    <t>DYSWM021</t>
  </si>
  <si>
    <t>DYSWM022</t>
  </si>
  <si>
    <t>DYSWM023</t>
  </si>
  <si>
    <t>DYSWM024</t>
  </si>
  <si>
    <t>DYSWM025</t>
  </si>
  <si>
    <t>DYSWM026</t>
  </si>
  <si>
    <t>DYSWM027</t>
  </si>
  <si>
    <t>DYSWM028</t>
  </si>
  <si>
    <t>DYSWM029</t>
  </si>
  <si>
    <t>DYSWM030</t>
  </si>
  <si>
    <t>DYSWM031</t>
  </si>
  <si>
    <t>DYSWM032</t>
  </si>
  <si>
    <t>DYSWM033</t>
  </si>
  <si>
    <t>DYSWM034</t>
  </si>
  <si>
    <t>DYSWM035</t>
  </si>
  <si>
    <t>DYSWM036</t>
  </si>
  <si>
    <t>DYSWM043</t>
  </si>
  <si>
    <t>DYSWM044</t>
  </si>
  <si>
    <t>DYSWM045</t>
  </si>
  <si>
    <t>DYSWM046</t>
  </si>
  <si>
    <t>DYSWM047</t>
  </si>
  <si>
    <t>DYSWM048</t>
  </si>
  <si>
    <t>DYSWM049</t>
  </si>
  <si>
    <t>DYSWM050</t>
  </si>
  <si>
    <t>DYSWM051</t>
  </si>
  <si>
    <t>DYSWM052</t>
  </si>
  <si>
    <t>DYSWM053</t>
  </si>
  <si>
    <t>DYSWM054</t>
  </si>
  <si>
    <t>DYSWM055</t>
  </si>
  <si>
    <t>DYSWM056</t>
  </si>
  <si>
    <t>DYSWM057</t>
  </si>
  <si>
    <t>DYSWM058</t>
  </si>
  <si>
    <t>DYSWM059</t>
  </si>
  <si>
    <t>DYSWM060</t>
  </si>
  <si>
    <t>DYSWM061</t>
  </si>
  <si>
    <t>DYSWM062</t>
  </si>
  <si>
    <t>DYSWM063</t>
  </si>
  <si>
    <t>DYSWM064</t>
  </si>
  <si>
    <t>DYSWM065</t>
  </si>
  <si>
    <t>DYSWM066</t>
  </si>
  <si>
    <t>DYSWM067</t>
  </si>
  <si>
    <t>DYSWM068</t>
  </si>
  <si>
    <t>DYSWM069</t>
  </si>
  <si>
    <t>DYSWM070</t>
  </si>
  <si>
    <t>DYSWM071</t>
  </si>
  <si>
    <t>DYSWM072</t>
  </si>
  <si>
    <t>DYSWM073</t>
  </si>
  <si>
    <t>DYSWM074</t>
  </si>
  <si>
    <t>DYSWM075</t>
  </si>
  <si>
    <t>DYSWM076</t>
  </si>
  <si>
    <t>DYSWM077</t>
  </si>
  <si>
    <t>DYSWM078</t>
  </si>
  <si>
    <t>DYSWM079</t>
  </si>
  <si>
    <t>DYSWM080</t>
  </si>
  <si>
    <t>DYSWM081</t>
  </si>
  <si>
    <t>DYSWM082</t>
  </si>
  <si>
    <t>DYSWM083</t>
  </si>
  <si>
    <t>DYSWM084</t>
  </si>
  <si>
    <t>DYSWM085</t>
  </si>
  <si>
    <t>DYSWM086</t>
  </si>
  <si>
    <t>DYSWM089</t>
  </si>
  <si>
    <t>DYSWM090</t>
  </si>
  <si>
    <t>DYSWM091</t>
  </si>
  <si>
    <t>DYSWM092</t>
  </si>
  <si>
    <t>DYSWM093</t>
  </si>
  <si>
    <t>DYSWM094</t>
  </si>
  <si>
    <t>DYSWM095</t>
  </si>
  <si>
    <t>DYSWM096</t>
  </si>
  <si>
    <t>DYSWM097</t>
  </si>
  <si>
    <t>DYSWM098</t>
  </si>
  <si>
    <t>DYSWM099</t>
  </si>
  <si>
    <t>DYSWM100</t>
  </si>
  <si>
    <t>DYSWM101</t>
  </si>
  <si>
    <t>DYSWM102</t>
  </si>
  <si>
    <t>DYSWM103</t>
  </si>
  <si>
    <t>DYSWM104</t>
  </si>
  <si>
    <t>DYSWM105</t>
  </si>
  <si>
    <t>DYSWM106</t>
  </si>
  <si>
    <t>DYSWM107</t>
  </si>
  <si>
    <t>DYSWM108</t>
  </si>
  <si>
    <t>DYSWM109</t>
  </si>
  <si>
    <t>DYSWM110</t>
  </si>
  <si>
    <t>DYSWM111</t>
  </si>
  <si>
    <t>DYSWM112</t>
  </si>
  <si>
    <t>DYSWM113</t>
  </si>
  <si>
    <t>DYSWM114</t>
  </si>
  <si>
    <t>DYSWM115</t>
  </si>
  <si>
    <t>DYSWM116</t>
  </si>
  <si>
    <t>DYSWM117</t>
  </si>
  <si>
    <t>DYSWM118</t>
  </si>
  <si>
    <t>DYSWM119</t>
  </si>
  <si>
    <t>DYSWM120</t>
  </si>
  <si>
    <t>DYSWM121</t>
  </si>
  <si>
    <t>DYSWM122</t>
  </si>
  <si>
    <t>DYSWM133</t>
  </si>
  <si>
    <t>DYSWM134</t>
  </si>
  <si>
    <t>DYSWM135</t>
  </si>
  <si>
    <t>DYSWM136</t>
  </si>
  <si>
    <t>DYSWM137</t>
  </si>
  <si>
    <t>DYSWM138</t>
  </si>
  <si>
    <t>DYSWM139</t>
  </si>
  <si>
    <t>DYSWM140</t>
  </si>
  <si>
    <t>DYSWM141</t>
  </si>
  <si>
    <t>MBHWM001</t>
  </si>
  <si>
    <t>MBHWM002</t>
  </si>
  <si>
    <t>AC/FRC</t>
  </si>
  <si>
    <t>MBHWM003</t>
  </si>
  <si>
    <t>MBHWM005</t>
  </si>
  <si>
    <t>MBHWM006</t>
  </si>
  <si>
    <t>MBHWM007</t>
  </si>
  <si>
    <t>MBHWM008</t>
  </si>
  <si>
    <t>MBHWM009</t>
  </si>
  <si>
    <t>MBHWM010</t>
  </si>
  <si>
    <t>MBHWM011</t>
  </si>
  <si>
    <t>MBHWM012</t>
  </si>
  <si>
    <t>MBHWM013</t>
  </si>
  <si>
    <t>MBHWM014</t>
  </si>
  <si>
    <t>MBHWM016</t>
  </si>
  <si>
    <t>MBHWM018</t>
  </si>
  <si>
    <t>MBHWM019</t>
  </si>
  <si>
    <t>MBHWM020</t>
  </si>
  <si>
    <t>MBHWM021</t>
  </si>
  <si>
    <t>MBHWM022</t>
  </si>
  <si>
    <t>MBHWM024</t>
  </si>
  <si>
    <t>MBHWM025</t>
  </si>
  <si>
    <t>MBHWM026</t>
  </si>
  <si>
    <t>MBHWM027</t>
  </si>
  <si>
    <t>MBHWM028</t>
  </si>
  <si>
    <t>MBHWM029</t>
  </si>
  <si>
    <t>MBHWM030</t>
  </si>
  <si>
    <t>MBHWM031</t>
  </si>
  <si>
    <t>MBHWM032</t>
  </si>
  <si>
    <t>MBHWM033</t>
  </si>
  <si>
    <t>MBHWM034</t>
  </si>
  <si>
    <t>MBHWM035</t>
  </si>
  <si>
    <t>MBHWM036</t>
  </si>
  <si>
    <t>MBHWM037</t>
  </si>
  <si>
    <t>MBHWM039</t>
  </si>
  <si>
    <t>MBHWM041</t>
  </si>
  <si>
    <t>MBHWM042</t>
  </si>
  <si>
    <t>MBHWM043</t>
  </si>
  <si>
    <t>MBHWM044</t>
  </si>
  <si>
    <t>MBHWM045</t>
  </si>
  <si>
    <t>MBHWM047</t>
  </si>
  <si>
    <t>MBHWM049</t>
  </si>
  <si>
    <t>MBHWM050</t>
  </si>
  <si>
    <t>MBHWM051</t>
  </si>
  <si>
    <t>MBHWM053</t>
  </si>
  <si>
    <t>MBHWM054</t>
  </si>
  <si>
    <t>MBHWM055</t>
  </si>
  <si>
    <t>MBHWM057</t>
  </si>
  <si>
    <t>MBHWM058</t>
  </si>
  <si>
    <t>MBHWM059</t>
  </si>
  <si>
    <t>MBHWM060</t>
  </si>
  <si>
    <t>MBHWM061</t>
  </si>
  <si>
    <t>MBHWM062</t>
  </si>
  <si>
    <t>MBHWM063</t>
  </si>
  <si>
    <t>MBHWM065</t>
  </si>
  <si>
    <t>MBHWM066</t>
  </si>
  <si>
    <t>MBHWM067</t>
  </si>
  <si>
    <t>MBHWM068</t>
  </si>
  <si>
    <t>MBHWM069</t>
  </si>
  <si>
    <t>MBHWM071</t>
  </si>
  <si>
    <t>MBHWM072</t>
  </si>
  <si>
    <t>MBHWM073</t>
  </si>
  <si>
    <t>MBHWM074</t>
  </si>
  <si>
    <t>MBHWM075</t>
  </si>
  <si>
    <t>MBHWM076</t>
  </si>
  <si>
    <t>MBHWM078</t>
  </si>
  <si>
    <t>MBHWM082</t>
  </si>
  <si>
    <t>MBHWM084</t>
  </si>
  <si>
    <t>MBHWM085</t>
  </si>
  <si>
    <t>MBHWM086</t>
  </si>
  <si>
    <t>MBHWM087</t>
  </si>
  <si>
    <t>MBHWM088</t>
  </si>
  <si>
    <t>MBHWM089</t>
  </si>
  <si>
    <t>MBHWM090</t>
  </si>
  <si>
    <t>MBHWM091</t>
  </si>
  <si>
    <t>MBHWM092</t>
  </si>
  <si>
    <t>MBHWM095</t>
  </si>
  <si>
    <t>MBHWM096</t>
  </si>
  <si>
    <t>MBHWM097</t>
  </si>
  <si>
    <t>MBHWM098</t>
  </si>
  <si>
    <t>MBHWM099</t>
  </si>
  <si>
    <t>MBHWM101</t>
  </si>
  <si>
    <t>MBHWM102</t>
  </si>
  <si>
    <t>MBHWM103</t>
  </si>
  <si>
    <t>MBHWM104</t>
  </si>
  <si>
    <t>MBHWM105</t>
  </si>
  <si>
    <t>MBHWM106</t>
  </si>
  <si>
    <t>MBHWM107</t>
  </si>
  <si>
    <t>MBHWM108</t>
  </si>
  <si>
    <t>MBHWM109</t>
  </si>
  <si>
    <t>MBHWM110</t>
  </si>
  <si>
    <t>MBHWM111</t>
  </si>
  <si>
    <t>MBHWM112</t>
  </si>
  <si>
    <t>MBHWM113</t>
  </si>
  <si>
    <t>MBHWM114</t>
  </si>
  <si>
    <t>MBHWM115</t>
  </si>
  <si>
    <t>MBHWM116</t>
  </si>
  <si>
    <t>MBHWM117</t>
  </si>
  <si>
    <t>MBHWM118</t>
  </si>
  <si>
    <t>MBHWM119</t>
  </si>
  <si>
    <t>MBHWM120</t>
  </si>
  <si>
    <t>MBHWM121</t>
  </si>
  <si>
    <t>MBHWM122</t>
  </si>
  <si>
    <t>MBHWM123</t>
  </si>
  <si>
    <t>MBHWM124</t>
  </si>
  <si>
    <t>MBHWM125</t>
  </si>
  <si>
    <t>MBHWM126</t>
  </si>
  <si>
    <t>MBHWM127</t>
  </si>
  <si>
    <t>MBHWM128</t>
  </si>
  <si>
    <t>MBHWM129</t>
  </si>
  <si>
    <t>MBHWM130</t>
  </si>
  <si>
    <t>MBHWM131</t>
  </si>
  <si>
    <t>MBHWM132</t>
  </si>
  <si>
    <t>MBHWM133</t>
  </si>
  <si>
    <t>MBHWM134</t>
  </si>
  <si>
    <t>MBHWM136</t>
  </si>
  <si>
    <t>MBHWM137</t>
  </si>
  <si>
    <t>MBHWM139</t>
  </si>
  <si>
    <t>MBHWM140</t>
  </si>
  <si>
    <t>MBHWM142</t>
  </si>
  <si>
    <t>MBHWM143</t>
  </si>
  <si>
    <t>MBHWM145</t>
  </si>
  <si>
    <t>MBHWM146</t>
  </si>
  <si>
    <t>MBHWM147</t>
  </si>
  <si>
    <t>MBHWM148</t>
  </si>
  <si>
    <t>MBHWM149</t>
  </si>
  <si>
    <t>MBHWM151</t>
  </si>
  <si>
    <t>MBHWM153</t>
  </si>
  <si>
    <t>MBHWM154</t>
  </si>
  <si>
    <t>MBHWM156</t>
  </si>
  <si>
    <t>MBHWM157</t>
  </si>
  <si>
    <t>MBHWM158</t>
  </si>
  <si>
    <t>MBHWM159</t>
  </si>
  <si>
    <t>MBHWM160</t>
  </si>
  <si>
    <t>MBHWM161</t>
  </si>
  <si>
    <t>MBHWM162</t>
  </si>
  <si>
    <t>MBHWM163</t>
  </si>
  <si>
    <t>MBHWM166</t>
  </si>
  <si>
    <t>MBHWM167</t>
  </si>
  <si>
    <t>MBHWM168</t>
  </si>
  <si>
    <t>MBHWM169</t>
  </si>
  <si>
    <t>MBHWM170</t>
  </si>
  <si>
    <t>MBHWM171</t>
  </si>
  <si>
    <t>MBHWM172</t>
  </si>
  <si>
    <t>MBHWM177</t>
  </si>
  <si>
    <t>MBHWM178</t>
  </si>
  <si>
    <t>MBHWM179</t>
  </si>
  <si>
    <t>MBHWM180</t>
  </si>
  <si>
    <t>MBHWM181</t>
  </si>
  <si>
    <t>MBHWM182</t>
  </si>
  <si>
    <t>MBHWM183</t>
  </si>
  <si>
    <t>MBHWM184</t>
  </si>
  <si>
    <t>MBHWM185</t>
  </si>
  <si>
    <t>MBHWM186</t>
  </si>
  <si>
    <t>MBHWM187</t>
  </si>
  <si>
    <t>MBHWM188</t>
  </si>
  <si>
    <t>MBHWM189</t>
  </si>
  <si>
    <t>MBHWM199</t>
  </si>
  <si>
    <t>MBHWM200</t>
  </si>
  <si>
    <t>MBHWM201</t>
  </si>
  <si>
    <t>MBHWM202</t>
  </si>
  <si>
    <t>MBHWM203</t>
  </si>
  <si>
    <t>MBHWM206</t>
  </si>
  <si>
    <t>MBHWM207</t>
  </si>
  <si>
    <t>MBHWM208</t>
  </si>
  <si>
    <t>MBHWM209</t>
  </si>
  <si>
    <t>MBHWM210</t>
  </si>
  <si>
    <t>MBHWM211</t>
  </si>
  <si>
    <t>MBHWM212</t>
  </si>
  <si>
    <t>MBHWM213</t>
  </si>
  <si>
    <t>MBHWM214</t>
  </si>
  <si>
    <t>MBHWM215</t>
  </si>
  <si>
    <t>MBHWM216</t>
  </si>
  <si>
    <t>MBHWM217</t>
  </si>
  <si>
    <t>MBHWM218</t>
  </si>
  <si>
    <t>MBHWM219</t>
  </si>
  <si>
    <t>MBHWM220</t>
  </si>
  <si>
    <t>MBHWM221</t>
  </si>
  <si>
    <t>MBHWM222</t>
  </si>
  <si>
    <t>MBHWM223</t>
  </si>
  <si>
    <t>MBHWM224</t>
  </si>
  <si>
    <t>MBHWM225</t>
  </si>
  <si>
    <t>MBHWM226</t>
  </si>
  <si>
    <t>MBHWM227</t>
  </si>
  <si>
    <t>MBHWM228</t>
  </si>
  <si>
    <t>MBHWM229</t>
  </si>
  <si>
    <t>MBHWM230</t>
  </si>
  <si>
    <t>MBHWM231</t>
  </si>
  <si>
    <t>PVC</t>
  </si>
  <si>
    <t>MBHWM233</t>
  </si>
  <si>
    <t>MBHWM234</t>
  </si>
  <si>
    <t>MBHWM235</t>
  </si>
  <si>
    <t>MBHWM236</t>
  </si>
  <si>
    <t>MBHWM237</t>
  </si>
  <si>
    <t>MBHWM238</t>
  </si>
  <si>
    <t>MBHWM239</t>
  </si>
  <si>
    <t>MBHWM240</t>
  </si>
  <si>
    <t>MBHWM241</t>
  </si>
  <si>
    <t>MBHWM243</t>
  </si>
  <si>
    <t>MBHWM248</t>
  </si>
  <si>
    <t>MBHWM249</t>
  </si>
  <si>
    <t>MBHWM254</t>
  </si>
  <si>
    <t>MBHWM255</t>
  </si>
  <si>
    <t>MBHWM256</t>
  </si>
  <si>
    <t>MBHWM259</t>
  </si>
  <si>
    <t>MBHWM262</t>
  </si>
  <si>
    <t>MBHWM264</t>
  </si>
  <si>
    <t>MBHWM265</t>
  </si>
  <si>
    <t>MBHWM266</t>
  </si>
  <si>
    <t>MBHWM267</t>
  </si>
  <si>
    <t>MBHWM268</t>
  </si>
  <si>
    <t>MBHWM276</t>
  </si>
  <si>
    <t>MBHWM277</t>
  </si>
  <si>
    <t>MBHWM281</t>
  </si>
  <si>
    <t>MBHWM284</t>
  </si>
  <si>
    <t>MBHWM286</t>
  </si>
  <si>
    <t>MBHWM287</t>
  </si>
  <si>
    <t>MBHWM297</t>
  </si>
  <si>
    <t>MBHWM298</t>
  </si>
  <si>
    <t>MBHWM299</t>
  </si>
  <si>
    <t>MBHWM300</t>
  </si>
  <si>
    <t>MBHWM301</t>
  </si>
  <si>
    <t>MBHWM302</t>
  </si>
  <si>
    <t>MBHWM303</t>
  </si>
  <si>
    <t>MBHWM304</t>
  </si>
  <si>
    <t>MBHWM305</t>
  </si>
  <si>
    <t>MBHWM306</t>
  </si>
  <si>
    <t>MBHWM307</t>
  </si>
  <si>
    <t>MBHWM308</t>
  </si>
  <si>
    <t>MBHWM309</t>
  </si>
  <si>
    <t>MBHWM346</t>
  </si>
  <si>
    <t>MBHWM362</t>
  </si>
  <si>
    <t>MMTWM001</t>
  </si>
  <si>
    <t>MMTWM002</t>
  </si>
  <si>
    <t>MMTWM003</t>
  </si>
  <si>
    <t>MMTWM004</t>
  </si>
  <si>
    <t>MMTWM005</t>
  </si>
  <si>
    <t>MMTWM006</t>
  </si>
  <si>
    <t>MMTWM007</t>
  </si>
  <si>
    <t>MMTWM008</t>
  </si>
  <si>
    <t>MMTWM009</t>
  </si>
  <si>
    <t>MMTWM010</t>
  </si>
  <si>
    <t>MMTWM011</t>
  </si>
  <si>
    <t>MMTWM012</t>
  </si>
  <si>
    <t>MMTWM013</t>
  </si>
  <si>
    <t>MMTWM014</t>
  </si>
  <si>
    <t>MMTWM015</t>
  </si>
  <si>
    <t>MMTWM016</t>
  </si>
  <si>
    <t>MMTWM017</t>
  </si>
  <si>
    <t>MMTWM018</t>
  </si>
  <si>
    <t>MMTWM019</t>
  </si>
  <si>
    <t>MMTWM020</t>
  </si>
  <si>
    <t>MMTWM021</t>
  </si>
  <si>
    <t>MMTWM022</t>
  </si>
  <si>
    <t>MMTWM023</t>
  </si>
  <si>
    <t>MMTWM024</t>
  </si>
  <si>
    <t>MMTWM025</t>
  </si>
  <si>
    <t>MMTWM026</t>
  </si>
  <si>
    <t>MMTWM027</t>
  </si>
  <si>
    <t>MMTWM028</t>
  </si>
  <si>
    <t>MMTWM029</t>
  </si>
  <si>
    <t>MMTWM030</t>
  </si>
  <si>
    <t>MMTWM031</t>
  </si>
  <si>
    <t>MMTWM032</t>
  </si>
  <si>
    <t>MMTWM033</t>
  </si>
  <si>
    <t>MMTWM034</t>
  </si>
  <si>
    <t>MMTWM035</t>
  </si>
  <si>
    <t>MMTWM036</t>
  </si>
  <si>
    <t>MMTWM037</t>
  </si>
  <si>
    <t>MMTWM039</t>
  </si>
  <si>
    <t>MMTWM040</t>
  </si>
  <si>
    <t>MMTWM041</t>
  </si>
  <si>
    <t>MMTWM042</t>
  </si>
  <si>
    <t>MMTWM043</t>
  </si>
  <si>
    <t>MMTWM044</t>
  </si>
  <si>
    <t>MMTWM045</t>
  </si>
  <si>
    <t>MMTWM046</t>
  </si>
  <si>
    <t>MMTWM047</t>
  </si>
  <si>
    <t>MMTWM048</t>
  </si>
  <si>
    <t>MMTWM049</t>
  </si>
  <si>
    <t>MMTWM050</t>
  </si>
  <si>
    <t>MMTWM051</t>
  </si>
  <si>
    <t>MMTWM052</t>
  </si>
  <si>
    <t>MMTWM053</t>
  </si>
  <si>
    <t>MMTWM054</t>
  </si>
  <si>
    <t>MMTWM055</t>
  </si>
  <si>
    <t>MMTWM056</t>
  </si>
  <si>
    <t>MMTWM057</t>
  </si>
  <si>
    <t>MMTWM058</t>
  </si>
  <si>
    <t>MMTWM059</t>
  </si>
  <si>
    <t>MMTWM060</t>
  </si>
  <si>
    <t>MMTWM063</t>
  </si>
  <si>
    <t>MMTWM064</t>
  </si>
  <si>
    <t>MMTWM065</t>
  </si>
  <si>
    <t>MMTWM066</t>
  </si>
  <si>
    <t>MMTWM067</t>
  </si>
  <si>
    <t>MMTWM068</t>
  </si>
  <si>
    <t>MMTWM069</t>
  </si>
  <si>
    <t>MMTWM070</t>
  </si>
  <si>
    <t>MMTWM071</t>
  </si>
  <si>
    <t>MMTWM072</t>
  </si>
  <si>
    <t>MMTWM073</t>
  </si>
  <si>
    <t>MMTWM074</t>
  </si>
  <si>
    <t>MMTWM075</t>
  </si>
  <si>
    <t>MMTWM076</t>
  </si>
  <si>
    <t>MMTWM077</t>
  </si>
  <si>
    <t>MMTWM078</t>
  </si>
  <si>
    <t>MMTWM079</t>
  </si>
  <si>
    <t>MMTWM080</t>
  </si>
  <si>
    <t>MMTWM081</t>
  </si>
  <si>
    <t>MMTWM082</t>
  </si>
  <si>
    <t>MMTWM083</t>
  </si>
  <si>
    <t>MMTWM084</t>
  </si>
  <si>
    <t>MMTWM085</t>
  </si>
  <si>
    <t>MMTWM088</t>
  </si>
  <si>
    <t>MMTWM089</t>
  </si>
  <si>
    <t>MMTWM091</t>
  </si>
  <si>
    <t>MMTWM092</t>
  </si>
  <si>
    <t>MMTWM093</t>
  </si>
  <si>
    <t>MMTWM094</t>
  </si>
  <si>
    <t>MMTWM095</t>
  </si>
  <si>
    <t>MMTWM096</t>
  </si>
  <si>
    <t>MMTWM098</t>
  </si>
  <si>
    <t>MMTWM099</t>
  </si>
  <si>
    <t>MMTWM100</t>
  </si>
  <si>
    <t>MMTWM101</t>
  </si>
  <si>
    <t>Material</t>
  </si>
  <si>
    <t>Raw Water Main</t>
  </si>
  <si>
    <t>NEW</t>
  </si>
  <si>
    <t>PSF01</t>
  </si>
  <si>
    <t>Pump Station</t>
  </si>
  <si>
    <t>Water Supply</t>
  </si>
  <si>
    <t>Sewerage</t>
  </si>
  <si>
    <t>Transport</t>
  </si>
  <si>
    <t>Parks and Land for Community Facilities</t>
  </si>
  <si>
    <t>WWTP01</t>
  </si>
  <si>
    <t>Sewerage Treatment Plant</t>
  </si>
  <si>
    <t>WWTP02</t>
  </si>
  <si>
    <t>WWTP03</t>
  </si>
  <si>
    <t>WWTP04</t>
  </si>
  <si>
    <t>WWTP05</t>
  </si>
  <si>
    <t>WWTP06</t>
  </si>
  <si>
    <t>GM150</t>
  </si>
  <si>
    <t>GM152</t>
  </si>
  <si>
    <t>GM225</t>
  </si>
  <si>
    <t>GM229</t>
  </si>
  <si>
    <t>GM300</t>
  </si>
  <si>
    <t>GM305</t>
  </si>
  <si>
    <t>GM375</t>
  </si>
  <si>
    <t>GM525</t>
  </si>
  <si>
    <t>RM50</t>
  </si>
  <si>
    <t>RM150</t>
  </si>
  <si>
    <t>RM200</t>
  </si>
  <si>
    <t>RM250</t>
  </si>
  <si>
    <t>RM375</t>
  </si>
  <si>
    <t>Gravity Main</t>
  </si>
  <si>
    <t>WM-SL-1592</t>
  </si>
  <si>
    <t>WM-SL-1593</t>
  </si>
  <si>
    <t>WM-SL-1535</t>
  </si>
  <si>
    <t>WM-SL-1679</t>
  </si>
  <si>
    <t>WM-SL-1682</t>
  </si>
  <si>
    <t>WM-SL-1683</t>
  </si>
  <si>
    <t>WM-SL-1685</t>
  </si>
  <si>
    <t>WM-SL-1686</t>
  </si>
  <si>
    <t>WM-SL-1687</t>
  </si>
  <si>
    <t>WM-SL-1726</t>
  </si>
  <si>
    <t>WM-SL-1750</t>
  </si>
  <si>
    <t>WM-SL-1751</t>
  </si>
  <si>
    <t>WM-SL-1752</t>
  </si>
  <si>
    <t>WM-SL-1755</t>
  </si>
  <si>
    <t>WM-SL-1756</t>
  </si>
  <si>
    <t>WM-SL-1784</t>
  </si>
  <si>
    <t>WM-SL-1785</t>
  </si>
  <si>
    <t>WM-SL-1786</t>
  </si>
  <si>
    <t>WM-SL-1787</t>
  </si>
  <si>
    <t>WM-SL-1788</t>
  </si>
  <si>
    <t>WM-SL-1789</t>
  </si>
  <si>
    <t>WM-SL-1790</t>
  </si>
  <si>
    <t>WM-SL-1988</t>
  </si>
  <si>
    <t>WM-SL-1989</t>
  </si>
  <si>
    <t>WM-SL-1991</t>
  </si>
  <si>
    <t>WM-SL-1992</t>
  </si>
  <si>
    <t>WM-SL-1993</t>
  </si>
  <si>
    <t>WM-SL-1996</t>
  </si>
  <si>
    <t>WM-SL-1997</t>
  </si>
  <si>
    <t>WM-SL-1998</t>
  </si>
  <si>
    <t>WM-SL-1999</t>
  </si>
  <si>
    <t>WM-SL-2000</t>
  </si>
  <si>
    <t>WM-SL-2035</t>
  </si>
  <si>
    <t>WM-SL-2036</t>
  </si>
  <si>
    <t>WM-SL-2037</t>
  </si>
  <si>
    <t>WM-SL-2039</t>
  </si>
  <si>
    <t>Rising Main</t>
  </si>
  <si>
    <t>SR0006</t>
  </si>
  <si>
    <t>SR0004</t>
  </si>
  <si>
    <t>SR0013</t>
  </si>
  <si>
    <t>SR0001</t>
  </si>
  <si>
    <t>SR0007</t>
  </si>
  <si>
    <t>SR0014</t>
  </si>
  <si>
    <t>SR0012</t>
  </si>
  <si>
    <t>SR0019</t>
  </si>
  <si>
    <t>SR0020</t>
  </si>
  <si>
    <t>SR0021</t>
  </si>
  <si>
    <t>SR0022</t>
  </si>
  <si>
    <t>SR0023</t>
  </si>
  <si>
    <t>Effluent Main</t>
  </si>
  <si>
    <t>RMF01</t>
  </si>
  <si>
    <t>GMF14</t>
  </si>
  <si>
    <t>GMF15</t>
  </si>
  <si>
    <t>RM300</t>
  </si>
  <si>
    <t>100mm AC Water Main</t>
  </si>
  <si>
    <t>150mm AC Water Main</t>
  </si>
  <si>
    <t>200mm AC Water Main</t>
  </si>
  <si>
    <t>225mm AC Water Main</t>
  </si>
  <si>
    <t>250mm AC Water Main</t>
  </si>
  <si>
    <t>300mm AC Water Main</t>
  </si>
  <si>
    <t>100mm B/PVC Water Main</t>
  </si>
  <si>
    <t>100mm CICL Water Main</t>
  </si>
  <si>
    <t>250mm CIUL Water Main</t>
  </si>
  <si>
    <t>300mm HDPE Water Main</t>
  </si>
  <si>
    <t>160mm MDPE Water Main</t>
  </si>
  <si>
    <t>100mm mPVC Water Main</t>
  </si>
  <si>
    <t>150mm mPVC Water Main</t>
  </si>
  <si>
    <t>200mm MPVC Water Main</t>
  </si>
  <si>
    <t>250mm MPVC Water Main</t>
  </si>
  <si>
    <t>300mm mPVC Water Main</t>
  </si>
  <si>
    <t>375mm MPVC Water Main</t>
  </si>
  <si>
    <t>100mm PE Water Main</t>
  </si>
  <si>
    <t>100mm Poly Water Main</t>
  </si>
  <si>
    <t>150mm Poly Water Main</t>
  </si>
  <si>
    <t>100mm PVC Water Main</t>
  </si>
  <si>
    <t>150mm PVC Water Main</t>
  </si>
  <si>
    <t>100mm PVC-O Water Main</t>
  </si>
  <si>
    <t>150mm PVC-O Water Main</t>
  </si>
  <si>
    <t>225mm PVC-O Water Main</t>
  </si>
  <si>
    <t>300mm PVC-O Water Main</t>
  </si>
  <si>
    <t>100mm Unknown Water Main</t>
  </si>
  <si>
    <t>150mm Unknown Water Main</t>
  </si>
  <si>
    <t>160mm Unknown Water Main</t>
  </si>
  <si>
    <t>200mm Unknown Water Main</t>
  </si>
  <si>
    <t>225mm Unknown Water Main</t>
  </si>
  <si>
    <t>250mm Unknown Water Main</t>
  </si>
  <si>
    <t>300mm Unknown Water Main</t>
  </si>
  <si>
    <t>375mm Unknown Water Main</t>
  </si>
  <si>
    <t>450mm Unknown Water Main</t>
  </si>
  <si>
    <t>525mm Unknown Water Main</t>
  </si>
  <si>
    <t>600mm Unknown Water Main</t>
  </si>
  <si>
    <t>100mm uPVC Water Main</t>
  </si>
  <si>
    <t>150mm uPVC Water Main</t>
  </si>
  <si>
    <t>200mm uPVC Water Main</t>
  </si>
  <si>
    <t>250mm uPVC Water Main</t>
  </si>
  <si>
    <t>300mm uPVC Water Main</t>
  </si>
  <si>
    <t>316mm uPVC Water Main</t>
  </si>
  <si>
    <t>200mm VC Water Main</t>
  </si>
  <si>
    <t>150mm VI Water Main</t>
  </si>
  <si>
    <t>WMAC100</t>
  </si>
  <si>
    <t>WMAC150</t>
  </si>
  <si>
    <t>WMAC200</t>
  </si>
  <si>
    <t>WMAC225</t>
  </si>
  <si>
    <t>WMAC250</t>
  </si>
  <si>
    <t>WMAC300</t>
  </si>
  <si>
    <t>WMB/PVC100</t>
  </si>
  <si>
    <t>WMCICL100</t>
  </si>
  <si>
    <t>WMCIUL250</t>
  </si>
  <si>
    <t>WMHDPE300</t>
  </si>
  <si>
    <t>WMMDPE160</t>
  </si>
  <si>
    <t>WMmPVC100</t>
  </si>
  <si>
    <t>WMmPVC150</t>
  </si>
  <si>
    <t>WMMPVC200</t>
  </si>
  <si>
    <t>WMMPVC250</t>
  </si>
  <si>
    <t>WMmPVC300</t>
  </si>
  <si>
    <t>WMMPVC375</t>
  </si>
  <si>
    <t>WMPE100</t>
  </si>
  <si>
    <t>WMPoly100</t>
  </si>
  <si>
    <t>WMPoly150</t>
  </si>
  <si>
    <t>WMPVC100</t>
  </si>
  <si>
    <t>WMPVC150</t>
  </si>
  <si>
    <t>WMPVC-O100</t>
  </si>
  <si>
    <t>WMPVC-O150</t>
  </si>
  <si>
    <t>WMPVC-O225</t>
  </si>
  <si>
    <t>WMPVC-O300</t>
  </si>
  <si>
    <t>WMuPVC100</t>
  </si>
  <si>
    <t>WMuPVC150</t>
  </si>
  <si>
    <t>WMuPVC200</t>
  </si>
  <si>
    <t>WMuPVC250</t>
  </si>
  <si>
    <t>WMuPVC300</t>
  </si>
  <si>
    <t>WMuPVC316</t>
  </si>
  <si>
    <t>WMVC200</t>
  </si>
  <si>
    <t>WMVI150</t>
  </si>
  <si>
    <t>Unknown</t>
  </si>
  <si>
    <t>WMUPVC200</t>
  </si>
  <si>
    <t>WMAC375</t>
  </si>
  <si>
    <t>WMUPVC250</t>
  </si>
  <si>
    <t>WMUPVC300</t>
  </si>
  <si>
    <t>WMAC525</t>
  </si>
  <si>
    <t>WMAC450</t>
  </si>
  <si>
    <t>WMPVC375</t>
  </si>
  <si>
    <t>WMPVC200</t>
  </si>
  <si>
    <t>WMPVC300</t>
  </si>
  <si>
    <t>375mm uPVC Water Main</t>
  </si>
  <si>
    <t>WMuPVC375</t>
  </si>
  <si>
    <t>375mm AC Water Main</t>
  </si>
  <si>
    <t>450mm AC Water Main</t>
  </si>
  <si>
    <t>525mm AC Water Main</t>
  </si>
  <si>
    <t>200mm PVC Water Main</t>
  </si>
  <si>
    <t>300mm PVC Water Main</t>
  </si>
  <si>
    <t>375mm PVC Water Main</t>
  </si>
  <si>
    <t>Assumed (as per 'unknown' unit rate)</t>
  </si>
  <si>
    <t>225mm uPVC Water Main</t>
  </si>
  <si>
    <t>WMuPVC225</t>
  </si>
  <si>
    <t>450mm uPVC Water Main</t>
  </si>
  <si>
    <t>525mm uPVC Water Main</t>
  </si>
  <si>
    <t>WMuPVC450</t>
  </si>
  <si>
    <t>WMuPVC525</t>
  </si>
  <si>
    <t>WM160</t>
  </si>
  <si>
    <t>WM600</t>
  </si>
  <si>
    <t>AC/UPVC</t>
  </si>
  <si>
    <t>RC</t>
  </si>
  <si>
    <t>VC</t>
  </si>
  <si>
    <t>POLY</t>
  </si>
  <si>
    <t>uPVC</t>
  </si>
  <si>
    <t>100mm AC Gravity Main</t>
  </si>
  <si>
    <t>150mm AC Gravity Main</t>
  </si>
  <si>
    <t>225mm AC Gravity Main</t>
  </si>
  <si>
    <t>228mm AC Gravity Main</t>
  </si>
  <si>
    <t>300mm AC Gravity Main</t>
  </si>
  <si>
    <t>375mm AC Gravity Main</t>
  </si>
  <si>
    <t>425mm AC Gravity Main</t>
  </si>
  <si>
    <t>460mm AC Gravity Main</t>
  </si>
  <si>
    <t>600mm AC Gravity Main</t>
  </si>
  <si>
    <t>150mm FRC Gravity Main</t>
  </si>
  <si>
    <t>225mm FRC Gravity Main</t>
  </si>
  <si>
    <t>150mm PVC Gravity Main</t>
  </si>
  <si>
    <t>225mm PVC Gravity Main</t>
  </si>
  <si>
    <t>150mm RC Gravity Main</t>
  </si>
  <si>
    <t>300mm RC Gravity Main</t>
  </si>
  <si>
    <t>150mm ULTR Gravity Main</t>
  </si>
  <si>
    <t>100mm Unknown Gravity Main</t>
  </si>
  <si>
    <t>150mm Unknown Gravity Main</t>
  </si>
  <si>
    <t>152mm Unknown Gravity Main</t>
  </si>
  <si>
    <t>225mm Unknown Gravity Main</t>
  </si>
  <si>
    <t>229mm Unknown Gravity Main</t>
  </si>
  <si>
    <t>300mm Unknown Gravity Main</t>
  </si>
  <si>
    <t>305mm Unknown Gravity Main</t>
  </si>
  <si>
    <t>375mm Unknown Gravity Main</t>
  </si>
  <si>
    <t>100mm uPVC Gravity Main</t>
  </si>
  <si>
    <t>100mm AC Rising Main</t>
  </si>
  <si>
    <t>200mm AC Rising Main</t>
  </si>
  <si>
    <t>200mm DICL Rising Main</t>
  </si>
  <si>
    <t>180mm PE Rising Main</t>
  </si>
  <si>
    <t>250mm PE Rising Main</t>
  </si>
  <si>
    <t>315mm PE Rising Main</t>
  </si>
  <si>
    <t>150mm PVC Rising Main</t>
  </si>
  <si>
    <t>200mm PVC Rising Main</t>
  </si>
  <si>
    <t>100mm RC Rising Main</t>
  </si>
  <si>
    <t>200mm RC Rising Main</t>
  </si>
  <si>
    <t>100mm uPVC Rising Main</t>
  </si>
  <si>
    <t>200mm uPVC Rising Main</t>
  </si>
  <si>
    <t>250mm uPVC Rising Main</t>
  </si>
  <si>
    <t>150mm Unknown Rising Main</t>
  </si>
  <si>
    <t>150mm Unknown Effluent Main</t>
  </si>
  <si>
    <t>200mm AC Effluent Main</t>
  </si>
  <si>
    <t>GMAC100</t>
  </si>
  <si>
    <t>GMAC150</t>
  </si>
  <si>
    <t>GMAC225</t>
  </si>
  <si>
    <t>GMAC228</t>
  </si>
  <si>
    <t>GMAC300</t>
  </si>
  <si>
    <t>GMAC375</t>
  </si>
  <si>
    <t>GMAC425</t>
  </si>
  <si>
    <t>GMAC460</t>
  </si>
  <si>
    <t>GMAC600</t>
  </si>
  <si>
    <t>GMFRC150</t>
  </si>
  <si>
    <t>GMFRC225</t>
  </si>
  <si>
    <t>GMPVC150</t>
  </si>
  <si>
    <t>GMPVC225</t>
  </si>
  <si>
    <t>GMRC150</t>
  </si>
  <si>
    <t>GMRC300</t>
  </si>
  <si>
    <t>GMULTR150</t>
  </si>
  <si>
    <t>GMuPVC100</t>
  </si>
  <si>
    <t>RMAC100</t>
  </si>
  <si>
    <t>RMAC200</t>
  </si>
  <si>
    <t>RMDICL200</t>
  </si>
  <si>
    <t>RMPE180</t>
  </si>
  <si>
    <t>RMPE250</t>
  </si>
  <si>
    <t>RMPE315</t>
  </si>
  <si>
    <t>RMPVC150</t>
  </si>
  <si>
    <t>RMPVC200</t>
  </si>
  <si>
    <t>RMRC100</t>
  </si>
  <si>
    <t>RMRC200</t>
  </si>
  <si>
    <t>RMuPVC100</t>
  </si>
  <si>
    <t>RMuPVC200</t>
  </si>
  <si>
    <t>RMuPVC250</t>
  </si>
  <si>
    <t>EMAC200</t>
  </si>
  <si>
    <t>GM100</t>
  </si>
  <si>
    <t>EM150</t>
  </si>
  <si>
    <t>GMIPLEX225</t>
  </si>
  <si>
    <t>RMAC150</t>
  </si>
  <si>
    <t>GMRC225</t>
  </si>
  <si>
    <t>225mm RC Gravity Main</t>
  </si>
  <si>
    <t>150mm AC Rising Main</t>
  </si>
  <si>
    <t>50mm Unknown Rising Main</t>
  </si>
  <si>
    <t>200mm Unknown Rising Main</t>
  </si>
  <si>
    <t>200mm uPVC Effluent Main</t>
  </si>
  <si>
    <t>525mm Unknown Gravity Main</t>
  </si>
  <si>
    <t>250mm Unknown Rising Main</t>
  </si>
  <si>
    <t>375mm Unknown Rising Main</t>
  </si>
  <si>
    <t>300mm Unknown Rising Main</t>
  </si>
  <si>
    <t>Intersections</t>
  </si>
  <si>
    <t>Roads</t>
  </si>
  <si>
    <t>Hierarchy</t>
  </si>
  <si>
    <t>RD001</t>
  </si>
  <si>
    <t>Road</t>
  </si>
  <si>
    <t>Centenary Drive North</t>
  </si>
  <si>
    <t>Urban Major Collector</t>
  </si>
  <si>
    <t>RD002</t>
  </si>
  <si>
    <t>Centenary Drive South</t>
  </si>
  <si>
    <t>RD003</t>
  </si>
  <si>
    <t>James Randell Drive</t>
  </si>
  <si>
    <t>RD004</t>
  </si>
  <si>
    <t>Clarence Baker Drive</t>
  </si>
  <si>
    <t>RD005</t>
  </si>
  <si>
    <t>Beardmore Crescent</t>
  </si>
  <si>
    <t>RD006</t>
  </si>
  <si>
    <t>Caswell Street</t>
  </si>
  <si>
    <t>RD007</t>
  </si>
  <si>
    <t>Hannah Crescent</t>
  </si>
  <si>
    <t>RD008</t>
  </si>
  <si>
    <t>Murphy Street</t>
  </si>
  <si>
    <t>RD009</t>
  </si>
  <si>
    <t>Queen Elizabeth Drive</t>
  </si>
  <si>
    <t>Urban Sub Arterial</t>
  </si>
  <si>
    <t>RD010</t>
  </si>
  <si>
    <t>Winterer Crescent</t>
  </si>
  <si>
    <t>RD011</t>
  </si>
  <si>
    <t>Garnham Drive</t>
  </si>
  <si>
    <t>RD012</t>
  </si>
  <si>
    <t>Fisher Street</t>
  </si>
  <si>
    <t>RD013</t>
  </si>
  <si>
    <t>Curtin Street</t>
  </si>
  <si>
    <t>RD014</t>
  </si>
  <si>
    <t>Bacon Street</t>
  </si>
  <si>
    <t>RD015</t>
  </si>
  <si>
    <t>Archer Drive</t>
  </si>
  <si>
    <t>RD016</t>
  </si>
  <si>
    <t>Belshore Street</t>
  </si>
  <si>
    <t>RD017</t>
  </si>
  <si>
    <t>Appleton Street</t>
  </si>
  <si>
    <t>RD018</t>
  </si>
  <si>
    <t>Clements Street</t>
  </si>
  <si>
    <t>RD019</t>
  </si>
  <si>
    <t>McCool Street</t>
  </si>
  <si>
    <t>RD020</t>
  </si>
  <si>
    <t>Utah Drive</t>
  </si>
  <si>
    <t>RD021</t>
  </si>
  <si>
    <t>Griffin Street</t>
  </si>
  <si>
    <t>RD022</t>
  </si>
  <si>
    <t>Hetherington Street</t>
  </si>
  <si>
    <t>RD023</t>
  </si>
  <si>
    <t>East Street</t>
  </si>
  <si>
    <t>RD024</t>
  </si>
  <si>
    <t>Francis Street</t>
  </si>
  <si>
    <t>RD025</t>
  </si>
  <si>
    <t>Goonyella Road</t>
  </si>
  <si>
    <t>Rural Sub Arterial</t>
  </si>
  <si>
    <t>RD026</t>
  </si>
  <si>
    <t>Red Hill Road</t>
  </si>
  <si>
    <t>RD027</t>
  </si>
  <si>
    <t>Alpha By-Pass Road</t>
  </si>
  <si>
    <t>RD028</t>
  </si>
  <si>
    <t>Amaroo Road</t>
  </si>
  <si>
    <t>Rural Major Collector</t>
  </si>
  <si>
    <t>RD029</t>
  </si>
  <si>
    <t>Anne Street</t>
  </si>
  <si>
    <t>RD030</t>
  </si>
  <si>
    <t>Avon Road</t>
  </si>
  <si>
    <t>RD031</t>
  </si>
  <si>
    <t>Barwon Park-Middlemount Road</t>
  </si>
  <si>
    <t>RD032</t>
  </si>
  <si>
    <t>Booroondarra - Capella Road</t>
  </si>
  <si>
    <t>RD033</t>
  </si>
  <si>
    <t>Carmila Beach Road</t>
  </si>
  <si>
    <t>RD034</t>
  </si>
  <si>
    <t>Clydevale Road</t>
  </si>
  <si>
    <t>RD035</t>
  </si>
  <si>
    <t>Cotherstone-Capella Road</t>
  </si>
  <si>
    <t>RD036</t>
  </si>
  <si>
    <t>Daunia Road</t>
  </si>
  <si>
    <t>RD037</t>
  </si>
  <si>
    <t>Dysart By-Pass Road</t>
  </si>
  <si>
    <t>RD038</t>
  </si>
  <si>
    <t>Dysart-Clermont Road</t>
  </si>
  <si>
    <t>RD039</t>
  </si>
  <si>
    <t>Elgin Road</t>
  </si>
  <si>
    <t>RD040</t>
  </si>
  <si>
    <t>Gilbert Avenue</t>
  </si>
  <si>
    <t>RD041</t>
  </si>
  <si>
    <t>Golden Mile Road</t>
  </si>
  <si>
    <t>RD042</t>
  </si>
  <si>
    <t>Rural Arterial</t>
  </si>
  <si>
    <t>RD043</t>
  </si>
  <si>
    <t>Greenhill Road</t>
  </si>
  <si>
    <t>RD044</t>
  </si>
  <si>
    <t>Huntley Road</t>
  </si>
  <si>
    <t>RD045</t>
  </si>
  <si>
    <t>Ilbilbie Road</t>
  </si>
  <si>
    <t>RD046</t>
  </si>
  <si>
    <t>Isaac River Road</t>
  </si>
  <si>
    <t>RD047</t>
  </si>
  <si>
    <t>Laglan Road</t>
  </si>
  <si>
    <t>RD048</t>
  </si>
  <si>
    <t>Lotus Creek Road</t>
  </si>
  <si>
    <t>RD049</t>
  </si>
  <si>
    <t>Mackenzie River-Capella Road</t>
  </si>
  <si>
    <t>RD050</t>
  </si>
  <si>
    <t>Mount McLaren Road</t>
  </si>
  <si>
    <t>RD051</t>
  </si>
  <si>
    <t>Mt Stuart-Bedford Weir Road</t>
  </si>
  <si>
    <t>RD052</t>
  </si>
  <si>
    <t>Peak Downs Mine Road</t>
  </si>
  <si>
    <t>RD053</t>
  </si>
  <si>
    <t>Peakvale Road</t>
  </si>
  <si>
    <t>RD054</t>
  </si>
  <si>
    <t>Perry Drive</t>
  </si>
  <si>
    <t>RD055</t>
  </si>
  <si>
    <t>Railway Parade</t>
  </si>
  <si>
    <t>RD056</t>
  </si>
  <si>
    <t>Reynolds Street</t>
  </si>
  <si>
    <t>RD057</t>
  </si>
  <si>
    <t>Robinson Street</t>
  </si>
  <si>
    <t>RD058</t>
  </si>
  <si>
    <t>Rolfe Creek-May Downs Road</t>
  </si>
  <si>
    <t>RD059</t>
  </si>
  <si>
    <t>Rubyvale Road</t>
  </si>
  <si>
    <t>RD060</t>
  </si>
  <si>
    <t>Russell Park Road</t>
  </si>
  <si>
    <t>RD061</t>
  </si>
  <si>
    <t>Spoonbill Road</t>
  </si>
  <si>
    <t>RD062</t>
  </si>
  <si>
    <t>Turrawalla Road Seg A</t>
  </si>
  <si>
    <t>RD063</t>
  </si>
  <si>
    <t>Turrawalla Road Seg B</t>
  </si>
  <si>
    <t>RD064</t>
  </si>
  <si>
    <t>Turrawulla Road Seg C</t>
  </si>
  <si>
    <t>RD065</t>
  </si>
  <si>
    <t>Valkyrie Road</t>
  </si>
  <si>
    <t>RD066</t>
  </si>
  <si>
    <t>Walthum Road</t>
  </si>
  <si>
    <t>RD067</t>
  </si>
  <si>
    <t>Wuthung Road</t>
  </si>
  <si>
    <t>RD068</t>
  </si>
  <si>
    <t>RD069</t>
  </si>
  <si>
    <t>Mills Avenue</t>
  </si>
  <si>
    <t>RD070</t>
  </si>
  <si>
    <t>RD071</t>
  </si>
  <si>
    <t>Moranbah Access Road</t>
  </si>
  <si>
    <t>RD072</t>
  </si>
  <si>
    <t>RD073</t>
  </si>
  <si>
    <t>RD074</t>
  </si>
  <si>
    <t>RD075</t>
  </si>
  <si>
    <t>RD076</t>
  </si>
  <si>
    <t>RD077</t>
  </si>
  <si>
    <t>RD078</t>
  </si>
  <si>
    <t>RD079</t>
  </si>
  <si>
    <t>RD080</t>
  </si>
  <si>
    <t>RD081</t>
  </si>
  <si>
    <t>RD082</t>
  </si>
  <si>
    <t>RD083</t>
  </si>
  <si>
    <t>RD084</t>
  </si>
  <si>
    <t>RD085</t>
  </si>
  <si>
    <t>RD086</t>
  </si>
  <si>
    <t>RD087</t>
  </si>
  <si>
    <t>RD088</t>
  </si>
  <si>
    <t>Tropic Street</t>
  </si>
  <si>
    <t>RD089</t>
  </si>
  <si>
    <t>RD090</t>
  </si>
  <si>
    <t>Jellicoe Street</t>
  </si>
  <si>
    <t>RD091</t>
  </si>
  <si>
    <t>RD092</t>
  </si>
  <si>
    <t>Capricorn Street</t>
  </si>
  <si>
    <t>RD093</t>
  </si>
  <si>
    <t>Herschel Street</t>
  </si>
  <si>
    <t>RD094</t>
  </si>
  <si>
    <t>Oxford Street</t>
  </si>
  <si>
    <t>RD095</t>
  </si>
  <si>
    <t>RD096</t>
  </si>
  <si>
    <t>Trimmer Street</t>
  </si>
  <si>
    <t>RD097</t>
  </si>
  <si>
    <t>RD098</t>
  </si>
  <si>
    <t>RD099</t>
  </si>
  <si>
    <t>RD100</t>
  </si>
  <si>
    <t>Flinders Drive</t>
  </si>
  <si>
    <t>RD101</t>
  </si>
  <si>
    <t>Tallon Street</t>
  </si>
  <si>
    <t>RD102</t>
  </si>
  <si>
    <t>Belyando Avenue</t>
  </si>
  <si>
    <t>RD103</t>
  </si>
  <si>
    <t>Braeside Road</t>
  </si>
  <si>
    <t>RD104</t>
  </si>
  <si>
    <t>Bowen Street</t>
  </si>
  <si>
    <t>RD105</t>
  </si>
  <si>
    <t>Ewan Drive</t>
  </si>
  <si>
    <t>RD106</t>
  </si>
  <si>
    <t>RD107</t>
  </si>
  <si>
    <t>RD108</t>
  </si>
  <si>
    <t>Stuart Terrace</t>
  </si>
  <si>
    <t>RD109</t>
  </si>
  <si>
    <t>RD110</t>
  </si>
  <si>
    <t>Box Street</t>
  </si>
  <si>
    <t>RD111</t>
  </si>
  <si>
    <t>Capella Street</t>
  </si>
  <si>
    <t>RD112</t>
  </si>
  <si>
    <t>Lime Street</t>
  </si>
  <si>
    <t>RD113</t>
  </si>
  <si>
    <t>Powell Street</t>
  </si>
  <si>
    <t>RD114</t>
  </si>
  <si>
    <t>Nolan Street</t>
  </si>
  <si>
    <t>RD115</t>
  </si>
  <si>
    <t>RD116</t>
  </si>
  <si>
    <t>Music Street</t>
  </si>
  <si>
    <t>RD117</t>
  </si>
  <si>
    <t>Hess Avenue</t>
  </si>
  <si>
    <t>RD118</t>
  </si>
  <si>
    <t>Usher Terrace</t>
  </si>
  <si>
    <t>RD119</t>
  </si>
  <si>
    <t>RD120</t>
  </si>
  <si>
    <t>Airstrip Road</t>
  </si>
  <si>
    <t>RD121</t>
  </si>
  <si>
    <t>Water Street</t>
  </si>
  <si>
    <t>RD122</t>
  </si>
  <si>
    <t>Thorpe Street</t>
  </si>
  <si>
    <t>RD123</t>
  </si>
  <si>
    <t>Grosvenor Drive</t>
  </si>
  <si>
    <t>RD124</t>
  </si>
  <si>
    <t>Cunningham Drive</t>
  </si>
  <si>
    <t>RD125</t>
  </si>
  <si>
    <t>Alfred Quinn Drive</t>
  </si>
  <si>
    <t>per lineal metre</t>
  </si>
  <si>
    <t>Medium Roundabout</t>
  </si>
  <si>
    <t>Small Roundabout</t>
  </si>
  <si>
    <t>Definition Works</t>
  </si>
  <si>
    <t>Channelised T-Intersection</t>
  </si>
  <si>
    <t>Channelised 4- Way Intersection</t>
  </si>
  <si>
    <t>Signalised T Intersection</t>
  </si>
  <si>
    <t>Signalised 4-Way Intersection</t>
  </si>
  <si>
    <t>each</t>
  </si>
  <si>
    <t>per m²</t>
  </si>
  <si>
    <t>Bridge</t>
  </si>
  <si>
    <t>Off Road Pathway</t>
  </si>
  <si>
    <t>Bridge Deck Construction</t>
  </si>
  <si>
    <t>USA</t>
  </si>
  <si>
    <t>UMC</t>
  </si>
  <si>
    <t>RA</t>
  </si>
  <si>
    <t>RSA</t>
  </si>
  <si>
    <t>RMC</t>
  </si>
  <si>
    <t>MR</t>
  </si>
  <si>
    <t>SR</t>
  </si>
  <si>
    <t>DW</t>
  </si>
  <si>
    <t>CT</t>
  </si>
  <si>
    <t>C4</t>
  </si>
  <si>
    <t>ST</t>
  </si>
  <si>
    <t>S4</t>
  </si>
  <si>
    <t>B</t>
  </si>
  <si>
    <t>PW</t>
  </si>
  <si>
    <t>INTF_001</t>
  </si>
  <si>
    <t>Intersection</t>
  </si>
  <si>
    <t>INTF_002</t>
  </si>
  <si>
    <t>INTF_010</t>
  </si>
  <si>
    <t>INTF_015</t>
  </si>
  <si>
    <t>INTF_016</t>
  </si>
  <si>
    <t>INTF_018</t>
  </si>
  <si>
    <t>INTF_019</t>
  </si>
  <si>
    <t>INTF_020</t>
  </si>
  <si>
    <t>INTF_021</t>
  </si>
  <si>
    <t>INTF_022</t>
  </si>
  <si>
    <t>Road Name</t>
  </si>
  <si>
    <t>Structures</t>
  </si>
  <si>
    <t>STF_001</t>
  </si>
  <si>
    <t>TRF_033</t>
  </si>
  <si>
    <t>TRF_034</t>
  </si>
  <si>
    <t>TRF_036</t>
  </si>
  <si>
    <t>Jeffrey Street</t>
  </si>
  <si>
    <t>McDonald Flat Road</t>
  </si>
  <si>
    <t>Parks</t>
  </si>
  <si>
    <t>Park</t>
  </si>
  <si>
    <t>Local Recreation</t>
  </si>
  <si>
    <t>Clairview Park</t>
  </si>
  <si>
    <t>District Recreation</t>
  </si>
  <si>
    <t>Kookaburra Park</t>
  </si>
  <si>
    <t>Unnamed Middlemount District Recreation Park</t>
  </si>
  <si>
    <t>Bernborough Park</t>
  </si>
  <si>
    <t>Binda Park (Moranbah)</t>
  </si>
  <si>
    <t>Brian Coghlan Park (Moranbah)</t>
  </si>
  <si>
    <t>Brolga Park</t>
  </si>
  <si>
    <t>Camm Park</t>
  </si>
  <si>
    <t>Centenary Park (Clermont)</t>
  </si>
  <si>
    <t>Centenary Park (Dysart)</t>
  </si>
  <si>
    <t>Clermont Skate Park</t>
  </si>
  <si>
    <t>Curlew Park</t>
  </si>
  <si>
    <t>Finger Park (Clermont)</t>
  </si>
  <si>
    <t>Fox Park (Dysart)</t>
  </si>
  <si>
    <t>Gilchrist Park (Moranbah)</t>
  </si>
  <si>
    <t>Gordon Terrace Park</t>
  </si>
  <si>
    <t>Grosvenor Park &amp; Federation Walk</t>
  </si>
  <si>
    <t>Hewitt Park</t>
  </si>
  <si>
    <t>J.C,S Park (Moranbah)</t>
  </si>
  <si>
    <t>Koala Park (Moranbah)</t>
  </si>
  <si>
    <t>Lions Park (Dysart)</t>
  </si>
  <si>
    <t>Lions Park (Glenden)</t>
  </si>
  <si>
    <t>Lions Park (Middlemount)</t>
  </si>
  <si>
    <t>Lions Park (Moranbah)</t>
  </si>
  <si>
    <t>Middlemount Local Recreation Park</t>
  </si>
  <si>
    <t>Middlemount Recreation Park</t>
  </si>
  <si>
    <t>Middlemount Skate/B'Ball/N'ball</t>
  </si>
  <si>
    <t>Middlemount Unnamed Park 1</t>
  </si>
  <si>
    <t>Middlemount Unnamed Park 2</t>
  </si>
  <si>
    <t>Middlemount Unnamed Park 3</t>
  </si>
  <si>
    <t>Middlemount Unnamed Park 4</t>
  </si>
  <si>
    <t>Middlemount Unnamed Park 5</t>
  </si>
  <si>
    <t>Moranbah Finger Park 01</t>
  </si>
  <si>
    <t>Moranbah Finger Park 02</t>
  </si>
  <si>
    <t>Moranbah Finger Park 03</t>
  </si>
  <si>
    <t>Moranbah Finger Park 04</t>
  </si>
  <si>
    <t>Moranbah Finger Park 05</t>
  </si>
  <si>
    <t>Moranbah Finger Park 06</t>
  </si>
  <si>
    <t>Moranbah Finger Park 07</t>
  </si>
  <si>
    <t>Moranbah Finger Park 08</t>
  </si>
  <si>
    <t>Moranbah Finger Park 09</t>
  </si>
  <si>
    <t>Moranbah Finger Park 10</t>
  </si>
  <si>
    <t>Moranbah Finger Park 11</t>
  </si>
  <si>
    <t>Moranbah Local Park 2</t>
  </si>
  <si>
    <t>Moranbah Local Park 3</t>
  </si>
  <si>
    <t>Newton Park (Clermont)</t>
  </si>
  <si>
    <t>Nolan Park (Moranbah)</t>
  </si>
  <si>
    <t>Perry Park</t>
  </si>
  <si>
    <t>Pheasant Park</t>
  </si>
  <si>
    <t>Pioneer Park (Clermont)</t>
  </si>
  <si>
    <t>Rose Harris Park</t>
  </si>
  <si>
    <t>Rose Park (Moranbah)</t>
  </si>
  <si>
    <t>Rosella Park</t>
  </si>
  <si>
    <t>Skate Park</t>
  </si>
  <si>
    <t>Skate Park/Ted Rolfe Oval</t>
  </si>
  <si>
    <t>Spring Park (Clermont)</t>
  </si>
  <si>
    <t>St Lawrence Local Park 1</t>
  </si>
  <si>
    <t>St Lawrence Local Park 2</t>
  </si>
  <si>
    <t>Town Entrance Park (Dysart)</t>
  </si>
  <si>
    <t>Town Entrance Park (Nebo)</t>
  </si>
  <si>
    <t>Town Square Park</t>
  </si>
  <si>
    <t>Truck Park</t>
  </si>
  <si>
    <t>Unnamed Dysart Local Park 1</t>
  </si>
  <si>
    <t>Unnamed Dysart Local Park 2</t>
  </si>
  <si>
    <t>Unnamed Dysart Local Park 3</t>
  </si>
  <si>
    <t>Unnamed Dysart Local Park 4</t>
  </si>
  <si>
    <t>Unnamed Moranbah Local Park 5</t>
  </si>
  <si>
    <t>Unnamed Moranbah Local Park 6</t>
  </si>
  <si>
    <t>Carmila Sports Grounds</t>
  </si>
  <si>
    <t>Sports Park</t>
  </si>
  <si>
    <t>Clermont Sports Oval</t>
  </si>
  <si>
    <t>Goldsmith &amp; Hickey Sports Ovals</t>
  </si>
  <si>
    <t>Maddern Sports Oval</t>
  </si>
  <si>
    <t>Middlemount Sports Oval</t>
  </si>
  <si>
    <t>Moranbah Sports Oval 1</t>
  </si>
  <si>
    <t>Moranbah Sports Oval 2</t>
  </si>
  <si>
    <t>Moranbah Sports Oval 3</t>
  </si>
  <si>
    <t>St Lawrence Sports Grounds</t>
  </si>
  <si>
    <t>Land for Community Facilities</t>
  </si>
  <si>
    <t/>
  </si>
  <si>
    <t>Owner</t>
  </si>
  <si>
    <t>Centenary Park</t>
  </si>
  <si>
    <t>Community Facility</t>
  </si>
  <si>
    <t>Clermont Rodeo &amp; Show Ground</t>
  </si>
  <si>
    <t>Clermont Swimming Pool</t>
  </si>
  <si>
    <t>Dysart Recreation Centre</t>
  </si>
  <si>
    <t>Dysart Swimming Pool</t>
  </si>
  <si>
    <t>Dysart Tennis Courts</t>
  </si>
  <si>
    <t>Glenden Recreation Centre</t>
  </si>
  <si>
    <t>Middlemount Shooting Complex</t>
  </si>
  <si>
    <t>Middlemount Tennis Club</t>
  </si>
  <si>
    <t>Middlemount Touch Football Club</t>
  </si>
  <si>
    <t>Moranbah Swimming Pool</t>
  </si>
  <si>
    <t>Nebo Bowls Club</t>
  </si>
  <si>
    <t>Nebo Sport and Recreation Showgrounds</t>
  </si>
  <si>
    <t>QCWA Dysart</t>
  </si>
  <si>
    <t>Sports Park - Community Facility</t>
  </si>
  <si>
    <t>St Lawrence Recreation Grounds</t>
  </si>
  <si>
    <t>Tennis Club Middlemount</t>
  </si>
  <si>
    <t>NPV Assessment
(15 year)</t>
  </si>
  <si>
    <r>
      <t xml:space="preserve">Diameter
</t>
    </r>
    <r>
      <rPr>
        <i/>
        <sz val="11"/>
        <color theme="0"/>
        <rFont val="Arial Narrow"/>
        <family val="2"/>
      </rPr>
      <t>(mm)</t>
    </r>
  </si>
  <si>
    <r>
      <t xml:space="preserve">Qty Works
</t>
    </r>
    <r>
      <rPr>
        <i/>
        <sz val="11"/>
        <color theme="0"/>
        <rFont val="Arial Narrow"/>
        <family val="2"/>
      </rPr>
      <t>Active (ea)
Passive (m)</t>
    </r>
  </si>
  <si>
    <r>
      <t xml:space="preserve">Qty Land
</t>
    </r>
    <r>
      <rPr>
        <i/>
        <sz val="11"/>
        <color theme="0"/>
        <rFont val="Arial Narrow"/>
        <family val="2"/>
      </rPr>
      <t>(m²)</t>
    </r>
  </si>
  <si>
    <r>
      <t xml:space="preserve">Qty Works
</t>
    </r>
    <r>
      <rPr>
        <i/>
        <sz val="11"/>
        <color theme="0"/>
        <rFont val="Arial Narrow"/>
        <family val="2"/>
      </rPr>
      <t>(m)</t>
    </r>
  </si>
  <si>
    <r>
      <t xml:space="preserve">Total Area
</t>
    </r>
    <r>
      <rPr>
        <i/>
        <sz val="11"/>
        <color theme="0"/>
        <rFont val="Arial Narrow"/>
        <family val="2"/>
      </rPr>
      <t>(m²)</t>
    </r>
  </si>
  <si>
    <r>
      <t xml:space="preserve">Qty Works
</t>
    </r>
    <r>
      <rPr>
        <i/>
        <sz val="11"/>
        <color theme="0"/>
        <rFont val="Arial Narrow"/>
        <family val="2"/>
      </rPr>
      <t>(ea)</t>
    </r>
  </si>
  <si>
    <r>
      <t xml:space="preserve">On-Cost Allowance 
</t>
    </r>
    <r>
      <rPr>
        <i/>
        <sz val="11"/>
        <color theme="0"/>
        <rFont val="Arial Narrow"/>
        <family val="2"/>
      </rPr>
      <t>(%)</t>
    </r>
  </si>
  <si>
    <r>
      <t xml:space="preserve">Works Contingency 
</t>
    </r>
    <r>
      <rPr>
        <i/>
        <sz val="11"/>
        <color theme="0"/>
        <rFont val="Arial Narrow"/>
        <family val="2"/>
      </rPr>
      <t>(%)</t>
    </r>
  </si>
  <si>
    <t>Land Inside PIA - Moranbah</t>
  </si>
  <si>
    <t>Land Inside PIA - All other areas</t>
  </si>
  <si>
    <t>Land Outside PIA</t>
  </si>
  <si>
    <t>MBH</t>
  </si>
  <si>
    <t>TOWN</t>
  </si>
  <si>
    <t>RURAL</t>
  </si>
  <si>
    <t>*Assumes 75% of non-resident worker growth will be accommodated by existing work camps</t>
  </si>
  <si>
    <t>Based on projected non-resident worker population growth within Economic and Population Study</t>
  </si>
  <si>
    <t>WSE022</t>
  </si>
  <si>
    <t>WSE023</t>
  </si>
  <si>
    <t>WSE024</t>
  </si>
  <si>
    <t>WWTPF09</t>
  </si>
  <si>
    <t>WWTPF10</t>
  </si>
  <si>
    <t>WWTPF11</t>
  </si>
  <si>
    <t>Effluent Polishing Plant</t>
  </si>
  <si>
    <t>EMF01</t>
  </si>
  <si>
    <t>EMF02</t>
  </si>
  <si>
    <t>EMF04</t>
  </si>
  <si>
    <t>225mm Unknown Effluent Main</t>
  </si>
  <si>
    <t>300mm Unknown Effluent Main</t>
  </si>
  <si>
    <t>Theresa Creek Dam</t>
  </si>
  <si>
    <t>Nebo Reservoir</t>
  </si>
  <si>
    <t>Clermont Reservoir</t>
  </si>
  <si>
    <t>Dysart Reservoir</t>
  </si>
  <si>
    <t>Middlemount Reservoir</t>
  </si>
  <si>
    <t>Moranbah Elevated Reservoir</t>
  </si>
  <si>
    <t>Moranbah 15ML Reservoir</t>
  </si>
  <si>
    <t>Clermont WTP</t>
  </si>
  <si>
    <t>Moranbah WTP</t>
  </si>
  <si>
    <t>Dysart WTP</t>
  </si>
  <si>
    <t>Glenden WTP</t>
  </si>
  <si>
    <t>Middlemount WTP</t>
  </si>
  <si>
    <t>Reservoir (Dam)</t>
  </si>
  <si>
    <t>NEBWM001</t>
  </si>
  <si>
    <t>NEBWM026</t>
  </si>
  <si>
    <t>NEBWM036</t>
  </si>
  <si>
    <t>NEBWM039</t>
  </si>
  <si>
    <t>NEBWM004</t>
  </si>
  <si>
    <t>NEBWM002</t>
  </si>
  <si>
    <t>WMF46</t>
  </si>
  <si>
    <t>WMF01</t>
  </si>
  <si>
    <t>WMF02</t>
  </si>
  <si>
    <t>WMF03</t>
  </si>
  <si>
    <t>WMF04</t>
  </si>
  <si>
    <t>WMF05</t>
  </si>
  <si>
    <t>WMF06</t>
  </si>
  <si>
    <t>WMF15</t>
  </si>
  <si>
    <t>RWMF03</t>
  </si>
  <si>
    <t>RW09</t>
  </si>
  <si>
    <t>RW081</t>
  </si>
  <si>
    <t>RW083</t>
  </si>
  <si>
    <t>RW070</t>
  </si>
  <si>
    <t>RW078</t>
  </si>
  <si>
    <t>RW085</t>
  </si>
  <si>
    <t>RW077</t>
  </si>
  <si>
    <t>RW076</t>
  </si>
  <si>
    <t>RW086</t>
  </si>
  <si>
    <t>RW087</t>
  </si>
  <si>
    <t>RW088</t>
  </si>
  <si>
    <t>RW089</t>
  </si>
  <si>
    <t>RW090</t>
  </si>
  <si>
    <t>RW091</t>
  </si>
  <si>
    <t>RW079</t>
  </si>
  <si>
    <t>RW084</t>
  </si>
  <si>
    <t>RW092</t>
  </si>
  <si>
    <t>RW093</t>
  </si>
  <si>
    <t>RW095</t>
  </si>
  <si>
    <t>RW094</t>
  </si>
  <si>
    <t>RW082</t>
  </si>
  <si>
    <t>RW075</t>
  </si>
  <si>
    <t>RW066</t>
  </si>
  <si>
    <t>RW02</t>
  </si>
  <si>
    <t>Saraji Road</t>
  </si>
  <si>
    <t>German Creek Mine Road</t>
  </si>
  <si>
    <t>INTF_035</t>
  </si>
  <si>
    <t>INTF_036</t>
  </si>
  <si>
    <t>INTF_037</t>
  </si>
  <si>
    <t>INTF_038</t>
  </si>
  <si>
    <t>INTF_039</t>
  </si>
  <si>
    <t>Tropic St and Box St</t>
  </si>
  <si>
    <t>Capricorn St and Box St</t>
  </si>
  <si>
    <t>Capricorn St and Lime St</t>
  </si>
  <si>
    <t>Belyando Ave and Griffin St</t>
  </si>
  <si>
    <t>Clements St and McCool St</t>
  </si>
  <si>
    <t>Safety Works</t>
  </si>
  <si>
    <t>INTF_024</t>
  </si>
  <si>
    <t>INTF_025</t>
  </si>
  <si>
    <t>INTF_026</t>
  </si>
  <si>
    <t>INTF_027</t>
  </si>
  <si>
    <t>INTF_029</t>
  </si>
  <si>
    <t>INTF_030</t>
  </si>
  <si>
    <t>INTF_031</t>
  </si>
  <si>
    <t>INTF_032</t>
  </si>
  <si>
    <t>INTF_033</t>
  </si>
  <si>
    <t>INTF_034</t>
  </si>
  <si>
    <t>Pedestrian Crossing</t>
  </si>
  <si>
    <t>Moranbah Access Rd and Cunningham Way</t>
  </si>
  <si>
    <t>Goonyella Rd and Curtin St</t>
  </si>
  <si>
    <t>Goonyella Rd and Mills Ave</t>
  </si>
  <si>
    <t>Waverley St and Trimmer St</t>
  </si>
  <si>
    <t>Peak Downs Hwy and Bowen St</t>
  </si>
  <si>
    <t>Mills Ave and Bacon St</t>
  </si>
  <si>
    <t>Mills Ave and Bacon Ln</t>
  </si>
  <si>
    <t>Mills Ave and Griffin St</t>
  </si>
  <si>
    <t>Mills Ave and Appleton St</t>
  </si>
  <si>
    <t>Dysart Middlemount Rd and Queen Elizabeth Dr</t>
  </si>
  <si>
    <t>Queen Elizabeth Dr and Caswell St</t>
  </si>
  <si>
    <t>Queen Elizabeth Dr and Beardmore Cres</t>
  </si>
  <si>
    <t>Queen Elizabeth Dr</t>
  </si>
  <si>
    <t>Copperfield Rd, Jellicoe St and Francis St</t>
  </si>
  <si>
    <t>Jellicoe St and Tropic St</t>
  </si>
  <si>
    <t>Tropic St and Herschel St</t>
  </si>
  <si>
    <t>Capricorn St and Herschel St</t>
  </si>
  <si>
    <t>STF_002</t>
  </si>
  <si>
    <t>STF_003</t>
  </si>
  <si>
    <t>STF_004</t>
  </si>
  <si>
    <t>STF_005</t>
  </si>
  <si>
    <t>STF_006</t>
  </si>
  <si>
    <t>STF_007</t>
  </si>
  <si>
    <t>STF_008</t>
  </si>
  <si>
    <t>STF_010</t>
  </si>
  <si>
    <t>STF_011</t>
  </si>
  <si>
    <t>STF_012</t>
  </si>
  <si>
    <t>STF_013</t>
  </si>
  <si>
    <t>STF_014</t>
  </si>
  <si>
    <t>STF_015</t>
  </si>
  <si>
    <t>STF_016</t>
  </si>
  <si>
    <t>STF_017</t>
  </si>
  <si>
    <t>STF_018</t>
  </si>
  <si>
    <t>Floodway</t>
  </si>
  <si>
    <t>Culvert</t>
  </si>
  <si>
    <t>Peakvale Rd (ch 50.41)</t>
  </si>
  <si>
    <t>Peakvale Rd (ch 40.38)</t>
  </si>
  <si>
    <t>Peakvale Rd (ch 39.54)</t>
  </si>
  <si>
    <t>Peakvale Rd (ch 37.80)</t>
  </si>
  <si>
    <t>Peakvale Rd (ch 27.81)</t>
  </si>
  <si>
    <t>Peakvale Rd (ch 21.61)</t>
  </si>
  <si>
    <t>Peakvale Rd (ch 8.30)</t>
  </si>
  <si>
    <t>Booroondarra Capella Road (ch 20.27)</t>
  </si>
  <si>
    <t>Booroondarra Capella Road (ch 21.47)</t>
  </si>
  <si>
    <t>Booroondarra Capella Road (ch 22.68)</t>
  </si>
  <si>
    <t>Booroondarra Capella Road (ch 23.94)</t>
  </si>
  <si>
    <t>Booroondarra Capella Road (ch 24.90)</t>
  </si>
  <si>
    <t>Turrawulla Road (ch 50.42)</t>
  </si>
  <si>
    <t>TRF_037</t>
  </si>
  <si>
    <t>SPMBH02</t>
  </si>
  <si>
    <t>SPMBH05</t>
  </si>
  <si>
    <t>SPMBH07</t>
  </si>
  <si>
    <t>SPMBH08</t>
  </si>
  <si>
    <t>SPMBH03</t>
  </si>
  <si>
    <t>SPMBH14</t>
  </si>
  <si>
    <t>SPMBH04</t>
  </si>
  <si>
    <t>EPGLN05</t>
  </si>
  <si>
    <t>SPGLN02</t>
  </si>
  <si>
    <t>SPGLN01</t>
  </si>
  <si>
    <t>SPGLN03</t>
  </si>
  <si>
    <t>SPGLN04</t>
  </si>
  <si>
    <t>SPNBO04</t>
  </si>
  <si>
    <t>SPNBO03</t>
  </si>
  <si>
    <t>SPMBH12</t>
  </si>
  <si>
    <t>SPMBH10</t>
  </si>
  <si>
    <t>SPMBH09</t>
  </si>
  <si>
    <t>SPNBO05</t>
  </si>
  <si>
    <t>SPNBO02</t>
  </si>
  <si>
    <t>SPNBO01</t>
  </si>
  <si>
    <t>EPGLN07</t>
  </si>
  <si>
    <t>SPDYS01</t>
  </si>
  <si>
    <t>SPDYS02</t>
  </si>
  <si>
    <t>SPCLM02</t>
  </si>
  <si>
    <t>SPCLM01</t>
  </si>
  <si>
    <t>SPMMT02</t>
  </si>
  <si>
    <t>SPMMT01</t>
  </si>
  <si>
    <t>SPMMT03</t>
  </si>
  <si>
    <t>SPMMT04</t>
  </si>
  <si>
    <t>SPMBH01</t>
  </si>
  <si>
    <t>SPMBH15</t>
  </si>
  <si>
    <t>RNW-SGM-1</t>
  </si>
  <si>
    <t>RNW-SGM-18</t>
  </si>
  <si>
    <t>RNW-SGM-26</t>
  </si>
  <si>
    <t>RNW-SGM-27</t>
  </si>
  <si>
    <t>RNW-SGM-230</t>
  </si>
  <si>
    <t>RNW-SGM-33</t>
  </si>
  <si>
    <t>RNW-SGM-34</t>
  </si>
  <si>
    <t>RNW-SGM-35</t>
  </si>
  <si>
    <t>RNW-SGM-36</t>
  </si>
  <si>
    <t>RNW-SGM-37</t>
  </si>
  <si>
    <t>RNW-SGM-38</t>
  </si>
  <si>
    <t>RNW-SGM-39</t>
  </si>
  <si>
    <t>RNW-SGM-40</t>
  </si>
  <si>
    <t>RNW-SGM-41</t>
  </si>
  <si>
    <t>RNW-SGM-42</t>
  </si>
  <si>
    <t>RNW-SGM-43</t>
  </si>
  <si>
    <t>RNW-SGM-44</t>
  </si>
  <si>
    <t>RNW-SGM-45</t>
  </si>
  <si>
    <t>RNW-SGM-49</t>
  </si>
  <si>
    <t>RNW-SGM-104</t>
  </si>
  <si>
    <t>RNW-SGM-109</t>
  </si>
  <si>
    <t>RNW-SGM-110</t>
  </si>
  <si>
    <t>RNW-SGM-195</t>
  </si>
  <si>
    <t>RNW-SGM-196</t>
  </si>
  <si>
    <t>RNW-SGM-56</t>
  </si>
  <si>
    <t>RNW-SGM-57</t>
  </si>
  <si>
    <t>RNW-SGM-58</t>
  </si>
  <si>
    <t>RNW-SGM-59</t>
  </si>
  <si>
    <t>RNW-SGM-198</t>
  </si>
  <si>
    <t>RNW-SGM-61</t>
  </si>
  <si>
    <t>RNW-SGM-62</t>
  </si>
  <si>
    <t>RNW-SGM-63</t>
  </si>
  <si>
    <t>RNW-SGM-64</t>
  </si>
  <si>
    <t>RNW-SGM-79</t>
  </si>
  <si>
    <t>RNW-SGM-84</t>
  </si>
  <si>
    <t>RNW-SGM-86</t>
  </si>
  <si>
    <t>RNW-SGM-87</t>
  </si>
  <si>
    <t>RNW-SGM-89</t>
  </si>
  <si>
    <t>RNW-SGM-92</t>
  </si>
  <si>
    <t>RNW-SGM-93</t>
  </si>
  <si>
    <t>RNW-SGM-94</t>
  </si>
  <si>
    <t>RNW-SGM-100</t>
  </si>
  <si>
    <t>RNW-SGM-101</t>
  </si>
  <si>
    <t>RNW-SGM-102</t>
  </si>
  <si>
    <t>RNW-SGM-103</t>
  </si>
  <si>
    <t>RNW-SGM-111</t>
  </si>
  <si>
    <t>RNW-SGM-112</t>
  </si>
  <si>
    <t>RNW-SGM-122</t>
  </si>
  <si>
    <t>RNW-SGM-127</t>
  </si>
  <si>
    <t>RNW-SGM-138</t>
  </si>
  <si>
    <t>RNW-SGM-192</t>
  </si>
  <si>
    <t>RNW-SGM-194</t>
  </si>
  <si>
    <t>RNW-SGM-200</t>
  </si>
  <si>
    <t>RNW-SGM-202</t>
  </si>
  <si>
    <t>RNW-SGM-203</t>
  </si>
  <si>
    <t>RNW-SGM-205</t>
  </si>
  <si>
    <t>RNW-SGM-206</t>
  </si>
  <si>
    <t>RNW-SGM-207</t>
  </si>
  <si>
    <t>RNW-SGM-208</t>
  </si>
  <si>
    <t>RNW-SGM-209</t>
  </si>
  <si>
    <t>RNW-SGM-210</t>
  </si>
  <si>
    <t>RNW-SGM-215</t>
  </si>
  <si>
    <t>RNW-SGM-216</t>
  </si>
  <si>
    <t>RNW-SGM-217</t>
  </si>
  <si>
    <t>RNW-SGM-292</t>
  </si>
  <si>
    <t>RNW-SGM-294</t>
  </si>
  <si>
    <t>RNW-SGM-295</t>
  </si>
  <si>
    <t>RNW-SGM-305</t>
  </si>
  <si>
    <t>RNW-SGM-311</t>
  </si>
  <si>
    <t>RNW-SGM-315</t>
  </si>
  <si>
    <t>RNW-SGM-316</t>
  </si>
  <si>
    <t>RNW-SGM-52</t>
  </si>
  <si>
    <t>WM2169</t>
  </si>
  <si>
    <t>WM2168</t>
  </si>
  <si>
    <t>WM2167</t>
  </si>
  <si>
    <t>WM-SL-39</t>
  </si>
  <si>
    <t>WM-SL-40</t>
  </si>
  <si>
    <t>WM-SL-49</t>
  </si>
  <si>
    <t>WM-SL-50</t>
  </si>
  <si>
    <t>WM-SL-52</t>
  </si>
  <si>
    <t>WM-SL-53</t>
  </si>
  <si>
    <t>WM-SL-92</t>
  </si>
  <si>
    <t>WM-SL-137</t>
  </si>
  <si>
    <t>WM-SL-150</t>
  </si>
  <si>
    <t>WM-SL-234</t>
  </si>
  <si>
    <t>WM-SL-235</t>
  </si>
  <si>
    <t>WM-SL-239</t>
  </si>
  <si>
    <t>WM-SL-240</t>
  </si>
  <si>
    <t>WM-SL-285</t>
  </si>
  <si>
    <t>WM-SL-296</t>
  </si>
  <si>
    <t>WM-SL-297</t>
  </si>
  <si>
    <t>WM-SL-351</t>
  </si>
  <si>
    <t>WM-SL-353</t>
  </si>
  <si>
    <t>WM-SL-358</t>
  </si>
  <si>
    <t>WM-SL-359</t>
  </si>
  <si>
    <t>WM-SL-360</t>
  </si>
  <si>
    <t>WM-SL-362</t>
  </si>
  <si>
    <t>WM-SL-363</t>
  </si>
  <si>
    <t>WM-SL-364</t>
  </si>
  <si>
    <t>WM-SL-369</t>
  </si>
  <si>
    <t>WM-SL-372</t>
  </si>
  <si>
    <t>WM-SL-373</t>
  </si>
  <si>
    <t>WM-SL-390</t>
  </si>
  <si>
    <t>WM-SL-433</t>
  </si>
  <si>
    <t>WM-SL-438</t>
  </si>
  <si>
    <t>WM-SL-439</t>
  </si>
  <si>
    <t>WM-SL-440</t>
  </si>
  <si>
    <t>WM-SL-441</t>
  </si>
  <si>
    <t>WM-SL-442</t>
  </si>
  <si>
    <t>WM-SL-552</t>
  </si>
  <si>
    <t>WM-SL-553</t>
  </si>
  <si>
    <t>WM-SL-554</t>
  </si>
  <si>
    <t>WM-SL-555</t>
  </si>
  <si>
    <t>WM-SL-556</t>
  </si>
  <si>
    <t>WM-SL-563</t>
  </si>
  <si>
    <t>WM-SL-629</t>
  </si>
  <si>
    <t>WM-SL-676</t>
  </si>
  <si>
    <t>WM-SL-679</t>
  </si>
  <si>
    <t>WM-SL-682</t>
  </si>
  <si>
    <t>WM-SL-683</t>
  </si>
  <si>
    <t>WM-SL-686</t>
  </si>
  <si>
    <t>WM-SL-687</t>
  </si>
  <si>
    <t>WM-SL-688</t>
  </si>
  <si>
    <t>WM-SL-689</t>
  </si>
  <si>
    <t>WM-SL-690</t>
  </si>
  <si>
    <t>WM-SL-691</t>
  </si>
  <si>
    <t>WM-SL-733</t>
  </si>
  <si>
    <t>WM-SL-831</t>
  </si>
  <si>
    <t>WM-SL-832</t>
  </si>
  <si>
    <t>WM-SL-833</t>
  </si>
  <si>
    <t>WM-SL-841</t>
  </si>
  <si>
    <t>WM-SL-853</t>
  </si>
  <si>
    <t>WM-SL-872</t>
  </si>
  <si>
    <t>WM-SL-873</t>
  </si>
  <si>
    <t>WM-SL-874</t>
  </si>
  <si>
    <t>WM-SL-877</t>
  </si>
  <si>
    <t>WM-SL-922</t>
  </si>
  <si>
    <t>WM-SL-1006</t>
  </si>
  <si>
    <t>WM-SL-1007</t>
  </si>
  <si>
    <t>WM-SL-1255</t>
  </si>
  <si>
    <t>WM-SL-1262</t>
  </si>
  <si>
    <t>WM-SL-1267</t>
  </si>
  <si>
    <t>WM-SL-1274</t>
  </si>
  <si>
    <t>WM-SL-1276</t>
  </si>
  <si>
    <t>WM-SL-1277</t>
  </si>
  <si>
    <t>WM-SL-1304</t>
  </si>
  <si>
    <t>WM-SL-1311</t>
  </si>
  <si>
    <t>WM-SL-1312</t>
  </si>
  <si>
    <t>WM-SL-1314</t>
  </si>
  <si>
    <t>WM-SL-1315</t>
  </si>
  <si>
    <t>WM-SL-1316</t>
  </si>
  <si>
    <t>WM-SL-1317</t>
  </si>
  <si>
    <t>WM-SL-1318</t>
  </si>
  <si>
    <t>WM-SL-1396</t>
  </si>
  <si>
    <t>WM-SL-1397</t>
  </si>
  <si>
    <t>WM-SL-1421</t>
  </si>
  <si>
    <t>WM-SL-1422</t>
  </si>
  <si>
    <t>WM-SL-1423</t>
  </si>
  <si>
    <t>WM-SL-1424</t>
  </si>
  <si>
    <t>WM-SL-1425</t>
  </si>
  <si>
    <t>WM-SL-1426</t>
  </si>
  <si>
    <t>WM-SL-1427</t>
  </si>
  <si>
    <t>WM-SL-1429</t>
  </si>
  <si>
    <t>WM-SL-1430</t>
  </si>
  <si>
    <t>WM-SL-1431</t>
  </si>
  <si>
    <t>WM-SL-1468</t>
  </si>
  <si>
    <t>WM-SL-1469</t>
  </si>
  <si>
    <t>WM-SL-1490</t>
  </si>
  <si>
    <t>WM-SL-1491</t>
  </si>
  <si>
    <t>WM-SL-1492</t>
  </si>
  <si>
    <t>WM-SL-1493</t>
  </si>
  <si>
    <t>WM-SL-1494</t>
  </si>
  <si>
    <t>WM-SL-1495</t>
  </si>
  <si>
    <t>WM-SL-1496</t>
  </si>
  <si>
    <t>WM-SL-1497</t>
  </si>
  <si>
    <t>WM-SL-1498</t>
  </si>
  <si>
    <t>WM-SL-1499</t>
  </si>
  <si>
    <t>WM-SL-1500</t>
  </si>
  <si>
    <t>WM-SL-1526</t>
  </si>
  <si>
    <t>WM-SL-1527</t>
  </si>
  <si>
    <t>WM-SL-1528</t>
  </si>
  <si>
    <t>WM-SL-1529</t>
  </si>
  <si>
    <t>WM-SL-1530</t>
  </si>
  <si>
    <t>WM-SL-1531</t>
  </si>
  <si>
    <t>WM-SL-1532</t>
  </si>
  <si>
    <t>WM-SL-1533</t>
  </si>
  <si>
    <t>WM-SL-1534</t>
  </si>
  <si>
    <t>WM-SL-1536</t>
  </si>
  <si>
    <t>WM-SL-1548</t>
  </si>
  <si>
    <t>WM-SL-1549</t>
  </si>
  <si>
    <t>WM-SL-1550</t>
  </si>
  <si>
    <t>WM-SL-1551</t>
  </si>
  <si>
    <t>WM-SL-1552</t>
  </si>
  <si>
    <t>WM-SL-1556</t>
  </si>
  <si>
    <t>WM-SL-1557</t>
  </si>
  <si>
    <t>WM-SL-1595</t>
  </si>
  <si>
    <t>WM-SL-1598</t>
  </si>
  <si>
    <t>WM-SL-1606</t>
  </si>
  <si>
    <t>WM-SL-1624</t>
  </si>
  <si>
    <t>WM-SL-1625</t>
  </si>
  <si>
    <t>WM-SL-1626</t>
  </si>
  <si>
    <t>WM-SL-1631</t>
  </si>
  <si>
    <t>WM-SL-1632</t>
  </si>
  <si>
    <t>WM-SL-1633</t>
  </si>
  <si>
    <t>WM-SL-1634</t>
  </si>
  <si>
    <t>WM-SL-1643</t>
  </si>
  <si>
    <t>WM-SL-1644</t>
  </si>
  <si>
    <t>WM-SL-1645</t>
  </si>
  <si>
    <t>WM-SL-1646</t>
  </si>
  <si>
    <t>WM-SL-1663</t>
  </si>
  <si>
    <t>WM-SL-1684</t>
  </si>
  <si>
    <t>WM-SL-1714</t>
  </si>
  <si>
    <t>WM-SL-1715</t>
  </si>
  <si>
    <t>WM-SL-1716</t>
  </si>
  <si>
    <t>WM-SL-1717</t>
  </si>
  <si>
    <t>WM-SL-1722</t>
  </si>
  <si>
    <t>WM-SL-1723</t>
  </si>
  <si>
    <t>WM-SL-1724</t>
  </si>
  <si>
    <t>WM-SL-1725</t>
  </si>
  <si>
    <t>WM-SL-1728</t>
  </si>
  <si>
    <t>WM-SL-1729</t>
  </si>
  <si>
    <t>WM-SL-1730</t>
  </si>
  <si>
    <t>WM-SL-1733</t>
  </si>
  <si>
    <t>WM-SL-1734</t>
  </si>
  <si>
    <t>WM-SL-1735</t>
  </si>
  <si>
    <t>WM-SL-1736</t>
  </si>
  <si>
    <t>WM-SL-1737</t>
  </si>
  <si>
    <t>WM-SL-1738</t>
  </si>
  <si>
    <t>WM-SL-1763</t>
  </si>
  <si>
    <t>WM-SL-1764</t>
  </si>
  <si>
    <t>WM-SL-1765</t>
  </si>
  <si>
    <t>WM-SL-1766</t>
  </si>
  <si>
    <t>WM-SL-1767</t>
  </si>
  <si>
    <t>WM-SL-1769</t>
  </si>
  <si>
    <t>WM-SL-1770</t>
  </si>
  <si>
    <t>WM-SL-1771</t>
  </si>
  <si>
    <t>WM-SL-1772</t>
  </si>
  <si>
    <t>WM-SL-1773</t>
  </si>
  <si>
    <t>WM-SL-1774</t>
  </si>
  <si>
    <t>WM-SL-1776</t>
  </si>
  <si>
    <t>WM-SL-1777</t>
  </si>
  <si>
    <t>WM-SL-1778</t>
  </si>
  <si>
    <t>WM-SL-1779</t>
  </si>
  <si>
    <t>WM-SL-1780</t>
  </si>
  <si>
    <t>WM-SL-1781</t>
  </si>
  <si>
    <t>WM-SL-1782</t>
  </si>
  <si>
    <t>WM-SL-1783</t>
  </si>
  <si>
    <t>WM-SL-1811</t>
  </si>
  <si>
    <t>WM-SL-1812</t>
  </si>
  <si>
    <t>WM-SL-1813</t>
  </si>
  <si>
    <t>WM-SL-1814</t>
  </si>
  <si>
    <t>WM-SL-1815</t>
  </si>
  <si>
    <t>WM-SL-1816</t>
  </si>
  <si>
    <t>WM-SL-1817</t>
  </si>
  <si>
    <t>WM-SL-1818</t>
  </si>
  <si>
    <t>WM-SL-1819</t>
  </si>
  <si>
    <t>WM-SL-1820</t>
  </si>
  <si>
    <t>WM-SL-1821</t>
  </si>
  <si>
    <t>WM-SL-1964</t>
  </si>
  <si>
    <t>WM-SL-1965</t>
  </si>
  <si>
    <t>WM-SL-1966</t>
  </si>
  <si>
    <t>WM-SL-1967</t>
  </si>
  <si>
    <t>WM-SL-1968</t>
  </si>
  <si>
    <t>WM-SL-1969</t>
  </si>
  <si>
    <t>WM-SL-1970</t>
  </si>
  <si>
    <t>WM-SL-1990</t>
  </si>
  <si>
    <t>WM-SL-1994</t>
  </si>
  <si>
    <t>WM-SL-1995</t>
  </si>
  <si>
    <t>WM-SL-2038</t>
  </si>
  <si>
    <t>WM-SL-2040</t>
  </si>
  <si>
    <t>WM-SL-2227</t>
  </si>
  <si>
    <t>WM-SL-2228</t>
  </si>
  <si>
    <t>WM-SL-2229</t>
  </si>
  <si>
    <t>WM-SL-2307</t>
  </si>
  <si>
    <t>WM-SL-2308</t>
  </si>
  <si>
    <t>WM-SL-2361</t>
  </si>
  <si>
    <t>WM-SL-2367</t>
  </si>
  <si>
    <t>WM-SL-2368</t>
  </si>
  <si>
    <t>WM-SL-2369</t>
  </si>
  <si>
    <t>WM-SL-2370</t>
  </si>
  <si>
    <t>WM-SL-2371</t>
  </si>
  <si>
    <t>WM-SL-2372</t>
  </si>
  <si>
    <t>WM-SL-2373</t>
  </si>
  <si>
    <t>WM-SL-2374</t>
  </si>
  <si>
    <t>WM-SL-2375</t>
  </si>
  <si>
    <t>WM-SL-2376</t>
  </si>
  <si>
    <t>WM-SL-2377</t>
  </si>
  <si>
    <t>WM-SL-2378</t>
  </si>
  <si>
    <t>WM-SL-2379</t>
  </si>
  <si>
    <t>WM-SL-2380</t>
  </si>
  <si>
    <t>WM-SL-2398</t>
  </si>
  <si>
    <t>WM-SL-2399</t>
  </si>
  <si>
    <t>WM-SL-2400</t>
  </si>
  <si>
    <t>WM-SL-2401</t>
  </si>
  <si>
    <t>WM-SL-2402</t>
  </si>
  <si>
    <t>WM-SL-2403</t>
  </si>
  <si>
    <t>WM-SL-2404</t>
  </si>
  <si>
    <t>WM-SL-2430</t>
  </si>
  <si>
    <t>WM-SL-2431</t>
  </si>
  <si>
    <t>WM-SL-2432</t>
  </si>
  <si>
    <t>WM-SL-2433</t>
  </si>
  <si>
    <t>WM-SL-2434</t>
  </si>
  <si>
    <t>WM-SL-2435</t>
  </si>
  <si>
    <t>WM-SL-2436</t>
  </si>
  <si>
    <t>WM-SL-2437</t>
  </si>
  <si>
    <t>WM-SL-2438</t>
  </si>
  <si>
    <t>WM-SL-2439</t>
  </si>
  <si>
    <t>WM-SL-2440</t>
  </si>
  <si>
    <t>WM-SL-2441</t>
  </si>
  <si>
    <t>WM-SL-2442</t>
  </si>
  <si>
    <t>WM-SL-2443</t>
  </si>
  <si>
    <t>WM-SL-2444</t>
  </si>
  <si>
    <t>WM-SL-2445</t>
  </si>
  <si>
    <t>WM-SL-2446</t>
  </si>
  <si>
    <t>WM-SL-2447</t>
  </si>
  <si>
    <t>WM-SL-2448</t>
  </si>
  <si>
    <t>WM-SL-2449</t>
  </si>
  <si>
    <t>WM-SL-2450</t>
  </si>
  <si>
    <t>WM-SL-2451</t>
  </si>
  <si>
    <t>WM-SL-2452</t>
  </si>
  <si>
    <t>WM-SL-2453</t>
  </si>
  <si>
    <t>WM-SL-2454</t>
  </si>
  <si>
    <t>WM-SL-2455</t>
  </si>
  <si>
    <t>WM-SL-2456</t>
  </si>
  <si>
    <t>WM-SL-2457</t>
  </si>
  <si>
    <t>WM-SL-2458</t>
  </si>
  <si>
    <t>WM-SL-2459</t>
  </si>
  <si>
    <t>WM-SL-2460</t>
  </si>
  <si>
    <t>WM-SL-2462</t>
  </si>
  <si>
    <t>WM-SL-2463</t>
  </si>
  <si>
    <t>WM-SL-2464</t>
  </si>
  <si>
    <t>WM-SL-2465</t>
  </si>
  <si>
    <t>WM-SL-2686</t>
  </si>
  <si>
    <t>WM-SL-2721</t>
  </si>
  <si>
    <t>WM-SL-2722</t>
  </si>
  <si>
    <t>WM-SL-2723</t>
  </si>
  <si>
    <t>WM-SL-2724</t>
  </si>
  <si>
    <t>WM-SL-2725</t>
  </si>
  <si>
    <t>WM-SL-2726</t>
  </si>
  <si>
    <t>WM-SL-2929</t>
  </si>
  <si>
    <t>WM-SL-2930</t>
  </si>
  <si>
    <t>WM-SL-2931</t>
  </si>
  <si>
    <t>WM-SL-2932</t>
  </si>
  <si>
    <t>WM-SL-2933</t>
  </si>
  <si>
    <t>WM-SL-2934</t>
  </si>
  <si>
    <t>WM-SL-2935</t>
  </si>
  <si>
    <t>WM-SL-3083</t>
  </si>
  <si>
    <t>WM-SL-3084</t>
  </si>
  <si>
    <t>WM-SL-3094</t>
  </si>
  <si>
    <t>WM-SL-3098</t>
  </si>
  <si>
    <t>WM-SL-3099</t>
  </si>
  <si>
    <t>WM-SL-3100</t>
  </si>
  <si>
    <t>WM-SL-3101</t>
  </si>
  <si>
    <t>WM-SL-3104</t>
  </si>
  <si>
    <t>WM-SL-3105</t>
  </si>
  <si>
    <t>WM-SL-3106</t>
  </si>
  <si>
    <t>WM-SL-3107</t>
  </si>
  <si>
    <t>WM-SL-3108</t>
  </si>
  <si>
    <t>WM-SL-3109</t>
  </si>
  <si>
    <t>WM-SL-3110</t>
  </si>
  <si>
    <t>WM-SL-3209</t>
  </si>
  <si>
    <t>WM-SL-3210</t>
  </si>
  <si>
    <t>WM-SL-3211</t>
  </si>
  <si>
    <t>WM-SL-3231</t>
  </si>
  <si>
    <t>WM-SL-3232</t>
  </si>
  <si>
    <t>WM-SL-3235</t>
  </si>
  <si>
    <t>WM-SL-3236</t>
  </si>
  <si>
    <t>WM-SL-3237</t>
  </si>
  <si>
    <t>WM-SL-3238</t>
  </si>
  <si>
    <t>WM-SL-3239</t>
  </si>
  <si>
    <t>WM-SL-3240</t>
  </si>
  <si>
    <t>WM-SL-3241</t>
  </si>
  <si>
    <t>WM-SL-3242</t>
  </si>
  <si>
    <t>WM-SL-3243</t>
  </si>
  <si>
    <t>WM-SL-3244</t>
  </si>
  <si>
    <t>WM-SL-3245</t>
  </si>
  <si>
    <t>WM-SL-3246</t>
  </si>
  <si>
    <t>WM-SL-3247</t>
  </si>
  <si>
    <t>WM-SL-3270</t>
  </si>
  <si>
    <t>WM-SL-3271</t>
  </si>
  <si>
    <t>WM-SL-3316</t>
  </si>
  <si>
    <t>WM-SL-3317</t>
  </si>
  <si>
    <t>WM-SL-3318</t>
  </si>
  <si>
    <t>WM-SL-3319</t>
  </si>
  <si>
    <t>WM-SL-3320</t>
  </si>
  <si>
    <t>WM-SL-3329</t>
  </si>
  <si>
    <t>WM-SL-3330</t>
  </si>
  <si>
    <t>WM-SL-3331</t>
  </si>
  <si>
    <t>WM-SL-3332</t>
  </si>
  <si>
    <t>WM-SL-3333</t>
  </si>
  <si>
    <t>WM-SL-3334</t>
  </si>
  <si>
    <t>WM-SL-3335</t>
  </si>
  <si>
    <t>WM-SL-3342</t>
  </si>
  <si>
    <t>WM-SL-3343</t>
  </si>
  <si>
    <t>WM-SL-3344</t>
  </si>
  <si>
    <t>WM-SL-3345</t>
  </si>
  <si>
    <t>WM-SL-3346</t>
  </si>
  <si>
    <t>WM-SL-3347</t>
  </si>
  <si>
    <t>WM-SL-3348</t>
  </si>
  <si>
    <t>WM-SL-3349</t>
  </si>
  <si>
    <t>WM-SL-3350</t>
  </si>
  <si>
    <t>WM-SL-3422</t>
  </si>
  <si>
    <t>WM-SL-3423</t>
  </si>
  <si>
    <t>WM-SL-3424</t>
  </si>
  <si>
    <t>WM-SL-3425</t>
  </si>
  <si>
    <t>WM-SL-3426</t>
  </si>
  <si>
    <t>WM-SL-3429</t>
  </si>
  <si>
    <t>WM-SL-3439</t>
  </si>
  <si>
    <t>WM-SL-3440</t>
  </si>
  <si>
    <t>WM-SL-3457</t>
  </si>
  <si>
    <t>WM-SL-3459</t>
  </si>
  <si>
    <t>WM-SL-3461</t>
  </si>
  <si>
    <t>WM-SL-3462</t>
  </si>
  <si>
    <t>WM-SL-3488</t>
  </si>
  <si>
    <t>WM-SL-3531</t>
  </si>
  <si>
    <t>WM-SL-3532</t>
  </si>
  <si>
    <t>WM-SL-3534</t>
  </si>
  <si>
    <t>WM-SL-3540</t>
  </si>
  <si>
    <t>WM-SL-3543</t>
  </si>
  <si>
    <t>WM-SL-3544</t>
  </si>
  <si>
    <t>WM-SL-3590</t>
  </si>
  <si>
    <t>WM-SL-3591</t>
  </si>
  <si>
    <t>WM-SL-3599</t>
  </si>
  <si>
    <t>WM-SL-3600</t>
  </si>
  <si>
    <t>WM-SL-3601</t>
  </si>
  <si>
    <t>WM-SL-3602</t>
  </si>
  <si>
    <t>WM-SL-3640</t>
  </si>
  <si>
    <t>WM-SL-3641</t>
  </si>
  <si>
    <t>WM-SL-3642</t>
  </si>
  <si>
    <t>WM-SL-3643</t>
  </si>
  <si>
    <t>WM-SL-3644</t>
  </si>
  <si>
    <t>WM-SL-3650</t>
  </si>
  <si>
    <t>WM-SL-3651</t>
  </si>
  <si>
    <t>WM-SL-3724</t>
  </si>
  <si>
    <t>WM-SL-3725</t>
  </si>
  <si>
    <t>WM-SL-3726</t>
  </si>
  <si>
    <t>WM-SL-3727</t>
  </si>
  <si>
    <t>WM-SL-1768</t>
  </si>
  <si>
    <t>WM-SL-3125</t>
  </si>
  <si>
    <t>WC-SL-35</t>
  </si>
  <si>
    <t>WC-SL-34</t>
  </si>
  <si>
    <t>WC-SL-33</t>
  </si>
  <si>
    <t>WC-SL-32</t>
  </si>
  <si>
    <t>WC-SL-41</t>
  </si>
  <si>
    <t>WM-SL-3823</t>
  </si>
  <si>
    <t>WM-SL-3824</t>
  </si>
  <si>
    <t>WM-SL-3825</t>
  </si>
  <si>
    <t>WM-SL-3826</t>
  </si>
  <si>
    <t>WM-SL-3831</t>
  </si>
  <si>
    <t>WM-SL-3839</t>
  </si>
  <si>
    <t>WM-SL-3847</t>
  </si>
  <si>
    <t>WM-SL-3848</t>
  </si>
  <si>
    <t>WM-SL-3849</t>
  </si>
  <si>
    <t>WM-SL-3850</t>
  </si>
  <si>
    <t>WM-SL-3853</t>
  </si>
  <si>
    <t>WM-SL-3854</t>
  </si>
  <si>
    <t>WM-SL-3867</t>
  </si>
  <si>
    <t>WM-SL-3868</t>
  </si>
  <si>
    <t>WM-SL-3869</t>
  </si>
  <si>
    <t>WM-SL-3870</t>
  </si>
  <si>
    <t>WM-SL-3871</t>
  </si>
  <si>
    <t>WM-SL-3872</t>
  </si>
  <si>
    <t>WM-SL-3873</t>
  </si>
  <si>
    <t>WM-SL-3874</t>
  </si>
  <si>
    <t>WM-SL-3875</t>
  </si>
  <si>
    <t>WM-SL-3876</t>
  </si>
  <si>
    <t>WC-SL-135</t>
  </si>
  <si>
    <t>WC-SL-134</t>
  </si>
  <si>
    <t>WC-SL-133</t>
  </si>
  <si>
    <t>WC-SL-132</t>
  </si>
  <si>
    <t>WC-SL-131</t>
  </si>
  <si>
    <t>WC-SL-130</t>
  </si>
  <si>
    <t>WC-SL-129</t>
  </si>
  <si>
    <t>WC-SL-128</t>
  </si>
  <si>
    <t>WC-SL-127</t>
  </si>
  <si>
    <t>WC-SL-126</t>
  </si>
  <si>
    <t>WC-SL-125</t>
  </si>
  <si>
    <t>WC-SL-124</t>
  </si>
  <si>
    <t>WC-SL-123</t>
  </si>
  <si>
    <t>WC-SL-122</t>
  </si>
  <si>
    <t>WC-SL-121</t>
  </si>
  <si>
    <t>WC-SL-120</t>
  </si>
  <si>
    <t>WC-SL-119</t>
  </si>
  <si>
    <t>WC-SL-118</t>
  </si>
  <si>
    <t>WC-SL-117</t>
  </si>
  <si>
    <t>WC-SL-115</t>
  </si>
  <si>
    <t>WC-SL-108</t>
  </si>
  <si>
    <t>WC-SL-109</t>
  </si>
  <si>
    <t>WC-SL-106</t>
  </si>
  <si>
    <t>WC-SL-107</t>
  </si>
  <si>
    <t>WC-SL-105</t>
  </si>
  <si>
    <t>WC-SL-104</t>
  </si>
  <si>
    <t>WC-SL-103</t>
  </si>
  <si>
    <t>WC-SL-102</t>
  </si>
  <si>
    <t>WC-SL-101</t>
  </si>
  <si>
    <t>WC-SL-96</t>
  </si>
  <si>
    <t>WC-SL-97</t>
  </si>
  <si>
    <t>WC-SL-98</t>
  </si>
  <si>
    <t>WC-SL-99</t>
  </si>
  <si>
    <t>WC-SL-100</t>
  </si>
  <si>
    <t>WC-SL-178</t>
  </si>
  <si>
    <t>WC-SL-176</t>
  </si>
  <si>
    <t>WC-SL-177</t>
  </si>
  <si>
    <t>WC-SL-191</t>
  </si>
  <si>
    <t>WC-SL-192</t>
  </si>
  <si>
    <t>WC-SL-193</t>
  </si>
  <si>
    <t>WC-SL-197</t>
  </si>
  <si>
    <t>WC-SL-198</t>
  </si>
  <si>
    <t>WC-SL-194</t>
  </si>
  <si>
    <t>WC-SL-195</t>
  </si>
  <si>
    <t>WM-SL-3981</t>
  </si>
  <si>
    <t>WM-SL-3985</t>
  </si>
  <si>
    <t>WM-SL-3986</t>
  </si>
  <si>
    <t>WM-SL-3987</t>
  </si>
  <si>
    <t>WM-SL-3988</t>
  </si>
  <si>
    <t>WM-SL-4011</t>
  </si>
  <si>
    <t>WM-SL-4001</t>
  </si>
  <si>
    <t>WM-SL-2470</t>
  </si>
  <si>
    <t>WM-SL-2471</t>
  </si>
  <si>
    <t>WM-SL-2472</t>
  </si>
  <si>
    <t>WM-SL-4002</t>
  </si>
  <si>
    <t>SR0068</t>
  </si>
  <si>
    <t>SR0050</t>
  </si>
  <si>
    <t>SR0051</t>
  </si>
  <si>
    <t>SR0052</t>
  </si>
  <si>
    <t>SR0053</t>
  </si>
  <si>
    <t>SR0054</t>
  </si>
  <si>
    <t>SR0055</t>
  </si>
  <si>
    <t>SR0056</t>
  </si>
  <si>
    <t>SR0057</t>
  </si>
  <si>
    <t>SR0058</t>
  </si>
  <si>
    <t>SR0073</t>
  </si>
  <si>
    <t>SR0070</t>
  </si>
  <si>
    <t>SR0071</t>
  </si>
  <si>
    <t>SR0072</t>
  </si>
  <si>
    <t>SR0060</t>
  </si>
  <si>
    <t>SR0046</t>
  </si>
  <si>
    <t>SR0047</t>
  </si>
  <si>
    <t>SR0045</t>
  </si>
  <si>
    <t>SR0044</t>
  </si>
  <si>
    <t>SR0043</t>
  </si>
  <si>
    <t>SR0042</t>
  </si>
  <si>
    <t>SR0041</t>
  </si>
  <si>
    <t>SR0040</t>
  </si>
  <si>
    <t>SR0039</t>
  </si>
  <si>
    <t>SR0067</t>
  </si>
  <si>
    <t>SR0038</t>
  </si>
  <si>
    <t>SR0037</t>
  </si>
  <si>
    <t>SR0036</t>
  </si>
  <si>
    <t>SR0048</t>
  </si>
  <si>
    <t>SR0075</t>
  </si>
  <si>
    <t>SR0080</t>
  </si>
  <si>
    <t>SR0081</t>
  </si>
  <si>
    <t>SR0082</t>
  </si>
  <si>
    <t>SR0083</t>
  </si>
  <si>
    <t>SR0084</t>
  </si>
  <si>
    <t>SR0085</t>
  </si>
  <si>
    <t>SR0074</t>
  </si>
  <si>
    <t>SR0090</t>
  </si>
  <si>
    <t>SR0091</t>
  </si>
  <si>
    <t>SR0088</t>
  </si>
  <si>
    <t>SR0089</t>
  </si>
  <si>
    <t>OD</t>
  </si>
  <si>
    <t>Ductile iron cement</t>
  </si>
  <si>
    <t>Other</t>
  </si>
  <si>
    <t>HDPE</t>
  </si>
  <si>
    <t>PVC White</t>
  </si>
  <si>
    <t>Cast Iron</t>
  </si>
  <si>
    <t>ACPI</t>
  </si>
  <si>
    <t>DICL</t>
  </si>
  <si>
    <t>Polyprop</t>
  </si>
  <si>
    <t>DICACL</t>
  </si>
  <si>
    <t>UPVC Class 9</t>
  </si>
  <si>
    <t>MPVC</t>
  </si>
  <si>
    <t>PN35 Extreme DI HACL</t>
  </si>
  <si>
    <t>Poly (180m) and AC</t>
  </si>
  <si>
    <t>PSF08</t>
  </si>
  <si>
    <t>Sunshine Park</t>
  </si>
  <si>
    <t>TRF_038</t>
  </si>
  <si>
    <t>Cycleway</t>
  </si>
  <si>
    <t>PWF01</t>
  </si>
  <si>
    <t>PWF02</t>
  </si>
  <si>
    <t>PWF03</t>
  </si>
  <si>
    <t>Chargeable Land</t>
  </si>
  <si>
    <t>Reserve For Park</t>
  </si>
  <si>
    <t>Broadsound Shire Council</t>
  </si>
  <si>
    <t>Reserve For Open Space And Beffe</t>
  </si>
  <si>
    <t>Reserve For Park &amp; Recreation</t>
  </si>
  <si>
    <t>Reserve For Park And Recreation</t>
  </si>
  <si>
    <t>Belyando Shire Council</t>
  </si>
  <si>
    <t>Vacant Crown Land (Brian Coughla</t>
  </si>
  <si>
    <t>The State Of Qld Dept Of Natural</t>
  </si>
  <si>
    <t>Nebo Shire Council</t>
  </si>
  <si>
    <t>Reserve For Local Park</t>
  </si>
  <si>
    <t>Recreation Hall- Blair Athol</t>
  </si>
  <si>
    <t>C\- Nebo Shire Council</t>
  </si>
  <si>
    <t>Reserve For Recreation</t>
  </si>
  <si>
    <t>Sporting Shooters Association Of</t>
  </si>
  <si>
    <t>Reserve For Local Government</t>
  </si>
  <si>
    <t>Clermont Rodeo &amp; Show Society</t>
  </si>
  <si>
    <t>Reserve For Sport And Recreation</t>
  </si>
  <si>
    <t>Reserve For Public Hall</t>
  </si>
  <si>
    <t>Reserve For Drainage</t>
  </si>
  <si>
    <t>Reserve For Public Halls</t>
  </si>
  <si>
    <t>EMuPVC200</t>
  </si>
  <si>
    <t>EMOD110</t>
  </si>
  <si>
    <t>EMuPVC150</t>
  </si>
  <si>
    <t>EM0</t>
  </si>
  <si>
    <t>EM200</t>
  </si>
  <si>
    <t>EM80</t>
  </si>
  <si>
    <t>EMDICL300</t>
  </si>
  <si>
    <t>EMOther300</t>
  </si>
  <si>
    <t>EMHDPE300</t>
  </si>
  <si>
    <t>EMPVC150</t>
  </si>
  <si>
    <t>EMuPVC300</t>
  </si>
  <si>
    <t>EMAC150</t>
  </si>
  <si>
    <t>EMCI200</t>
  </si>
  <si>
    <t>EMuPVC100</t>
  </si>
  <si>
    <t>GMuPVC150</t>
  </si>
  <si>
    <t>GMuPVC300</t>
  </si>
  <si>
    <t>GMuPVC0</t>
  </si>
  <si>
    <t>GMACPI225</t>
  </si>
  <si>
    <t>GMVC200</t>
  </si>
  <si>
    <t>GMVC225</t>
  </si>
  <si>
    <t>GMAC200</t>
  </si>
  <si>
    <t>GMVC150</t>
  </si>
  <si>
    <t>GM0</t>
  </si>
  <si>
    <t>GMAC0</t>
  </si>
  <si>
    <t>GMDICL600</t>
  </si>
  <si>
    <t>GMPoly600</t>
  </si>
  <si>
    <t>GMPoly450</t>
  </si>
  <si>
    <t>GMPoly525</t>
  </si>
  <si>
    <t>GMuPVC225</t>
  </si>
  <si>
    <t>GMPolyprop375</t>
  </si>
  <si>
    <t>GMDICACL500</t>
  </si>
  <si>
    <t>GMAC450</t>
  </si>
  <si>
    <t>RMPoly50</t>
  </si>
  <si>
    <t>RM100</t>
  </si>
  <si>
    <t>RMuPVC150</t>
  </si>
  <si>
    <t>RM0</t>
  </si>
  <si>
    <t>RM225</t>
  </si>
  <si>
    <t>RMMPVC250</t>
  </si>
  <si>
    <t>RMDICL80</t>
  </si>
  <si>
    <t>RMDICL250</t>
  </si>
  <si>
    <t>RMHDPE315</t>
  </si>
  <si>
    <t>RMPVC250</t>
  </si>
  <si>
    <t>RMOther250</t>
  </si>
  <si>
    <t>RMPVC100</t>
  </si>
  <si>
    <t>RMAC225</t>
  </si>
  <si>
    <t>RMAC250</t>
  </si>
  <si>
    <t>0mm Unknown Effluent Main</t>
  </si>
  <si>
    <t>80mm Unknown Effluent Main</t>
  </si>
  <si>
    <t>100mm uPVC Effluent Main</t>
  </si>
  <si>
    <t>110mm OD Effluent Main</t>
  </si>
  <si>
    <t>125mm HDPE Effluent Main</t>
  </si>
  <si>
    <t>EMHDPE125</t>
  </si>
  <si>
    <t>150mm PVC Effluent Main</t>
  </si>
  <si>
    <t>150mm uPVC Effluent Main</t>
  </si>
  <si>
    <t>150mm AC Effluent Main</t>
  </si>
  <si>
    <t>200mm CI Effluent Main</t>
  </si>
  <si>
    <t>200mm HDPE Effluent Main</t>
  </si>
  <si>
    <t>EMHDPE200</t>
  </si>
  <si>
    <t>200mm Unknown Effluent Main</t>
  </si>
  <si>
    <t>EM225</t>
  </si>
  <si>
    <t>EM300</t>
  </si>
  <si>
    <t>300mm DICL Effluent Main</t>
  </si>
  <si>
    <t>300mm HDPE Effluent Main</t>
  </si>
  <si>
    <t>300mm Other Effluent Main</t>
  </si>
  <si>
    <t>300mm uPVC Effluent Main</t>
  </si>
  <si>
    <t>375mm Unknown Effluent Main</t>
  </si>
  <si>
    <t>EM375</t>
  </si>
  <si>
    <t>0mm AC Gravity Main</t>
  </si>
  <si>
    <t>0mm Unknown Gravity Main</t>
  </si>
  <si>
    <t>0mm uPVC Gravity Main</t>
  </si>
  <si>
    <t>150mm uPVC Gravity Main</t>
  </si>
  <si>
    <t>150mm VC Gravity Main</t>
  </si>
  <si>
    <t>152mm VC Gravity Main</t>
  </si>
  <si>
    <t>GMVC152</t>
  </si>
  <si>
    <t>200mm AC Gravity Main</t>
  </si>
  <si>
    <t>200mm VC Gravity Main</t>
  </si>
  <si>
    <t>225mm IPLEX Gravity Main</t>
  </si>
  <si>
    <t>225mm ACPI Gravity Main</t>
  </si>
  <si>
    <t>225mm uPVC Gravity Main</t>
  </si>
  <si>
    <t>225mm VC Gravity Main</t>
  </si>
  <si>
    <t>229mm RC Gravity Main</t>
  </si>
  <si>
    <t>GMRC229</t>
  </si>
  <si>
    <t>229mm VC Gravity Main</t>
  </si>
  <si>
    <t>GMVC229</t>
  </si>
  <si>
    <t>300mm uPVC Gravity Main</t>
  </si>
  <si>
    <t>305mm RC Gravity Main</t>
  </si>
  <si>
    <t>GMRC305</t>
  </si>
  <si>
    <t>375mm Polyprop Gravity Main</t>
  </si>
  <si>
    <t>375mm uPVC Gravity Main</t>
  </si>
  <si>
    <t>GMuPVC375</t>
  </si>
  <si>
    <t>450mm AC Gravity Main</t>
  </si>
  <si>
    <t>450mm Poly Gravity Main</t>
  </si>
  <si>
    <t>450mm Unknown Gravity Main</t>
  </si>
  <si>
    <t>GM450</t>
  </si>
  <si>
    <t>500mm DICACL Gravity Main</t>
  </si>
  <si>
    <t>525mm Poly Gravity Main</t>
  </si>
  <si>
    <t>600mm DICL Gravity Main</t>
  </si>
  <si>
    <t>600mm Poly Gravity Main</t>
  </si>
  <si>
    <t>0mm Unknown Rising Main</t>
  </si>
  <si>
    <t>50mm Poly Rising Main</t>
  </si>
  <si>
    <t>80mm DICL Rising Main</t>
  </si>
  <si>
    <t>100mm PVC Rising Main</t>
  </si>
  <si>
    <t>100mm Unknown Rising Main</t>
  </si>
  <si>
    <t>150mm uPVC Rising Main</t>
  </si>
  <si>
    <t>225mm AC Rising Main</t>
  </si>
  <si>
    <t>225mm Unknown Rising Main</t>
  </si>
  <si>
    <t>225mm uPVC Rising Main</t>
  </si>
  <si>
    <t>RMuPVC225</t>
  </si>
  <si>
    <t>250mm AC Rising Main</t>
  </si>
  <si>
    <t>250mm DICL Rising Main</t>
  </si>
  <si>
    <t>250mm MPVC Rising Main</t>
  </si>
  <si>
    <t>250mm Other Rising Main</t>
  </si>
  <si>
    <t>250mm PVC Rising Main</t>
  </si>
  <si>
    <t>300mm uPVC Rising Main</t>
  </si>
  <si>
    <t>RMuPVC300</t>
  </si>
  <si>
    <t>315mm HDPE Rising Main</t>
  </si>
  <si>
    <t>Clermont STP - Effluent Polishing Plant and Pipelines</t>
  </si>
  <si>
    <t>Dysart PS - New</t>
  </si>
  <si>
    <t>Moranbah PS15 - Upgrade backup power</t>
  </si>
  <si>
    <t>SW</t>
  </si>
  <si>
    <t>150mm Ductile Iron Water Main</t>
  </si>
  <si>
    <t>WMDI150</t>
  </si>
  <si>
    <t>225mm Ductile Iron Water Main</t>
  </si>
  <si>
    <t>WMDI225</t>
  </si>
  <si>
    <t>300mm Ductile Iron Water Main</t>
  </si>
  <si>
    <t>WMDI300</t>
  </si>
  <si>
    <t>375mm Ductile Iron Water Main</t>
  </si>
  <si>
    <t>WMDI375</t>
  </si>
  <si>
    <t>450mm Ductile Iron Water Main</t>
  </si>
  <si>
    <t>WMDI450</t>
  </si>
  <si>
    <t>525mm Ductile Iron Water Main</t>
  </si>
  <si>
    <t>WMDI525</t>
  </si>
  <si>
    <t>200mm Ductile Iron Water Main</t>
  </si>
  <si>
    <t>WMDI200</t>
  </si>
  <si>
    <t>150mm AC/FRC Water Main</t>
  </si>
  <si>
    <t>WMAC/FRC150</t>
  </si>
  <si>
    <t>As per AC unit rate</t>
  </si>
  <si>
    <t>50mm Unknown Water Main</t>
  </si>
  <si>
    <t>WM50</t>
  </si>
  <si>
    <t>200mm AC/FRC Water Main</t>
  </si>
  <si>
    <t>WMAC/FRC200</t>
  </si>
  <si>
    <t>250mm AC/FRC Water Main</t>
  </si>
  <si>
    <t>WMAC/FRC250</t>
  </si>
  <si>
    <t>300mm AC/FRC Water Main</t>
  </si>
  <si>
    <t>WMAC/FRC300</t>
  </si>
  <si>
    <t>375mm AC/FRC Water Main</t>
  </si>
  <si>
    <t>WMAC/FRC375</t>
  </si>
  <si>
    <t>450mm AC/FRC Water Main</t>
  </si>
  <si>
    <t>WMAC/FRC450</t>
  </si>
  <si>
    <t>525mm AC/FRC Water Main</t>
  </si>
  <si>
    <t>WMAC/FRC525</t>
  </si>
  <si>
    <t>750mm AC Water Main</t>
  </si>
  <si>
    <t>WMAC750</t>
  </si>
  <si>
    <t>No rate available - Nominal assumed rate</t>
  </si>
  <si>
    <t>750mm Unknown Water Main</t>
  </si>
  <si>
    <t>WM750</t>
  </si>
  <si>
    <t>RD126</t>
  </si>
  <si>
    <t>RD127</t>
  </si>
  <si>
    <t>RD128</t>
  </si>
  <si>
    <r>
      <t xml:space="preserve">Qty Works
</t>
    </r>
    <r>
      <rPr>
        <i/>
        <sz val="11"/>
        <color theme="0"/>
        <rFont val="Arial Narrow"/>
        <family val="2"/>
      </rPr>
      <t>Intersection (ea)
Structures (ea)
Roads and Paths (m)</t>
    </r>
  </si>
  <si>
    <t>per m</t>
  </si>
  <si>
    <t>NPV Assessment
(18 year)</t>
  </si>
  <si>
    <t>IRC Asset #</t>
  </si>
  <si>
    <t>C0036917</t>
  </si>
  <si>
    <t>C0036934</t>
  </si>
  <si>
    <t>C0036848</t>
  </si>
  <si>
    <t>Pioneer Road</t>
  </si>
  <si>
    <t>Turrawalla Road</t>
  </si>
  <si>
    <t>Davidson Street</t>
  </si>
  <si>
    <t>Urban Major Collector Road</t>
  </si>
  <si>
    <t>Urban Arterial Road</t>
  </si>
  <si>
    <t>Rural Arterial Road (C Route)</t>
  </si>
  <si>
    <t>Rural Collector Road (Class 4)</t>
  </si>
  <si>
    <t>Rural Collector Road (Class 4</t>
  </si>
  <si>
    <t>C0036837</t>
  </si>
  <si>
    <t>C0036838</t>
  </si>
  <si>
    <t>C0036976</t>
  </si>
  <si>
    <t>C0036844</t>
  </si>
  <si>
    <t>C0036774</t>
  </si>
  <si>
    <t>C0036833</t>
  </si>
  <si>
    <t>C0036944</t>
  </si>
  <si>
    <t>C0037079</t>
  </si>
  <si>
    <t>C0037133</t>
  </si>
  <si>
    <t>C0037247</t>
  </si>
  <si>
    <t>C0036900</t>
  </si>
  <si>
    <t>C0036575</t>
  </si>
  <si>
    <t>C0036577</t>
  </si>
  <si>
    <t>C0036634</t>
  </si>
  <si>
    <t>C0036635</t>
  </si>
  <si>
    <t>C0036639</t>
  </si>
  <si>
    <t>C0036642</t>
  </si>
  <si>
    <t>C0036665</t>
  </si>
  <si>
    <t>C0036716</t>
  </si>
  <si>
    <t>C0036697</t>
  </si>
  <si>
    <t>C0036952</t>
  </si>
  <si>
    <t>C0036893</t>
  </si>
  <si>
    <t>C0036907</t>
  </si>
  <si>
    <t>C0036738</t>
  </si>
  <si>
    <t>C0036751</t>
  </si>
  <si>
    <t>C0036762</t>
  </si>
  <si>
    <t>C0036754</t>
  </si>
  <si>
    <t>C0036771</t>
  </si>
  <si>
    <t>C0036788</t>
  </si>
  <si>
    <t>C0036828</t>
  </si>
  <si>
    <t>C0037120</t>
  </si>
  <si>
    <t>C0036865</t>
  </si>
  <si>
    <t>C0036753</t>
  </si>
  <si>
    <t>C0036889</t>
  </si>
  <si>
    <t>C0036888</t>
  </si>
  <si>
    <t>C0036897</t>
  </si>
  <si>
    <t>C0036924</t>
  </si>
  <si>
    <t>C0036931</t>
  </si>
  <si>
    <t>C0036704</t>
  </si>
  <si>
    <t>C0036936</t>
  </si>
  <si>
    <t>C0036963</t>
  </si>
  <si>
    <t>C0036967</t>
  </si>
  <si>
    <t>C0036971</t>
  </si>
  <si>
    <t>C0037003</t>
  </si>
  <si>
    <t>C0037031</t>
  </si>
  <si>
    <t>C0037034</t>
  </si>
  <si>
    <t>C0037074</t>
  </si>
  <si>
    <t>C0037076</t>
  </si>
  <si>
    <t>C0036736</t>
  </si>
  <si>
    <t>C0037115</t>
  </si>
  <si>
    <t>C0037117</t>
  </si>
  <si>
    <t>C0037136</t>
  </si>
  <si>
    <t>C0037142</t>
  </si>
  <si>
    <t>C0037149</t>
  </si>
  <si>
    <t>C0037150</t>
  </si>
  <si>
    <t>C0037157</t>
  </si>
  <si>
    <t>C0037160</t>
  </si>
  <si>
    <t>C0037182</t>
  </si>
  <si>
    <t>C0037214</t>
  </si>
  <si>
    <t>C0037220</t>
  </si>
  <si>
    <t>C0037225</t>
  </si>
  <si>
    <t>C0037243</t>
  </si>
  <si>
    <t>C0036715</t>
  </si>
  <si>
    <t>C0036734</t>
  </si>
  <si>
    <t>C0037208</t>
  </si>
  <si>
    <t>C0036979</t>
  </si>
  <si>
    <t>C0036824</t>
  </si>
  <si>
    <t>C0036950</t>
  </si>
  <si>
    <t>C0037107</t>
  </si>
  <si>
    <t>C0037207</t>
  </si>
  <si>
    <t>C0037253</t>
  </si>
  <si>
    <t>C0036645</t>
  </si>
  <si>
    <t>C0036701</t>
  </si>
  <si>
    <t>C0036640</t>
  </si>
  <si>
    <t>C0036795</t>
  </si>
  <si>
    <t>C0036792</t>
  </si>
  <si>
    <t>C0036899</t>
  </si>
  <si>
    <t>C0037196</t>
  </si>
  <si>
    <t>C0036793</t>
  </si>
  <si>
    <t>C0036823</t>
  </si>
  <si>
    <t>C0037023</t>
  </si>
  <si>
    <t>C0037267</t>
  </si>
  <si>
    <t>C0037266</t>
  </si>
  <si>
    <t>C0037081</t>
  </si>
  <si>
    <t>C0036951</t>
  </si>
  <si>
    <t>C0037219</t>
  </si>
  <si>
    <t>C0036744</t>
  </si>
  <si>
    <t>C0037228</t>
  </si>
  <si>
    <t>C0036728</t>
  </si>
  <si>
    <t>C0036708</t>
  </si>
  <si>
    <t>C0036709</t>
  </si>
  <si>
    <t>C0036749</t>
  </si>
  <si>
    <t>C0037165</t>
  </si>
  <si>
    <t>C0001504</t>
  </si>
  <si>
    <t>C0001446</t>
  </si>
  <si>
    <t>C0055445</t>
  </si>
  <si>
    <t>C0001352</t>
  </si>
  <si>
    <t>C0056927</t>
  </si>
  <si>
    <t>C0001349</t>
  </si>
  <si>
    <t>C0055223</t>
  </si>
  <si>
    <t>C0001480</t>
  </si>
  <si>
    <t>C0055219</t>
  </si>
  <si>
    <t>C0001507</t>
  </si>
  <si>
    <t>C0048167</t>
  </si>
  <si>
    <t>C0055271</t>
  </si>
  <si>
    <t>C0055273</t>
  </si>
  <si>
    <t>C0001460</t>
  </si>
  <si>
    <t>C0055272</t>
  </si>
  <si>
    <t>C0055282</t>
  </si>
  <si>
    <t>C0001443</t>
  </si>
  <si>
    <t>C0001494</t>
  </si>
  <si>
    <t>C0055221</t>
  </si>
  <si>
    <t>C0051795</t>
  </si>
  <si>
    <t>C0055409</t>
  </si>
  <si>
    <t>C0055216</t>
  </si>
  <si>
    <t>C0001471</t>
  </si>
  <si>
    <t>C0055222</t>
  </si>
  <si>
    <t>C0001501</t>
  </si>
  <si>
    <t>C0056931</t>
  </si>
  <si>
    <t>C0047903</t>
  </si>
  <si>
    <t>C0001164</t>
  </si>
  <si>
    <t>C0055298</t>
  </si>
  <si>
    <t>C0050015</t>
  </si>
  <si>
    <t>C0001274</t>
  </si>
  <si>
    <t>C0001168</t>
  </si>
  <si>
    <t>C0001148</t>
  </si>
  <si>
    <t>C0056932</t>
  </si>
  <si>
    <t>C0001468</t>
  </si>
  <si>
    <t>C0055300</t>
  </si>
  <si>
    <t>C0051057</t>
  </si>
  <si>
    <t>C0056920</t>
  </si>
  <si>
    <t>C0055299</t>
  </si>
  <si>
    <t>C0056933</t>
  </si>
  <si>
    <t>C0055459</t>
  </si>
  <si>
    <t>C0055309</t>
  </si>
  <si>
    <t>C0001142</t>
  </si>
  <si>
    <t>C0001448</t>
  </si>
  <si>
    <t>C0001440</t>
  </si>
  <si>
    <t>C0056924</t>
  </si>
  <si>
    <t>C0001425</t>
  </si>
  <si>
    <t>C0001432</t>
  </si>
  <si>
    <t>C0055432</t>
  </si>
  <si>
    <t>C0001487</t>
  </si>
  <si>
    <t>C0001502</t>
  </si>
  <si>
    <t>C0055297</t>
  </si>
  <si>
    <t>C0001303</t>
  </si>
  <si>
    <t>C0055246</t>
  </si>
  <si>
    <t>C0001109</t>
  </si>
  <si>
    <t>C0046634</t>
  </si>
  <si>
    <t>C0055308</t>
  </si>
  <si>
    <t>C0055262</t>
  </si>
  <si>
    <t>C0001049</t>
  </si>
  <si>
    <t>C0047914</t>
  </si>
  <si>
    <t>C0001288</t>
  </si>
  <si>
    <t>C0001473</t>
  </si>
  <si>
    <t>C0055278</t>
  </si>
  <si>
    <t>C0055275</t>
  </si>
  <si>
    <t>C0055426</t>
  </si>
  <si>
    <t>C0001280</t>
  </si>
  <si>
    <t>C0001137</t>
  </si>
  <si>
    <t>C0056935</t>
  </si>
  <si>
    <t>C0056925</t>
  </si>
  <si>
    <t>C0056919</t>
  </si>
  <si>
    <t>C0056922</t>
  </si>
  <si>
    <t>C0056921</t>
  </si>
  <si>
    <t>C0056923</t>
  </si>
  <si>
    <t>C0056934</t>
  </si>
  <si>
    <t>C0055302</t>
  </si>
  <si>
    <t>C0001488</t>
  </si>
  <si>
    <t>C0055190</t>
  </si>
  <si>
    <t>C0001334</t>
  </si>
  <si>
    <t>C0001357</t>
  </si>
  <si>
    <t>C0001457</t>
  </si>
  <si>
    <t>C0001493</t>
  </si>
  <si>
    <t>C0001454</t>
  </si>
  <si>
    <t>C0001438</t>
  </si>
  <si>
    <t>C0001337</t>
  </si>
  <si>
    <t>C0056926</t>
  </si>
  <si>
    <t>C0001459</t>
  </si>
  <si>
    <t>C0056928</t>
  </si>
  <si>
    <t>C0046588</t>
  </si>
  <si>
    <t>C0056929</t>
  </si>
  <si>
    <t>C0055218</t>
  </si>
  <si>
    <t>C0055277</t>
  </si>
  <si>
    <t>C0046441</t>
  </si>
  <si>
    <t>C0056930</t>
  </si>
  <si>
    <t>C0055220</t>
  </si>
  <si>
    <t>C0056936</t>
  </si>
  <si>
    <t>C0001436</t>
  </si>
  <si>
    <t>C0001482</t>
  </si>
  <si>
    <t>C0001483</t>
  </si>
  <si>
    <t>C0001474</t>
  </si>
  <si>
    <t>C0056938</t>
  </si>
  <si>
    <t>C0001304</t>
  </si>
  <si>
    <t>C0055433</t>
  </si>
  <si>
    <t>C0055252</t>
  </si>
  <si>
    <t>C0055329</t>
  </si>
  <si>
    <t>C0002869</t>
  </si>
  <si>
    <t>C0046598</t>
  </si>
  <si>
    <t>C0001437</t>
  </si>
  <si>
    <t>79M112122</t>
  </si>
  <si>
    <t>1M112119</t>
  </si>
  <si>
    <t>53MC367</t>
  </si>
  <si>
    <t>7M11218</t>
  </si>
  <si>
    <t>14M112127</t>
  </si>
  <si>
    <t>16M11212</t>
  </si>
  <si>
    <t>47M11213</t>
  </si>
  <si>
    <t>31CNS302</t>
  </si>
  <si>
    <t>22M112113</t>
  </si>
  <si>
    <t>23M112116</t>
  </si>
  <si>
    <t>8SP113228</t>
  </si>
  <si>
    <t>15D111249</t>
  </si>
  <si>
    <t>15D11129</t>
  </si>
  <si>
    <t>8SP125677</t>
  </si>
  <si>
    <t>56SP179898</t>
  </si>
  <si>
    <t>1D111224</t>
  </si>
  <si>
    <t>51M112140</t>
  </si>
  <si>
    <t>30M112137</t>
  </si>
  <si>
    <t>12M112129</t>
  </si>
  <si>
    <t>10M112130</t>
  </si>
  <si>
    <t>22M112143</t>
  </si>
  <si>
    <t>42M112135</t>
  </si>
  <si>
    <t>7M112136</t>
  </si>
  <si>
    <t>1CP909342</t>
  </si>
  <si>
    <t>39M973105</t>
  </si>
  <si>
    <t>1SP125156</t>
  </si>
  <si>
    <t>905SP104485</t>
  </si>
  <si>
    <t>1M973148</t>
  </si>
  <si>
    <t>21M97357</t>
  </si>
  <si>
    <t>20M97351</t>
  </si>
  <si>
    <t>39GV270</t>
  </si>
  <si>
    <t>907SP104497</t>
  </si>
  <si>
    <t>3M97394</t>
  </si>
  <si>
    <t>912SP179892</t>
  </si>
  <si>
    <t>44M97374</t>
  </si>
  <si>
    <t>1SP104459</t>
  </si>
  <si>
    <t>300RP903286</t>
  </si>
  <si>
    <t>14C9569</t>
  </si>
  <si>
    <t>48C95123</t>
  </si>
  <si>
    <t>56GV307</t>
  </si>
  <si>
    <t>53GV157</t>
  </si>
  <si>
    <t>23C95124</t>
  </si>
  <si>
    <t>51C95131</t>
  </si>
  <si>
    <t>42D111245</t>
  </si>
  <si>
    <t>74CP847480</t>
  </si>
  <si>
    <t>1CP912826</t>
  </si>
  <si>
    <t>605N1101</t>
  </si>
  <si>
    <t>67G112845</t>
  </si>
  <si>
    <t>27C957</t>
  </si>
  <si>
    <t>384SP230470</t>
  </si>
  <si>
    <t>142MC498</t>
  </si>
  <si>
    <t>123CP858229</t>
  </si>
  <si>
    <t>2RP604409</t>
  </si>
  <si>
    <t>21D111289</t>
  </si>
  <si>
    <t>20D111283</t>
  </si>
  <si>
    <t>17M97342</t>
  </si>
  <si>
    <t>301RP903301</t>
  </si>
  <si>
    <t>11CLM618</t>
  </si>
  <si>
    <t>911SP179891</t>
  </si>
  <si>
    <t>910SP179890</t>
  </si>
  <si>
    <t>906SP104496</t>
  </si>
  <si>
    <t>909SP104499</t>
  </si>
  <si>
    <t>908SP104498</t>
  </si>
  <si>
    <t>905SP104495</t>
  </si>
  <si>
    <t>19SP158749</t>
  </si>
  <si>
    <t>610N1101</t>
  </si>
  <si>
    <t>1RP609332</t>
  </si>
  <si>
    <t>117MC449</t>
  </si>
  <si>
    <t>50CP858167</t>
  </si>
  <si>
    <t>12CP852618</t>
  </si>
  <si>
    <t>133GV265</t>
  </si>
  <si>
    <t>32CNS395</t>
  </si>
  <si>
    <t>2CP858167</t>
  </si>
  <si>
    <t>3CP858167</t>
  </si>
  <si>
    <t>1CP858167</t>
  </si>
  <si>
    <t>17M112128</t>
  </si>
  <si>
    <t>23CNS396</t>
  </si>
  <si>
    <t>1SP203779</t>
  </si>
  <si>
    <t>162CLM664</t>
  </si>
  <si>
    <t>49C95123</t>
  </si>
  <si>
    <t>32SP153765</t>
  </si>
  <si>
    <t>33SP153765</t>
  </si>
  <si>
    <t>28MC810248</t>
  </si>
  <si>
    <t>112N1101</t>
  </si>
  <si>
    <t>59N1101</t>
  </si>
  <si>
    <t>22HLN233</t>
  </si>
  <si>
    <t>12G112833</t>
  </si>
  <si>
    <t>64N1109</t>
  </si>
  <si>
    <t>105MC532</t>
  </si>
  <si>
    <t>Middlemount Community Facility</t>
  </si>
  <si>
    <t>24M112147;
25M112154;
6M112154;
16M112130;
24CP891098</t>
  </si>
  <si>
    <t>Moranbah Youth Centre</t>
  </si>
  <si>
    <t>12SP301946</t>
  </si>
  <si>
    <t>IRC Location Parent#</t>
  </si>
  <si>
    <t>IRC Land Asset#</t>
  </si>
  <si>
    <t>11SP208044</t>
  </si>
  <si>
    <t>15M112147</t>
  </si>
  <si>
    <t>C0046566</t>
  </si>
  <si>
    <t>C0046474</t>
  </si>
  <si>
    <t>C0046406</t>
  </si>
  <si>
    <t>C0056943</t>
  </si>
  <si>
    <t>C0046570</t>
  </si>
  <si>
    <t>C0047879</t>
  </si>
  <si>
    <t>C0047915</t>
  </si>
  <si>
    <t>C0047905</t>
  </si>
  <si>
    <t>C0046587</t>
  </si>
  <si>
    <t>C0046565</t>
  </si>
  <si>
    <t>C0047883</t>
  </si>
  <si>
    <t>C0046480</t>
  </si>
  <si>
    <t>C0047887</t>
  </si>
  <si>
    <t>C0047920</t>
  </si>
  <si>
    <t>C0047878</t>
  </si>
  <si>
    <t>C0047901</t>
  </si>
  <si>
    <t>C0047908</t>
  </si>
  <si>
    <t>C0046583</t>
  </si>
  <si>
    <t>C0046569</t>
  </si>
  <si>
    <t>C0047899</t>
  </si>
  <si>
    <t>C0056945</t>
  </si>
  <si>
    <t>C0046575</t>
  </si>
  <si>
    <t>C0046579</t>
  </si>
  <si>
    <t>C0047888</t>
  </si>
  <si>
    <t>C0046581</t>
  </si>
  <si>
    <t>C0048165</t>
  </si>
  <si>
    <t>C0047900</t>
  </si>
  <si>
    <t>C0046586</t>
  </si>
  <si>
    <t>C0046633</t>
  </si>
  <si>
    <t>C0047922</t>
  </si>
  <si>
    <t>C0046618</t>
  </si>
  <si>
    <t>C0046580</t>
  </si>
  <si>
    <t>C0047864</t>
  </si>
  <si>
    <t>C0046584</t>
  </si>
  <si>
    <t>C0047904</t>
  </si>
  <si>
    <t>C0046578</t>
  </si>
  <si>
    <t>C0047860</t>
  </si>
  <si>
    <t>C0046404</t>
  </si>
  <si>
    <t>C0046546</t>
  </si>
  <si>
    <t>C0047923</t>
  </si>
  <si>
    <t>C0047859</t>
  </si>
  <si>
    <t>C0046589</t>
  </si>
  <si>
    <t>C0047930</t>
  </si>
  <si>
    <t>C0046592</t>
  </si>
  <si>
    <t>C0046440</t>
  </si>
  <si>
    <t>C0051675</t>
  </si>
  <si>
    <t>C0046452</t>
  </si>
  <si>
    <t>C0046540</t>
  </si>
  <si>
    <t>C0046573</t>
  </si>
  <si>
    <t>C0046537</t>
  </si>
  <si>
    <t>C0046550</t>
  </si>
  <si>
    <t>997 SP262603</t>
  </si>
  <si>
    <t>999 SP252738</t>
  </si>
  <si>
    <t>22M97350</t>
  </si>
  <si>
    <t>144CLM498</t>
  </si>
  <si>
    <t>1CLM605</t>
  </si>
  <si>
    <t>23GV263</t>
  </si>
  <si>
    <t>IRC Asset#</t>
  </si>
  <si>
    <t>Locality</t>
  </si>
  <si>
    <t>C0047744</t>
  </si>
  <si>
    <t>MBH:Pump Station 2</t>
  </si>
  <si>
    <t>C0047745</t>
  </si>
  <si>
    <t>MBH:Pump Station 5</t>
  </si>
  <si>
    <t>C0047746</t>
  </si>
  <si>
    <t>MBH:Pump Station 7</t>
  </si>
  <si>
    <t>C0047747</t>
  </si>
  <si>
    <t>MBH:Pump Station 8</t>
  </si>
  <si>
    <t>C0047749</t>
  </si>
  <si>
    <t xml:space="preserve">MBH:Pump Station 3 </t>
  </si>
  <si>
    <t>C0047752</t>
  </si>
  <si>
    <t>MBH:Pump Station 14</t>
  </si>
  <si>
    <t>C0047753</t>
  </si>
  <si>
    <t>MBH:Flygt 4 Pump Station</t>
  </si>
  <si>
    <t>C0047754</t>
  </si>
  <si>
    <t>Effluent Pump Station</t>
  </si>
  <si>
    <t>GLN:Effluent Pump Station 5</t>
  </si>
  <si>
    <t>C0047755</t>
  </si>
  <si>
    <t>GLN:Pump Station 2</t>
  </si>
  <si>
    <t>C0047756</t>
  </si>
  <si>
    <t>GLN:Pump Station 1</t>
  </si>
  <si>
    <t>C0047757</t>
  </si>
  <si>
    <t>GLN:Pump Station 3</t>
  </si>
  <si>
    <t>C0047758</t>
  </si>
  <si>
    <t>GLN:Pump Station 4</t>
  </si>
  <si>
    <t>C0047759</t>
  </si>
  <si>
    <t>NBO:Pump Station 4</t>
  </si>
  <si>
    <t>C0047760</t>
  </si>
  <si>
    <t>NBO:Pump Station 3</t>
  </si>
  <si>
    <t>C0047761</t>
  </si>
  <si>
    <t>MBH:Pump Station 12</t>
  </si>
  <si>
    <t>C0047762</t>
  </si>
  <si>
    <t>MBH:Pump Station 10</t>
  </si>
  <si>
    <t>C0047765</t>
  </si>
  <si>
    <t>MBH:Pump Station 9</t>
  </si>
  <si>
    <t>C0047766</t>
  </si>
  <si>
    <t>NBO:Pump Station 5</t>
  </si>
  <si>
    <t>C0047767</t>
  </si>
  <si>
    <t>NBO:Pump Station 2</t>
  </si>
  <si>
    <t>C0047768</t>
  </si>
  <si>
    <t>NBO:Pump Station 1</t>
  </si>
  <si>
    <t>C0047771</t>
  </si>
  <si>
    <t>GLN:Effluent Pump Station 7</t>
  </si>
  <si>
    <t>C0047772</t>
  </si>
  <si>
    <t>DYS:Pump Station 1</t>
  </si>
  <si>
    <t>C0047773</t>
  </si>
  <si>
    <t>DYS:Pump Station 2</t>
  </si>
  <si>
    <t>C0047778</t>
  </si>
  <si>
    <t>CLM:Pump Station 2</t>
  </si>
  <si>
    <t>C0047779</t>
  </si>
  <si>
    <t>CLM:Pump Station 1</t>
  </si>
  <si>
    <t>C0047781</t>
  </si>
  <si>
    <t>MMT:Pump Station 2</t>
  </si>
  <si>
    <t>Mddlmnt</t>
  </si>
  <si>
    <t>C0047782</t>
  </si>
  <si>
    <t>MMT:Pump Station 1</t>
  </si>
  <si>
    <t>C0047783</t>
  </si>
  <si>
    <t>MMT:Pump Station 3</t>
  </si>
  <si>
    <t>C0047784</t>
  </si>
  <si>
    <t>MMT:Pump Station 4</t>
  </si>
  <si>
    <t>C0047786</t>
  </si>
  <si>
    <t>MBH:Pump Station 1</t>
  </si>
  <si>
    <t>C0047788</t>
  </si>
  <si>
    <t>MBH:Pump Station 15</t>
  </si>
  <si>
    <t>C0046735</t>
  </si>
  <si>
    <t>MBH:Wastewater Treatment Plant</t>
  </si>
  <si>
    <t>C0047838</t>
  </si>
  <si>
    <t>NBO:Wastewater Treatment Plant</t>
  </si>
  <si>
    <t>C0047830</t>
  </si>
  <si>
    <t>CLM:Wastewater Treatment Plant</t>
  </si>
  <si>
    <t>C0047834</t>
  </si>
  <si>
    <t>GLN:Wastewater Treatment Plant</t>
  </si>
  <si>
    <t>C0047832</t>
  </si>
  <si>
    <t>DYS:Wastewater Treatment Plant</t>
  </si>
  <si>
    <t>C0047836</t>
  </si>
  <si>
    <t>MMT:Wastewater Treatment Plant</t>
  </si>
  <si>
    <t>C0013354</t>
  </si>
  <si>
    <t>C0013204</t>
  </si>
  <si>
    <t>C0016048</t>
  </si>
  <si>
    <t>C0013144</t>
  </si>
  <si>
    <t>C0013182</t>
  </si>
  <si>
    <t>C0013112</t>
  </si>
  <si>
    <t>C0013290</t>
  </si>
  <si>
    <t>C0052465</t>
  </si>
  <si>
    <t>C0013196</t>
  </si>
  <si>
    <t>C0013119</t>
  </si>
  <si>
    <t>C0052480</t>
  </si>
  <si>
    <t>C0053015</t>
  </si>
  <si>
    <t>C0052350</t>
  </si>
  <si>
    <t>C0052352</t>
  </si>
  <si>
    <t>C0052482</t>
  </si>
  <si>
    <t>C0016059</t>
  </si>
  <si>
    <t>C0053021</t>
  </si>
  <si>
    <t>C0052353</t>
  </si>
  <si>
    <t>C0053011</t>
  </si>
  <si>
    <t>C0053020</t>
  </si>
  <si>
    <t>C0052315</t>
  </si>
  <si>
    <t>C0053124</t>
  </si>
  <si>
    <t>C0052936</t>
  </si>
  <si>
    <t>C0052944</t>
  </si>
  <si>
    <t>C0052534</t>
  </si>
  <si>
    <t>C0009203</t>
  </si>
  <si>
    <t>C0052531</t>
  </si>
  <si>
    <t>C0052538</t>
  </si>
  <si>
    <t>C0010455</t>
  </si>
  <si>
    <t>C0052686</t>
  </si>
  <si>
    <t>C0052651</t>
  </si>
  <si>
    <t>C0009035</t>
  </si>
  <si>
    <t>C0009079</t>
  </si>
  <si>
    <t>C0052687</t>
  </si>
  <si>
    <t>C0009036</t>
  </si>
  <si>
    <t>C0053923</t>
  </si>
  <si>
    <t>C0052685</t>
  </si>
  <si>
    <t>C0052532</t>
  </si>
  <si>
    <t>C0009215</t>
  </si>
  <si>
    <t>C0052683</t>
  </si>
  <si>
    <t>C0052684</t>
  </si>
  <si>
    <t>C0052693</t>
  </si>
  <si>
    <t>C0009171</t>
  </si>
  <si>
    <t>C0018331</t>
  </si>
  <si>
    <t>C0052526</t>
  </si>
  <si>
    <t>C0052524</t>
  </si>
  <si>
    <t>C0052724</t>
  </si>
  <si>
    <t>C0010654</t>
  </si>
  <si>
    <t>C0052859</t>
  </si>
  <si>
    <t>C0052722</t>
  </si>
  <si>
    <t>C0052807</t>
  </si>
  <si>
    <t>C0052931</t>
  </si>
  <si>
    <t>C0052725</t>
  </si>
  <si>
    <t>C0052714</t>
  </si>
  <si>
    <t>C0009194</t>
  </si>
  <si>
    <t>C0052801</t>
  </si>
  <si>
    <t>C0052711</t>
  </si>
  <si>
    <t>C0052710</t>
  </si>
  <si>
    <t>C0052689</t>
  </si>
  <si>
    <t>C0052691</t>
  </si>
  <si>
    <t>C0052688</t>
  </si>
  <si>
    <t>C0009125</t>
  </si>
  <si>
    <t>C0052649</t>
  </si>
  <si>
    <t>C0052648</t>
  </si>
  <si>
    <t>C0052858</t>
  </si>
  <si>
    <t>C0009188</t>
  </si>
  <si>
    <t>C0009193</t>
  </si>
  <si>
    <t>C0052652</t>
  </si>
  <si>
    <t>C0009065</t>
  </si>
  <si>
    <t>C0009068</t>
  </si>
  <si>
    <t>C0009064</t>
  </si>
  <si>
    <t>C0052723</t>
  </si>
  <si>
    <t>C0009195</t>
  </si>
  <si>
    <t>C0009196</t>
  </si>
  <si>
    <t>C0009069</t>
  </si>
  <si>
    <t>C0052799</t>
  </si>
  <si>
    <t>C0052647</t>
  </si>
  <si>
    <t>C0052857</t>
  </si>
  <si>
    <t>C0010638</t>
  </si>
  <si>
    <t>C0010637</t>
  </si>
  <si>
    <t>C0009239</t>
  </si>
  <si>
    <t>C0011552</t>
  </si>
  <si>
    <t>C0011487</t>
  </si>
  <si>
    <t>C0012305</t>
  </si>
  <si>
    <t>C0012306</t>
  </si>
  <si>
    <t>C0012308</t>
  </si>
  <si>
    <t>C0012311</t>
  </si>
  <si>
    <t>C0011641</t>
  </si>
  <si>
    <t>C0011639</t>
  </si>
  <si>
    <t>C0012395</t>
  </si>
  <si>
    <t>C0012394</t>
  </si>
  <si>
    <t>C0012866</t>
  </si>
  <si>
    <t>C0012867</t>
  </si>
  <si>
    <t>C0052157</t>
  </si>
  <si>
    <t>C0011638</t>
  </si>
  <si>
    <t>C0052176</t>
  </si>
  <si>
    <t>C0011302</t>
  </si>
  <si>
    <t>C0011301</t>
  </si>
  <si>
    <t>C0011300</t>
  </si>
  <si>
    <t>C0052153</t>
  </si>
  <si>
    <t>C0011636</t>
  </si>
  <si>
    <t>C0011637</t>
  </si>
  <si>
    <t>C0012304</t>
  </si>
  <si>
    <t>C0012865</t>
  </si>
  <si>
    <t>C0012309</t>
  </si>
  <si>
    <t>C0012312</t>
  </si>
  <si>
    <t>C0011554</t>
  </si>
  <si>
    <t>C0011553</t>
  </si>
  <si>
    <t>C0052385</t>
  </si>
  <si>
    <t>C0012868</t>
  </si>
  <si>
    <t>C0012869</t>
  </si>
  <si>
    <t>C0011488</t>
  </si>
  <si>
    <t>C0012446</t>
  </si>
  <si>
    <t>C0010917</t>
  </si>
  <si>
    <t>C0012301</t>
  </si>
  <si>
    <t>C0012302</t>
  </si>
  <si>
    <t>C0010740</t>
  </si>
  <si>
    <t>C0010739</t>
  </si>
  <si>
    <t>C0012448</t>
  </si>
  <si>
    <t>C0010736</t>
  </si>
  <si>
    <t>C0012449</t>
  </si>
  <si>
    <t>C0012450</t>
  </si>
  <si>
    <t>C0012452</t>
  </si>
  <si>
    <t>C0012451</t>
  </si>
  <si>
    <t>C0010734</t>
  </si>
  <si>
    <t>C0010732</t>
  </si>
  <si>
    <t>C0010731</t>
  </si>
  <si>
    <t>C0010730</t>
  </si>
  <si>
    <t>C0010741</t>
  </si>
  <si>
    <t>C0012447</t>
  </si>
  <si>
    <t>C0010737</t>
  </si>
  <si>
    <t>C0010738</t>
  </si>
  <si>
    <t>C0010735</t>
  </si>
  <si>
    <t>C0052169</t>
  </si>
  <si>
    <t>C0052170</t>
  </si>
  <si>
    <t>C0012313</t>
  </si>
  <si>
    <t>C0010911</t>
  </si>
  <si>
    <t>C0010912</t>
  </si>
  <si>
    <t>C0010914</t>
  </si>
  <si>
    <t>C0010915</t>
  </si>
  <si>
    <t>C0010916</t>
  </si>
  <si>
    <t>C0016303</t>
  </si>
  <si>
    <t>C0016302</t>
  </si>
  <si>
    <t>C0016301</t>
  </si>
  <si>
    <t>C0017104</t>
  </si>
  <si>
    <t>C0017105</t>
  </si>
  <si>
    <t>C0017106</t>
  </si>
  <si>
    <t>C0016714</t>
  </si>
  <si>
    <t>C0016715</t>
  </si>
  <si>
    <t>C0016716</t>
  </si>
  <si>
    <t>C0016719</t>
  </si>
  <si>
    <t>C0016718</t>
  </si>
  <si>
    <t>C0017446</t>
  </si>
  <si>
    <t>C0017447</t>
  </si>
  <si>
    <t>C0016713</t>
  </si>
  <si>
    <t>C0017107</t>
  </si>
  <si>
    <t>C0017283</t>
  </si>
  <si>
    <t>C0052125</t>
  </si>
  <si>
    <t>C0052126</t>
  </si>
  <si>
    <t>C0017281</t>
  </si>
  <si>
    <t>C0017387</t>
  </si>
  <si>
    <t>C0017279</t>
  </si>
  <si>
    <t>C0017278</t>
  </si>
  <si>
    <t>C0016299</t>
  </si>
  <si>
    <t>C0017280</t>
  </si>
  <si>
    <t>C0017174</t>
  </si>
  <si>
    <t>C0016305</t>
  </si>
  <si>
    <t>C0016304</t>
  </si>
  <si>
    <t>C0012992</t>
  </si>
  <si>
    <t>C0016580</t>
  </si>
  <si>
    <t>C0017388</t>
  </si>
  <si>
    <t>C0016717</t>
  </si>
  <si>
    <t>C0017108</t>
  </si>
  <si>
    <t>C0052122</t>
  </si>
  <si>
    <t>C0052120</t>
  </si>
  <si>
    <t>C0017448</t>
  </si>
  <si>
    <t>C0017110</t>
  </si>
  <si>
    <t>C0017444</t>
  </si>
  <si>
    <t>C0017443</t>
  </si>
  <si>
    <t>C0017175</t>
  </si>
  <si>
    <t>C0016300</t>
  </si>
  <si>
    <t>C0052062</t>
  </si>
  <si>
    <t>C0018001</t>
  </si>
  <si>
    <t>C0017883</t>
  </si>
  <si>
    <t>C0052067</t>
  </si>
  <si>
    <t>C0052423</t>
  </si>
  <si>
    <t>C0053297</t>
  </si>
  <si>
    <t>C0053317</t>
  </si>
  <si>
    <t>C0053325</t>
  </si>
  <si>
    <t>C0053308</t>
  </si>
  <si>
    <t>C0055705</t>
  </si>
  <si>
    <t>C0055680</t>
  </si>
  <si>
    <t>C0055652</t>
  </si>
  <si>
    <t>C0055729</t>
  </si>
  <si>
    <t>C0047841</t>
  </si>
  <si>
    <t>C0046658</t>
  </si>
  <si>
    <t>C0047843</t>
  </si>
  <si>
    <t>C0047845</t>
  </si>
  <si>
    <t>C0055773</t>
  </si>
  <si>
    <t>C0052940</t>
  </si>
  <si>
    <t>C0017045</t>
  </si>
  <si>
    <t>C0052941</t>
  </si>
  <si>
    <t>C0016423</t>
  </si>
  <si>
    <t>C0052791</t>
  </si>
  <si>
    <t>C0053039</t>
  </si>
  <si>
    <t>C0052937</t>
  </si>
  <si>
    <t>C0052942</t>
  </si>
  <si>
    <t>C0009057</t>
  </si>
  <si>
    <t>C0016579</t>
  </si>
  <si>
    <t>C0018287</t>
  </si>
  <si>
    <t>C0052533</t>
  </si>
  <si>
    <t>C0052653</t>
  </si>
  <si>
    <t>C0052631</t>
  </si>
  <si>
    <t>C0016424</t>
  </si>
  <si>
    <t>C0052598</t>
  </si>
  <si>
    <t>C0052635</t>
  </si>
  <si>
    <t>C0052650</t>
  </si>
  <si>
    <t>C0018293</t>
  </si>
  <si>
    <t>C0016422</t>
  </si>
  <si>
    <t>C0052632</t>
  </si>
  <si>
    <t>C0016581</t>
  </si>
  <si>
    <t>C0016425</t>
  </si>
  <si>
    <t>C0009080</t>
  </si>
  <si>
    <t>C0052596</t>
  </si>
  <si>
    <t>C0052525</t>
  </si>
  <si>
    <t>C0052198</t>
  </si>
  <si>
    <t>C0052172</t>
  </si>
  <si>
    <t>C0052828</t>
  </si>
  <si>
    <t>C0052935</t>
  </si>
  <si>
    <t>C0016582</t>
  </si>
  <si>
    <t>C0009128</t>
  </si>
  <si>
    <t>C0010452</t>
  </si>
  <si>
    <t>C0052636</t>
  </si>
  <si>
    <t>C0052743</t>
  </si>
  <si>
    <t>C0002964</t>
  </si>
  <si>
    <t>C0002965</t>
  </si>
  <si>
    <t>C0006677</t>
  </si>
  <si>
    <t>C0056939</t>
  </si>
  <si>
    <t>C0006681</t>
  </si>
  <si>
    <t>C0006675</t>
  </si>
  <si>
    <t>C0006678</t>
  </si>
  <si>
    <t>C0006682</t>
  </si>
  <si>
    <t>C0006680</t>
  </si>
  <si>
    <t>C0006683</t>
  </si>
  <si>
    <t>C0048451</t>
  </si>
  <si>
    <t>C0006679</t>
  </si>
  <si>
    <t>C0003498</t>
  </si>
  <si>
    <t>C0008575</t>
  </si>
  <si>
    <t>C0005520</t>
  </si>
  <si>
    <t>C0005605</t>
  </si>
  <si>
    <t>C0008090</t>
  </si>
  <si>
    <t>C0008243</t>
  </si>
  <si>
    <t>C0008244</t>
  </si>
  <si>
    <t>C0008089</t>
  </si>
  <si>
    <t>C0008088</t>
  </si>
  <si>
    <t>C0035712</t>
  </si>
  <si>
    <t>C0004586</t>
  </si>
  <si>
    <t>C0004587</t>
  </si>
  <si>
    <t>C0035713</t>
  </si>
  <si>
    <t>C0056940</t>
  </si>
  <si>
    <t>C0035799</t>
  </si>
  <si>
    <t>C0007656</t>
  </si>
  <si>
    <t>C0007657</t>
  </si>
  <si>
    <t>C0007659</t>
  </si>
  <si>
    <t>C0008569</t>
  </si>
  <si>
    <t>C0007658</t>
  </si>
  <si>
    <t>C0008727</t>
  </si>
  <si>
    <t>C0003497</t>
  </si>
  <si>
    <t>C0049213</t>
  </si>
  <si>
    <t>C0005518, C0005519</t>
  </si>
  <si>
    <t>C0008573, C0008574, C0008576</t>
  </si>
  <si>
    <t>Centenary (aka Kingfisher Park)</t>
  </si>
  <si>
    <t>Glenden Public Hall</t>
  </si>
  <si>
    <t>Flaggy Rock Community Hall</t>
  </si>
  <si>
    <t>MIddlemount Swimming Pool</t>
  </si>
  <si>
    <t>Park Name / Description</t>
  </si>
  <si>
    <t>Lot / Plan</t>
  </si>
  <si>
    <t>C0047847</t>
  </si>
  <si>
    <t>C0051943, C0055788</t>
  </si>
  <si>
    <t>C0048614</t>
  </si>
  <si>
    <t>C0048557</t>
  </si>
  <si>
    <t>C0056366</t>
  </si>
  <si>
    <t>C0010581</t>
  </si>
  <si>
    <t>Road Name (Historical LGIPs)</t>
  </si>
  <si>
    <t>Former LGIP Hierarchy</t>
  </si>
  <si>
    <t>Works Type / Former LGIP Hierarchy</t>
  </si>
  <si>
    <t>Deleted Assets from former LGIP</t>
  </si>
  <si>
    <t>IRC New Hierarchy</t>
  </si>
  <si>
    <t>IRC New Heirarchy</t>
  </si>
  <si>
    <t>Issac Regional Council</t>
  </si>
  <si>
    <t>PF21</t>
  </si>
  <si>
    <t>PF22</t>
  </si>
  <si>
    <t>PF23</t>
  </si>
  <si>
    <t>Recreation District</t>
  </si>
  <si>
    <t>1SP266865</t>
  </si>
  <si>
    <t>WTPF10</t>
  </si>
  <si>
    <t>WMF45</t>
  </si>
  <si>
    <t>WMF47</t>
  </si>
  <si>
    <t>WMF48</t>
  </si>
  <si>
    <t>WMF49</t>
  </si>
  <si>
    <t>Water Main (200mm)</t>
  </si>
  <si>
    <t>Water Main (100mm)</t>
  </si>
  <si>
    <t>WTPF11</t>
  </si>
  <si>
    <t>WTPF12</t>
  </si>
  <si>
    <t>WWTPF15</t>
  </si>
  <si>
    <t>PSF09</t>
  </si>
  <si>
    <t>WWTPF16</t>
  </si>
  <si>
    <t>PSF10</t>
  </si>
  <si>
    <t>PSF11</t>
  </si>
  <si>
    <t>WWTPF17</t>
  </si>
  <si>
    <t>WWTPF18</t>
  </si>
  <si>
    <t>PSF12</t>
  </si>
  <si>
    <t>Greenhill Rec Park</t>
  </si>
  <si>
    <t>Nebo STP - Upgrade - Design</t>
  </si>
  <si>
    <t>Middlemount - SCADA Upgrade</t>
  </si>
  <si>
    <t>Dysart - SCADA Upgrade</t>
  </si>
  <si>
    <t>Middlemount PS - SCADA Upgrade</t>
  </si>
  <si>
    <t>Dysart PS - SCADA Upgrade</t>
  </si>
  <si>
    <t>Glenden PS - SCADA Upgrade</t>
  </si>
  <si>
    <t>Moranbah PS - SCADA Upgrade</t>
  </si>
  <si>
    <t>Glenden STP - Effluent Polishing Plant and Pipelines</t>
  </si>
  <si>
    <t>Moranbah - SCADA Upgrade</t>
  </si>
  <si>
    <t>Moranbah - WTP Upgrade</t>
  </si>
  <si>
    <t>WSE025</t>
  </si>
  <si>
    <t>C0053108</t>
  </si>
  <si>
    <t>Nebo Bore Field #07</t>
  </si>
  <si>
    <t>WSE026</t>
  </si>
  <si>
    <t>C0047839</t>
  </si>
  <si>
    <t>Carmila WTP</t>
  </si>
  <si>
    <t>WSE027</t>
  </si>
  <si>
    <t>C0051910</t>
  </si>
  <si>
    <t>Carmila Bore</t>
  </si>
  <si>
    <t>WSE028</t>
  </si>
  <si>
    <t>C0008962</t>
  </si>
  <si>
    <t>Carmila Reservoir</t>
  </si>
  <si>
    <t>WSE029</t>
  </si>
  <si>
    <t>C0047851</t>
  </si>
  <si>
    <t>St Lawrence WTP</t>
  </si>
  <si>
    <t>WSE030</t>
  </si>
  <si>
    <t>C0053929</t>
  </si>
  <si>
    <t>Weir</t>
  </si>
  <si>
    <t>St Lawrence Weir</t>
  </si>
  <si>
    <t>WSE031</t>
  </si>
  <si>
    <t>C0018187</t>
  </si>
  <si>
    <t>St Lawrence Reservoir</t>
  </si>
  <si>
    <t>WSE032</t>
  </si>
  <si>
    <t>C0047849</t>
  </si>
  <si>
    <t>Nebo WTP</t>
  </si>
  <si>
    <t>WSE033</t>
  </si>
  <si>
    <t>St Lawrence Bore</t>
  </si>
  <si>
    <t>RESF01</t>
  </si>
  <si>
    <t>Nebo - 2ML Reservoir</t>
  </si>
  <si>
    <t>Based on 5y average of the 10 year bond rate (@30/6/24) + margin of 3.5%</t>
  </si>
  <si>
    <t>10y average of PPI Index (RBC) (@30/6/24)</t>
  </si>
  <si>
    <t>10y average of CPI Index (@30/6/24)</t>
  </si>
  <si>
    <t>Effluent Main (300mm)</t>
  </si>
  <si>
    <t>Effluent Main (225mm)</t>
  </si>
  <si>
    <t>Based on an Infrastructure Planning Horizon to 2041</t>
  </si>
  <si>
    <t>PF01</t>
  </si>
  <si>
    <t>Future Park</t>
  </si>
  <si>
    <t>1C95121</t>
  </si>
  <si>
    <t>PF19</t>
  </si>
  <si>
    <t>PF20</t>
  </si>
  <si>
    <t>Map</t>
  </si>
  <si>
    <t>Year Deleted / Planning Scheme</t>
  </si>
  <si>
    <t>Deleted Project</t>
  </si>
  <si>
    <t>PPCL-006-Clermont</t>
  </si>
  <si>
    <t>2025  Isaac Regional Planning Scheme 2021 v1.4</t>
  </si>
  <si>
    <t>PF02</t>
  </si>
  <si>
    <t>PPLC-001 Glenden</t>
  </si>
  <si>
    <t>2018 Nebo Planning Scheme v1.1</t>
  </si>
  <si>
    <t>3SP253804</t>
  </si>
  <si>
    <t>PF03</t>
  </si>
  <si>
    <t>PPLC-002 Nebo</t>
  </si>
  <si>
    <t>900SP259131</t>
  </si>
  <si>
    <t>PF04</t>
  </si>
  <si>
    <t>PPLC-003 Moranbah</t>
  </si>
  <si>
    <t>2018 Belyando Planning Scheme v1.1</t>
  </si>
  <si>
    <t>251SP262649</t>
  </si>
  <si>
    <t>PF05</t>
  </si>
  <si>
    <t>PF06</t>
  </si>
  <si>
    <t>250SP262649</t>
  </si>
  <si>
    <t>PF07</t>
  </si>
  <si>
    <t>29SP218555</t>
  </si>
  <si>
    <t>PF08</t>
  </si>
  <si>
    <t>PF09</t>
  </si>
  <si>
    <t>PF10</t>
  </si>
  <si>
    <t>253SP262649</t>
  </si>
  <si>
    <t>PF11</t>
  </si>
  <si>
    <t>PPLC-005 Clermont</t>
  </si>
  <si>
    <t>Lots 55 &amp; 56 CLM602</t>
  </si>
  <si>
    <t>PF12</t>
  </si>
  <si>
    <t>PPLC-006 Dysart</t>
  </si>
  <si>
    <t>2018 Broadsound Planning Scheme v1.1</t>
  </si>
  <si>
    <t>3SP314273</t>
  </si>
  <si>
    <t>PF13</t>
  </si>
  <si>
    <t>PF14</t>
  </si>
  <si>
    <t>PF15</t>
  </si>
  <si>
    <t>PF16</t>
  </si>
  <si>
    <t>4CN304</t>
  </si>
  <si>
    <t>PF17</t>
  </si>
  <si>
    <t>PPLC-007 Middlemount</t>
  </si>
  <si>
    <t>100SP217256</t>
  </si>
  <si>
    <t>PPCL-011- Remainder of LGA</t>
  </si>
  <si>
    <t>2025 Isaac Regional Planning Scheme 2021 v1.4</t>
  </si>
  <si>
    <t>2025 - Isaac Regional Planning Scheme 2021 v1.2</t>
  </si>
  <si>
    <t>Former Map Reference</t>
  </si>
  <si>
    <t>WS-008-Nebo</t>
  </si>
  <si>
    <t>Gravity Main (300mm)</t>
  </si>
  <si>
    <t>Gravity Main (375mm)</t>
  </si>
  <si>
    <t>Rising Main (300mm)</t>
  </si>
  <si>
    <t>SEW-004-Moranbah</t>
  </si>
  <si>
    <t>SEW-006-Dysart</t>
  </si>
  <si>
    <t>Nebo STP - Recycled Water Plant and Irrigation - Construction</t>
  </si>
  <si>
    <t>Nebo STP - Upgrade - Construction</t>
  </si>
  <si>
    <t>Nebo Bore Field #04</t>
  </si>
  <si>
    <t>Nebo Bore Field #03</t>
  </si>
  <si>
    <t>Nebo Bore Field #02</t>
  </si>
  <si>
    <t>Nebo Bore Field #05</t>
  </si>
  <si>
    <t>Nebo Bore Field #06</t>
  </si>
  <si>
    <t>Blair Athol Recreational Sports Ground</t>
  </si>
  <si>
    <t>1SP296846</t>
  </si>
  <si>
    <t>C0008966</t>
  </si>
  <si>
    <t>C0008872</t>
  </si>
  <si>
    <t>C0008877</t>
  </si>
  <si>
    <t>C0008867</t>
  </si>
  <si>
    <t>C0008964</t>
  </si>
  <si>
    <t>C0060151</t>
  </si>
  <si>
    <t>C0008870</t>
  </si>
  <si>
    <t>C0008874</t>
  </si>
  <si>
    <t>C0008876</t>
  </si>
  <si>
    <t>C0052378</t>
  </si>
  <si>
    <t>C0052379</t>
  </si>
  <si>
    <t>C0008965</t>
  </si>
  <si>
    <t>C0008875</t>
  </si>
  <si>
    <t>C0060318</t>
  </si>
  <si>
    <t>C0008931</t>
  </si>
  <si>
    <t>C0008935</t>
  </si>
  <si>
    <t>C0008933</t>
  </si>
  <si>
    <t>C0008871</t>
  </si>
  <si>
    <t>C0060316</t>
  </si>
  <si>
    <t>C0008948</t>
  </si>
  <si>
    <t>C0060315</t>
  </si>
  <si>
    <t>C0008950</t>
  </si>
  <si>
    <t>C0051899</t>
  </si>
  <si>
    <t>C0008949</t>
  </si>
  <si>
    <t>C0008951</t>
  </si>
  <si>
    <t>C0018126</t>
  </si>
  <si>
    <t>C0051913</t>
  </si>
  <si>
    <t>C0052962</t>
  </si>
  <si>
    <t>C0018127</t>
  </si>
  <si>
    <t>C0052954</t>
  </si>
  <si>
    <t>C0018128</t>
  </si>
  <si>
    <t>C0051886</t>
  </si>
  <si>
    <t>C0052955</t>
  </si>
  <si>
    <t>C0052956</t>
  </si>
  <si>
    <t>C0052957</t>
  </si>
  <si>
    <t>C0018129</t>
  </si>
  <si>
    <t>C0018131</t>
  </si>
  <si>
    <t>C0018133</t>
  </si>
  <si>
    <t>C0018136</t>
  </si>
  <si>
    <t>C0018140</t>
  </si>
  <si>
    <t>C0018142</t>
  </si>
  <si>
    <t>C0052961</t>
  </si>
  <si>
    <t>C0018141</t>
  </si>
  <si>
    <t>C0018144</t>
  </si>
  <si>
    <t>C0018145</t>
  </si>
  <si>
    <t>C0018147</t>
  </si>
  <si>
    <t>C0018150</t>
  </si>
  <si>
    <t>C0052963</t>
  </si>
  <si>
    <t>C0052964</t>
  </si>
  <si>
    <t>C0052965</t>
  </si>
  <si>
    <t>C0018146</t>
  </si>
  <si>
    <t>PE</t>
  </si>
  <si>
    <t>CARWM01</t>
  </si>
  <si>
    <t>CARWM02</t>
  </si>
  <si>
    <t>CARWM03</t>
  </si>
  <si>
    <t>CARWM04</t>
  </si>
  <si>
    <t>CARWM05</t>
  </si>
  <si>
    <t>CARWM06</t>
  </si>
  <si>
    <t>CARWM07</t>
  </si>
  <si>
    <t>CARWM08</t>
  </si>
  <si>
    <t>CARWM09</t>
  </si>
  <si>
    <t>CARWM10</t>
  </si>
  <si>
    <t>CARWM11</t>
  </si>
  <si>
    <t>CARWM12</t>
  </si>
  <si>
    <t>CARWM13</t>
  </si>
  <si>
    <t>CARWM14</t>
  </si>
  <si>
    <t>CARWM15</t>
  </si>
  <si>
    <t>CARWM16</t>
  </si>
  <si>
    <t>CARWM17</t>
  </si>
  <si>
    <t>CARWM18</t>
  </si>
  <si>
    <t>CARWM19</t>
  </si>
  <si>
    <t>CARWM20</t>
  </si>
  <si>
    <t>CARWM21</t>
  </si>
  <si>
    <t>CARWM22</t>
  </si>
  <si>
    <t>CARWM23</t>
  </si>
  <si>
    <t>CARWM24</t>
  </si>
  <si>
    <t>CARWM25</t>
  </si>
  <si>
    <t>CARWM26</t>
  </si>
  <si>
    <t>CARWM27</t>
  </si>
  <si>
    <t>STLWM01</t>
  </si>
  <si>
    <t>STLWM02</t>
  </si>
  <si>
    <t>STLWM03</t>
  </si>
  <si>
    <t>STLWM04</t>
  </si>
  <si>
    <t>STLWM05</t>
  </si>
  <si>
    <t>STLWM06</t>
  </si>
  <si>
    <t>STLWM07</t>
  </si>
  <si>
    <t>STLWM08</t>
  </si>
  <si>
    <t>STLWM09</t>
  </si>
  <si>
    <t>STLWM10</t>
  </si>
  <si>
    <t>STLWM11</t>
  </si>
  <si>
    <t>STLWM12</t>
  </si>
  <si>
    <t>STLWM13</t>
  </si>
  <si>
    <t>STLWM14</t>
  </si>
  <si>
    <t>STLWM15</t>
  </si>
  <si>
    <t>STLWM16</t>
  </si>
  <si>
    <t>STLWM17</t>
  </si>
  <si>
    <t>STLWM18</t>
  </si>
  <si>
    <t>STLWM19</t>
  </si>
  <si>
    <t>STLWM20</t>
  </si>
  <si>
    <t>STLWM21</t>
  </si>
  <si>
    <t>STLWM22</t>
  </si>
  <si>
    <t>STLWM23</t>
  </si>
  <si>
    <t>STLWM24</t>
  </si>
  <si>
    <t>STLWM25</t>
  </si>
  <si>
    <t>STLWM26</t>
  </si>
  <si>
    <t>STLWM27</t>
  </si>
  <si>
    <t>STLWM28</t>
  </si>
  <si>
    <t>WMHDPE150</t>
  </si>
  <si>
    <t>150mm HDPE Water Main</t>
  </si>
  <si>
    <t>WMPE125</t>
  </si>
  <si>
    <t>125mm PE Water Main</t>
  </si>
  <si>
    <t>As per 100mm unit rate (PE)</t>
  </si>
  <si>
    <t>As per 100mm unit rate (Uknown)</t>
  </si>
  <si>
    <t>RWMF01</t>
  </si>
  <si>
    <t>WMF39</t>
  </si>
  <si>
    <t>WMF41</t>
  </si>
  <si>
    <t>WTPF02</t>
  </si>
  <si>
    <t>Raw Water Main (200mm)</t>
  </si>
  <si>
    <t>Water Main (300mm)</t>
  </si>
  <si>
    <t>Nebo - New WTP</t>
  </si>
  <si>
    <t>PSF03</t>
  </si>
  <si>
    <t>Clermont PS - Wet Well Storage Upgrade</t>
  </si>
  <si>
    <t>SEW-005-Clermont</t>
  </si>
  <si>
    <t>INTF_040</t>
  </si>
  <si>
    <t>Moranbah access Rd and Moranbah Airport access</t>
  </si>
  <si>
    <t>CW233068</t>
  </si>
  <si>
    <t>Saraji and Dysart-Clermont Rds</t>
  </si>
  <si>
    <t>CW253301</t>
  </si>
  <si>
    <t>CW182484</t>
  </si>
  <si>
    <t>CW243197</t>
  </si>
  <si>
    <t>CW233087</t>
  </si>
  <si>
    <t>n/a</t>
  </si>
  <si>
    <t>CW192669</t>
  </si>
  <si>
    <t>Bridge Design</t>
  </si>
  <si>
    <t>CW233064</t>
  </si>
  <si>
    <t>TRF_043</t>
  </si>
  <si>
    <t xml:space="preserve">TRF_023 </t>
  </si>
  <si>
    <t>TRF_039</t>
  </si>
  <si>
    <t>TRF_042</t>
  </si>
  <si>
    <t>TRF_046</t>
  </si>
  <si>
    <t>Moranbah - Peak Downs Highway second access</t>
  </si>
  <si>
    <t xml:space="preserve">Moranbah north eastern access road - bypass </t>
  </si>
  <si>
    <t>Sarchedon road - upgrade western sport upgrade</t>
  </si>
  <si>
    <t>Rural Arterial Road</t>
  </si>
  <si>
    <t>CW182605</t>
  </si>
  <si>
    <t>Barada Barna Road</t>
  </si>
  <si>
    <t>CW192699</t>
  </si>
  <si>
    <t>RD131</t>
  </si>
  <si>
    <t>CW192700</t>
  </si>
  <si>
    <t>RD132</t>
  </si>
  <si>
    <t>CW182475</t>
  </si>
  <si>
    <t>RD133</t>
  </si>
  <si>
    <t>CW202768</t>
  </si>
  <si>
    <t>RD134</t>
  </si>
  <si>
    <t>CW202769</t>
  </si>
  <si>
    <t>RD136</t>
  </si>
  <si>
    <t>CW19271</t>
  </si>
  <si>
    <t>RD137</t>
  </si>
  <si>
    <t>CW212935</t>
  </si>
  <si>
    <t>RD138</t>
  </si>
  <si>
    <t>CW202843</t>
  </si>
  <si>
    <t>Collaroy-Killarney Road</t>
  </si>
  <si>
    <t>RD139</t>
  </si>
  <si>
    <t>CW192721</t>
  </si>
  <si>
    <t>RD140</t>
  </si>
  <si>
    <t xml:space="preserve">Capella St </t>
  </si>
  <si>
    <t>CW192614</t>
  </si>
  <si>
    <t>PWF04</t>
  </si>
  <si>
    <t>PWF05</t>
  </si>
  <si>
    <t>PWF06</t>
  </si>
  <si>
    <t>PWF07</t>
  </si>
  <si>
    <t>Moranbah Access Road (Grosvenor to Airport)</t>
  </si>
  <si>
    <t>Moranbah Access Road (Grosvenor to IREP)</t>
  </si>
  <si>
    <t>Grosvenor Creek Footpath - stage 1</t>
  </si>
  <si>
    <t>Grosvenor Creek Footpath - stage 2</t>
  </si>
  <si>
    <t>STF_009</t>
  </si>
  <si>
    <t>Booroondarra Capella Road (ch 19.25)</t>
  </si>
  <si>
    <t>TR_013</t>
  </si>
  <si>
    <t>TR_006</t>
  </si>
  <si>
    <t>TR_006 and TR_007</t>
  </si>
  <si>
    <t>TR_007</t>
  </si>
  <si>
    <t>FW</t>
  </si>
  <si>
    <t>STF_019</t>
  </si>
  <si>
    <t>TRF_022</t>
  </si>
  <si>
    <t>RD129</t>
  </si>
  <si>
    <t>RD130</t>
  </si>
  <si>
    <t>TRF_040</t>
  </si>
  <si>
    <t>TRF_041</t>
  </si>
  <si>
    <t>TRF_044</t>
  </si>
  <si>
    <t>TRF_045</t>
  </si>
  <si>
    <t>TRF_047</t>
  </si>
  <si>
    <t>TRF_048</t>
  </si>
  <si>
    <t>Project Cost</t>
  </si>
  <si>
    <t>2021 - Isaac Regional Planning Scheme 2021 v1.0</t>
  </si>
  <si>
    <t>RD135</t>
  </si>
  <si>
    <t>TR-012 (Broadsound PS 2005)</t>
  </si>
  <si>
    <t>TR-002</t>
  </si>
  <si>
    <t>TR-011 (Broadsound PS 2005)</t>
  </si>
  <si>
    <t>TR-003-Remainder of LGA</t>
  </si>
  <si>
    <t>PPCL-006 (Broadsound PS 2005)</t>
  </si>
  <si>
    <t>PPCL-002 (Nebo PS 2008)</t>
  </si>
  <si>
    <t>PSF13</t>
  </si>
  <si>
    <t>Moranbah PS - Pump Upgrade</t>
  </si>
  <si>
    <t>RMF02</t>
  </si>
  <si>
    <t>Rising Main (250mm)</t>
  </si>
  <si>
    <t>WS01 - Clermont</t>
  </si>
  <si>
    <t>WS02 - Moranbah</t>
  </si>
  <si>
    <t>WS03 - Dysart</t>
  </si>
  <si>
    <t>WS04 - Middlemount</t>
  </si>
  <si>
    <t>WS05 - Glenden</t>
  </si>
  <si>
    <t>WS06 - Nebo</t>
  </si>
  <si>
    <t>WS07 - Carmila</t>
  </si>
  <si>
    <t>WS08 - St Lawrence</t>
  </si>
  <si>
    <t>S01 - Clermont</t>
  </si>
  <si>
    <t>S02 - Moranbah</t>
  </si>
  <si>
    <t>S03 - Dysart</t>
  </si>
  <si>
    <t>S04 - Middlemount</t>
  </si>
  <si>
    <t>S05 - Glenden</t>
  </si>
  <si>
    <t>S06 - Nebo</t>
  </si>
  <si>
    <t>TR01 - Clermont</t>
  </si>
  <si>
    <t>TR02 - Moranbah</t>
  </si>
  <si>
    <t>TR03 - Dysart</t>
  </si>
  <si>
    <t>TR04 - Middlemount</t>
  </si>
  <si>
    <t>TR05 - Glenden</t>
  </si>
  <si>
    <t>TR06 - Nebo</t>
  </si>
  <si>
    <t>TR07 - St. Lawrence</t>
  </si>
  <si>
    <t>TR08 - Remainder of LGA</t>
  </si>
  <si>
    <t>PPCL01 - Clermont</t>
  </si>
  <si>
    <t>PPCL02 - Moranbah</t>
  </si>
  <si>
    <t>PPCL03 - Dysart</t>
  </si>
  <si>
    <t>PPCL04 - Middlemount</t>
  </si>
  <si>
    <t>PPCL05 - Glenden</t>
  </si>
  <si>
    <t>PPCL06 - Nebo</t>
  </si>
  <si>
    <t>PPCL07 - St. Lawrence</t>
  </si>
  <si>
    <t>PPCL08 - Remainder of LGA</t>
  </si>
  <si>
    <t>Levied Charge Inflation Rate</t>
  </si>
  <si>
    <t>Mid-Point of RBA Target Inflation Rate (2-3%)</t>
  </si>
  <si>
    <t>assumes 2/3 of the charge due to less access to services</t>
  </si>
  <si>
    <r>
      <rPr>
        <b/>
        <i/>
        <sz val="10"/>
        <color theme="0"/>
        <rFont val="Arial Narrow"/>
        <family val="2"/>
      </rPr>
      <t xml:space="preserve">Adjusted </t>
    </r>
    <r>
      <rPr>
        <sz val="10"/>
        <color theme="0"/>
        <rFont val="Arial Narrow"/>
        <family val="2"/>
      </rPr>
      <t>Total Charges Revenue</t>
    </r>
  </si>
  <si>
    <t>Charge Revenue Losses (as % of total growth)</t>
  </si>
  <si>
    <t>Charge Revenue Losses (as $ revenue)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</si>
</sst>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"/>
    <numFmt numFmtId="165" formatCode="_-* #,##0_-;\-* #,##0_-;_-* &quot;-&quot;??_-;_-@_-"/>
    <numFmt numFmtId="166" formatCode="_-&quot;$&quot;* #,##0_-;\-&quot;$&quot;* #,##0_-;_-&quot;$&quot;* &quot;-&quot;??_-;_-@_-"/>
    <numFmt numFmtId="167" formatCode="0.0%"/>
    <numFmt numFmtId="168" formatCode="&quot;$&quot;#,##0.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i/>
      <sz val="11"/>
      <color theme="1"/>
      <name val="Arial Narrow"/>
      <family val="2"/>
    </font>
    <font>
      <i/>
      <sz val="11"/>
      <color rgb="FFFF0000"/>
      <name val="Arial Narrow"/>
      <family val="2"/>
    </font>
    <font>
      <b/>
      <i/>
      <sz val="11"/>
      <color theme="1"/>
      <name val="Arial Narrow"/>
      <family val="2"/>
    </font>
    <font>
      <sz val="11"/>
      <color rgb="FFFF0000"/>
      <name val="Arial Narrow"/>
      <family val="2"/>
    </font>
    <font>
      <b/>
      <sz val="12"/>
      <color theme="1"/>
      <name val="Arial Narrow"/>
      <family val="2"/>
    </font>
    <font>
      <b/>
      <sz val="14"/>
      <color theme="1"/>
      <name val="Arial Narrow"/>
      <family val="2"/>
    </font>
    <font>
      <b/>
      <sz val="16"/>
      <color theme="1"/>
      <name val="Arial Narrow"/>
      <family val="2"/>
    </font>
    <font>
      <b/>
      <sz val="16"/>
      <name val="Arial Narrow"/>
      <family val="2"/>
    </font>
    <font>
      <b/>
      <sz val="14"/>
      <name val="Arial Narrow"/>
      <family val="2"/>
    </font>
    <font>
      <i/>
      <sz val="11"/>
      <name val="Arial Narrow"/>
      <family val="2"/>
    </font>
    <font>
      <sz val="11"/>
      <name val="Arial Narrow"/>
      <family val="2"/>
    </font>
    <font>
      <b/>
      <sz val="1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10"/>
      <color rgb="FFFF0000"/>
      <name val="Arial Narrow"/>
      <family val="2"/>
    </font>
    <font>
      <b/>
      <sz val="10"/>
      <color theme="1"/>
      <name val="Arial Narrow"/>
      <family val="2"/>
    </font>
    <font>
      <b/>
      <u/>
      <sz val="10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b/>
      <sz val="10"/>
      <color indexed="9"/>
      <name val="Arial Narrow"/>
      <family val="2"/>
    </font>
    <font>
      <u/>
      <sz val="11"/>
      <color theme="10"/>
      <name val="Calibri"/>
      <family val="2"/>
      <scheme val="minor"/>
    </font>
    <font>
      <b/>
      <u/>
      <sz val="14"/>
      <color theme="1"/>
      <name val="Arial Narrow"/>
      <family val="2"/>
    </font>
    <font>
      <b/>
      <u/>
      <sz val="10"/>
      <color theme="1"/>
      <name val="Arial Narrow"/>
      <family val="2"/>
    </font>
    <font>
      <b/>
      <sz val="10"/>
      <color theme="0"/>
      <name val="Arial Narrow"/>
      <family val="2"/>
    </font>
    <font>
      <b/>
      <sz val="11"/>
      <color theme="0"/>
      <name val="Arial Narrow"/>
      <family val="2"/>
    </font>
    <font>
      <i/>
      <sz val="11"/>
      <color theme="0"/>
      <name val="Arial Narrow"/>
      <family val="2"/>
    </font>
    <font>
      <sz val="10"/>
      <color theme="0"/>
      <name val="Arial Narrow"/>
      <family val="2"/>
    </font>
    <font>
      <i/>
      <sz val="10"/>
      <color theme="0"/>
      <name val="Arial Narrow"/>
      <family val="2"/>
    </font>
    <font>
      <b/>
      <i/>
      <sz val="10"/>
      <color theme="0"/>
      <name val="Arial Narrow"/>
      <family val="2"/>
    </font>
    <font>
      <b/>
      <u/>
      <sz val="11"/>
      <color theme="1"/>
      <name val="Arial Narrow"/>
      <family val="2"/>
    </font>
    <font>
      <b/>
      <sz val="10"/>
      <color theme="9" tint="-0.249977111117893"/>
      <name val="Arial Narrow"/>
      <family val="2"/>
    </font>
    <font>
      <sz val="8"/>
      <name val="Calibri"/>
      <family val="2"/>
      <scheme val="minor"/>
    </font>
    <font>
      <sz val="10"/>
      <color theme="4" tint="0.79998168889431442"/>
      <name val="Arial Narrow"/>
      <family val="2"/>
    </font>
    <font>
      <b/>
      <sz val="12"/>
      <color theme="4" tint="0.79998168889431442"/>
      <name val="Arial Narrow"/>
      <family val="2"/>
    </font>
    <font>
      <b/>
      <sz val="10"/>
      <color theme="4" tint="0.79998168889431442"/>
      <name val="Arial Narrow"/>
      <family val="2"/>
    </font>
    <font>
      <strike/>
      <sz val="11"/>
      <name val="Arial Narrow"/>
      <family val="2"/>
    </font>
    <font>
      <sz val="10"/>
      <color rgb="FFFF0000"/>
      <name val="Arial Narrow"/>
      <family val="2"/>
    </font>
    <font>
      <sz val="11"/>
      <color rgb="FF343434"/>
      <name val="Arial Narrow"/>
      <family val="2"/>
    </font>
    <font>
      <strike/>
      <sz val="11"/>
      <color theme="1"/>
      <name val="Arial Narrow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name val="Arial Narrow"/>
      <family val="2"/>
    </font>
    <font>
      <i/>
      <sz val="10"/>
      <color theme="2" tint="-0.499984740745262"/>
      <name val="Arial Narrow"/>
      <family val="2"/>
    </font>
    <font>
      <b/>
      <sz val="20"/>
      <color rgb="FFFF000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5F5AA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C3D79B"/>
        <bgColor indexed="64"/>
      </patternFill>
    </fill>
    <fill>
      <patternFill patternType="solid">
        <fgColor theme="3" tint="0.79998168889431442"/>
        <bgColor indexed="64"/>
      </patternFill>
    </fill>
  </fills>
  <borders count="10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9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8" fillId="0" borderId="0" xfId="0" applyFont="1"/>
    <xf numFmtId="0" fontId="13" fillId="0" borderId="0" xfId="0" applyFont="1"/>
    <xf numFmtId="0" fontId="14" fillId="0" borderId="0" xfId="0" applyFont="1"/>
    <xf numFmtId="165" fontId="5" fillId="0" borderId="0" xfId="0" applyNumberFormat="1" applyFont="1"/>
    <xf numFmtId="0" fontId="17" fillId="0" borderId="0" xfId="0" applyFont="1"/>
    <xf numFmtId="0" fontId="18" fillId="0" borderId="0" xfId="0" applyFont="1"/>
    <xf numFmtId="165" fontId="19" fillId="0" borderId="0" xfId="0" applyNumberFormat="1" applyFont="1"/>
    <xf numFmtId="0" fontId="14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7" fillId="2" borderId="2" xfId="0" applyFont="1" applyFill="1" applyBorder="1"/>
    <xf numFmtId="0" fontId="22" fillId="0" borderId="0" xfId="0" applyFont="1"/>
    <xf numFmtId="0" fontId="20" fillId="0" borderId="0" xfId="0" applyFont="1"/>
    <xf numFmtId="0" fontId="20" fillId="0" borderId="0" xfId="0" applyFont="1" applyAlignment="1">
      <alignment horizontal="left" vertical="top"/>
    </xf>
    <xf numFmtId="3" fontId="22" fillId="0" borderId="0" xfId="0" applyNumberFormat="1" applyFont="1"/>
    <xf numFmtId="0" fontId="17" fillId="2" borderId="9" xfId="0" applyFont="1" applyFill="1" applyBorder="1"/>
    <xf numFmtId="10" fontId="17" fillId="2" borderId="12" xfId="0" applyNumberFormat="1" applyFont="1" applyFill="1" applyBorder="1"/>
    <xf numFmtId="10" fontId="17" fillId="2" borderId="8" xfId="0" applyNumberFormat="1" applyFont="1" applyFill="1" applyBorder="1"/>
    <xf numFmtId="0" fontId="17" fillId="2" borderId="4" xfId="0" applyFont="1" applyFill="1" applyBorder="1"/>
    <xf numFmtId="0" fontId="17" fillId="2" borderId="14" xfId="0" applyFont="1" applyFill="1" applyBorder="1"/>
    <xf numFmtId="0" fontId="17" fillId="0" borderId="42" xfId="0" applyFont="1" applyBorder="1"/>
    <xf numFmtId="0" fontId="17" fillId="0" borderId="43" xfId="0" applyFont="1" applyBorder="1"/>
    <xf numFmtId="0" fontId="17" fillId="0" borderId="85" xfId="0" applyFont="1" applyBorder="1"/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3" fillId="0" borderId="0" xfId="0" applyFont="1"/>
    <xf numFmtId="164" fontId="2" fillId="0" borderId="0" xfId="2" applyNumberFormat="1" applyFont="1"/>
    <xf numFmtId="0" fontId="22" fillId="0" borderId="0" xfId="0" applyFont="1" applyAlignment="1">
      <alignment horizontal="center" vertical="center"/>
    </xf>
    <xf numFmtId="3" fontId="22" fillId="0" borderId="0" xfId="0" applyNumberFormat="1" applyFont="1" applyAlignment="1">
      <alignment horizontal="center" vertical="center"/>
    </xf>
    <xf numFmtId="3" fontId="20" fillId="0" borderId="0" xfId="0" applyNumberFormat="1" applyFont="1"/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center"/>
    </xf>
    <xf numFmtId="0" fontId="17" fillId="4" borderId="2" xfId="0" applyFont="1" applyFill="1" applyBorder="1"/>
    <xf numFmtId="0" fontId="24" fillId="3" borderId="3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0" fontId="27" fillId="5" borderId="3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center" wrapText="1"/>
    </xf>
    <xf numFmtId="0" fontId="17" fillId="6" borderId="12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10" fontId="17" fillId="8" borderId="2" xfId="0" applyNumberFormat="1" applyFont="1" applyFill="1" applyBorder="1"/>
    <xf numFmtId="10" fontId="17" fillId="8" borderId="9" xfId="0" applyNumberFormat="1" applyFont="1" applyFill="1" applyBorder="1"/>
    <xf numFmtId="0" fontId="20" fillId="6" borderId="6" xfId="0" applyFont="1" applyFill="1" applyBorder="1" applyAlignment="1">
      <alignment horizontal="center" vertical="center" textRotation="90"/>
    </xf>
    <xf numFmtId="0" fontId="20" fillId="6" borderId="16" xfId="0" applyFont="1" applyFill="1" applyBorder="1" applyAlignment="1">
      <alignment horizontal="center" vertical="center" textRotation="90" wrapText="1"/>
    </xf>
    <xf numFmtId="0" fontId="20" fillId="6" borderId="17" xfId="0" applyFont="1" applyFill="1" applyBorder="1" applyAlignment="1">
      <alignment horizontal="center" vertical="center" textRotation="90" wrapText="1"/>
    </xf>
    <xf numFmtId="0" fontId="17" fillId="2" borderId="42" xfId="0" applyFont="1" applyFill="1" applyBorder="1"/>
    <xf numFmtId="0" fontId="17" fillId="2" borderId="24" xfId="0" applyFont="1" applyFill="1" applyBorder="1"/>
    <xf numFmtId="0" fontId="17" fillId="2" borderId="25" xfId="0" applyFont="1" applyFill="1" applyBorder="1"/>
    <xf numFmtId="0" fontId="21" fillId="2" borderId="87" xfId="0" applyFont="1" applyFill="1" applyBorder="1"/>
    <xf numFmtId="0" fontId="17" fillId="2" borderId="85" xfId="0" applyFont="1" applyFill="1" applyBorder="1"/>
    <xf numFmtId="0" fontId="21" fillId="2" borderId="85" xfId="0" applyFont="1" applyFill="1" applyBorder="1"/>
    <xf numFmtId="0" fontId="17" fillId="2" borderId="43" xfId="0" applyFont="1" applyFill="1" applyBorder="1"/>
    <xf numFmtId="0" fontId="17" fillId="6" borderId="26" xfId="0" applyFont="1" applyFill="1" applyBorder="1" applyAlignment="1">
      <alignment horizontal="center" vertical="center"/>
    </xf>
    <xf numFmtId="0" fontId="17" fillId="2" borderId="10" xfId="0" applyFont="1" applyFill="1" applyBorder="1"/>
    <xf numFmtId="0" fontId="17" fillId="2" borderId="11" xfId="0" applyFont="1" applyFill="1" applyBorder="1"/>
    <xf numFmtId="0" fontId="28" fillId="7" borderId="3" xfId="0" applyFont="1" applyFill="1" applyBorder="1" applyAlignment="1">
      <alignment horizontal="left" vertical="top"/>
    </xf>
    <xf numFmtId="0" fontId="28" fillId="7" borderId="16" xfId="0" applyFont="1" applyFill="1" applyBorder="1" applyAlignment="1">
      <alignment horizontal="left" vertical="top"/>
    </xf>
    <xf numFmtId="0" fontId="20" fillId="8" borderId="3" xfId="0" applyFont="1" applyFill="1" applyBorder="1" applyAlignment="1">
      <alignment horizontal="left" vertical="top"/>
    </xf>
    <xf numFmtId="0" fontId="20" fillId="8" borderId="38" xfId="0" applyFont="1" applyFill="1" applyBorder="1" applyAlignment="1">
      <alignment horizontal="left" vertical="top"/>
    </xf>
    <xf numFmtId="0" fontId="20" fillId="8" borderId="16" xfId="0" applyFont="1" applyFill="1" applyBorder="1" applyAlignment="1">
      <alignment horizontal="left" vertical="top"/>
    </xf>
    <xf numFmtId="0" fontId="20" fillId="8" borderId="6" xfId="0" applyFont="1" applyFill="1" applyBorder="1" applyAlignment="1">
      <alignment horizontal="left" vertical="top" wrapText="1"/>
    </xf>
    <xf numFmtId="0" fontId="20" fillId="8" borderId="16" xfId="0" applyFont="1" applyFill="1" applyBorder="1" applyAlignment="1">
      <alignment horizontal="left" vertical="top" wrapText="1"/>
    </xf>
    <xf numFmtId="0" fontId="20" fillId="8" borderId="17" xfId="0" applyFont="1" applyFill="1" applyBorder="1" applyAlignment="1">
      <alignment horizontal="left" vertical="top" wrapText="1"/>
    </xf>
    <xf numFmtId="0" fontId="20" fillId="8" borderId="24" xfId="0" applyFont="1" applyFill="1" applyBorder="1"/>
    <xf numFmtId="3" fontId="22" fillId="8" borderId="26" xfId="0" applyNumberFormat="1" applyFont="1" applyFill="1" applyBorder="1"/>
    <xf numFmtId="3" fontId="22" fillId="8" borderId="27" xfId="0" applyNumberFormat="1" applyFont="1" applyFill="1" applyBorder="1"/>
    <xf numFmtId="3" fontId="20" fillId="8" borderId="26" xfId="0" applyNumberFormat="1" applyFont="1" applyFill="1" applyBorder="1"/>
    <xf numFmtId="3" fontId="20" fillId="8" borderId="27" xfId="0" applyNumberFormat="1" applyFont="1" applyFill="1" applyBorder="1"/>
    <xf numFmtId="3" fontId="20" fillId="8" borderId="28" xfId="0" applyNumberFormat="1" applyFont="1" applyFill="1" applyBorder="1"/>
    <xf numFmtId="3" fontId="22" fillId="8" borderId="10" xfId="0" applyNumberFormat="1" applyFont="1" applyFill="1" applyBorder="1"/>
    <xf numFmtId="3" fontId="22" fillId="8" borderId="2" xfId="0" applyNumberFormat="1" applyFont="1" applyFill="1" applyBorder="1"/>
    <xf numFmtId="3" fontId="20" fillId="8" borderId="10" xfId="0" applyNumberFormat="1" applyFont="1" applyFill="1" applyBorder="1"/>
    <xf numFmtId="3" fontId="20" fillId="8" borderId="2" xfId="0" applyNumberFormat="1" applyFont="1" applyFill="1" applyBorder="1"/>
    <xf numFmtId="3" fontId="20" fillId="8" borderId="9" xfId="0" applyNumberFormat="1" applyFont="1" applyFill="1" applyBorder="1"/>
    <xf numFmtId="0" fontId="20" fillId="8" borderId="25" xfId="0" applyFont="1" applyFill="1" applyBorder="1"/>
    <xf numFmtId="3" fontId="22" fillId="8" borderId="11" xfId="0" applyNumberFormat="1" applyFont="1" applyFill="1" applyBorder="1"/>
    <xf numFmtId="3" fontId="22" fillId="8" borderId="12" xfId="0" applyNumberFormat="1" applyFont="1" applyFill="1" applyBorder="1"/>
    <xf numFmtId="3" fontId="20" fillId="8" borderId="11" xfId="0" applyNumberFormat="1" applyFont="1" applyFill="1" applyBorder="1"/>
    <xf numFmtId="3" fontId="20" fillId="8" borderId="12" xfId="0" applyNumberFormat="1" applyFont="1" applyFill="1" applyBorder="1"/>
    <xf numFmtId="3" fontId="20" fillId="8" borderId="8" xfId="0" applyNumberFormat="1" applyFont="1" applyFill="1" applyBorder="1"/>
    <xf numFmtId="0" fontId="20" fillId="6" borderId="24" xfId="0" applyFont="1" applyFill="1" applyBorder="1"/>
    <xf numFmtId="0" fontId="20" fillId="6" borderId="25" xfId="0" applyFont="1" applyFill="1" applyBorder="1"/>
    <xf numFmtId="0" fontId="3" fillId="6" borderId="24" xfId="0" applyFont="1" applyFill="1" applyBorder="1"/>
    <xf numFmtId="3" fontId="2" fillId="6" borderId="26" xfId="0" applyNumberFormat="1" applyFont="1" applyFill="1" applyBorder="1"/>
    <xf numFmtId="3" fontId="2" fillId="6" borderId="27" xfId="0" applyNumberFormat="1" applyFont="1" applyFill="1" applyBorder="1"/>
    <xf numFmtId="164" fontId="2" fillId="6" borderId="10" xfId="0" applyNumberFormat="1" applyFont="1" applyFill="1" applyBorder="1"/>
    <xf numFmtId="164" fontId="2" fillId="6" borderId="2" xfId="0" applyNumberFormat="1" applyFont="1" applyFill="1" applyBorder="1"/>
    <xf numFmtId="164" fontId="2" fillId="6" borderId="9" xfId="0" applyNumberFormat="1" applyFont="1" applyFill="1" applyBorder="1"/>
    <xf numFmtId="164" fontId="2" fillId="6" borderId="28" xfId="2" applyNumberFormat="1" applyFont="1" applyFill="1" applyBorder="1"/>
    <xf numFmtId="3" fontId="2" fillId="6" borderId="10" xfId="0" applyNumberFormat="1" applyFont="1" applyFill="1" applyBorder="1"/>
    <xf numFmtId="3" fontId="2" fillId="6" borderId="2" xfId="0" applyNumberFormat="1" applyFont="1" applyFill="1" applyBorder="1"/>
    <xf numFmtId="164" fontId="2" fillId="6" borderId="9" xfId="2" applyNumberFormat="1" applyFont="1" applyFill="1" applyBorder="1"/>
    <xf numFmtId="0" fontId="3" fillId="6" borderId="25" xfId="0" applyFont="1" applyFill="1" applyBorder="1"/>
    <xf numFmtId="164" fontId="2" fillId="6" borderId="8" xfId="2" applyNumberFormat="1" applyFont="1" applyFill="1" applyBorder="1"/>
    <xf numFmtId="0" fontId="29" fillId="7" borderId="11" xfId="0" applyFont="1" applyFill="1" applyBorder="1" applyAlignment="1">
      <alignment horizontal="center" vertical="center" wrapText="1"/>
    </xf>
    <xf numFmtId="0" fontId="29" fillId="7" borderId="12" xfId="0" applyFont="1" applyFill="1" applyBorder="1" applyAlignment="1">
      <alignment horizontal="center" vertical="center" wrapText="1"/>
    </xf>
    <xf numFmtId="0" fontId="29" fillId="7" borderId="8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 applyProtection="1">
      <alignment horizontal="left"/>
      <protection locked="0"/>
    </xf>
    <xf numFmtId="0" fontId="2" fillId="6" borderId="10" xfId="0" applyFont="1" applyFill="1" applyBorder="1"/>
    <xf numFmtId="0" fontId="2" fillId="6" borderId="2" xfId="0" applyFont="1" applyFill="1" applyBorder="1"/>
    <xf numFmtId="165" fontId="2" fillId="6" borderId="2" xfId="1" applyNumberFormat="1" applyFont="1" applyFill="1" applyBorder="1"/>
    <xf numFmtId="165" fontId="2" fillId="6" borderId="20" xfId="1" applyNumberFormat="1" applyFont="1" applyFill="1" applyBorder="1"/>
    <xf numFmtId="0" fontId="2" fillId="6" borderId="11" xfId="0" applyFont="1" applyFill="1" applyBorder="1"/>
    <xf numFmtId="0" fontId="2" fillId="6" borderId="12" xfId="0" applyFont="1" applyFill="1" applyBorder="1"/>
    <xf numFmtId="0" fontId="2" fillId="6" borderId="21" xfId="0" applyFont="1" applyFill="1" applyBorder="1"/>
    <xf numFmtId="2" fontId="2" fillId="6" borderId="2" xfId="0" applyNumberFormat="1" applyFont="1" applyFill="1" applyBorder="1"/>
    <xf numFmtId="2" fontId="2" fillId="6" borderId="12" xfId="0" applyNumberFormat="1" applyFont="1" applyFill="1" applyBorder="1"/>
    <xf numFmtId="10" fontId="2" fillId="6" borderId="10" xfId="3" applyNumberFormat="1" applyFont="1" applyFill="1" applyBorder="1"/>
    <xf numFmtId="10" fontId="2" fillId="6" borderId="11" xfId="3" applyNumberFormat="1" applyFont="1" applyFill="1" applyBorder="1"/>
    <xf numFmtId="9" fontId="2" fillId="6" borderId="10" xfId="3" applyFont="1" applyFill="1" applyBorder="1"/>
    <xf numFmtId="164" fontId="2" fillId="6" borderId="11" xfId="2" applyNumberFormat="1" applyFont="1" applyFill="1" applyBorder="1"/>
    <xf numFmtId="0" fontId="2" fillId="6" borderId="10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165" fontId="6" fillId="8" borderId="13" xfId="1" applyNumberFormat="1" applyFont="1" applyFill="1" applyBorder="1" applyAlignment="1">
      <alignment horizontal="center" vertical="center"/>
    </xf>
    <xf numFmtId="165" fontId="6" fillId="8" borderId="4" xfId="1" applyNumberFormat="1" applyFont="1" applyFill="1" applyBorder="1" applyAlignment="1">
      <alignment horizontal="center" vertical="center"/>
    </xf>
    <xf numFmtId="165" fontId="6" fillId="8" borderId="14" xfId="1" applyNumberFormat="1" applyFont="1" applyFill="1" applyBorder="1" applyAlignment="1">
      <alignment horizontal="center" vertical="center"/>
    </xf>
    <xf numFmtId="165" fontId="2" fillId="8" borderId="10" xfId="1" applyNumberFormat="1" applyFont="1" applyFill="1" applyBorder="1" applyAlignment="1">
      <alignment horizontal="center" vertical="center"/>
    </xf>
    <xf numFmtId="165" fontId="2" fillId="8" borderId="2" xfId="1" applyNumberFormat="1" applyFont="1" applyFill="1" applyBorder="1" applyAlignment="1">
      <alignment horizontal="center" vertical="center"/>
    </xf>
    <xf numFmtId="165" fontId="2" fillId="8" borderId="9" xfId="1" applyNumberFormat="1" applyFont="1" applyFill="1" applyBorder="1" applyAlignment="1">
      <alignment horizontal="center" vertical="center"/>
    </xf>
    <xf numFmtId="165" fontId="2" fillId="8" borderId="11" xfId="1" applyNumberFormat="1" applyFont="1" applyFill="1" applyBorder="1" applyAlignment="1">
      <alignment horizontal="center" vertical="center"/>
    </xf>
    <xf numFmtId="165" fontId="2" fillId="8" borderId="12" xfId="1" applyNumberFormat="1" applyFont="1" applyFill="1" applyBorder="1" applyAlignment="1">
      <alignment horizontal="center" vertical="center"/>
    </xf>
    <xf numFmtId="165" fontId="2" fillId="8" borderId="8" xfId="1" applyNumberFormat="1" applyFont="1" applyFill="1" applyBorder="1" applyAlignment="1">
      <alignment horizontal="center" vertical="center"/>
    </xf>
    <xf numFmtId="165" fontId="2" fillId="8" borderId="23" xfId="1" applyNumberFormat="1" applyFont="1" applyFill="1" applyBorder="1" applyAlignment="1">
      <alignment horizontal="center" vertical="center"/>
    </xf>
    <xf numFmtId="165" fontId="2" fillId="8" borderId="24" xfId="1" applyNumberFormat="1" applyFont="1" applyFill="1" applyBorder="1" applyAlignment="1">
      <alignment horizontal="center" vertical="center"/>
    </xf>
    <xf numFmtId="165" fontId="2" fillId="8" borderId="35" xfId="1" applyNumberFormat="1" applyFont="1" applyFill="1" applyBorder="1" applyAlignment="1">
      <alignment horizontal="center" vertical="center"/>
    </xf>
    <xf numFmtId="165" fontId="2" fillId="8" borderId="36" xfId="1" applyNumberFormat="1" applyFont="1" applyFill="1" applyBorder="1" applyAlignment="1">
      <alignment horizontal="center" vertical="center"/>
    </xf>
    <xf numFmtId="165" fontId="2" fillId="8" borderId="37" xfId="1" applyNumberFormat="1" applyFont="1" applyFill="1" applyBorder="1" applyAlignment="1">
      <alignment horizontal="center" vertical="center"/>
    </xf>
    <xf numFmtId="164" fontId="3" fillId="8" borderId="6" xfId="2" applyNumberFormat="1" applyFont="1" applyFill="1" applyBorder="1"/>
    <xf numFmtId="164" fontId="3" fillId="8" borderId="16" xfId="2" applyNumberFormat="1" applyFont="1" applyFill="1" applyBorder="1"/>
    <xf numFmtId="164" fontId="3" fillId="8" borderId="3" xfId="2" applyNumberFormat="1" applyFont="1" applyFill="1" applyBorder="1"/>
    <xf numFmtId="164" fontId="2" fillId="8" borderId="10" xfId="2" applyNumberFormat="1" applyFont="1" applyFill="1" applyBorder="1"/>
    <xf numFmtId="164" fontId="2" fillId="8" borderId="9" xfId="2" applyNumberFormat="1" applyFont="1" applyFill="1" applyBorder="1"/>
    <xf numFmtId="164" fontId="2" fillId="8" borderId="40" xfId="2" applyNumberFormat="1" applyFont="1" applyFill="1" applyBorder="1"/>
    <xf numFmtId="0" fontId="2" fillId="8" borderId="11" xfId="0" applyFont="1" applyFill="1" applyBorder="1"/>
    <xf numFmtId="0" fontId="2" fillId="8" borderId="41" xfId="0" applyFont="1" applyFill="1" applyBorder="1"/>
    <xf numFmtId="164" fontId="2" fillId="8" borderId="20" xfId="0" applyNumberFormat="1" applyFont="1" applyFill="1" applyBorder="1"/>
    <xf numFmtId="164" fontId="2" fillId="8" borderId="21" xfId="0" applyNumberFormat="1" applyFont="1" applyFill="1" applyBorder="1"/>
    <xf numFmtId="164" fontId="2" fillId="8" borderId="8" xfId="2" applyNumberFormat="1" applyFont="1" applyFill="1" applyBorder="1"/>
    <xf numFmtId="164" fontId="3" fillId="8" borderId="3" xfId="0" applyNumberFormat="1" applyFont="1" applyFill="1" applyBorder="1"/>
    <xf numFmtId="164" fontId="2" fillId="8" borderId="9" xfId="0" applyNumberFormat="1" applyFont="1" applyFill="1" applyBorder="1"/>
    <xf numFmtId="164" fontId="2" fillId="8" borderId="8" xfId="0" applyNumberFormat="1" applyFont="1" applyFill="1" applyBorder="1"/>
    <xf numFmtId="0" fontId="29" fillId="7" borderId="15" xfId="0" applyFont="1" applyFill="1" applyBorder="1" applyAlignment="1">
      <alignment horizontal="left" vertical="top" wrapText="1"/>
    </xf>
    <xf numFmtId="0" fontId="29" fillId="7" borderId="6" xfId="0" applyFont="1" applyFill="1" applyBorder="1" applyAlignment="1">
      <alignment horizontal="left" vertical="top" wrapText="1"/>
    </xf>
    <xf numFmtId="0" fontId="29" fillId="7" borderId="17" xfId="0" applyFont="1" applyFill="1" applyBorder="1" applyAlignment="1">
      <alignment horizontal="left" vertical="top" wrapText="1"/>
    </xf>
    <xf numFmtId="0" fontId="29" fillId="7" borderId="38" xfId="0" applyFont="1" applyFill="1" applyBorder="1" applyAlignment="1">
      <alignment horizontal="left" vertical="top" wrapText="1"/>
    </xf>
    <xf numFmtId="0" fontId="29" fillId="7" borderId="16" xfId="0" applyFont="1" applyFill="1" applyBorder="1" applyAlignment="1">
      <alignment horizontal="left" vertical="top" wrapText="1"/>
    </xf>
    <xf numFmtId="0" fontId="29" fillId="7" borderId="18" xfId="0" applyFont="1" applyFill="1" applyBorder="1" applyAlignment="1">
      <alignment horizontal="left" vertical="top" wrapText="1"/>
    </xf>
    <xf numFmtId="0" fontId="29" fillId="7" borderId="31" xfId="0" applyFont="1" applyFill="1" applyBorder="1" applyAlignment="1">
      <alignment horizontal="left" vertical="top" wrapText="1"/>
    </xf>
    <xf numFmtId="0" fontId="29" fillId="7" borderId="6" xfId="0" applyFont="1" applyFill="1" applyBorder="1" applyAlignment="1">
      <alignment textRotation="90"/>
    </xf>
    <xf numFmtId="0" fontId="29" fillId="7" borderId="16" xfId="0" applyFont="1" applyFill="1" applyBorder="1" applyAlignment="1">
      <alignment textRotation="90"/>
    </xf>
    <xf numFmtId="0" fontId="29" fillId="7" borderId="17" xfId="0" applyFont="1" applyFill="1" applyBorder="1" applyAlignment="1">
      <alignment textRotation="90"/>
    </xf>
    <xf numFmtId="0" fontId="4" fillId="7" borderId="13" xfId="0" applyFont="1" applyFill="1" applyBorder="1" applyAlignment="1">
      <alignment wrapText="1"/>
    </xf>
    <xf numFmtId="0" fontId="4" fillId="7" borderId="4" xfId="0" applyFont="1" applyFill="1" applyBorder="1" applyAlignment="1">
      <alignment wrapText="1"/>
    </xf>
    <xf numFmtId="0" fontId="4" fillId="7" borderId="14" xfId="0" applyFont="1" applyFill="1" applyBorder="1" applyAlignment="1">
      <alignment wrapText="1"/>
    </xf>
    <xf numFmtId="165" fontId="2" fillId="7" borderId="33" xfId="1" applyNumberFormat="1" applyFont="1" applyFill="1" applyBorder="1" applyAlignment="1">
      <alignment horizontal="center" vertical="center"/>
    </xf>
    <xf numFmtId="0" fontId="30" fillId="7" borderId="13" xfId="0" applyFont="1" applyFill="1" applyBorder="1" applyAlignment="1">
      <alignment wrapText="1"/>
    </xf>
    <xf numFmtId="0" fontId="30" fillId="7" borderId="4" xfId="0" applyFont="1" applyFill="1" applyBorder="1" applyAlignment="1">
      <alignment wrapText="1"/>
    </xf>
    <xf numFmtId="0" fontId="30" fillId="7" borderId="5" xfId="0" applyFont="1" applyFill="1" applyBorder="1" applyAlignment="1">
      <alignment wrapText="1"/>
    </xf>
    <xf numFmtId="0" fontId="30" fillId="7" borderId="14" xfId="0" applyFont="1" applyFill="1" applyBorder="1" applyAlignment="1">
      <alignment wrapText="1"/>
    </xf>
    <xf numFmtId="0" fontId="30" fillId="7" borderId="39" xfId="0" applyFont="1" applyFill="1" applyBorder="1" applyAlignment="1">
      <alignment wrapText="1"/>
    </xf>
    <xf numFmtId="0" fontId="30" fillId="7" borderId="27" xfId="0" applyFont="1" applyFill="1" applyBorder="1" applyAlignment="1">
      <alignment wrapText="1"/>
    </xf>
    <xf numFmtId="0" fontId="30" fillId="7" borderId="27" xfId="0" quotePrefix="1" applyFont="1" applyFill="1" applyBorder="1" applyAlignment="1">
      <alignment wrapText="1"/>
    </xf>
    <xf numFmtId="164" fontId="30" fillId="7" borderId="5" xfId="2" applyNumberFormat="1" applyFont="1" applyFill="1" applyBorder="1" applyAlignment="1">
      <alignment wrapText="1"/>
    </xf>
    <xf numFmtId="164" fontId="30" fillId="7" borderId="14" xfId="2" applyNumberFormat="1" applyFont="1" applyFill="1" applyBorder="1" applyAlignment="1">
      <alignment wrapText="1"/>
    </xf>
    <xf numFmtId="164" fontId="30" fillId="7" borderId="13" xfId="2" applyNumberFormat="1" applyFont="1" applyFill="1" applyBorder="1" applyAlignment="1">
      <alignment wrapText="1"/>
    </xf>
    <xf numFmtId="0" fontId="29" fillId="7" borderId="29" xfId="0" applyFont="1" applyFill="1" applyBorder="1" applyAlignment="1">
      <alignment horizontal="left" vertical="top" wrapText="1"/>
    </xf>
    <xf numFmtId="0" fontId="29" fillId="7" borderId="30" xfId="0" applyFont="1" applyFill="1" applyBorder="1" applyAlignment="1">
      <alignment horizontal="left" vertical="top" wrapText="1"/>
    </xf>
    <xf numFmtId="0" fontId="29" fillId="7" borderId="15" xfId="0" applyFont="1" applyFill="1" applyBorder="1" applyAlignment="1">
      <alignment horizontal="left" vertical="top"/>
    </xf>
    <xf numFmtId="0" fontId="30" fillId="7" borderId="26" xfId="0" applyFont="1" applyFill="1" applyBorder="1" applyAlignment="1">
      <alignment wrapText="1"/>
    </xf>
    <xf numFmtId="0" fontId="30" fillId="7" borderId="28" xfId="0" applyFont="1" applyFill="1" applyBorder="1" applyAlignment="1">
      <alignment wrapText="1"/>
    </xf>
    <xf numFmtId="0" fontId="30" fillId="7" borderId="88" xfId="0" applyFont="1" applyFill="1" applyBorder="1" applyAlignment="1">
      <alignment wrapText="1"/>
    </xf>
    <xf numFmtId="164" fontId="30" fillId="7" borderId="28" xfId="2" applyNumberFormat="1" applyFont="1" applyFill="1" applyBorder="1" applyAlignment="1">
      <alignment wrapText="1"/>
    </xf>
    <xf numFmtId="9" fontId="30" fillId="7" borderId="13" xfId="3" applyFont="1" applyFill="1" applyBorder="1" applyAlignment="1">
      <alignment wrapText="1"/>
    </xf>
    <xf numFmtId="9" fontId="2" fillId="6" borderId="40" xfId="3" applyFont="1" applyFill="1" applyBorder="1"/>
    <xf numFmtId="9" fontId="2" fillId="6" borderId="11" xfId="3" applyFont="1" applyFill="1" applyBorder="1"/>
    <xf numFmtId="9" fontId="2" fillId="6" borderId="12" xfId="3" applyFont="1" applyFill="1" applyBorder="1"/>
    <xf numFmtId="164" fontId="2" fillId="8" borderId="11" xfId="2" applyNumberFormat="1" applyFont="1" applyFill="1" applyBorder="1"/>
    <xf numFmtId="164" fontId="2" fillId="8" borderId="41" xfId="2" applyNumberFormat="1" applyFont="1" applyFill="1" applyBorder="1"/>
    <xf numFmtId="164" fontId="3" fillId="8" borderId="45" xfId="0" applyNumberFormat="1" applyFont="1" applyFill="1" applyBorder="1"/>
    <xf numFmtId="164" fontId="2" fillId="8" borderId="2" xfId="0" applyNumberFormat="1" applyFont="1" applyFill="1" applyBorder="1"/>
    <xf numFmtId="164" fontId="2" fillId="8" borderId="36" xfId="0" applyNumberFormat="1" applyFont="1" applyFill="1" applyBorder="1"/>
    <xf numFmtId="164" fontId="2" fillId="8" borderId="83" xfId="0" applyNumberFormat="1" applyFont="1" applyFill="1" applyBorder="1"/>
    <xf numFmtId="164" fontId="3" fillId="8" borderId="6" xfId="0" applyNumberFormat="1" applyFont="1" applyFill="1" applyBorder="1"/>
    <xf numFmtId="164" fontId="3" fillId="8" borderId="16" xfId="0" applyNumberFormat="1" applyFont="1" applyFill="1" applyBorder="1"/>
    <xf numFmtId="164" fontId="3" fillId="8" borderId="17" xfId="0" applyNumberFormat="1" applyFont="1" applyFill="1" applyBorder="1"/>
    <xf numFmtId="165" fontId="17" fillId="6" borderId="51" xfId="1" applyNumberFormat="1" applyFont="1" applyFill="1" applyBorder="1" applyProtection="1">
      <protection locked="0"/>
    </xf>
    <xf numFmtId="165" fontId="17" fillId="6" borderId="52" xfId="1" applyNumberFormat="1" applyFont="1" applyFill="1" applyBorder="1" applyProtection="1">
      <protection locked="0"/>
    </xf>
    <xf numFmtId="165" fontId="17" fillId="6" borderId="53" xfId="1" applyNumberFormat="1" applyFont="1" applyFill="1" applyBorder="1" applyProtection="1">
      <protection locked="0"/>
    </xf>
    <xf numFmtId="165" fontId="17" fillId="6" borderId="54" xfId="1" applyNumberFormat="1" applyFont="1" applyFill="1" applyBorder="1" applyProtection="1">
      <protection locked="0"/>
    </xf>
    <xf numFmtId="165" fontId="17" fillId="8" borderId="66" xfId="1" applyNumberFormat="1" applyFont="1" applyFill="1" applyBorder="1" applyProtection="1">
      <protection locked="0"/>
    </xf>
    <xf numFmtId="165" fontId="17" fillId="8" borderId="67" xfId="1" applyNumberFormat="1" applyFont="1" applyFill="1" applyBorder="1" applyProtection="1">
      <protection locked="0"/>
    </xf>
    <xf numFmtId="165" fontId="17" fillId="8" borderId="68" xfId="1" applyNumberFormat="1" applyFont="1" applyFill="1" applyBorder="1" applyProtection="1">
      <protection locked="0"/>
    </xf>
    <xf numFmtId="165" fontId="17" fillId="8" borderId="51" xfId="1" applyNumberFormat="1" applyFont="1" applyFill="1" applyBorder="1" applyProtection="1">
      <protection locked="0"/>
    </xf>
    <xf numFmtId="165" fontId="17" fillId="8" borderId="52" xfId="1" applyNumberFormat="1" applyFont="1" applyFill="1" applyBorder="1" applyProtection="1">
      <protection locked="0"/>
    </xf>
    <xf numFmtId="165" fontId="17" fillId="8" borderId="54" xfId="1" applyNumberFormat="1" applyFont="1" applyFill="1" applyBorder="1" applyProtection="1">
      <protection locked="0"/>
    </xf>
    <xf numFmtId="165" fontId="17" fillId="8" borderId="69" xfId="1" applyNumberFormat="1" applyFont="1" applyFill="1" applyBorder="1" applyProtection="1">
      <protection locked="0"/>
    </xf>
    <xf numFmtId="165" fontId="17" fillId="8" borderId="70" xfId="1" applyNumberFormat="1" applyFont="1" applyFill="1" applyBorder="1" applyProtection="1">
      <protection locked="0"/>
    </xf>
    <xf numFmtId="165" fontId="17" fillId="8" borderId="71" xfId="1" applyNumberFormat="1" applyFont="1" applyFill="1" applyBorder="1" applyProtection="1">
      <protection locked="0"/>
    </xf>
    <xf numFmtId="165" fontId="16" fillId="8" borderId="46" xfId="1" applyNumberFormat="1" applyFont="1" applyFill="1" applyBorder="1" applyProtection="1">
      <protection locked="0"/>
    </xf>
    <xf numFmtId="165" fontId="16" fillId="8" borderId="47" xfId="1" applyNumberFormat="1" applyFont="1" applyFill="1" applyBorder="1" applyProtection="1">
      <protection locked="0"/>
    </xf>
    <xf numFmtId="165" fontId="16" fillId="8" borderId="49" xfId="1" applyNumberFormat="1" applyFont="1" applyFill="1" applyBorder="1" applyProtection="1">
      <protection locked="0"/>
    </xf>
    <xf numFmtId="0" fontId="28" fillId="7" borderId="46" xfId="0" applyFont="1" applyFill="1" applyBorder="1" applyAlignment="1">
      <alignment horizontal="center" vertical="center"/>
    </xf>
    <xf numFmtId="0" fontId="28" fillId="7" borderId="47" xfId="0" applyFont="1" applyFill="1" applyBorder="1" applyAlignment="1">
      <alignment horizontal="center" vertical="center"/>
    </xf>
    <xf numFmtId="0" fontId="28" fillId="7" borderId="48" xfId="0" applyFont="1" applyFill="1" applyBorder="1" applyAlignment="1">
      <alignment horizontal="center" vertical="center"/>
    </xf>
    <xf numFmtId="0" fontId="28" fillId="7" borderId="49" xfId="0" applyFont="1" applyFill="1" applyBorder="1" applyAlignment="1">
      <alignment horizontal="center" vertical="center"/>
    </xf>
    <xf numFmtId="0" fontId="16" fillId="8" borderId="46" xfId="0" applyFont="1" applyFill="1" applyBorder="1" applyAlignment="1">
      <alignment horizontal="center" vertical="top"/>
    </xf>
    <xf numFmtId="0" fontId="16" fillId="8" borderId="47" xfId="0" applyFont="1" applyFill="1" applyBorder="1" applyAlignment="1">
      <alignment horizontal="center" vertical="top"/>
    </xf>
    <xf numFmtId="0" fontId="16" fillId="8" borderId="49" xfId="0" applyFont="1" applyFill="1" applyBorder="1" applyAlignment="1">
      <alignment horizontal="center" vertical="top"/>
    </xf>
    <xf numFmtId="165" fontId="16" fillId="8" borderId="46" xfId="1" applyNumberFormat="1" applyFont="1" applyFill="1" applyBorder="1" applyAlignment="1">
      <alignment horizontal="center" vertical="center" wrapText="1"/>
    </xf>
    <xf numFmtId="165" fontId="16" fillId="8" borderId="47" xfId="1" applyNumberFormat="1" applyFont="1" applyFill="1" applyBorder="1" applyAlignment="1">
      <alignment horizontal="center" vertical="center" wrapText="1"/>
    </xf>
    <xf numFmtId="165" fontId="16" fillId="8" borderId="49" xfId="1" applyNumberFormat="1" applyFont="1" applyFill="1" applyBorder="1" applyAlignment="1">
      <alignment horizontal="center" vertical="center" wrapText="1"/>
    </xf>
    <xf numFmtId="0" fontId="17" fillId="8" borderId="72" xfId="3" applyNumberFormat="1" applyFont="1" applyFill="1" applyBorder="1" applyProtection="1">
      <protection locked="0"/>
    </xf>
    <xf numFmtId="165" fontId="17" fillId="8" borderId="66" xfId="1" applyNumberFormat="1" applyFont="1" applyFill="1" applyBorder="1" applyAlignment="1">
      <alignment horizontal="center" wrapText="1"/>
    </xf>
    <xf numFmtId="165" fontId="17" fillId="8" borderId="67" xfId="1" applyNumberFormat="1" applyFont="1" applyFill="1" applyBorder="1" applyAlignment="1">
      <alignment horizontal="center" wrapText="1"/>
    </xf>
    <xf numFmtId="165" fontId="17" fillId="8" borderId="68" xfId="1" applyNumberFormat="1" applyFont="1" applyFill="1" applyBorder="1" applyAlignment="1">
      <alignment horizontal="center" wrapText="1"/>
    </xf>
    <xf numFmtId="0" fontId="17" fillId="8" borderId="50" xfId="3" applyNumberFormat="1" applyFont="1" applyFill="1" applyBorder="1" applyProtection="1">
      <protection locked="0"/>
    </xf>
    <xf numFmtId="165" fontId="17" fillId="8" borderId="51" xfId="1" applyNumberFormat="1" applyFont="1" applyFill="1" applyBorder="1" applyAlignment="1">
      <alignment horizontal="center" wrapText="1"/>
    </xf>
    <xf numFmtId="165" fontId="17" fillId="8" borderId="52" xfId="1" applyNumberFormat="1" applyFont="1" applyFill="1" applyBorder="1" applyAlignment="1">
      <alignment horizontal="center" wrapText="1"/>
    </xf>
    <xf numFmtId="165" fontId="17" fillId="8" borderId="74" xfId="1" applyNumberFormat="1" applyFont="1" applyFill="1" applyBorder="1" applyAlignment="1">
      <alignment horizontal="center" wrapText="1"/>
    </xf>
    <xf numFmtId="0" fontId="17" fillId="8" borderId="78" xfId="3" applyNumberFormat="1" applyFont="1" applyFill="1" applyBorder="1" applyProtection="1">
      <protection locked="0"/>
    </xf>
    <xf numFmtId="165" fontId="17" fillId="8" borderId="69" xfId="1" applyNumberFormat="1" applyFont="1" applyFill="1" applyBorder="1" applyAlignment="1">
      <alignment horizontal="center" wrapText="1"/>
    </xf>
    <xf numFmtId="165" fontId="17" fillId="8" borderId="70" xfId="1" applyNumberFormat="1" applyFont="1" applyFill="1" applyBorder="1" applyAlignment="1">
      <alignment horizontal="center" wrapText="1"/>
    </xf>
    <xf numFmtId="165" fontId="17" fillId="8" borderId="79" xfId="1" applyNumberFormat="1" applyFont="1" applyFill="1" applyBorder="1" applyAlignment="1">
      <alignment horizontal="center" wrapText="1"/>
    </xf>
    <xf numFmtId="164" fontId="16" fillId="8" borderId="46" xfId="2" applyNumberFormat="1" applyFont="1" applyFill="1" applyBorder="1" applyAlignment="1" applyProtection="1">
      <alignment horizontal="center" vertical="center"/>
      <protection locked="0"/>
    </xf>
    <xf numFmtId="164" fontId="16" fillId="8" borderId="47" xfId="1" applyNumberFormat="1" applyFont="1" applyFill="1" applyBorder="1" applyAlignment="1" applyProtection="1">
      <alignment horizontal="center" vertical="center"/>
      <protection locked="0"/>
    </xf>
    <xf numFmtId="164" fontId="16" fillId="8" borderId="49" xfId="1" applyNumberFormat="1" applyFont="1" applyFill="1" applyBorder="1" applyAlignment="1" applyProtection="1">
      <alignment horizontal="center" vertical="center"/>
      <protection locked="0"/>
    </xf>
    <xf numFmtId="164" fontId="17" fillId="8" borderId="66" xfId="2" applyNumberFormat="1" applyFont="1" applyFill="1" applyBorder="1" applyProtection="1">
      <protection locked="0"/>
    </xf>
    <xf numFmtId="164" fontId="17" fillId="8" borderId="67" xfId="1" applyNumberFormat="1" applyFont="1" applyFill="1" applyBorder="1" applyProtection="1">
      <protection locked="0"/>
    </xf>
    <xf numFmtId="164" fontId="17" fillId="8" borderId="68" xfId="1" applyNumberFormat="1" applyFont="1" applyFill="1" applyBorder="1" applyProtection="1">
      <protection locked="0"/>
    </xf>
    <xf numFmtId="164" fontId="17" fillId="8" borderId="51" xfId="2" applyNumberFormat="1" applyFont="1" applyFill="1" applyBorder="1" applyProtection="1">
      <protection locked="0"/>
    </xf>
    <xf numFmtId="164" fontId="17" fillId="8" borderId="52" xfId="1" applyNumberFormat="1" applyFont="1" applyFill="1" applyBorder="1" applyProtection="1">
      <protection locked="0"/>
    </xf>
    <xf numFmtId="164" fontId="17" fillId="8" borderId="54" xfId="1" applyNumberFormat="1" applyFont="1" applyFill="1" applyBorder="1" applyProtection="1">
      <protection locked="0"/>
    </xf>
    <xf numFmtId="164" fontId="17" fillId="8" borderId="69" xfId="2" applyNumberFormat="1" applyFont="1" applyFill="1" applyBorder="1" applyProtection="1">
      <protection locked="0"/>
    </xf>
    <xf numFmtId="164" fontId="17" fillId="8" borderId="70" xfId="1" applyNumberFormat="1" applyFont="1" applyFill="1" applyBorder="1" applyProtection="1">
      <protection locked="0"/>
    </xf>
    <xf numFmtId="164" fontId="17" fillId="8" borderId="71" xfId="1" applyNumberFormat="1" applyFont="1" applyFill="1" applyBorder="1" applyProtection="1">
      <protection locked="0"/>
    </xf>
    <xf numFmtId="166" fontId="17" fillId="6" borderId="55" xfId="2" applyNumberFormat="1" applyFont="1" applyFill="1" applyBorder="1" applyAlignment="1" applyProtection="1">
      <alignment horizontal="center"/>
      <protection locked="0"/>
    </xf>
    <xf numFmtId="166" fontId="17" fillId="6" borderId="89" xfId="2" applyNumberFormat="1" applyFont="1" applyFill="1" applyBorder="1" applyAlignment="1" applyProtection="1">
      <alignment horizontal="center"/>
      <protection locked="0"/>
    </xf>
    <xf numFmtId="166" fontId="17" fillId="6" borderId="59" xfId="2" applyNumberFormat="1" applyFont="1" applyFill="1" applyBorder="1" applyAlignment="1" applyProtection="1">
      <alignment horizontal="center"/>
      <protection locked="0"/>
    </xf>
    <xf numFmtId="0" fontId="17" fillId="6" borderId="50" xfId="3" applyNumberFormat="1" applyFont="1" applyFill="1" applyBorder="1" applyProtection="1">
      <protection locked="0"/>
    </xf>
    <xf numFmtId="0" fontId="16" fillId="8" borderId="50" xfId="3" applyNumberFormat="1" applyFont="1" applyFill="1" applyBorder="1" applyProtection="1">
      <protection locked="0"/>
    </xf>
    <xf numFmtId="165" fontId="17" fillId="8" borderId="73" xfId="1" applyNumberFormat="1" applyFont="1" applyFill="1" applyBorder="1" applyProtection="1">
      <protection locked="0"/>
    </xf>
    <xf numFmtId="165" fontId="17" fillId="8" borderId="74" xfId="1" applyNumberFormat="1" applyFont="1" applyFill="1" applyBorder="1" applyProtection="1">
      <protection locked="0"/>
    </xf>
    <xf numFmtId="165" fontId="17" fillId="8" borderId="75" xfId="1" applyNumberFormat="1" applyFont="1" applyFill="1" applyBorder="1" applyProtection="1">
      <protection locked="0"/>
    </xf>
    <xf numFmtId="0" fontId="16" fillId="8" borderId="6" xfId="3" applyNumberFormat="1" applyFont="1" applyFill="1" applyBorder="1" applyProtection="1">
      <protection locked="0"/>
    </xf>
    <xf numFmtId="0" fontId="16" fillId="8" borderId="77" xfId="0" applyFont="1" applyFill="1" applyBorder="1" applyAlignment="1">
      <alignment horizontal="center"/>
    </xf>
    <xf numFmtId="0" fontId="16" fillId="8" borderId="76" xfId="0" applyFont="1" applyFill="1" applyBorder="1" applyAlignment="1">
      <alignment horizontal="center"/>
    </xf>
    <xf numFmtId="0" fontId="16" fillId="8" borderId="80" xfId="0" applyFont="1" applyFill="1" applyBorder="1" applyAlignment="1">
      <alignment horizontal="center"/>
    </xf>
    <xf numFmtId="165" fontId="17" fillId="8" borderId="73" xfId="1" applyNumberFormat="1" applyFont="1" applyFill="1" applyBorder="1" applyAlignment="1">
      <alignment horizontal="center" wrapText="1"/>
    </xf>
    <xf numFmtId="165" fontId="17" fillId="8" borderId="75" xfId="1" applyNumberFormat="1" applyFont="1" applyFill="1" applyBorder="1" applyAlignment="1">
      <alignment horizontal="center" wrapText="1"/>
    </xf>
    <xf numFmtId="164" fontId="17" fillId="8" borderId="73" xfId="2" applyNumberFormat="1" applyFont="1" applyFill="1" applyBorder="1" applyProtection="1">
      <protection locked="0"/>
    </xf>
    <xf numFmtId="164" fontId="17" fillId="8" borderId="74" xfId="1" applyNumberFormat="1" applyFont="1" applyFill="1" applyBorder="1" applyProtection="1">
      <protection locked="0"/>
    </xf>
    <xf numFmtId="164" fontId="17" fillId="8" borderId="75" xfId="1" applyNumberFormat="1" applyFont="1" applyFill="1" applyBorder="1" applyProtection="1">
      <protection locked="0"/>
    </xf>
    <xf numFmtId="0" fontId="17" fillId="8" borderId="65" xfId="3" applyNumberFormat="1" applyFont="1" applyFill="1" applyBorder="1" applyProtection="1">
      <protection locked="0"/>
    </xf>
    <xf numFmtId="0" fontId="17" fillId="8" borderId="60" xfId="3" applyNumberFormat="1" applyFont="1" applyFill="1" applyBorder="1" applyProtection="1">
      <protection locked="0"/>
    </xf>
    <xf numFmtId="6" fontId="17" fillId="6" borderId="35" xfId="0" applyNumberFormat="1" applyFont="1" applyFill="1" applyBorder="1"/>
    <xf numFmtId="6" fontId="17" fillId="8" borderId="26" xfId="0" applyNumberFormat="1" applyFont="1" applyFill="1" applyBorder="1"/>
    <xf numFmtId="6" fontId="17" fillId="8" borderId="27" xfId="0" applyNumberFormat="1" applyFont="1" applyFill="1" applyBorder="1"/>
    <xf numFmtId="6" fontId="17" fillId="8" borderId="28" xfId="0" applyNumberFormat="1" applyFont="1" applyFill="1" applyBorder="1"/>
    <xf numFmtId="6" fontId="17" fillId="8" borderId="10" xfId="0" applyNumberFormat="1" applyFont="1" applyFill="1" applyBorder="1"/>
    <xf numFmtId="6" fontId="17" fillId="8" borderId="2" xfId="0" applyNumberFormat="1" applyFont="1" applyFill="1" applyBorder="1"/>
    <xf numFmtId="6" fontId="17" fillId="8" borderId="9" xfId="0" applyNumberFormat="1" applyFont="1" applyFill="1" applyBorder="1"/>
    <xf numFmtId="6" fontId="17" fillId="8" borderId="36" xfId="0" applyNumberFormat="1" applyFont="1" applyFill="1" applyBorder="1"/>
    <xf numFmtId="6" fontId="17" fillId="8" borderId="32" xfId="0" applyNumberFormat="1" applyFont="1" applyFill="1" applyBorder="1"/>
    <xf numFmtId="6" fontId="18" fillId="8" borderId="11" xfId="0" applyNumberFormat="1" applyFont="1" applyFill="1" applyBorder="1"/>
    <xf numFmtId="6" fontId="18" fillId="8" borderId="12" xfId="0" applyNumberFormat="1" applyFont="1" applyFill="1" applyBorder="1"/>
    <xf numFmtId="6" fontId="18" fillId="8" borderId="8" xfId="0" applyNumberFormat="1" applyFont="1" applyFill="1" applyBorder="1"/>
    <xf numFmtId="6" fontId="17" fillId="8" borderId="12" xfId="0" applyNumberFormat="1" applyFont="1" applyFill="1" applyBorder="1"/>
    <xf numFmtId="6" fontId="17" fillId="8" borderId="8" xfId="0" applyNumberFormat="1" applyFont="1" applyFill="1" applyBorder="1"/>
    <xf numFmtId="0" fontId="28" fillId="7" borderId="3" xfId="0" applyFont="1" applyFill="1" applyBorder="1" applyAlignment="1">
      <alignment horizontal="center" wrapText="1"/>
    </xf>
    <xf numFmtId="0" fontId="28" fillId="7" borderId="6" xfId="0" applyFont="1" applyFill="1" applyBorder="1" applyAlignment="1">
      <alignment horizontal="center" wrapText="1"/>
    </xf>
    <xf numFmtId="0" fontId="28" fillId="7" borderId="16" xfId="0" applyFont="1" applyFill="1" applyBorder="1" applyAlignment="1">
      <alignment horizontal="center" wrapText="1"/>
    </xf>
    <xf numFmtId="0" fontId="28" fillId="7" borderId="17" xfId="0" applyFont="1" applyFill="1" applyBorder="1" applyAlignment="1">
      <alignment horizontal="center" wrapText="1"/>
    </xf>
    <xf numFmtId="0" fontId="31" fillId="7" borderId="33" xfId="0" applyFont="1" applyFill="1" applyBorder="1" applyAlignment="1">
      <alignment horizontal="center" vertical="center"/>
    </xf>
    <xf numFmtId="0" fontId="31" fillId="7" borderId="24" xfId="0" applyFont="1" applyFill="1" applyBorder="1" applyAlignment="1">
      <alignment horizontal="center" vertical="center"/>
    </xf>
    <xf numFmtId="0" fontId="31" fillId="7" borderId="37" xfId="0" applyFont="1" applyFill="1" applyBorder="1" applyAlignment="1">
      <alignment horizontal="center" vertical="center"/>
    </xf>
    <xf numFmtId="0" fontId="32" fillId="7" borderId="25" xfId="0" applyFont="1" applyFill="1" applyBorder="1" applyAlignment="1">
      <alignment horizontal="center" vertical="center"/>
    </xf>
    <xf numFmtId="0" fontId="31" fillId="7" borderId="33" xfId="0" applyFont="1" applyFill="1" applyBorder="1" applyAlignment="1">
      <alignment horizontal="center"/>
    </xf>
    <xf numFmtId="0" fontId="32" fillId="7" borderId="25" xfId="0" applyFont="1" applyFill="1" applyBorder="1" applyAlignment="1">
      <alignment horizontal="center"/>
    </xf>
    <xf numFmtId="0" fontId="31" fillId="7" borderId="27" xfId="0" applyFont="1" applyFill="1" applyBorder="1"/>
    <xf numFmtId="0" fontId="31" fillId="7" borderId="2" xfId="0" applyFont="1" applyFill="1" applyBorder="1"/>
    <xf numFmtId="0" fontId="31" fillId="7" borderId="12" xfId="0" applyFont="1" applyFill="1" applyBorder="1"/>
    <xf numFmtId="43" fontId="17" fillId="8" borderId="8" xfId="1" applyFont="1" applyFill="1" applyBorder="1" applyAlignment="1">
      <alignment horizontal="center" vertical="center"/>
    </xf>
    <xf numFmtId="0" fontId="2" fillId="9" borderId="0" xfId="0" applyFont="1" applyFill="1"/>
    <xf numFmtId="0" fontId="10" fillId="9" borderId="0" xfId="0" applyFont="1" applyFill="1"/>
    <xf numFmtId="0" fontId="25" fillId="9" borderId="0" xfId="4" applyFill="1"/>
    <xf numFmtId="0" fontId="9" fillId="9" borderId="0" xfId="0" applyFont="1" applyFill="1"/>
    <xf numFmtId="0" fontId="3" fillId="9" borderId="0" xfId="0" applyFont="1" applyFill="1"/>
    <xf numFmtId="0" fontId="22" fillId="9" borderId="0" xfId="0" applyFont="1" applyFill="1"/>
    <xf numFmtId="0" fontId="2" fillId="9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left" vertical="top" wrapText="1"/>
    </xf>
    <xf numFmtId="0" fontId="22" fillId="9" borderId="0" xfId="0" applyFont="1" applyFill="1" applyAlignment="1">
      <alignment horizontal="center" vertical="center"/>
    </xf>
    <xf numFmtId="0" fontId="22" fillId="9" borderId="0" xfId="0" applyFont="1" applyFill="1" applyAlignment="1">
      <alignment horizontal="left" vertical="center" wrapText="1"/>
    </xf>
    <xf numFmtId="0" fontId="22" fillId="9" borderId="0" xfId="0" applyFont="1" applyFill="1" applyAlignment="1">
      <alignment vertical="center"/>
    </xf>
    <xf numFmtId="0" fontId="20" fillId="9" borderId="0" xfId="0" applyFont="1" applyFill="1"/>
    <xf numFmtId="0" fontId="8" fillId="9" borderId="0" xfId="0" applyFont="1" applyFill="1"/>
    <xf numFmtId="0" fontId="20" fillId="9" borderId="0" xfId="0" applyFont="1" applyFill="1" applyAlignment="1">
      <alignment horizontal="left" vertical="top"/>
    </xf>
    <xf numFmtId="1" fontId="22" fillId="9" borderId="0" xfId="0" applyNumberFormat="1" applyFont="1" applyFill="1"/>
    <xf numFmtId="3" fontId="20" fillId="9" borderId="0" xfId="0" applyNumberFormat="1" applyFont="1" applyFill="1"/>
    <xf numFmtId="0" fontId="20" fillId="9" borderId="0" xfId="0" applyFont="1" applyFill="1" applyAlignment="1">
      <alignment horizontal="left" vertical="top" wrapText="1"/>
    </xf>
    <xf numFmtId="8" fontId="20" fillId="9" borderId="0" xfId="0" applyNumberFormat="1" applyFont="1" applyFill="1"/>
    <xf numFmtId="164" fontId="2" fillId="9" borderId="0" xfId="2" applyNumberFormat="1" applyFont="1" applyFill="1"/>
    <xf numFmtId="0" fontId="23" fillId="9" borderId="0" xfId="0" applyFont="1" applyFill="1"/>
    <xf numFmtId="164" fontId="23" fillId="9" borderId="0" xfId="2" applyNumberFormat="1" applyFont="1" applyFill="1"/>
    <xf numFmtId="0" fontId="0" fillId="9" borderId="0" xfId="0" applyFill="1"/>
    <xf numFmtId="0" fontId="0" fillId="9" borderId="0" xfId="0" applyFill="1" applyAlignment="1">
      <alignment horizontal="center" vertical="center"/>
    </xf>
    <xf numFmtId="0" fontId="17" fillId="9" borderId="0" xfId="0" applyFont="1" applyFill="1"/>
    <xf numFmtId="0" fontId="17" fillId="9" borderId="0" xfId="0" applyFont="1" applyFill="1" applyAlignment="1">
      <alignment horizontal="center" vertical="center"/>
    </xf>
    <xf numFmtId="0" fontId="17" fillId="9" borderId="0" xfId="0" applyFont="1" applyFill="1" applyAlignment="1">
      <alignment horizontal="center"/>
    </xf>
    <xf numFmtId="44" fontId="17" fillId="9" borderId="0" xfId="2" applyFont="1" applyFill="1"/>
    <xf numFmtId="0" fontId="5" fillId="9" borderId="0" xfId="0" applyFont="1" applyFill="1"/>
    <xf numFmtId="0" fontId="4" fillId="9" borderId="0" xfId="0" applyFont="1" applyFill="1" applyAlignment="1">
      <alignment wrapText="1"/>
    </xf>
    <xf numFmtId="164" fontId="7" fillId="9" borderId="0" xfId="0" applyNumberFormat="1" applyFont="1" applyFill="1"/>
    <xf numFmtId="164" fontId="2" fillId="9" borderId="0" xfId="0" applyNumberFormat="1" applyFont="1" applyFill="1"/>
    <xf numFmtId="0" fontId="2" fillId="9" borderId="0" xfId="0" applyFont="1" applyFill="1" applyAlignment="1">
      <alignment vertical="center" wrapText="1"/>
    </xf>
    <xf numFmtId="0" fontId="14" fillId="9" borderId="0" xfId="0" applyFont="1" applyFill="1"/>
    <xf numFmtId="0" fontId="13" fillId="9" borderId="0" xfId="0" applyFont="1" applyFill="1"/>
    <xf numFmtId="0" fontId="11" fillId="9" borderId="0" xfId="0" applyFont="1" applyFill="1"/>
    <xf numFmtId="0" fontId="12" fillId="9" borderId="0" xfId="0" applyFont="1" applyFill="1"/>
    <xf numFmtId="0" fontId="15" fillId="9" borderId="0" xfId="0" applyFont="1" applyFill="1"/>
    <xf numFmtId="0" fontId="14" fillId="9" borderId="0" xfId="0" applyFont="1" applyFill="1" applyAlignment="1">
      <alignment vertical="top"/>
    </xf>
    <xf numFmtId="0" fontId="14" fillId="9" borderId="0" xfId="0" applyFont="1" applyFill="1" applyAlignment="1">
      <alignment horizontal="center" vertical="center"/>
    </xf>
    <xf numFmtId="166" fontId="14" fillId="9" borderId="0" xfId="0" applyNumberFormat="1" applyFont="1" applyFill="1"/>
    <xf numFmtId="166" fontId="17" fillId="9" borderId="22" xfId="2" applyNumberFormat="1" applyFont="1" applyFill="1" applyBorder="1"/>
    <xf numFmtId="165" fontId="14" fillId="9" borderId="0" xfId="0" applyNumberFormat="1" applyFont="1" applyFill="1"/>
    <xf numFmtId="43" fontId="14" fillId="9" borderId="0" xfId="0" applyNumberFormat="1" applyFont="1" applyFill="1"/>
    <xf numFmtId="6" fontId="17" fillId="9" borderId="0" xfId="0" applyNumberFormat="1" applyFont="1" applyFill="1"/>
    <xf numFmtId="0" fontId="19" fillId="9" borderId="0" xfId="0" applyFont="1" applyFill="1"/>
    <xf numFmtId="1" fontId="17" fillId="8" borderId="27" xfId="1" applyNumberFormat="1" applyFont="1" applyFill="1" applyBorder="1" applyAlignment="1">
      <alignment horizontal="center" vertical="center"/>
    </xf>
    <xf numFmtId="1" fontId="17" fillId="8" borderId="28" xfId="1" applyNumberFormat="1" applyFont="1" applyFill="1" applyBorder="1" applyAlignment="1">
      <alignment horizontal="center" vertical="center"/>
    </xf>
    <xf numFmtId="164" fontId="2" fillId="6" borderId="2" xfId="2" applyNumberFormat="1" applyFont="1" applyFill="1" applyBorder="1"/>
    <xf numFmtId="0" fontId="34" fillId="6" borderId="10" xfId="0" applyFont="1" applyFill="1" applyBorder="1"/>
    <xf numFmtId="0" fontId="35" fillId="6" borderId="2" xfId="0" applyFont="1" applyFill="1" applyBorder="1" applyAlignment="1">
      <alignment horizontal="center"/>
    </xf>
    <xf numFmtId="0" fontId="29" fillId="7" borderId="1" xfId="0" applyFont="1" applyFill="1" applyBorder="1" applyAlignment="1">
      <alignment textRotation="90"/>
    </xf>
    <xf numFmtId="165" fontId="6" fillId="8" borderId="87" xfId="1" applyNumberFormat="1" applyFont="1" applyFill="1" applyBorder="1" applyAlignment="1">
      <alignment horizontal="center" vertical="center"/>
    </xf>
    <xf numFmtId="165" fontId="2" fillId="8" borderId="85" xfId="1" applyNumberFormat="1" applyFont="1" applyFill="1" applyBorder="1" applyAlignment="1">
      <alignment horizontal="center" vertical="center"/>
    </xf>
    <xf numFmtId="165" fontId="2" fillId="8" borderId="43" xfId="1" applyNumberFormat="1" applyFont="1" applyFill="1" applyBorder="1" applyAlignment="1">
      <alignment horizontal="center" vertical="center"/>
    </xf>
    <xf numFmtId="165" fontId="3" fillId="6" borderId="7" xfId="1" applyNumberFormat="1" applyFont="1" applyFill="1" applyBorder="1"/>
    <xf numFmtId="165" fontId="3" fillId="6" borderId="15" xfId="1" applyNumberFormat="1" applyFont="1" applyFill="1" applyBorder="1"/>
    <xf numFmtId="165" fontId="3" fillId="6" borderId="90" xfId="1" applyNumberFormat="1" applyFont="1" applyFill="1" applyBorder="1"/>
    <xf numFmtId="164" fontId="3" fillId="6" borderId="7" xfId="0" applyNumberFormat="1" applyFont="1" applyFill="1" applyBorder="1"/>
    <xf numFmtId="164" fontId="3" fillId="6" borderId="15" xfId="0" applyNumberFormat="1" applyFont="1" applyFill="1" applyBorder="1"/>
    <xf numFmtId="164" fontId="3" fillId="6" borderId="90" xfId="0" applyNumberFormat="1" applyFont="1" applyFill="1" applyBorder="1"/>
    <xf numFmtId="0" fontId="3" fillId="6" borderId="33" xfId="0" applyFont="1" applyFill="1" applyBorder="1"/>
    <xf numFmtId="164" fontId="2" fillId="6" borderId="26" xfId="0" applyNumberFormat="1" applyFont="1" applyFill="1" applyBorder="1"/>
    <xf numFmtId="164" fontId="2" fillId="6" borderId="27" xfId="0" applyNumberFormat="1" applyFont="1" applyFill="1" applyBorder="1"/>
    <xf numFmtId="164" fontId="2" fillId="6" borderId="28" xfId="0" applyNumberFormat="1" applyFont="1" applyFill="1" applyBorder="1"/>
    <xf numFmtId="3" fontId="2" fillId="6" borderId="11" xfId="0" applyNumberFormat="1" applyFont="1" applyFill="1" applyBorder="1"/>
    <xf numFmtId="3" fontId="2" fillId="6" borderId="12" xfId="0" applyNumberFormat="1" applyFont="1" applyFill="1" applyBorder="1"/>
    <xf numFmtId="164" fontId="2" fillId="6" borderId="11" xfId="0" applyNumberFormat="1" applyFont="1" applyFill="1" applyBorder="1"/>
    <xf numFmtId="164" fontId="2" fillId="6" borderId="12" xfId="0" applyNumberFormat="1" applyFont="1" applyFill="1" applyBorder="1"/>
    <xf numFmtId="164" fontId="2" fillId="6" borderId="8" xfId="0" applyNumberFormat="1" applyFont="1" applyFill="1" applyBorder="1"/>
    <xf numFmtId="167" fontId="2" fillId="6" borderId="10" xfId="3" applyNumberFormat="1" applyFont="1" applyFill="1" applyBorder="1"/>
    <xf numFmtId="0" fontId="2" fillId="6" borderId="2" xfId="0" applyFont="1" applyFill="1" applyBorder="1" applyAlignment="1">
      <alignment horizontal="center"/>
    </xf>
    <xf numFmtId="0" fontId="28" fillId="7" borderId="1" xfId="0" applyFont="1" applyFill="1" applyBorder="1" applyAlignment="1">
      <alignment horizontal="center" vertical="center"/>
    </xf>
    <xf numFmtId="0" fontId="17" fillId="2" borderId="87" xfId="0" applyFont="1" applyFill="1" applyBorder="1"/>
    <xf numFmtId="10" fontId="17" fillId="0" borderId="85" xfId="0" applyNumberFormat="1" applyFont="1" applyBorder="1"/>
    <xf numFmtId="0" fontId="21" fillId="2" borderId="13" xfId="0" applyFont="1" applyFill="1" applyBorder="1"/>
    <xf numFmtId="10" fontId="17" fillId="2" borderId="10" xfId="0" applyNumberFormat="1" applyFont="1" applyFill="1" applyBorder="1"/>
    <xf numFmtId="10" fontId="17" fillId="8" borderId="10" xfId="0" applyNumberFormat="1" applyFont="1" applyFill="1" applyBorder="1"/>
    <xf numFmtId="0" fontId="21" fillId="2" borderId="10" xfId="0" applyFont="1" applyFill="1" applyBorder="1"/>
    <xf numFmtId="0" fontId="29" fillId="7" borderId="7" xfId="0" applyFont="1" applyFill="1" applyBorder="1" applyAlignment="1">
      <alignment horizontal="left" vertical="top" wrapText="1"/>
    </xf>
    <xf numFmtId="0" fontId="29" fillId="7" borderId="19" xfId="0" applyFont="1" applyFill="1" applyBorder="1" applyAlignment="1">
      <alignment horizontal="left" vertical="top" wrapText="1"/>
    </xf>
    <xf numFmtId="0" fontId="29" fillId="7" borderId="7" xfId="0" applyFont="1" applyFill="1" applyBorder="1" applyAlignment="1">
      <alignment horizontal="left" vertical="top"/>
    </xf>
    <xf numFmtId="0" fontId="29" fillId="7" borderId="17" xfId="0" applyFont="1" applyFill="1" applyBorder="1" applyAlignment="1">
      <alignment horizontal="left" vertical="top"/>
    </xf>
    <xf numFmtId="0" fontId="17" fillId="9" borderId="0" xfId="0" applyFont="1" applyFill="1" applyAlignment="1">
      <alignment horizontal="right"/>
    </xf>
    <xf numFmtId="0" fontId="18" fillId="9" borderId="0" xfId="0" applyFont="1" applyFill="1"/>
    <xf numFmtId="0" fontId="17" fillId="8" borderId="11" xfId="0" applyFont="1" applyFill="1" applyBorder="1"/>
    <xf numFmtId="164" fontId="17" fillId="8" borderId="12" xfId="0" applyNumberFormat="1" applyFont="1" applyFill="1" applyBorder="1"/>
    <xf numFmtId="164" fontId="17" fillId="8" borderId="8" xfId="0" applyNumberFormat="1" applyFont="1" applyFill="1" applyBorder="1"/>
    <xf numFmtId="9" fontId="17" fillId="6" borderId="26" xfId="3" applyFont="1" applyFill="1" applyBorder="1"/>
    <xf numFmtId="164" fontId="18" fillId="9" borderId="0" xfId="2" applyNumberFormat="1" applyFont="1" applyFill="1"/>
    <xf numFmtId="166" fontId="2" fillId="9" borderId="0" xfId="2" applyNumberFormat="1" applyFont="1" applyFill="1"/>
    <xf numFmtId="0" fontId="2" fillId="9" borderId="0" xfId="0" applyFont="1" applyFill="1" applyAlignment="1">
      <alignment textRotation="90"/>
    </xf>
    <xf numFmtId="0" fontId="17" fillId="6" borderId="2" xfId="0" applyFont="1" applyFill="1" applyBorder="1" applyAlignment="1">
      <alignment horizontal="center" vertical="center"/>
    </xf>
    <xf numFmtId="0" fontId="17" fillId="6" borderId="9" xfId="0" applyFont="1" applyFill="1" applyBorder="1" applyAlignment="1">
      <alignment horizontal="center" vertical="center"/>
    </xf>
    <xf numFmtId="6" fontId="2" fillId="9" borderId="0" xfId="0" applyNumberFormat="1" applyFont="1" applyFill="1"/>
    <xf numFmtId="8" fontId="17" fillId="9" borderId="0" xfId="0" applyNumberFormat="1" applyFont="1" applyFill="1"/>
    <xf numFmtId="0" fontId="28" fillId="7" borderId="6" xfId="0" applyFont="1" applyFill="1" applyBorder="1" applyAlignment="1">
      <alignment horizontal="left" vertical="top"/>
    </xf>
    <xf numFmtId="44" fontId="0" fillId="9" borderId="0" xfId="0" applyNumberFormat="1" applyFill="1"/>
    <xf numFmtId="168" fontId="2" fillId="6" borderId="2" xfId="0" applyNumberFormat="1" applyFont="1" applyFill="1" applyBorder="1"/>
    <xf numFmtId="168" fontId="2" fillId="9" borderId="0" xfId="0" applyNumberFormat="1" applyFont="1" applyFill="1"/>
    <xf numFmtId="0" fontId="7" fillId="6" borderId="2" xfId="0" applyFont="1" applyFill="1" applyBorder="1"/>
    <xf numFmtId="164" fontId="2" fillId="6" borderId="12" xfId="2" applyNumberFormat="1" applyFont="1" applyFill="1" applyBorder="1"/>
    <xf numFmtId="165" fontId="2" fillId="8" borderId="93" xfId="1" applyNumberFormat="1" applyFont="1" applyFill="1" applyBorder="1" applyAlignment="1">
      <alignment horizontal="center" vertical="center"/>
    </xf>
    <xf numFmtId="165" fontId="2" fillId="8" borderId="94" xfId="1" applyNumberFormat="1" applyFont="1" applyFill="1" applyBorder="1" applyAlignment="1">
      <alignment horizontal="center" vertical="center"/>
    </xf>
    <xf numFmtId="165" fontId="2" fillId="8" borderId="56" xfId="1" applyNumberFormat="1" applyFont="1" applyFill="1" applyBorder="1" applyAlignment="1">
      <alignment horizontal="center" vertical="center"/>
    </xf>
    <xf numFmtId="0" fontId="2" fillId="6" borderId="35" xfId="0" applyFont="1" applyFill="1" applyBorder="1"/>
    <xf numFmtId="0" fontId="2" fillId="6" borderId="36" xfId="0" applyFont="1" applyFill="1" applyBorder="1"/>
    <xf numFmtId="164" fontId="2" fillId="8" borderId="35" xfId="2" applyNumberFormat="1" applyFont="1" applyFill="1" applyBorder="1"/>
    <xf numFmtId="0" fontId="2" fillId="6" borderId="36" xfId="0" applyFont="1" applyFill="1" applyBorder="1" applyAlignment="1">
      <alignment horizontal="center" vertical="center"/>
    </xf>
    <xf numFmtId="0" fontId="2" fillId="6" borderId="32" xfId="0" applyFont="1" applyFill="1" applyBorder="1" applyAlignment="1">
      <alignment horizontal="center" vertical="center"/>
    </xf>
    <xf numFmtId="0" fontId="2" fillId="6" borderId="7" xfId="0" applyFont="1" applyFill="1" applyBorder="1"/>
    <xf numFmtId="0" fontId="2" fillId="6" borderId="15" xfId="0" applyFont="1" applyFill="1" applyBorder="1"/>
    <xf numFmtId="0" fontId="2" fillId="6" borderId="19" xfId="0" applyFont="1" applyFill="1" applyBorder="1"/>
    <xf numFmtId="0" fontId="2" fillId="8" borderId="7" xfId="0" applyFont="1" applyFill="1" applyBorder="1"/>
    <xf numFmtId="2" fontId="2" fillId="6" borderId="15" xfId="0" applyNumberFormat="1" applyFont="1" applyFill="1" applyBorder="1"/>
    <xf numFmtId="164" fontId="2" fillId="8" borderId="19" xfId="0" applyNumberFormat="1" applyFont="1" applyFill="1" applyBorder="1"/>
    <xf numFmtId="10" fontId="2" fillId="6" borderId="7" xfId="3" applyNumberFormat="1" applyFont="1" applyFill="1" applyBorder="1"/>
    <xf numFmtId="164" fontId="2" fillId="8" borderId="90" xfId="2" applyNumberFormat="1" applyFont="1" applyFill="1" applyBorder="1"/>
    <xf numFmtId="164" fontId="2" fillId="6" borderId="7" xfId="2" applyNumberFormat="1" applyFont="1" applyFill="1" applyBorder="1"/>
    <xf numFmtId="164" fontId="2" fillId="8" borderId="90" xfId="0" applyNumberFormat="1" applyFont="1" applyFill="1" applyBorder="1"/>
    <xf numFmtId="0" fontId="2" fillId="6" borderId="15" xfId="0" applyFont="1" applyFill="1" applyBorder="1" applyAlignment="1">
      <alignment horizontal="center" vertical="center"/>
    </xf>
    <xf numFmtId="0" fontId="2" fillId="6" borderId="90" xfId="0" applyFont="1" applyFill="1" applyBorder="1" applyAlignment="1">
      <alignment horizontal="center" vertical="center"/>
    </xf>
    <xf numFmtId="0" fontId="2" fillId="8" borderId="10" xfId="0" applyFont="1" applyFill="1" applyBorder="1"/>
    <xf numFmtId="0" fontId="2" fillId="6" borderId="40" xfId="0" applyFont="1" applyFill="1" applyBorder="1" applyAlignment="1">
      <alignment horizontal="center" vertical="center"/>
    </xf>
    <xf numFmtId="0" fontId="2" fillId="9" borderId="56" xfId="0" applyFont="1" applyFill="1" applyBorder="1"/>
    <xf numFmtId="0" fontId="2" fillId="9" borderId="96" xfId="0" applyFont="1" applyFill="1" applyBorder="1"/>
    <xf numFmtId="1" fontId="2" fillId="6" borderId="20" xfId="1" applyNumberFormat="1" applyFont="1" applyFill="1" applyBorder="1"/>
    <xf numFmtId="0" fontId="2" fillId="6" borderId="95" xfId="0" applyFont="1" applyFill="1" applyBorder="1" applyAlignment="1">
      <alignment horizontal="center" vertical="center"/>
    </xf>
    <xf numFmtId="0" fontId="2" fillId="6" borderId="91" xfId="0" applyFont="1" applyFill="1" applyBorder="1" applyAlignment="1">
      <alignment horizontal="center" vertical="center"/>
    </xf>
    <xf numFmtId="0" fontId="2" fillId="9" borderId="92" xfId="0" applyFont="1" applyFill="1" applyBorder="1" applyAlignment="1">
      <alignment horizontal="center" vertical="center"/>
    </xf>
    <xf numFmtId="43" fontId="2" fillId="6" borderId="2" xfId="1" applyFont="1" applyFill="1" applyBorder="1"/>
    <xf numFmtId="43" fontId="2" fillId="9" borderId="0" xfId="1" applyFont="1" applyFill="1"/>
    <xf numFmtId="43" fontId="29" fillId="7" borderId="15" xfId="1" applyFont="1" applyFill="1" applyBorder="1" applyAlignment="1">
      <alignment horizontal="left" vertical="top" wrapText="1"/>
    </xf>
    <xf numFmtId="43" fontId="4" fillId="7" borderId="4" xfId="1" applyFont="1" applyFill="1" applyBorder="1" applyAlignment="1">
      <alignment wrapText="1"/>
    </xf>
    <xf numFmtId="43" fontId="2" fillId="6" borderId="12" xfId="1" applyFont="1" applyFill="1" applyBorder="1"/>
    <xf numFmtId="43" fontId="2" fillId="0" borderId="0" xfId="1" applyFont="1"/>
    <xf numFmtId="43" fontId="2" fillId="9" borderId="0" xfId="0" applyNumberFormat="1" applyFont="1" applyFill="1"/>
    <xf numFmtId="43" fontId="2" fillId="6" borderId="2" xfId="1" applyFont="1" applyFill="1" applyBorder="1" applyAlignment="1">
      <alignment horizontal="center" vertical="center"/>
    </xf>
    <xf numFmtId="0" fontId="2" fillId="6" borderId="20" xfId="1" applyNumberFormat="1" applyFont="1" applyFill="1" applyBorder="1" applyAlignment="1">
      <alignment horizontal="center" vertical="center"/>
    </xf>
    <xf numFmtId="9" fontId="2" fillId="6" borderId="10" xfId="3" applyFont="1" applyFill="1" applyBorder="1" applyAlignment="1">
      <alignment horizontal="center" vertical="center"/>
    </xf>
    <xf numFmtId="164" fontId="2" fillId="6" borderId="11" xfId="2" applyNumberFormat="1" applyFont="1" applyFill="1" applyBorder="1" applyAlignment="1">
      <alignment horizontal="center" vertical="center"/>
    </xf>
    <xf numFmtId="9" fontId="2" fillId="6" borderId="40" xfId="3" applyFont="1" applyFill="1" applyBorder="1" applyAlignment="1">
      <alignment horizontal="center" vertical="center"/>
    </xf>
    <xf numFmtId="3" fontId="2" fillId="6" borderId="20" xfId="1" applyNumberFormat="1" applyFont="1" applyFill="1" applyBorder="1"/>
    <xf numFmtId="164" fontId="3" fillId="8" borderId="7" xfId="0" applyNumberFormat="1" applyFont="1" applyFill="1" applyBorder="1"/>
    <xf numFmtId="164" fontId="3" fillId="8" borderId="15" xfId="0" applyNumberFormat="1" applyFont="1" applyFill="1" applyBorder="1"/>
    <xf numFmtId="164" fontId="3" fillId="8" borderId="90" xfId="0" applyNumberFormat="1" applyFont="1" applyFill="1" applyBorder="1"/>
    <xf numFmtId="10" fontId="17" fillId="6" borderId="2" xfId="0" applyNumberFormat="1" applyFont="1" applyFill="1" applyBorder="1"/>
    <xf numFmtId="10" fontId="17" fillId="6" borderId="9" xfId="0" applyNumberFormat="1" applyFont="1" applyFill="1" applyBorder="1"/>
    <xf numFmtId="10" fontId="17" fillId="6" borderId="11" xfId="3" applyNumberFormat="1" applyFont="1" applyFill="1" applyBorder="1"/>
    <xf numFmtId="0" fontId="37" fillId="9" borderId="0" xfId="0" applyFont="1" applyFill="1"/>
    <xf numFmtId="0" fontId="38" fillId="9" borderId="0" xfId="0" applyFont="1" applyFill="1"/>
    <xf numFmtId="0" fontId="39" fillId="9" borderId="0" xfId="0" applyFont="1" applyFill="1" applyAlignment="1">
      <alignment horizontal="left" vertical="top"/>
    </xf>
    <xf numFmtId="0" fontId="37" fillId="0" borderId="0" xfId="0" applyFont="1"/>
    <xf numFmtId="44" fontId="14" fillId="9" borderId="0" xfId="0" applyNumberFormat="1" applyFont="1" applyFill="1"/>
    <xf numFmtId="0" fontId="29" fillId="7" borderId="91" xfId="0" applyFont="1" applyFill="1" applyBorder="1" applyAlignment="1">
      <alignment horizontal="left" vertical="top" wrapText="1"/>
    </xf>
    <xf numFmtId="0" fontId="2" fillId="6" borderId="40" xfId="0" applyFont="1" applyFill="1" applyBorder="1"/>
    <xf numFmtId="0" fontId="34" fillId="6" borderId="40" xfId="0" applyFont="1" applyFill="1" applyBorder="1"/>
    <xf numFmtId="0" fontId="2" fillId="6" borderId="41" xfId="0" applyFont="1" applyFill="1" applyBorder="1"/>
    <xf numFmtId="0" fontId="2" fillId="6" borderId="91" xfId="0" applyFont="1" applyFill="1" applyBorder="1"/>
    <xf numFmtId="0" fontId="2" fillId="6" borderId="10" xfId="0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left" vertical="center"/>
    </xf>
    <xf numFmtId="0" fontId="34" fillId="6" borderId="10" xfId="0" applyFont="1" applyFill="1" applyBorder="1" applyAlignment="1">
      <alignment horizontal="left" vertical="center"/>
    </xf>
    <xf numFmtId="0" fontId="2" fillId="6" borderId="11" xfId="0" applyFont="1" applyFill="1" applyBorder="1" applyAlignment="1">
      <alignment horizontal="left" vertical="center"/>
    </xf>
    <xf numFmtId="0" fontId="2" fillId="6" borderId="12" xfId="0" applyFont="1" applyFill="1" applyBorder="1" applyAlignment="1">
      <alignment horizontal="left" vertical="center"/>
    </xf>
    <xf numFmtId="0" fontId="3" fillId="9" borderId="0" xfId="0" applyFont="1" applyFill="1" applyAlignment="1">
      <alignment horizontal="left"/>
    </xf>
    <xf numFmtId="0" fontId="2" fillId="9" borderId="0" xfId="0" applyFont="1" applyFill="1" applyAlignment="1">
      <alignment horizontal="left"/>
    </xf>
    <xf numFmtId="0" fontId="2" fillId="9" borderId="0" xfId="0" applyFont="1" applyFill="1" applyAlignment="1">
      <alignment vertical="center"/>
    </xf>
    <xf numFmtId="0" fontId="2" fillId="6" borderId="2" xfId="0" applyFont="1" applyFill="1" applyBorder="1" applyAlignment="1">
      <alignment vertical="center"/>
    </xf>
    <xf numFmtId="0" fontId="2" fillId="6" borderId="2" xfId="0" applyFont="1" applyFill="1" applyBorder="1" applyAlignment="1">
      <alignment vertical="center" wrapText="1"/>
    </xf>
    <xf numFmtId="43" fontId="2" fillId="6" borderId="2" xfId="1" applyFont="1" applyFill="1" applyBorder="1" applyAlignment="1">
      <alignment vertical="center"/>
    </xf>
    <xf numFmtId="165" fontId="2" fillId="6" borderId="2" xfId="1" applyNumberFormat="1" applyFont="1" applyFill="1" applyBorder="1" applyAlignment="1">
      <alignment vertical="center"/>
    </xf>
    <xf numFmtId="165" fontId="2" fillId="6" borderId="20" xfId="1" applyNumberFormat="1" applyFont="1" applyFill="1" applyBorder="1" applyAlignment="1">
      <alignment vertical="center"/>
    </xf>
    <xf numFmtId="164" fontId="2" fillId="8" borderId="10" xfId="2" applyNumberFormat="1" applyFont="1" applyFill="1" applyBorder="1" applyAlignment="1">
      <alignment vertical="center"/>
    </xf>
    <xf numFmtId="164" fontId="2" fillId="8" borderId="9" xfId="2" applyNumberFormat="1" applyFont="1" applyFill="1" applyBorder="1" applyAlignment="1">
      <alignment vertical="center"/>
    </xf>
    <xf numFmtId="164" fontId="2" fillId="8" borderId="40" xfId="2" applyNumberFormat="1" applyFont="1" applyFill="1" applyBorder="1" applyAlignment="1">
      <alignment vertical="center"/>
    </xf>
    <xf numFmtId="164" fontId="2" fillId="6" borderId="2" xfId="2" applyNumberFormat="1" applyFont="1" applyFill="1" applyBorder="1" applyAlignment="1">
      <alignment vertical="center"/>
    </xf>
    <xf numFmtId="2" fontId="2" fillId="6" borderId="2" xfId="0" applyNumberFormat="1" applyFont="1" applyFill="1" applyBorder="1" applyAlignment="1">
      <alignment vertical="center"/>
    </xf>
    <xf numFmtId="164" fontId="2" fillId="8" borderId="20" xfId="0" applyNumberFormat="1" applyFont="1" applyFill="1" applyBorder="1" applyAlignment="1">
      <alignment vertical="center"/>
    </xf>
    <xf numFmtId="10" fontId="2" fillId="6" borderId="10" xfId="3" applyNumberFormat="1" applyFont="1" applyFill="1" applyBorder="1" applyAlignment="1">
      <alignment vertical="center"/>
    </xf>
    <xf numFmtId="9" fontId="2" fillId="6" borderId="10" xfId="3" applyFont="1" applyFill="1" applyBorder="1" applyAlignment="1">
      <alignment vertical="center"/>
    </xf>
    <xf numFmtId="164" fontId="2" fillId="8" borderId="9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6" borderId="26" xfId="0" applyFont="1" applyFill="1" applyBorder="1" applyAlignment="1">
      <alignment horizontal="left"/>
    </xf>
    <xf numFmtId="0" fontId="2" fillId="6" borderId="27" xfId="0" applyFont="1" applyFill="1" applyBorder="1"/>
    <xf numFmtId="0" fontId="2" fillId="6" borderId="11" xfId="0" applyFont="1" applyFill="1" applyBorder="1" applyAlignment="1">
      <alignment horizontal="left"/>
    </xf>
    <xf numFmtId="0" fontId="34" fillId="6" borderId="10" xfId="0" applyFont="1" applyFill="1" applyBorder="1" applyAlignment="1">
      <alignment horizontal="left"/>
    </xf>
    <xf numFmtId="0" fontId="34" fillId="6" borderId="40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left"/>
    </xf>
    <xf numFmtId="0" fontId="2" fillId="6" borderId="40" xfId="0" applyFont="1" applyFill="1" applyBorder="1" applyAlignment="1">
      <alignment horizontal="left"/>
    </xf>
    <xf numFmtId="0" fontId="2" fillId="6" borderId="10" xfId="0" applyFont="1" applyFill="1" applyBorder="1" applyAlignment="1">
      <alignment vertical="center"/>
    </xf>
    <xf numFmtId="0" fontId="2" fillId="6" borderId="40" xfId="0" applyFont="1" applyFill="1" applyBorder="1" applyAlignment="1">
      <alignment vertical="center" wrapText="1"/>
    </xf>
    <xf numFmtId="1" fontId="2" fillId="6" borderId="20" xfId="1" applyNumberFormat="1" applyFont="1" applyFill="1" applyBorder="1" applyAlignment="1">
      <alignment vertical="center"/>
    </xf>
    <xf numFmtId="0" fontId="2" fillId="9" borderId="56" xfId="0" applyFont="1" applyFill="1" applyBorder="1" applyAlignment="1">
      <alignment vertical="center"/>
    </xf>
    <xf numFmtId="0" fontId="2" fillId="6" borderId="40" xfId="0" applyFont="1" applyFill="1" applyBorder="1" applyAlignment="1">
      <alignment vertical="center"/>
    </xf>
    <xf numFmtId="0" fontId="7" fillId="9" borderId="0" xfId="0" applyFont="1" applyFill="1"/>
    <xf numFmtId="0" fontId="14" fillId="6" borderId="10" xfId="0" applyFont="1" applyFill="1" applyBorder="1"/>
    <xf numFmtId="0" fontId="14" fillId="6" borderId="2" xfId="0" applyFont="1" applyFill="1" applyBorder="1"/>
    <xf numFmtId="0" fontId="14" fillId="6" borderId="2" xfId="0" applyFont="1" applyFill="1" applyBorder="1" applyAlignment="1">
      <alignment horizontal="center"/>
    </xf>
    <xf numFmtId="165" fontId="14" fillId="6" borderId="2" xfId="1" applyNumberFormat="1" applyFont="1" applyFill="1" applyBorder="1"/>
    <xf numFmtId="165" fontId="14" fillId="6" borderId="20" xfId="1" applyNumberFormat="1" applyFont="1" applyFill="1" applyBorder="1"/>
    <xf numFmtId="164" fontId="14" fillId="8" borderId="10" xfId="2" applyNumberFormat="1" applyFont="1" applyFill="1" applyBorder="1"/>
    <xf numFmtId="164" fontId="14" fillId="8" borderId="9" xfId="2" applyNumberFormat="1" applyFont="1" applyFill="1" applyBorder="1"/>
    <xf numFmtId="164" fontId="14" fillId="8" borderId="40" xfId="2" applyNumberFormat="1" applyFont="1" applyFill="1" applyBorder="1"/>
    <xf numFmtId="164" fontId="14" fillId="6" borderId="2" xfId="2" applyNumberFormat="1" applyFont="1" applyFill="1" applyBorder="1"/>
    <xf numFmtId="2" fontId="14" fillId="6" borderId="2" xfId="0" applyNumberFormat="1" applyFont="1" applyFill="1" applyBorder="1"/>
    <xf numFmtId="164" fontId="14" fillId="8" borderId="9" xfId="0" applyNumberFormat="1" applyFont="1" applyFill="1" applyBorder="1"/>
    <xf numFmtId="10" fontId="14" fillId="6" borderId="10" xfId="3" applyNumberFormat="1" applyFont="1" applyFill="1" applyBorder="1"/>
    <xf numFmtId="167" fontId="14" fillId="6" borderId="10" xfId="3" applyNumberFormat="1" applyFont="1" applyFill="1" applyBorder="1"/>
    <xf numFmtId="9" fontId="14" fillId="6" borderId="40" xfId="3" applyFont="1" applyFill="1" applyBorder="1"/>
    <xf numFmtId="164" fontId="14" fillId="8" borderId="2" xfId="0" applyNumberFormat="1" applyFont="1" applyFill="1" applyBorder="1"/>
    <xf numFmtId="164" fontId="14" fillId="8" borderId="20" xfId="0" applyNumberFormat="1" applyFont="1" applyFill="1" applyBorder="1"/>
    <xf numFmtId="0" fontId="14" fillId="6" borderId="10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6" borderId="9" xfId="0" applyFont="1" applyFill="1" applyBorder="1" applyAlignment="1">
      <alignment horizontal="center" vertical="center"/>
    </xf>
    <xf numFmtId="165" fontId="14" fillId="8" borderId="10" xfId="1" applyNumberFormat="1" applyFont="1" applyFill="1" applyBorder="1" applyAlignment="1">
      <alignment horizontal="center" vertical="center"/>
    </xf>
    <xf numFmtId="165" fontId="14" fillId="8" borderId="2" xfId="1" applyNumberFormat="1" applyFont="1" applyFill="1" applyBorder="1" applyAlignment="1">
      <alignment horizontal="center" vertical="center"/>
    </xf>
    <xf numFmtId="165" fontId="14" fillId="8" borderId="9" xfId="1" applyNumberFormat="1" applyFont="1" applyFill="1" applyBorder="1" applyAlignment="1">
      <alignment horizontal="center" vertical="center"/>
    </xf>
    <xf numFmtId="165" fontId="14" fillId="8" borderId="85" xfId="1" applyNumberFormat="1" applyFont="1" applyFill="1" applyBorder="1" applyAlignment="1">
      <alignment horizontal="center" vertical="center"/>
    </xf>
    <xf numFmtId="165" fontId="14" fillId="8" borderId="24" xfId="1" applyNumberFormat="1" applyFont="1" applyFill="1" applyBorder="1" applyAlignment="1">
      <alignment horizontal="center" vertical="center"/>
    </xf>
    <xf numFmtId="9" fontId="14" fillId="6" borderId="10" xfId="3" applyFont="1" applyFill="1" applyBorder="1"/>
    <xf numFmtId="0" fontId="40" fillId="9" borderId="0" xfId="0" applyFont="1" applyFill="1"/>
    <xf numFmtId="0" fontId="40" fillId="6" borderId="35" xfId="0" applyFont="1" applyFill="1" applyBorder="1"/>
    <xf numFmtId="0" fontId="40" fillId="6" borderId="36" xfId="0" applyFont="1" applyFill="1" applyBorder="1"/>
    <xf numFmtId="0" fontId="40" fillId="6" borderId="36" xfId="0" applyFont="1" applyFill="1" applyBorder="1" applyAlignment="1">
      <alignment horizontal="center"/>
    </xf>
    <xf numFmtId="165" fontId="40" fillId="6" borderId="36" xfId="1" applyNumberFormat="1" applyFont="1" applyFill="1" applyBorder="1"/>
    <xf numFmtId="164" fontId="40" fillId="8" borderId="35" xfId="2" applyNumberFormat="1" applyFont="1" applyFill="1" applyBorder="1"/>
    <xf numFmtId="164" fontId="40" fillId="8" borderId="32" xfId="2" applyNumberFormat="1" applyFont="1" applyFill="1" applyBorder="1"/>
    <xf numFmtId="164" fontId="40" fillId="8" borderId="95" xfId="2" applyNumberFormat="1" applyFont="1" applyFill="1" applyBorder="1"/>
    <xf numFmtId="164" fontId="40" fillId="6" borderId="36" xfId="2" applyNumberFormat="1" applyFont="1" applyFill="1" applyBorder="1"/>
    <xf numFmtId="2" fontId="40" fillId="6" borderId="36" xfId="0" applyNumberFormat="1" applyFont="1" applyFill="1" applyBorder="1"/>
    <xf numFmtId="164" fontId="40" fillId="8" borderId="32" xfId="0" applyNumberFormat="1" applyFont="1" applyFill="1" applyBorder="1"/>
    <xf numFmtId="10" fontId="40" fillId="6" borderId="35" xfId="3" applyNumberFormat="1" applyFont="1" applyFill="1" applyBorder="1"/>
    <xf numFmtId="167" fontId="40" fillId="6" borderId="35" xfId="3" applyNumberFormat="1" applyFont="1" applyFill="1" applyBorder="1"/>
    <xf numFmtId="9" fontId="40" fillId="6" borderId="95" xfId="3" applyFont="1" applyFill="1" applyBorder="1"/>
    <xf numFmtId="164" fontId="40" fillId="8" borderId="36" xfId="0" applyNumberFormat="1" applyFont="1" applyFill="1" applyBorder="1"/>
    <xf numFmtId="164" fontId="40" fillId="8" borderId="83" xfId="0" applyNumberFormat="1" applyFont="1" applyFill="1" applyBorder="1"/>
    <xf numFmtId="164" fontId="40" fillId="8" borderId="9" xfId="0" applyNumberFormat="1" applyFont="1" applyFill="1" applyBorder="1"/>
    <xf numFmtId="0" fontId="40" fillId="6" borderId="35" xfId="0" applyFont="1" applyFill="1" applyBorder="1" applyAlignment="1">
      <alignment horizontal="center" vertical="center"/>
    </xf>
    <xf numFmtId="0" fontId="40" fillId="6" borderId="36" xfId="0" applyFont="1" applyFill="1" applyBorder="1" applyAlignment="1">
      <alignment horizontal="center" vertical="center"/>
    </xf>
    <xf numFmtId="0" fontId="40" fillId="6" borderId="32" xfId="0" applyFont="1" applyFill="1" applyBorder="1" applyAlignment="1">
      <alignment horizontal="center" vertical="center"/>
    </xf>
    <xf numFmtId="0" fontId="40" fillId="9" borderId="0" xfId="0" applyFont="1" applyFill="1" applyAlignment="1">
      <alignment horizontal="center" vertical="center"/>
    </xf>
    <xf numFmtId="165" fontId="40" fillId="8" borderId="35" xfId="1" applyNumberFormat="1" applyFont="1" applyFill="1" applyBorder="1" applyAlignment="1">
      <alignment horizontal="center" vertical="center"/>
    </xf>
    <xf numFmtId="165" fontId="40" fillId="8" borderId="36" xfId="1" applyNumberFormat="1" applyFont="1" applyFill="1" applyBorder="1" applyAlignment="1">
      <alignment horizontal="center" vertical="center"/>
    </xf>
    <xf numFmtId="165" fontId="40" fillId="8" borderId="32" xfId="1" applyNumberFormat="1" applyFont="1" applyFill="1" applyBorder="1" applyAlignment="1">
      <alignment horizontal="center" vertical="center"/>
    </xf>
    <xf numFmtId="165" fontId="40" fillId="8" borderId="37" xfId="1" applyNumberFormat="1" applyFont="1" applyFill="1" applyBorder="1" applyAlignment="1">
      <alignment horizontal="center" vertical="center"/>
    </xf>
    <xf numFmtId="0" fontId="14" fillId="6" borderId="11" xfId="0" applyFont="1" applyFill="1" applyBorder="1"/>
    <xf numFmtId="0" fontId="14" fillId="6" borderId="12" xfId="0" applyFont="1" applyFill="1" applyBorder="1"/>
    <xf numFmtId="0" fontId="14" fillId="6" borderId="21" xfId="0" applyFont="1" applyFill="1" applyBorder="1"/>
    <xf numFmtId="164" fontId="14" fillId="8" borderId="11" xfId="2" applyNumberFormat="1" applyFont="1" applyFill="1" applyBorder="1"/>
    <xf numFmtId="164" fontId="14" fillId="8" borderId="8" xfId="2" applyNumberFormat="1" applyFont="1" applyFill="1" applyBorder="1"/>
    <xf numFmtId="164" fontId="14" fillId="8" borderId="41" xfId="2" applyNumberFormat="1" applyFont="1" applyFill="1" applyBorder="1"/>
    <xf numFmtId="164" fontId="14" fillId="6" borderId="12" xfId="2" applyNumberFormat="1" applyFont="1" applyFill="1" applyBorder="1"/>
    <xf numFmtId="2" fontId="14" fillId="6" borderId="12" xfId="0" applyNumberFormat="1" applyFont="1" applyFill="1" applyBorder="1"/>
    <xf numFmtId="164" fontId="14" fillId="8" borderId="8" xfId="0" applyNumberFormat="1" applyFont="1" applyFill="1" applyBorder="1"/>
    <xf numFmtId="10" fontId="14" fillId="6" borderId="11" xfId="3" applyNumberFormat="1" applyFont="1" applyFill="1" applyBorder="1"/>
    <xf numFmtId="9" fontId="14" fillId="6" borderId="11" xfId="3" applyFont="1" applyFill="1" applyBorder="1"/>
    <xf numFmtId="9" fontId="14" fillId="6" borderId="12" xfId="3" applyFont="1" applyFill="1" applyBorder="1"/>
    <xf numFmtId="164" fontId="14" fillId="8" borderId="36" xfId="0" applyNumberFormat="1" applyFont="1" applyFill="1" applyBorder="1"/>
    <xf numFmtId="164" fontId="14" fillId="8" borderId="83" xfId="0" applyNumberFormat="1" applyFont="1" applyFill="1" applyBorder="1"/>
    <xf numFmtId="0" fontId="14" fillId="6" borderId="11" xfId="0" applyFont="1" applyFill="1" applyBorder="1" applyAlignment="1">
      <alignment horizontal="center" vertical="center"/>
    </xf>
    <xf numFmtId="0" fontId="14" fillId="6" borderId="12" xfId="0" applyFont="1" applyFill="1" applyBorder="1" applyAlignment="1">
      <alignment horizontal="center" vertical="center"/>
    </xf>
    <xf numFmtId="0" fontId="14" fillId="6" borderId="8" xfId="0" applyFont="1" applyFill="1" applyBorder="1" applyAlignment="1">
      <alignment horizontal="center" vertical="center"/>
    </xf>
    <xf numFmtId="165" fontId="14" fillId="8" borderId="11" xfId="1" applyNumberFormat="1" applyFont="1" applyFill="1" applyBorder="1" applyAlignment="1">
      <alignment horizontal="center" vertical="center"/>
    </xf>
    <xf numFmtId="165" fontId="14" fillId="8" borderId="12" xfId="1" applyNumberFormat="1" applyFont="1" applyFill="1" applyBorder="1" applyAlignment="1">
      <alignment horizontal="center" vertical="center"/>
    </xf>
    <xf numFmtId="165" fontId="14" fillId="8" borderId="8" xfId="1" applyNumberFormat="1" applyFont="1" applyFill="1" applyBorder="1" applyAlignment="1">
      <alignment horizontal="center" vertical="center"/>
    </xf>
    <xf numFmtId="165" fontId="14" fillId="8" borderId="35" xfId="1" applyNumberFormat="1" applyFont="1" applyFill="1" applyBorder="1" applyAlignment="1">
      <alignment horizontal="center" vertical="center"/>
    </xf>
    <xf numFmtId="165" fontId="14" fillId="8" borderId="36" xfId="1" applyNumberFormat="1" applyFont="1" applyFill="1" applyBorder="1" applyAlignment="1">
      <alignment horizontal="center" vertical="center"/>
    </xf>
    <xf numFmtId="165" fontId="14" fillId="8" borderId="37" xfId="1" applyNumberFormat="1" applyFont="1" applyFill="1" applyBorder="1" applyAlignment="1">
      <alignment horizontal="center" vertical="center"/>
    </xf>
    <xf numFmtId="0" fontId="14" fillId="6" borderId="35" xfId="0" applyFont="1" applyFill="1" applyBorder="1"/>
    <xf numFmtId="0" fontId="14" fillId="6" borderId="36" xfId="0" applyFont="1" applyFill="1" applyBorder="1"/>
    <xf numFmtId="0" fontId="14" fillId="6" borderId="36" xfId="0" applyFont="1" applyFill="1" applyBorder="1" applyAlignment="1">
      <alignment horizontal="center"/>
    </xf>
    <xf numFmtId="164" fontId="14" fillId="8" borderId="35" xfId="2" applyNumberFormat="1" applyFont="1" applyFill="1" applyBorder="1"/>
    <xf numFmtId="164" fontId="14" fillId="8" borderId="32" xfId="2" applyNumberFormat="1" applyFont="1" applyFill="1" applyBorder="1"/>
    <xf numFmtId="164" fontId="14" fillId="6" borderId="36" xfId="2" applyNumberFormat="1" applyFont="1" applyFill="1" applyBorder="1"/>
    <xf numFmtId="2" fontId="14" fillId="6" borderId="36" xfId="0" applyNumberFormat="1" applyFont="1" applyFill="1" applyBorder="1"/>
    <xf numFmtId="164" fontId="14" fillId="8" borderId="32" xfId="0" applyNumberFormat="1" applyFont="1" applyFill="1" applyBorder="1"/>
    <xf numFmtId="10" fontId="14" fillId="6" borderId="35" xfId="3" applyNumberFormat="1" applyFont="1" applyFill="1" applyBorder="1"/>
    <xf numFmtId="167" fontId="14" fillId="6" borderId="35" xfId="3" applyNumberFormat="1" applyFont="1" applyFill="1" applyBorder="1"/>
    <xf numFmtId="9" fontId="14" fillId="6" borderId="95" xfId="3" applyFont="1" applyFill="1" applyBorder="1"/>
    <xf numFmtId="0" fontId="14" fillId="6" borderId="35" xfId="0" applyFont="1" applyFill="1" applyBorder="1" applyAlignment="1">
      <alignment horizontal="center" vertical="center"/>
    </xf>
    <xf numFmtId="0" fontId="14" fillId="6" borderId="36" xfId="0" applyFont="1" applyFill="1" applyBorder="1" applyAlignment="1">
      <alignment horizontal="center" vertical="center"/>
    </xf>
    <xf numFmtId="0" fontId="14" fillId="6" borderId="32" xfId="0" applyFont="1" applyFill="1" applyBorder="1" applyAlignment="1">
      <alignment horizontal="center" vertical="center"/>
    </xf>
    <xf numFmtId="165" fontId="14" fillId="8" borderId="32" xfId="1" applyNumberFormat="1" applyFont="1" applyFill="1" applyBorder="1" applyAlignment="1">
      <alignment horizontal="center" vertical="center"/>
    </xf>
    <xf numFmtId="0" fontId="34" fillId="9" borderId="0" xfId="0" applyFont="1" applyFill="1"/>
    <xf numFmtId="166" fontId="17" fillId="0" borderId="2" xfId="2" applyNumberFormat="1" applyFont="1" applyFill="1" applyBorder="1" applyProtection="1">
      <protection locked="0"/>
    </xf>
    <xf numFmtId="9" fontId="14" fillId="6" borderId="10" xfId="3" applyFont="1" applyFill="1" applyBorder="1" applyAlignment="1">
      <alignment horizontal="center" vertical="center"/>
    </xf>
    <xf numFmtId="0" fontId="29" fillId="7" borderId="84" xfId="0" applyFont="1" applyFill="1" applyBorder="1" applyAlignment="1">
      <alignment textRotation="90"/>
    </xf>
    <xf numFmtId="0" fontId="29" fillId="7" borderId="29" xfId="0" applyFont="1" applyFill="1" applyBorder="1" applyAlignment="1">
      <alignment textRotation="90"/>
    </xf>
    <xf numFmtId="0" fontId="29" fillId="7" borderId="30" xfId="0" applyFont="1" applyFill="1" applyBorder="1" applyAlignment="1">
      <alignment textRotation="90"/>
    </xf>
    <xf numFmtId="165" fontId="6" fillId="8" borderId="26" xfId="1" applyNumberFormat="1" applyFont="1" applyFill="1" applyBorder="1" applyAlignment="1">
      <alignment horizontal="center" vertical="center"/>
    </xf>
    <xf numFmtId="165" fontId="6" fillId="8" borderId="27" xfId="1" applyNumberFormat="1" applyFont="1" applyFill="1" applyBorder="1" applyAlignment="1">
      <alignment horizontal="center" vertical="center"/>
    </xf>
    <xf numFmtId="165" fontId="6" fillId="8" borderId="28" xfId="1" applyNumberFormat="1" applyFont="1" applyFill="1" applyBorder="1" applyAlignment="1">
      <alignment horizontal="center" vertical="center"/>
    </xf>
    <xf numFmtId="0" fontId="4" fillId="7" borderId="26" xfId="0" applyFont="1" applyFill="1" applyBorder="1" applyAlignment="1">
      <alignment wrapText="1"/>
    </xf>
    <xf numFmtId="0" fontId="4" fillId="7" borderId="27" xfId="0" applyFont="1" applyFill="1" applyBorder="1" applyAlignment="1">
      <alignment wrapText="1"/>
    </xf>
    <xf numFmtId="0" fontId="4" fillId="7" borderId="28" xfId="0" applyFont="1" applyFill="1" applyBorder="1" applyAlignment="1">
      <alignment wrapText="1"/>
    </xf>
    <xf numFmtId="3" fontId="2" fillId="6" borderId="28" xfId="0" applyNumberFormat="1" applyFont="1" applyFill="1" applyBorder="1"/>
    <xf numFmtId="3" fontId="2" fillId="6" borderId="9" xfId="0" applyNumberFormat="1" applyFont="1" applyFill="1" applyBorder="1"/>
    <xf numFmtId="3" fontId="2" fillId="6" borderId="8" xfId="0" applyNumberFormat="1" applyFont="1" applyFill="1" applyBorder="1"/>
    <xf numFmtId="164" fontId="2" fillId="6" borderId="33" xfId="2" applyNumberFormat="1" applyFont="1" applyFill="1" applyBorder="1"/>
    <xf numFmtId="164" fontId="2" fillId="6" borderId="24" xfId="2" applyNumberFormat="1" applyFont="1" applyFill="1" applyBorder="1"/>
    <xf numFmtId="164" fontId="2" fillId="6" borderId="25" xfId="2" applyNumberFormat="1" applyFont="1" applyFill="1" applyBorder="1"/>
    <xf numFmtId="0" fontId="28" fillId="7" borderId="17" xfId="0" applyFont="1" applyFill="1" applyBorder="1" applyAlignment="1">
      <alignment horizontal="left" vertical="top"/>
    </xf>
    <xf numFmtId="165" fontId="17" fillId="8" borderId="54" xfId="1" applyNumberFormat="1" applyFont="1" applyFill="1" applyBorder="1" applyAlignment="1">
      <alignment horizontal="center" wrapText="1"/>
    </xf>
    <xf numFmtId="165" fontId="17" fillId="8" borderId="71" xfId="1" applyNumberFormat="1" applyFont="1" applyFill="1" applyBorder="1" applyAlignment="1">
      <alignment horizontal="center" wrapText="1"/>
    </xf>
    <xf numFmtId="0" fontId="14" fillId="6" borderId="10" xfId="0" applyFont="1" applyFill="1" applyBorder="1" applyAlignment="1">
      <alignment horizontal="left"/>
    </xf>
    <xf numFmtId="0" fontId="14" fillId="6" borderId="40" xfId="0" applyFont="1" applyFill="1" applyBorder="1" applyAlignment="1">
      <alignment horizontal="left"/>
    </xf>
    <xf numFmtId="168" fontId="14" fillId="6" borderId="2" xfId="0" applyNumberFormat="1" applyFont="1" applyFill="1" applyBorder="1"/>
    <xf numFmtId="0" fontId="14" fillId="6" borderId="40" xfId="0" applyFont="1" applyFill="1" applyBorder="1" applyAlignment="1">
      <alignment horizontal="left" wrapText="1"/>
    </xf>
    <xf numFmtId="0" fontId="14" fillId="6" borderId="40" xfId="0" applyFont="1" applyFill="1" applyBorder="1"/>
    <xf numFmtId="0" fontId="14" fillId="9" borderId="56" xfId="0" applyFont="1" applyFill="1" applyBorder="1"/>
    <xf numFmtId="0" fontId="14" fillId="6" borderId="40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wrapText="1"/>
    </xf>
    <xf numFmtId="0" fontId="42" fillId="6" borderId="2" xfId="0" applyFont="1" applyFill="1" applyBorder="1"/>
    <xf numFmtId="0" fontId="2" fillId="6" borderId="2" xfId="0" applyFont="1" applyFill="1" applyBorder="1" applyAlignment="1">
      <alignment vertical="top" wrapText="1"/>
    </xf>
    <xf numFmtId="0" fontId="29" fillId="7" borderId="2" xfId="0" applyFont="1" applyFill="1" applyBorder="1" applyAlignment="1">
      <alignment horizontal="left" vertical="top" wrapText="1"/>
    </xf>
    <xf numFmtId="0" fontId="3" fillId="6" borderId="2" xfId="0" applyFont="1" applyFill="1" applyBorder="1" applyAlignment="1">
      <alignment horizontal="center"/>
    </xf>
    <xf numFmtId="0" fontId="14" fillId="6" borderId="2" xfId="0" applyFont="1" applyFill="1" applyBorder="1" applyAlignment="1">
      <alignment vertical="top" wrapText="1"/>
    </xf>
    <xf numFmtId="0" fontId="3" fillId="6" borderId="2" xfId="0" applyFont="1" applyFill="1" applyBorder="1" applyAlignment="1">
      <alignment horizontal="left"/>
    </xf>
    <xf numFmtId="0" fontId="14" fillId="9" borderId="0" xfId="0" applyFont="1" applyFill="1" applyAlignment="1">
      <alignment horizontal="left"/>
    </xf>
    <xf numFmtId="0" fontId="14" fillId="6" borderId="10" xfId="0" applyFont="1" applyFill="1" applyBorder="1" applyAlignment="1">
      <alignment horizontal="left" vertical="center"/>
    </xf>
    <xf numFmtId="0" fontId="14" fillId="6" borderId="2" xfId="0" applyFont="1" applyFill="1" applyBorder="1" applyAlignment="1">
      <alignment horizontal="left" vertical="center"/>
    </xf>
    <xf numFmtId="43" fontId="14" fillId="6" borderId="2" xfId="1" applyFont="1" applyFill="1" applyBorder="1"/>
    <xf numFmtId="43" fontId="14" fillId="6" borderId="2" xfId="1" applyFont="1" applyFill="1" applyBorder="1" applyAlignment="1">
      <alignment horizontal="center" vertical="center"/>
    </xf>
    <xf numFmtId="1" fontId="2" fillId="6" borderId="83" xfId="1" applyNumberFormat="1" applyFont="1" applyFill="1" applyBorder="1"/>
    <xf numFmtId="1" fontId="43" fillId="6" borderId="83" xfId="1" applyNumberFormat="1" applyFont="1" applyFill="1" applyBorder="1"/>
    <xf numFmtId="44" fontId="41" fillId="4" borderId="2" xfId="0" applyNumberFormat="1" applyFont="1" applyFill="1" applyBorder="1"/>
    <xf numFmtId="168" fontId="14" fillId="8" borderId="10" xfId="2" applyNumberFormat="1" applyFont="1" applyFill="1" applyBorder="1"/>
    <xf numFmtId="168" fontId="2" fillId="8" borderId="10" xfId="2" applyNumberFormat="1" applyFont="1" applyFill="1" applyBorder="1"/>
    <xf numFmtId="168" fontId="2" fillId="8" borderId="10" xfId="2" applyNumberFormat="1" applyFont="1" applyFill="1" applyBorder="1" applyAlignment="1">
      <alignment vertical="center"/>
    </xf>
    <xf numFmtId="168" fontId="2" fillId="8" borderId="11" xfId="0" applyNumberFormat="1" applyFont="1" applyFill="1" applyBorder="1"/>
    <xf numFmtId="8" fontId="17" fillId="6" borderId="2" xfId="2" applyNumberFormat="1" applyFont="1" applyFill="1" applyBorder="1" applyProtection="1">
      <protection locked="0"/>
    </xf>
    <xf numFmtId="0" fontId="2" fillId="6" borderId="35" xfId="0" applyFont="1" applyFill="1" applyBorder="1" applyAlignment="1">
      <alignment horizontal="left"/>
    </xf>
    <xf numFmtId="0" fontId="2" fillId="6" borderId="95" xfId="0" applyFont="1" applyFill="1" applyBorder="1" applyAlignment="1">
      <alignment horizontal="left"/>
    </xf>
    <xf numFmtId="0" fontId="2" fillId="6" borderId="36" xfId="0" applyFont="1" applyFill="1" applyBorder="1" applyAlignment="1">
      <alignment horizontal="center"/>
    </xf>
    <xf numFmtId="165" fontId="2" fillId="6" borderId="36" xfId="1" applyNumberFormat="1" applyFont="1" applyFill="1" applyBorder="1"/>
    <xf numFmtId="3" fontId="2" fillId="6" borderId="83" xfId="1" applyNumberFormat="1" applyFont="1" applyFill="1" applyBorder="1"/>
    <xf numFmtId="0" fontId="2" fillId="6" borderId="35" xfId="0" applyFont="1" applyFill="1" applyBorder="1" applyAlignment="1">
      <alignment horizontal="center" vertical="center"/>
    </xf>
    <xf numFmtId="0" fontId="2" fillId="6" borderId="95" xfId="0" applyFont="1" applyFill="1" applyBorder="1"/>
    <xf numFmtId="2" fontId="2" fillId="6" borderId="36" xfId="0" applyNumberFormat="1" applyFont="1" applyFill="1" applyBorder="1"/>
    <xf numFmtId="9" fontId="2" fillId="6" borderId="35" xfId="3" applyFont="1" applyFill="1" applyBorder="1"/>
    <xf numFmtId="164" fontId="2" fillId="8" borderId="32" xfId="2" applyNumberFormat="1" applyFont="1" applyFill="1" applyBorder="1"/>
    <xf numFmtId="9" fontId="2" fillId="6" borderId="35" xfId="3" applyFont="1" applyFill="1" applyBorder="1" applyAlignment="1">
      <alignment horizontal="center" vertical="center"/>
    </xf>
    <xf numFmtId="164" fontId="2" fillId="8" borderId="32" xfId="0" applyNumberFormat="1" applyFont="1" applyFill="1" applyBorder="1"/>
    <xf numFmtId="165" fontId="2" fillId="8" borderId="32" xfId="1" applyNumberFormat="1" applyFont="1" applyFill="1" applyBorder="1" applyAlignment="1">
      <alignment horizontal="center" vertical="center"/>
    </xf>
    <xf numFmtId="165" fontId="2" fillId="8" borderId="98" xfId="1" applyNumberFormat="1" applyFont="1" applyFill="1" applyBorder="1" applyAlignment="1">
      <alignment horizontal="center" vertical="center"/>
    </xf>
    <xf numFmtId="0" fontId="34" fillId="6" borderId="35" xfId="0" applyFont="1" applyFill="1" applyBorder="1"/>
    <xf numFmtId="0" fontId="7" fillId="0" borderId="0" xfId="0" applyFont="1"/>
    <xf numFmtId="0" fontId="44" fillId="9" borderId="0" xfId="0" applyFont="1" applyFill="1"/>
    <xf numFmtId="3" fontId="2" fillId="6" borderId="20" xfId="1" applyNumberFormat="1" applyFont="1" applyFill="1" applyBorder="1" applyAlignment="1">
      <alignment horizontal="right"/>
    </xf>
    <xf numFmtId="0" fontId="45" fillId="9" borderId="0" xfId="0" applyFont="1" applyFill="1"/>
    <xf numFmtId="0" fontId="14" fillId="6" borderId="95" xfId="0" applyFont="1" applyFill="1" applyBorder="1"/>
    <xf numFmtId="165" fontId="14" fillId="6" borderId="36" xfId="1" applyNumberFormat="1" applyFont="1" applyFill="1" applyBorder="1"/>
    <xf numFmtId="3" fontId="14" fillId="6" borderId="83" xfId="1" applyNumberFormat="1" applyFont="1" applyFill="1" applyBorder="1"/>
    <xf numFmtId="9" fontId="14" fillId="6" borderId="35" xfId="3" applyFont="1" applyFill="1" applyBorder="1"/>
    <xf numFmtId="9" fontId="14" fillId="6" borderId="35" xfId="3" applyFont="1" applyFill="1" applyBorder="1" applyAlignment="1">
      <alignment horizontal="center" vertical="center"/>
    </xf>
    <xf numFmtId="165" fontId="14" fillId="8" borderId="98" xfId="1" applyNumberFormat="1" applyFont="1" applyFill="1" applyBorder="1" applyAlignment="1">
      <alignment horizontal="center" vertical="center"/>
    </xf>
    <xf numFmtId="0" fontId="46" fillId="6" borderId="35" xfId="0" applyFont="1" applyFill="1" applyBorder="1"/>
    <xf numFmtId="9" fontId="14" fillId="6" borderId="40" xfId="3" applyFont="1" applyFill="1" applyBorder="1" applyAlignment="1">
      <alignment horizontal="center" vertical="center"/>
    </xf>
    <xf numFmtId="0" fontId="46" fillId="6" borderId="10" xfId="0" applyFont="1" applyFill="1" applyBorder="1"/>
    <xf numFmtId="3" fontId="14" fillId="6" borderId="20" xfId="1" applyNumberFormat="1" applyFont="1" applyFill="1" applyBorder="1"/>
    <xf numFmtId="165" fontId="14" fillId="6" borderId="12" xfId="1" applyNumberFormat="1" applyFont="1" applyFill="1" applyBorder="1"/>
    <xf numFmtId="165" fontId="14" fillId="6" borderId="21" xfId="1" applyNumberFormat="1" applyFont="1" applyFill="1" applyBorder="1"/>
    <xf numFmtId="9" fontId="14" fillId="6" borderId="41" xfId="3" applyFont="1" applyFill="1" applyBorder="1"/>
    <xf numFmtId="164" fontId="14" fillId="8" borderId="12" xfId="0" applyNumberFormat="1" applyFont="1" applyFill="1" applyBorder="1"/>
    <xf numFmtId="164" fontId="14" fillId="8" borderId="21" xfId="0" applyNumberFormat="1" applyFont="1" applyFill="1" applyBorder="1"/>
    <xf numFmtId="165" fontId="14" fillId="8" borderId="43" xfId="1" applyNumberFormat="1" applyFont="1" applyFill="1" applyBorder="1" applyAlignment="1">
      <alignment horizontal="center" vertical="center"/>
    </xf>
    <xf numFmtId="165" fontId="2" fillId="6" borderId="83" xfId="1" applyNumberFormat="1" applyFont="1" applyFill="1" applyBorder="1"/>
    <xf numFmtId="164" fontId="2" fillId="8" borderId="95" xfId="2" applyNumberFormat="1" applyFont="1" applyFill="1" applyBorder="1"/>
    <xf numFmtId="164" fontId="2" fillId="6" borderId="36" xfId="2" applyNumberFormat="1" applyFont="1" applyFill="1" applyBorder="1"/>
    <xf numFmtId="10" fontId="2" fillId="6" borderId="35" xfId="3" applyNumberFormat="1" applyFont="1" applyFill="1" applyBorder="1"/>
    <xf numFmtId="9" fontId="2" fillId="6" borderId="95" xfId="3" applyFont="1" applyFill="1" applyBorder="1"/>
    <xf numFmtId="166" fontId="41" fillId="6" borderId="89" xfId="2" applyNumberFormat="1" applyFont="1" applyFill="1" applyBorder="1" applyAlignment="1" applyProtection="1">
      <alignment horizontal="center"/>
      <protection locked="0"/>
    </xf>
    <xf numFmtId="166" fontId="41" fillId="6" borderId="55" xfId="2" applyNumberFormat="1" applyFont="1" applyFill="1" applyBorder="1" applyAlignment="1" applyProtection="1">
      <alignment horizontal="center"/>
      <protection locked="0"/>
    </xf>
    <xf numFmtId="166" fontId="41" fillId="6" borderId="59" xfId="2" applyNumberFormat="1" applyFont="1" applyFill="1" applyBorder="1" applyAlignment="1" applyProtection="1">
      <alignment horizontal="center"/>
      <protection locked="0"/>
    </xf>
    <xf numFmtId="9" fontId="17" fillId="9" borderId="0" xfId="3" applyFont="1" applyFill="1"/>
    <xf numFmtId="3" fontId="47" fillId="6" borderId="27" xfId="0" applyNumberFormat="1" applyFont="1" applyFill="1" applyBorder="1"/>
    <xf numFmtId="3" fontId="47" fillId="6" borderId="2" xfId="0" applyNumberFormat="1" applyFont="1" applyFill="1" applyBorder="1"/>
    <xf numFmtId="3" fontId="47" fillId="6" borderId="12" xfId="0" applyNumberFormat="1" applyFont="1" applyFill="1" applyBorder="1"/>
    <xf numFmtId="3" fontId="22" fillId="6" borderId="26" xfId="0" applyNumberFormat="1" applyFont="1" applyFill="1" applyBorder="1"/>
    <xf numFmtId="3" fontId="22" fillId="6" borderId="10" xfId="0" applyNumberFormat="1" applyFont="1" applyFill="1" applyBorder="1"/>
    <xf numFmtId="3" fontId="22" fillId="6" borderId="11" xfId="0" applyNumberFormat="1" applyFont="1" applyFill="1" applyBorder="1"/>
    <xf numFmtId="3" fontId="22" fillId="6" borderId="27" xfId="0" applyNumberFormat="1" applyFont="1" applyFill="1" applyBorder="1"/>
    <xf numFmtId="3" fontId="22" fillId="6" borderId="2" xfId="0" applyNumberFormat="1" applyFont="1" applyFill="1" applyBorder="1"/>
    <xf numFmtId="3" fontId="22" fillId="6" borderId="12" xfId="0" applyNumberFormat="1" applyFont="1" applyFill="1" applyBorder="1"/>
    <xf numFmtId="3" fontId="22" fillId="6" borderId="28" xfId="0" applyNumberFormat="1" applyFont="1" applyFill="1" applyBorder="1"/>
    <xf numFmtId="3" fontId="22" fillId="6" borderId="9" xfId="0" applyNumberFormat="1" applyFont="1" applyFill="1" applyBorder="1"/>
    <xf numFmtId="3" fontId="22" fillId="6" borderId="8" xfId="0" applyNumberFormat="1" applyFont="1" applyFill="1" applyBorder="1"/>
    <xf numFmtId="10" fontId="17" fillId="0" borderId="43" xfId="0" applyNumberFormat="1" applyFont="1" applyBorder="1"/>
    <xf numFmtId="165" fontId="16" fillId="6" borderId="51" xfId="1" applyNumberFormat="1" applyFont="1" applyFill="1" applyBorder="1" applyProtection="1">
      <protection locked="0"/>
    </xf>
    <xf numFmtId="165" fontId="16" fillId="6" borderId="52" xfId="1" applyNumberFormat="1" applyFont="1" applyFill="1" applyBorder="1" applyProtection="1">
      <protection locked="0"/>
    </xf>
    <xf numFmtId="165" fontId="16" fillId="6" borderId="53" xfId="1" applyNumberFormat="1" applyFont="1" applyFill="1" applyBorder="1" applyProtection="1">
      <protection locked="0"/>
    </xf>
    <xf numFmtId="165" fontId="16" fillId="6" borderId="54" xfId="1" applyNumberFormat="1" applyFont="1" applyFill="1" applyBorder="1" applyProtection="1">
      <protection locked="0"/>
    </xf>
    <xf numFmtId="165" fontId="16" fillId="6" borderId="61" xfId="1" applyNumberFormat="1" applyFont="1" applyFill="1" applyBorder="1" applyProtection="1">
      <protection locked="0"/>
    </xf>
    <xf numFmtId="165" fontId="16" fillId="6" borderId="62" xfId="1" applyNumberFormat="1" applyFont="1" applyFill="1" applyBorder="1" applyProtection="1">
      <protection locked="0"/>
    </xf>
    <xf numFmtId="165" fontId="16" fillId="6" borderId="63" xfId="1" applyNumberFormat="1" applyFont="1" applyFill="1" applyBorder="1" applyProtection="1">
      <protection locked="0"/>
    </xf>
    <xf numFmtId="165" fontId="16" fillId="6" borderId="64" xfId="1" applyNumberFormat="1" applyFont="1" applyFill="1" applyBorder="1" applyProtection="1">
      <protection locked="0"/>
    </xf>
    <xf numFmtId="0" fontId="16" fillId="6" borderId="50" xfId="3" applyNumberFormat="1" applyFont="1" applyFill="1" applyBorder="1" applyProtection="1">
      <protection locked="0"/>
    </xf>
    <xf numFmtId="0" fontId="16" fillId="8" borderId="3" xfId="3" applyNumberFormat="1" applyFont="1" applyFill="1" applyBorder="1" applyProtection="1">
      <protection locked="0"/>
    </xf>
    <xf numFmtId="166" fontId="17" fillId="8" borderId="55" xfId="2" applyNumberFormat="1" applyFont="1" applyFill="1" applyBorder="1" applyAlignment="1" applyProtection="1">
      <alignment horizontal="center"/>
      <protection locked="0"/>
    </xf>
    <xf numFmtId="6" fontId="17" fillId="6" borderId="26" xfId="0" applyNumberFormat="1" applyFont="1" applyFill="1" applyBorder="1"/>
    <xf numFmtId="9" fontId="41" fillId="6" borderId="27" xfId="3" applyFont="1" applyFill="1" applyBorder="1"/>
    <xf numFmtId="0" fontId="17" fillId="7" borderId="86" xfId="0" applyFont="1" applyFill="1" applyBorder="1"/>
    <xf numFmtId="0" fontId="17" fillId="7" borderId="34" xfId="0" applyFont="1" applyFill="1" applyBorder="1"/>
    <xf numFmtId="0" fontId="31" fillId="7" borderId="33" xfId="0" applyFont="1" applyFill="1" applyBorder="1" applyAlignment="1">
      <alignment horizontal="right"/>
    </xf>
    <xf numFmtId="9" fontId="41" fillId="6" borderId="28" xfId="3" applyFont="1" applyFill="1" applyBorder="1"/>
    <xf numFmtId="0" fontId="31" fillId="7" borderId="25" xfId="0" applyFont="1" applyFill="1" applyBorder="1" applyAlignment="1">
      <alignment horizontal="right"/>
    </xf>
    <xf numFmtId="0" fontId="7" fillId="6" borderId="2" xfId="0" applyFont="1" applyFill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48" fillId="9" borderId="81" xfId="0" applyFont="1" applyFill="1" applyBorder="1" applyAlignment="1">
      <alignment horizontal="center" vertical="center" wrapText="1"/>
    </xf>
    <xf numFmtId="0" fontId="48" fillId="9" borderId="105" xfId="0" applyFont="1" applyFill="1" applyBorder="1" applyAlignment="1">
      <alignment horizontal="center" vertical="center" wrapText="1"/>
    </xf>
    <xf numFmtId="0" fontId="48" fillId="9" borderId="96" xfId="0" applyFont="1" applyFill="1" applyBorder="1" applyAlignment="1">
      <alignment horizontal="center" vertical="center" wrapText="1"/>
    </xf>
    <xf numFmtId="0" fontId="48" fillId="9" borderId="92" xfId="0" applyFont="1" applyFill="1" applyBorder="1" applyAlignment="1">
      <alignment horizontal="center" vertical="center" wrapText="1"/>
    </xf>
    <xf numFmtId="0" fontId="48" fillId="9" borderId="82" xfId="0" applyFont="1" applyFill="1" applyBorder="1" applyAlignment="1">
      <alignment horizontal="center" vertical="center" wrapText="1"/>
    </xf>
    <xf numFmtId="0" fontId="48" fillId="9" borderId="106" xfId="0" applyFont="1" applyFill="1" applyBorder="1" applyAlignment="1">
      <alignment horizontal="center" vertical="center" wrapText="1"/>
    </xf>
    <xf numFmtId="0" fontId="28" fillId="7" borderId="84" xfId="0" applyFont="1" applyFill="1" applyBorder="1" applyAlignment="1">
      <alignment horizontal="center" vertical="center"/>
    </xf>
    <xf numFmtId="0" fontId="28" fillId="7" borderId="30" xfId="0" applyFont="1" applyFill="1" applyBorder="1" applyAlignment="1">
      <alignment horizontal="center" vertical="center"/>
    </xf>
    <xf numFmtId="0" fontId="28" fillId="7" borderId="44" xfId="0" applyFont="1" applyFill="1" applyBorder="1" applyAlignment="1">
      <alignment horizontal="center" vertical="center"/>
    </xf>
    <xf numFmtId="0" fontId="28" fillId="7" borderId="56" xfId="0" applyFont="1" applyFill="1" applyBorder="1" applyAlignment="1">
      <alignment horizontal="center" vertical="center"/>
    </xf>
    <xf numFmtId="0" fontId="28" fillId="7" borderId="45" xfId="0" applyFont="1" applyFill="1" applyBorder="1" applyAlignment="1">
      <alignment horizontal="center" vertical="center"/>
    </xf>
    <xf numFmtId="0" fontId="28" fillId="7" borderId="33" xfId="0" applyFont="1" applyFill="1" applyBorder="1" applyAlignment="1">
      <alignment horizontal="center" vertical="center"/>
    </xf>
    <xf numFmtId="0" fontId="28" fillId="7" borderId="24" xfId="0" applyFont="1" applyFill="1" applyBorder="1" applyAlignment="1">
      <alignment horizontal="center" vertical="center"/>
    </xf>
    <xf numFmtId="0" fontId="28" fillId="7" borderId="25" xfId="0" applyFont="1" applyFill="1" applyBorder="1" applyAlignment="1">
      <alignment horizontal="center" vertical="center"/>
    </xf>
    <xf numFmtId="0" fontId="29" fillId="7" borderId="33" xfId="0" applyFont="1" applyFill="1" applyBorder="1" applyAlignment="1">
      <alignment horizontal="left" vertical="top"/>
    </xf>
    <xf numFmtId="0" fontId="29" fillId="7" borderId="25" xfId="0" applyFont="1" applyFill="1" applyBorder="1" applyAlignment="1">
      <alignment horizontal="left" vertical="top"/>
    </xf>
    <xf numFmtId="0" fontId="29" fillId="7" borderId="26" xfId="0" applyFont="1" applyFill="1" applyBorder="1" applyAlignment="1">
      <alignment horizontal="center" vertical="center" wrapText="1"/>
    </xf>
    <xf numFmtId="0" fontId="29" fillId="7" borderId="27" xfId="0" applyFont="1" applyFill="1" applyBorder="1" applyAlignment="1">
      <alignment horizontal="center" vertical="center" wrapText="1"/>
    </xf>
    <xf numFmtId="0" fontId="29" fillId="7" borderId="28" xfId="0" applyFont="1" applyFill="1" applyBorder="1" applyAlignment="1">
      <alignment horizontal="center" vertical="center" wrapText="1"/>
    </xf>
    <xf numFmtId="164" fontId="29" fillId="7" borderId="42" xfId="2" applyNumberFormat="1" applyFont="1" applyFill="1" applyBorder="1" applyAlignment="1">
      <alignment horizontal="left" vertical="top" wrapText="1"/>
    </xf>
    <xf numFmtId="164" fontId="29" fillId="7" borderId="43" xfId="2" applyNumberFormat="1" applyFont="1" applyFill="1" applyBorder="1" applyAlignment="1">
      <alignment horizontal="left" vertical="top" wrapText="1"/>
    </xf>
    <xf numFmtId="0" fontId="29" fillId="7" borderId="81" xfId="0" applyFont="1" applyFill="1" applyBorder="1" applyAlignment="1">
      <alignment horizontal="center" vertical="center"/>
    </xf>
    <xf numFmtId="0" fontId="29" fillId="7" borderId="97" xfId="0" applyFont="1" applyFill="1" applyBorder="1" applyAlignment="1">
      <alignment horizontal="center" vertical="center"/>
    </xf>
    <xf numFmtId="0" fontId="29" fillId="7" borderId="1" xfId="0" applyFont="1" applyFill="1" applyBorder="1" applyAlignment="1">
      <alignment horizontal="center" vertical="center"/>
    </xf>
    <xf numFmtId="0" fontId="29" fillId="7" borderId="31" xfId="0" applyFont="1" applyFill="1" applyBorder="1" applyAlignment="1">
      <alignment horizontal="center" vertical="center"/>
    </xf>
    <xf numFmtId="0" fontId="29" fillId="7" borderId="22" xfId="0" applyFont="1" applyFill="1" applyBorder="1" applyAlignment="1">
      <alignment horizontal="center" vertical="center"/>
    </xf>
    <xf numFmtId="0" fontId="29" fillId="7" borderId="31" xfId="0" applyFont="1" applyFill="1" applyBorder="1" applyAlignment="1">
      <alignment horizontal="center" vertical="center" wrapText="1"/>
    </xf>
    <xf numFmtId="0" fontId="29" fillId="7" borderId="1" xfId="0" applyFont="1" applyFill="1" applyBorder="1" applyAlignment="1">
      <alignment horizontal="center" vertical="center" wrapText="1"/>
    </xf>
    <xf numFmtId="0" fontId="29" fillId="7" borderId="6" xfId="0" applyFont="1" applyFill="1" applyBorder="1" applyAlignment="1">
      <alignment horizontal="center" vertical="center" wrapText="1"/>
    </xf>
    <xf numFmtId="0" fontId="29" fillId="7" borderId="38" xfId="0" applyFont="1" applyFill="1" applyBorder="1" applyAlignment="1">
      <alignment horizontal="center" vertical="center" wrapText="1"/>
    </xf>
    <xf numFmtId="0" fontId="29" fillId="7" borderId="16" xfId="0" applyFont="1" applyFill="1" applyBorder="1" applyAlignment="1">
      <alignment horizontal="center" vertical="center" wrapText="1"/>
    </xf>
    <xf numFmtId="0" fontId="29" fillId="7" borderId="18" xfId="0" applyFont="1" applyFill="1" applyBorder="1" applyAlignment="1">
      <alignment horizontal="center" vertical="center" wrapText="1"/>
    </xf>
    <xf numFmtId="0" fontId="29" fillId="7" borderId="22" xfId="0" applyFont="1" applyFill="1" applyBorder="1" applyAlignment="1">
      <alignment horizontal="center" vertical="center" wrapText="1"/>
    </xf>
    <xf numFmtId="0" fontId="29" fillId="7" borderId="96" xfId="0" applyFont="1" applyFill="1" applyBorder="1" applyAlignment="1">
      <alignment horizontal="center" vertical="center"/>
    </xf>
    <xf numFmtId="0" fontId="29" fillId="7" borderId="0" xfId="0" applyFont="1" applyFill="1" applyAlignment="1">
      <alignment horizontal="center" vertical="center"/>
    </xf>
    <xf numFmtId="0" fontId="29" fillId="7" borderId="20" xfId="0" applyFont="1" applyFill="1" applyBorder="1" applyAlignment="1">
      <alignment horizontal="center" vertical="top" wrapText="1"/>
    </xf>
    <xf numFmtId="0" fontId="29" fillId="7" borderId="40" xfId="0" applyFont="1" applyFill="1" applyBorder="1" applyAlignment="1">
      <alignment horizontal="center" vertical="top" wrapText="1"/>
    </xf>
    <xf numFmtId="0" fontId="2" fillId="6" borderId="20" xfId="0" applyFont="1" applyFill="1" applyBorder="1" applyAlignment="1">
      <alignment horizontal="left"/>
    </xf>
    <xf numFmtId="0" fontId="2" fillId="6" borderId="40" xfId="0" applyFont="1" applyFill="1" applyBorder="1" applyAlignment="1">
      <alignment horizontal="left"/>
    </xf>
    <xf numFmtId="0" fontId="2" fillId="6" borderId="20" xfId="0" applyFont="1" applyFill="1" applyBorder="1" applyAlignment="1">
      <alignment horizontal="center"/>
    </xf>
    <xf numFmtId="0" fontId="2" fillId="6" borderId="40" xfId="0" applyFont="1" applyFill="1" applyBorder="1" applyAlignment="1">
      <alignment horizontal="center"/>
    </xf>
    <xf numFmtId="0" fontId="29" fillId="7" borderId="6" xfId="0" applyFont="1" applyFill="1" applyBorder="1" applyAlignment="1">
      <alignment horizontal="center" vertical="center"/>
    </xf>
    <xf numFmtId="0" fontId="29" fillId="7" borderId="16" xfId="0" applyFont="1" applyFill="1" applyBorder="1" applyAlignment="1">
      <alignment horizontal="center" vertical="center"/>
    </xf>
    <xf numFmtId="0" fontId="29" fillId="7" borderId="17" xfId="0" applyFont="1" applyFill="1" applyBorder="1" applyAlignment="1">
      <alignment horizontal="center" vertical="center"/>
    </xf>
    <xf numFmtId="0" fontId="14" fillId="6" borderId="20" xfId="0" applyFont="1" applyFill="1" applyBorder="1" applyAlignment="1">
      <alignment horizontal="left"/>
    </xf>
    <xf numFmtId="0" fontId="14" fillId="6" borderId="40" xfId="0" applyFont="1" applyFill="1" applyBorder="1" applyAlignment="1">
      <alignment horizontal="left"/>
    </xf>
    <xf numFmtId="0" fontId="2" fillId="6" borderId="99" xfId="0" applyFont="1" applyFill="1" applyBorder="1" applyAlignment="1">
      <alignment horizontal="center"/>
    </xf>
    <xf numFmtId="0" fontId="29" fillId="7" borderId="99" xfId="0" applyFont="1" applyFill="1" applyBorder="1" applyAlignment="1">
      <alignment horizontal="center" vertical="top" wrapText="1"/>
    </xf>
    <xf numFmtId="0" fontId="2" fillId="6" borderId="21" xfId="0" applyFont="1" applyFill="1" applyBorder="1" applyAlignment="1">
      <alignment horizontal="center"/>
    </xf>
    <xf numFmtId="0" fontId="2" fillId="6" borderId="104" xfId="0" applyFont="1" applyFill="1" applyBorder="1" applyAlignment="1">
      <alignment horizontal="center"/>
    </xf>
    <xf numFmtId="0" fontId="2" fillId="6" borderId="41" xfId="0" applyFont="1" applyFill="1" applyBorder="1" applyAlignment="1">
      <alignment horizontal="center"/>
    </xf>
    <xf numFmtId="0" fontId="29" fillId="7" borderId="21" xfId="0" applyFont="1" applyFill="1" applyBorder="1" applyAlignment="1">
      <alignment horizontal="center" vertical="top" wrapText="1"/>
    </xf>
    <xf numFmtId="0" fontId="29" fillId="7" borderId="104" xfId="0" applyFont="1" applyFill="1" applyBorder="1" applyAlignment="1">
      <alignment horizontal="center" vertical="top" wrapText="1"/>
    </xf>
    <xf numFmtId="0" fontId="29" fillId="7" borderId="41" xfId="0" applyFont="1" applyFill="1" applyBorder="1" applyAlignment="1">
      <alignment horizontal="center" vertical="top" wrapText="1"/>
    </xf>
    <xf numFmtId="0" fontId="2" fillId="6" borderId="100" xfId="0" applyFont="1" applyFill="1" applyBorder="1" applyAlignment="1">
      <alignment horizontal="center"/>
    </xf>
    <xf numFmtId="0" fontId="2" fillId="6" borderId="101" xfId="0" applyFont="1" applyFill="1" applyBorder="1" applyAlignment="1">
      <alignment horizontal="center"/>
    </xf>
    <xf numFmtId="0" fontId="2" fillId="6" borderId="88" xfId="0" applyFont="1" applyFill="1" applyBorder="1" applyAlignment="1">
      <alignment horizontal="center"/>
    </xf>
    <xf numFmtId="0" fontId="29" fillId="7" borderId="102" xfId="0" applyFont="1" applyFill="1" applyBorder="1" applyAlignment="1">
      <alignment horizontal="center" vertical="top" wrapText="1"/>
    </xf>
    <xf numFmtId="0" fontId="29" fillId="7" borderId="103" xfId="0" applyFont="1" applyFill="1" applyBorder="1" applyAlignment="1">
      <alignment horizontal="center" vertical="top" wrapText="1"/>
    </xf>
    <xf numFmtId="0" fontId="2" fillId="6" borderId="2" xfId="0" applyFont="1" applyFill="1" applyBorder="1" applyAlignment="1">
      <alignment horizontal="center"/>
    </xf>
    <xf numFmtId="0" fontId="29" fillId="7" borderId="2" xfId="0" applyFont="1" applyFill="1" applyBorder="1" applyAlignment="1">
      <alignment horizontal="center" vertical="top" wrapText="1"/>
    </xf>
    <xf numFmtId="165" fontId="17" fillId="8" borderId="58" xfId="1" applyNumberFormat="1" applyFont="1" applyFill="1" applyBorder="1" applyAlignment="1" applyProtection="1">
      <alignment horizontal="center" vertical="center" wrapText="1"/>
      <protection locked="0"/>
    </xf>
    <xf numFmtId="165" fontId="17" fillId="8" borderId="56" xfId="1" applyNumberFormat="1" applyFont="1" applyFill="1" applyBorder="1" applyAlignment="1" applyProtection="1">
      <alignment horizontal="center" vertical="center" wrapText="1"/>
      <protection locked="0"/>
    </xf>
    <xf numFmtId="165" fontId="17" fillId="8" borderId="45" xfId="1" applyNumberFormat="1" applyFont="1" applyFill="1" applyBorder="1" applyAlignment="1" applyProtection="1">
      <alignment horizontal="center" vertical="center" wrapText="1"/>
      <protection locked="0"/>
    </xf>
    <xf numFmtId="0" fontId="16" fillId="8" borderId="44" xfId="0" applyFont="1" applyFill="1" applyBorder="1" applyAlignment="1">
      <alignment horizontal="left" vertical="top" wrapText="1"/>
    </xf>
    <xf numFmtId="0" fontId="16" fillId="8" borderId="45" xfId="0" applyFont="1" applyFill="1" applyBorder="1" applyAlignment="1">
      <alignment horizontal="left" vertical="top" wrapText="1"/>
    </xf>
    <xf numFmtId="0" fontId="28" fillId="7" borderId="44" xfId="0" applyFont="1" applyFill="1" applyBorder="1" applyAlignment="1">
      <alignment horizontal="center" wrapText="1"/>
    </xf>
    <xf numFmtId="0" fontId="28" fillId="7" borderId="45" xfId="0" applyFont="1" applyFill="1" applyBorder="1" applyAlignment="1">
      <alignment horizontal="center" wrapText="1"/>
    </xf>
    <xf numFmtId="165" fontId="17" fillId="6" borderId="44" xfId="1" applyNumberFormat="1" applyFont="1" applyFill="1" applyBorder="1" applyAlignment="1" applyProtection="1">
      <alignment horizontal="center" vertical="center" wrapText="1"/>
      <protection locked="0"/>
    </xf>
    <xf numFmtId="165" fontId="17" fillId="6" borderId="56" xfId="1" applyNumberFormat="1" applyFont="1" applyFill="1" applyBorder="1" applyAlignment="1" applyProtection="1">
      <alignment horizontal="center" vertical="center" wrapText="1"/>
      <protection locked="0"/>
    </xf>
    <xf numFmtId="165" fontId="17" fillId="6" borderId="57" xfId="1" applyNumberFormat="1" applyFont="1" applyFill="1" applyBorder="1" applyAlignment="1" applyProtection="1">
      <alignment horizontal="center" vertical="center" wrapText="1"/>
      <protection locked="0"/>
    </xf>
    <xf numFmtId="165" fontId="17" fillId="6" borderId="58" xfId="1" applyNumberFormat="1" applyFont="1" applyFill="1" applyBorder="1" applyAlignment="1" applyProtection="1">
      <alignment horizontal="center" vertical="center" wrapText="1"/>
      <protection locked="0"/>
    </xf>
    <xf numFmtId="0" fontId="28" fillId="7" borderId="31" xfId="0" applyFont="1" applyFill="1" applyBorder="1" applyAlignment="1">
      <alignment horizontal="center" wrapText="1"/>
    </xf>
    <xf numFmtId="0" fontId="28" fillId="7" borderId="22" xfId="0" applyFont="1" applyFill="1" applyBorder="1" applyAlignment="1">
      <alignment horizontal="center" wrapText="1"/>
    </xf>
    <xf numFmtId="0" fontId="28" fillId="7" borderId="1" xfId="0" applyFont="1" applyFill="1" applyBorder="1" applyAlignment="1">
      <alignment horizontal="center" wrapText="1"/>
    </xf>
    <xf numFmtId="165" fontId="17" fillId="8" borderId="44" xfId="1" applyNumberFormat="1" applyFont="1" applyFill="1" applyBorder="1" applyAlignment="1" applyProtection="1">
      <alignment horizontal="center" vertical="center" wrapText="1"/>
      <protection locked="0"/>
    </xf>
    <xf numFmtId="0" fontId="16" fillId="8" borderId="81" xfId="0" applyFont="1" applyFill="1" applyBorder="1" applyAlignment="1">
      <alignment horizontal="left" vertical="top" wrapText="1"/>
    </xf>
    <xf numFmtId="0" fontId="16" fillId="8" borderId="82" xfId="0" applyFont="1" applyFill="1" applyBorder="1" applyAlignment="1">
      <alignment horizontal="left" vertical="top" wrapText="1"/>
    </xf>
    <xf numFmtId="165" fontId="41" fillId="6" borderId="58" xfId="1" applyNumberFormat="1" applyFont="1" applyFill="1" applyBorder="1" applyAlignment="1" applyProtection="1">
      <alignment horizontal="center" vertical="center" wrapText="1"/>
      <protection locked="0"/>
    </xf>
    <xf numFmtId="165" fontId="41" fillId="6" borderId="56" xfId="1" applyNumberFormat="1" applyFont="1" applyFill="1" applyBorder="1" applyAlignment="1" applyProtection="1">
      <alignment horizontal="center" vertical="center" wrapText="1"/>
      <protection locked="0"/>
    </xf>
    <xf numFmtId="165" fontId="41" fillId="6" borderId="57" xfId="1" applyNumberFormat="1" applyFont="1" applyFill="1" applyBorder="1" applyAlignment="1" applyProtection="1">
      <alignment horizontal="center" vertical="center" wrapText="1"/>
      <protection locked="0"/>
    </xf>
    <xf numFmtId="165" fontId="22" fillId="6" borderId="58" xfId="1" applyNumberFormat="1" applyFont="1" applyFill="1" applyBorder="1" applyAlignment="1" applyProtection="1">
      <alignment horizontal="center" vertical="center" wrapText="1"/>
      <protection locked="0"/>
    </xf>
    <xf numFmtId="165" fontId="22" fillId="6" borderId="56" xfId="1" applyNumberFormat="1" applyFont="1" applyFill="1" applyBorder="1" applyAlignment="1" applyProtection="1">
      <alignment horizontal="center" vertical="center" wrapText="1"/>
      <protection locked="0"/>
    </xf>
    <xf numFmtId="165" fontId="22" fillId="6" borderId="57" xfId="1" applyNumberFormat="1" applyFont="1" applyFill="1" applyBorder="1" applyAlignment="1" applyProtection="1">
      <alignment horizontal="center" vertical="center" wrapText="1"/>
      <protection locked="0"/>
    </xf>
    <xf numFmtId="165" fontId="22" fillId="6" borderId="44" xfId="1" applyNumberFormat="1" applyFont="1" applyFill="1" applyBorder="1" applyAlignment="1" applyProtection="1">
      <alignment horizontal="center" vertical="center" wrapText="1"/>
      <protection locked="0"/>
    </xf>
    <xf numFmtId="0" fontId="28" fillId="7" borderId="26" xfId="0" applyFont="1" applyFill="1" applyBorder="1" applyAlignment="1">
      <alignment horizontal="center" vertical="center" wrapText="1"/>
    </xf>
    <xf numFmtId="0" fontId="28" fillId="7" borderId="10" xfId="0" applyFont="1" applyFill="1" applyBorder="1" applyAlignment="1">
      <alignment horizontal="center" vertical="center"/>
    </xf>
    <xf numFmtId="0" fontId="28" fillId="7" borderId="11" xfId="0" applyFont="1" applyFill="1" applyBorder="1" applyAlignment="1">
      <alignment horizontal="center" vertical="center"/>
    </xf>
    <xf numFmtId="0" fontId="28" fillId="7" borderId="44" xfId="0" applyFont="1" applyFill="1" applyBorder="1" applyAlignment="1">
      <alignment horizontal="center" vertical="center" wrapText="1"/>
    </xf>
    <xf numFmtId="0" fontId="28" fillId="7" borderId="56" xfId="0" applyFont="1" applyFill="1" applyBorder="1" applyAlignment="1">
      <alignment horizontal="center" vertical="center" wrapText="1"/>
    </xf>
    <xf numFmtId="0" fontId="28" fillId="7" borderId="45" xfId="0" applyFont="1" applyFill="1" applyBorder="1" applyAlignment="1">
      <alignment horizontal="center" vertical="center" wrapText="1"/>
    </xf>
    <xf numFmtId="0" fontId="33" fillId="7" borderId="34" xfId="0" applyFont="1" applyFill="1" applyBorder="1" applyAlignment="1">
      <alignment horizontal="center"/>
    </xf>
    <xf numFmtId="0" fontId="33" fillId="7" borderId="43" xfId="0" applyFont="1" applyFill="1" applyBorder="1" applyAlignment="1">
      <alignment horizontal="center"/>
    </xf>
    <xf numFmtId="0" fontId="28" fillId="7" borderId="86" xfId="0" applyFont="1" applyFill="1" applyBorder="1" applyAlignment="1">
      <alignment horizontal="center"/>
    </xf>
    <xf numFmtId="0" fontId="28" fillId="7" borderId="42" xfId="0" applyFont="1" applyFill="1" applyBorder="1" applyAlignment="1">
      <alignment horizontal="center"/>
    </xf>
  </cellXfs>
  <cellStyles count="7">
    <cellStyle name="Comma" xfId="1" builtinId="3"/>
    <cellStyle name="Comma 2" xfId="5" xr:uid="{D04FC953-02AA-46D7-8ED1-D05073DE5647}"/>
    <cellStyle name="Currency" xfId="2" builtinId="4"/>
    <cellStyle name="Currency 2" xfId="6" xr:uid="{99819DA4-F906-4BF6-AA79-B7F13CA36DC4}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F5F5AA"/>
      <color rgb="FFC3D7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 sz="1800" b="1"/>
              <a:t>Cashflow</a:t>
            </a:r>
            <a:r>
              <a:rPr lang="en-AU" sz="1800" b="1" baseline="0"/>
              <a:t> Projections (Base Year to  Modelled Horizon)</a:t>
            </a:r>
            <a:endParaRPr lang="en-AU" sz="18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U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'CF Projection'!$B$5</c:f>
              <c:strCache>
                <c:ptCount val="1"/>
                <c:pt idx="0">
                  <c:v>Cashflow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'CF Projection'!$D$17:$U$17</c:f>
              <c:numCache>
                <c:formatCode>"$"#,##0_);[Red]\("$"#,##0\)</c:formatCode>
                <c:ptCount val="18"/>
                <c:pt idx="0">
                  <c:v>18200000</c:v>
                </c:pt>
                <c:pt idx="1">
                  <c:v>20243818.862280421</c:v>
                </c:pt>
                <c:pt idx="2">
                  <c:v>17119535.689411361</c:v>
                </c:pt>
                <c:pt idx="3">
                  <c:v>15334988.265787952</c:v>
                </c:pt>
                <c:pt idx="4">
                  <c:v>-2929042.7888500914</c:v>
                </c:pt>
                <c:pt idx="5">
                  <c:v>-4455448.3059878834</c:v>
                </c:pt>
                <c:pt idx="6">
                  <c:v>-4302338.7067164406</c:v>
                </c:pt>
                <c:pt idx="7">
                  <c:v>-25497810.282050908</c:v>
                </c:pt>
                <c:pt idx="8">
                  <c:v>-22704595.049734809</c:v>
                </c:pt>
                <c:pt idx="9">
                  <c:v>-19515044.863084704</c:v>
                </c:pt>
                <c:pt idx="10">
                  <c:v>-16245755.921768343</c:v>
                </c:pt>
                <c:pt idx="11">
                  <c:v>-18086315.747249026</c:v>
                </c:pt>
                <c:pt idx="12">
                  <c:v>-12934120.706293238</c:v>
                </c:pt>
                <c:pt idx="13">
                  <c:v>-13773727.437985212</c:v>
                </c:pt>
                <c:pt idx="14">
                  <c:v>-10884932.004042309</c:v>
                </c:pt>
                <c:pt idx="15">
                  <c:v>-7923916.6842508316</c:v>
                </c:pt>
                <c:pt idx="16">
                  <c:v>-4888875.9814645676</c:v>
                </c:pt>
                <c:pt idx="17">
                  <c:v>-1777959.2611086066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81-4410-B7F7-DA26AFC526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16140496"/>
        <c:axId val="516141280"/>
      </c:barChart>
      <c:lineChart>
        <c:grouping val="standard"/>
        <c:varyColors val="0"/>
        <c:ser>
          <c:idx val="0"/>
          <c:order val="0"/>
          <c:tx>
            <c:strRef>
              <c:f>'CF Projection'!$C$11</c:f>
              <c:strCache>
                <c:ptCount val="1"/>
                <c:pt idx="0">
                  <c:v>Total Asset Cost (Cumulative)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'CF Projection'!$D$5:$U$5</c:f>
              <c:numCache>
                <c:formatCode>General</c:formatCode>
                <c:ptCount val="18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</c:numCache>
            </c:numRef>
          </c:cat>
          <c:val>
            <c:numRef>
              <c:f>'CF Projection'!$D$11:$U$11</c:f>
              <c:numCache>
                <c:formatCode>"$"#,##0_);[Red]\("$"#,##0\)</c:formatCode>
                <c:ptCount val="18"/>
                <c:pt idx="0">
                  <c:v>0</c:v>
                </c:pt>
                <c:pt idx="1">
                  <c:v>70481.720030745419</c:v>
                </c:pt>
                <c:pt idx="2">
                  <c:v>5361922.9897687463</c:v>
                </c:pt>
                <c:pt idx="3">
                  <c:v>8289969.9453364573</c:v>
                </c:pt>
                <c:pt idx="4">
                  <c:v>27726088.020217411</c:v>
                </c:pt>
                <c:pt idx="5">
                  <c:v>30453882.733104184</c:v>
                </c:pt>
                <c:pt idx="6">
                  <c:v>31532197.059475448</c:v>
                </c:pt>
                <c:pt idx="7">
                  <c:v>55252087.682377428</c:v>
                </c:pt>
                <c:pt idx="8">
                  <c:v>55570628.729719967</c:v>
                </c:pt>
                <c:pt idx="9">
                  <c:v>55570628.729719967</c:v>
                </c:pt>
                <c:pt idx="10">
                  <c:v>55570628.729719967</c:v>
                </c:pt>
                <c:pt idx="11">
                  <c:v>60762209.720049918</c:v>
                </c:pt>
                <c:pt idx="12">
                  <c:v>60762209.720049918</c:v>
                </c:pt>
                <c:pt idx="13">
                  <c:v>64420153.460466675</c:v>
                </c:pt>
                <c:pt idx="14">
                  <c:v>64420153.460466675</c:v>
                </c:pt>
                <c:pt idx="15">
                  <c:v>64420153.460466675</c:v>
                </c:pt>
                <c:pt idx="16">
                  <c:v>64420153.460466675</c:v>
                </c:pt>
                <c:pt idx="17">
                  <c:v>64420153.460466675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81-4410-B7F7-DA26AFC52642}"/>
            </c:ext>
          </c:extLst>
        </c:ser>
        <c:ser>
          <c:idx val="1"/>
          <c:order val="1"/>
          <c:tx>
            <c:strRef>
              <c:f>'CF Projection'!$C$15</c:f>
              <c:strCache>
                <c:ptCount val="1"/>
                <c:pt idx="0">
                  <c:v>Total Charges Revenue (Cumulative)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'CF Projection'!$D$5:$U$5</c:f>
              <c:numCache>
                <c:formatCode>General</c:formatCode>
                <c:ptCount val="18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</c:numCache>
            </c:numRef>
          </c:cat>
          <c:val>
            <c:numRef>
              <c:f>'CF Projection'!$D$15:$U$15</c:f>
              <c:numCache>
                <c:formatCode>"$"#,##0_);[Red]\("$"#,##0\)</c:formatCode>
                <c:ptCount val="18"/>
                <c:pt idx="0">
                  <c:v>18200000</c:v>
                </c:pt>
                <c:pt idx="1">
                  <c:v>20314300.582311168</c:v>
                </c:pt>
                <c:pt idx="2">
                  <c:v>22481458.679180108</c:v>
                </c:pt>
                <c:pt idx="3">
                  <c:v>23624958.211124409</c:v>
                </c:pt>
                <c:pt idx="4">
                  <c:v>24797045.23136732</c:v>
                </c:pt>
                <c:pt idx="5">
                  <c:v>25998434.427116301</c:v>
                </c:pt>
                <c:pt idx="6">
                  <c:v>27229858.352759007</c:v>
                </c:pt>
                <c:pt idx="7">
                  <c:v>29754277.400326524</c:v>
                </c:pt>
                <c:pt idx="8">
                  <c:v>32866033.679985166</c:v>
                </c:pt>
                <c:pt idx="9">
                  <c:v>36055583.86663527</c:v>
                </c:pt>
                <c:pt idx="10">
                  <c:v>39324872.807951629</c:v>
                </c:pt>
                <c:pt idx="11">
                  <c:v>42675893.972800896</c:v>
                </c:pt>
                <c:pt idx="12">
                  <c:v>47828089.013756685</c:v>
                </c:pt>
                <c:pt idx="13">
                  <c:v>50646426.022481471</c:v>
                </c:pt>
                <c:pt idx="14">
                  <c:v>53535221.456424378</c:v>
                </c:pt>
                <c:pt idx="15">
                  <c:v>56496236.776215859</c:v>
                </c:pt>
                <c:pt idx="16">
                  <c:v>59531277.479002126</c:v>
                </c:pt>
                <c:pt idx="17">
                  <c:v>62642194.199358083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281-4410-B7F7-DA26AFC526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6140496"/>
        <c:axId val="516141280"/>
      </c:lineChart>
      <c:catAx>
        <c:axId val="516140496"/>
        <c:scaling>
          <c:orientation val="minMax"/>
        </c:scaling>
        <c:delete val="0"/>
        <c:axPos val="b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6141280"/>
        <c:crosses val="autoZero"/>
        <c:auto val="1"/>
        <c:lblAlgn val="ctr"/>
        <c:lblOffset val="100"/>
        <c:noMultiLvlLbl val="0"/>
      </c:catAx>
      <c:valAx>
        <c:axId val="516141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6140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1472044</xdr:colOff>
      <xdr:row>34</xdr:row>
      <xdr:rowOff>5812</xdr:rowOff>
    </xdr:from>
    <xdr:to>
      <xdr:col>21</xdr:col>
      <xdr:colOff>69271</xdr:colOff>
      <xdr:row>77</xdr:row>
      <xdr:rowOff>118753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lexis Aylward" id="{3DBB3915-3C06-474C-B6C9-2922C1699D28}" userId="S::Alexis.Aylward@isaac.qld.gov.au::6ee06803-3d65-429d-b4c3-e0038ac08d0b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1" dT="2025-02-04T05:28:49.21" personId="{3DBB3915-3C06-474C-B6C9-2922C1699D28}" id="{0C51E139-7BE2-43ED-8C41-121790A8DFE8}">
    <text>Park deleted as development has slowed and there is no current identified need for this park.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3.bin"/><Relationship Id="rId4" Type="http://schemas.microsoft.com/office/2017/10/relationships/threadedComment" Target="../threadedComments/threadedComment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>
    <pageSetUpPr fitToPage="1"/>
  </sheetPr>
  <dimension ref="A1:G24"/>
  <sheetViews>
    <sheetView showGridLines="0" view="pageBreakPreview" zoomScale="85" zoomScaleNormal="85" zoomScaleSheetLayoutView="85" workbookViewId="0">
      <selection activeCell="E8" sqref="E8:F12"/>
    </sheetView>
  </sheetViews>
  <sheetFormatPr defaultColWidth="0" defaultRowHeight="14" zeroHeight="1" x14ac:dyDescent="0.3"/>
  <cols>
    <col min="1" max="1" width="3.7265625" style="1" customWidth="1"/>
    <col min="2" max="2" width="38.54296875" style="1" customWidth="1"/>
    <col min="3" max="3" width="39.7265625" style="1" customWidth="1"/>
    <col min="4" max="4" width="9.1796875" style="1" customWidth="1"/>
    <col min="5" max="5" width="38.54296875" style="1" customWidth="1"/>
    <col min="6" max="6" width="39.7265625" style="1" customWidth="1"/>
    <col min="7" max="7" width="3.7265625" style="1" customWidth="1"/>
    <col min="8" max="16384" width="9.1796875" style="1" hidden="1"/>
  </cols>
  <sheetData>
    <row r="1" spans="1:7" ht="14.5" thickBot="1" x14ac:dyDescent="0.35">
      <c r="A1" s="290"/>
      <c r="B1" s="290"/>
      <c r="C1" s="290"/>
      <c r="D1" s="290"/>
      <c r="E1" s="290"/>
      <c r="F1" s="290"/>
      <c r="G1" s="290"/>
    </row>
    <row r="2" spans="1:7" ht="18.5" thickBot="1" x14ac:dyDescent="0.35">
      <c r="A2" s="290"/>
      <c r="B2" s="696" t="s">
        <v>198</v>
      </c>
      <c r="C2" s="698"/>
      <c r="D2" s="290"/>
      <c r="E2" s="696" t="s">
        <v>210</v>
      </c>
      <c r="F2" s="698"/>
      <c r="G2" s="290"/>
    </row>
    <row r="3" spans="1:7" s="290" customFormat="1" ht="14.5" thickBot="1" x14ac:dyDescent="0.35">
      <c r="A3" s="295"/>
      <c r="B3" s="295"/>
      <c r="C3" s="295"/>
      <c r="D3" s="295"/>
      <c r="E3" s="295"/>
      <c r="F3" s="295"/>
    </row>
    <row r="4" spans="1:7" ht="30.75" customHeight="1" thickBot="1" x14ac:dyDescent="0.35">
      <c r="A4" s="295"/>
      <c r="B4" s="40" t="s">
        <v>205</v>
      </c>
      <c r="C4" s="41" t="s">
        <v>202</v>
      </c>
      <c r="D4" s="295"/>
      <c r="E4" s="40" t="s">
        <v>190</v>
      </c>
      <c r="F4" s="41" t="s">
        <v>207</v>
      </c>
      <c r="G4" s="290"/>
    </row>
    <row r="5" spans="1:7" ht="5.15" customHeight="1" thickBot="1" x14ac:dyDescent="0.35">
      <c r="A5" s="295"/>
      <c r="B5" s="298"/>
      <c r="C5" s="299"/>
      <c r="D5" s="295"/>
      <c r="E5" s="298"/>
      <c r="F5" s="300"/>
      <c r="G5" s="290"/>
    </row>
    <row r="6" spans="1:7" ht="30.75" customHeight="1" thickBot="1" x14ac:dyDescent="0.35">
      <c r="A6" s="295"/>
      <c r="B6" s="40" t="s">
        <v>191</v>
      </c>
      <c r="C6" s="41" t="s">
        <v>203</v>
      </c>
      <c r="D6" s="295"/>
      <c r="E6" s="40" t="s">
        <v>200</v>
      </c>
      <c r="F6" s="41" t="s">
        <v>206</v>
      </c>
      <c r="G6" s="290"/>
    </row>
    <row r="7" spans="1:7" ht="5.15" customHeight="1" thickBot="1" x14ac:dyDescent="0.35">
      <c r="A7" s="295"/>
      <c r="B7" s="298"/>
      <c r="C7" s="299"/>
      <c r="D7" s="295"/>
      <c r="E7" s="298"/>
      <c r="F7" s="295"/>
      <c r="G7" s="290"/>
    </row>
    <row r="8" spans="1:7" ht="30.75" customHeight="1" thickBot="1" x14ac:dyDescent="0.35">
      <c r="A8" s="295"/>
      <c r="B8" s="40" t="s">
        <v>192</v>
      </c>
      <c r="C8" s="41" t="s">
        <v>204</v>
      </c>
      <c r="D8" s="295"/>
      <c r="E8" s="699"/>
      <c r="F8" s="700"/>
      <c r="G8" s="290"/>
    </row>
    <row r="9" spans="1:7" ht="5.15" customHeight="1" thickBot="1" x14ac:dyDescent="0.35">
      <c r="A9" s="295"/>
      <c r="B9" s="298"/>
      <c r="C9" s="299"/>
      <c r="D9" s="295"/>
      <c r="E9" s="701"/>
      <c r="F9" s="702"/>
      <c r="G9" s="290"/>
    </row>
    <row r="10" spans="1:7" ht="30.75" customHeight="1" thickBot="1" x14ac:dyDescent="0.35">
      <c r="A10" s="295"/>
      <c r="B10" s="40" t="s">
        <v>193</v>
      </c>
      <c r="C10" s="41" t="s">
        <v>208</v>
      </c>
      <c r="D10" s="295"/>
      <c r="E10" s="701"/>
      <c r="F10" s="702"/>
      <c r="G10" s="290"/>
    </row>
    <row r="11" spans="1:7" ht="5.15" customHeight="1" thickBot="1" x14ac:dyDescent="0.35">
      <c r="A11" s="295"/>
      <c r="B11" s="298"/>
      <c r="C11" s="300"/>
      <c r="D11" s="295"/>
      <c r="E11" s="701"/>
      <c r="F11" s="702"/>
      <c r="G11" s="290"/>
    </row>
    <row r="12" spans="1:7" ht="30.75" customHeight="1" thickBot="1" x14ac:dyDescent="0.35">
      <c r="A12" s="295"/>
      <c r="B12" s="40" t="s">
        <v>194</v>
      </c>
      <c r="C12" s="41" t="s">
        <v>209</v>
      </c>
      <c r="D12" s="295"/>
      <c r="E12" s="703"/>
      <c r="F12" s="704"/>
      <c r="G12" s="290"/>
    </row>
    <row r="13" spans="1:7" ht="5.15" customHeight="1" x14ac:dyDescent="0.3">
      <c r="A13" s="290"/>
      <c r="B13" s="296"/>
      <c r="C13" s="297"/>
      <c r="D13" s="290"/>
      <c r="E13" s="290"/>
      <c r="F13" s="290"/>
      <c r="G13" s="290"/>
    </row>
    <row r="14" spans="1:7" ht="14.5" thickBot="1" x14ac:dyDescent="0.35">
      <c r="A14" s="290"/>
      <c r="B14" s="296"/>
      <c r="C14" s="297"/>
      <c r="D14" s="290"/>
      <c r="E14" s="290"/>
      <c r="F14" s="290"/>
      <c r="G14" s="290"/>
    </row>
    <row r="15" spans="1:7" ht="18.5" thickBot="1" x14ac:dyDescent="0.35">
      <c r="A15" s="290"/>
      <c r="B15" s="696" t="s">
        <v>211</v>
      </c>
      <c r="C15" s="697"/>
      <c r="D15" s="697"/>
      <c r="E15" s="697"/>
      <c r="F15" s="698"/>
      <c r="G15" s="290"/>
    </row>
    <row r="16" spans="1:7" ht="15.75" customHeight="1" thickBot="1" x14ac:dyDescent="0.35">
      <c r="A16" s="290"/>
      <c r="B16" s="296"/>
      <c r="C16" s="297"/>
      <c r="D16" s="290"/>
      <c r="E16" s="290"/>
      <c r="F16" s="290"/>
      <c r="G16" s="290"/>
    </row>
    <row r="17" spans="1:7" ht="30.75" customHeight="1" thickBot="1" x14ac:dyDescent="0.35">
      <c r="A17" s="295"/>
      <c r="B17" s="40" t="str">
        <f>NETWORK_1&amp;" Network - Existing"</f>
        <v>Water Supply Network - Existing</v>
      </c>
      <c r="C17" s="41" t="str">
        <f>"• Current asset valuation and catchments served in existing "&amp;NETWORK_1&amp;" network"</f>
        <v>• Current asset valuation and catchments served in existing Water Supply network</v>
      </c>
      <c r="D17" s="295"/>
      <c r="E17" s="40" t="str">
        <f>NETWORK_1&amp;" Network - Future"</f>
        <v>Water Supply Network - Future</v>
      </c>
      <c r="F17" s="41" t="str">
        <f>"• Proposed asset valuation and catchments served in future "&amp;NETWORK_1&amp;" network"</f>
        <v>• Proposed asset valuation and catchments served in future Water Supply network</v>
      </c>
      <c r="G17" s="295"/>
    </row>
    <row r="18" spans="1:7" ht="5.15" customHeight="1" thickBot="1" x14ac:dyDescent="0.35">
      <c r="A18" s="295"/>
      <c r="B18" s="298"/>
      <c r="C18" s="299"/>
      <c r="D18" s="295"/>
      <c r="E18" s="298"/>
      <c r="F18" s="299"/>
      <c r="G18" s="295"/>
    </row>
    <row r="19" spans="1:7" ht="30.75" customHeight="1" thickBot="1" x14ac:dyDescent="0.35">
      <c r="A19" s="295"/>
      <c r="B19" s="40" t="str">
        <f>NETWORK_2&amp;" Network - Existing"</f>
        <v>Sewerage Network - Existing</v>
      </c>
      <c r="C19" s="41" t="str">
        <f>"• Current asset valuation and catchments served in existing "&amp;NETWORK_2&amp;" network"</f>
        <v>• Current asset valuation and catchments served in existing Sewerage network</v>
      </c>
      <c r="D19" s="295"/>
      <c r="E19" s="40" t="str">
        <f>NETWORK_2&amp;" Network - Future"</f>
        <v>Sewerage Network - Future</v>
      </c>
      <c r="F19" s="41" t="str">
        <f>"• Proposed asset valuation and catchments served in future "&amp;NETWORK_2&amp;" network"</f>
        <v>• Proposed asset valuation and catchments served in future Sewerage network</v>
      </c>
      <c r="G19" s="295"/>
    </row>
    <row r="20" spans="1:7" ht="5.15" customHeight="1" thickBot="1" x14ac:dyDescent="0.35">
      <c r="A20" s="295"/>
      <c r="B20" s="298"/>
      <c r="C20" s="299"/>
      <c r="D20" s="295"/>
      <c r="E20" s="298"/>
      <c r="F20" s="299"/>
      <c r="G20" s="295"/>
    </row>
    <row r="21" spans="1:7" ht="30.75" customHeight="1" thickBot="1" x14ac:dyDescent="0.35">
      <c r="A21" s="295"/>
      <c r="B21" s="40" t="str">
        <f>NETWORK_3&amp;" Network - Existing"</f>
        <v>Transport Network - Existing</v>
      </c>
      <c r="C21" s="41" t="str">
        <f>"• Current asset valuation and catchments served in existing "&amp;NETWORK_3&amp;" network"</f>
        <v>• Current asset valuation and catchments served in existing Transport network</v>
      </c>
      <c r="D21" s="295"/>
      <c r="E21" s="40" t="str">
        <f>NETWORK_3&amp;" Network - Future"</f>
        <v>Transport Network - Future</v>
      </c>
      <c r="F21" s="41" t="str">
        <f>"• Proposed asset valuation and catchments served in future "&amp;NETWORK_3&amp;" network"</f>
        <v>• Proposed asset valuation and catchments served in future Transport network</v>
      </c>
      <c r="G21" s="295"/>
    </row>
    <row r="22" spans="1:7" ht="5.15" customHeight="1" thickBot="1" x14ac:dyDescent="0.35">
      <c r="A22" s="295"/>
      <c r="B22" s="298"/>
      <c r="C22" s="299"/>
      <c r="D22" s="295"/>
      <c r="E22" s="298"/>
      <c r="F22" s="299"/>
      <c r="G22" s="295"/>
    </row>
    <row r="23" spans="1:7" ht="30.75" customHeight="1" thickBot="1" x14ac:dyDescent="0.35">
      <c r="A23" s="295"/>
      <c r="B23" s="40" t="str">
        <f>NETWORK_4&amp;" Network - Existing"</f>
        <v>Parks and Land for Community Facilities Network - Existing</v>
      </c>
      <c r="C23" s="41" t="str">
        <f>"• Current asset valuation and catchments served in existing "&amp;NETWORK_4&amp;" network"</f>
        <v>• Current asset valuation and catchments served in existing Parks and Land for Community Facilities network</v>
      </c>
      <c r="D23" s="295"/>
      <c r="E23" s="40" t="str">
        <f>NETWORK_4&amp;" Network - Future"</f>
        <v>Parks and Land for Community Facilities Network - Future</v>
      </c>
      <c r="F23" s="41" t="str">
        <f>"• Proposed asset valuation and catchments served in future "&amp;NETWORK_4&amp;" network"</f>
        <v>• Proposed asset valuation and catchments served in future Parks and Land for Community Facilities network</v>
      </c>
      <c r="G23" s="295"/>
    </row>
    <row r="24" spans="1:7" x14ac:dyDescent="0.3">
      <c r="A24" s="295"/>
      <c r="B24" s="295"/>
      <c r="C24" s="295"/>
      <c r="D24" s="295"/>
      <c r="E24" s="295"/>
      <c r="F24" s="295"/>
      <c r="G24" s="295"/>
    </row>
  </sheetData>
  <mergeCells count="4">
    <mergeCell ref="B15:F15"/>
    <mergeCell ref="B2:C2"/>
    <mergeCell ref="E2:F2"/>
    <mergeCell ref="E8:F12"/>
  </mergeCells>
  <hyperlinks>
    <hyperlink ref="B4" location="Inputs!A1" display="Inputs" xr:uid="{00000000-0004-0000-0000-000000000000}"/>
    <hyperlink ref="B6" location="Demands!A1" display="Demands" xr:uid="{00000000-0004-0000-0000-000001000000}"/>
    <hyperlink ref="E6" location="'Summary Cost Schedule'!A1" display="Summary Cost Schedule" xr:uid="{00000000-0004-0000-0000-000002000000}"/>
    <hyperlink ref="B8" location="'Unit Rates'!A1" display="Unit Rates" xr:uid="{00000000-0004-0000-0000-000003000000}"/>
    <hyperlink ref="B10" location="'Anticipated Gwth - Res'!A1" display="Anticipated Residential Growth" xr:uid="{00000000-0004-0000-0000-000004000000}"/>
    <hyperlink ref="B12" location="'Anticipated Gwth - Non Res'!A1" display="Anticipated Non-residential Growth" xr:uid="{00000000-0004-0000-0000-000005000000}"/>
    <hyperlink ref="E4" location="'CF Projection'!A1" display="Cashflow Projection" xr:uid="{00000000-0004-0000-0000-000006000000}"/>
    <hyperlink ref="B17" location="'Water Supply - Existing'!A1" display="'Water Supply - Existing'!A1" xr:uid="{00000000-0004-0000-0000-000007000000}"/>
    <hyperlink ref="B19" location="'Sewerage - Existing'!A1" display="'Sewerage - Existing'!A1" xr:uid="{00000000-0004-0000-0000-000008000000}"/>
    <hyperlink ref="B21" location="'Transport - Existing'!A1" display="'Transport - Existing'!A1" xr:uid="{00000000-0004-0000-0000-000009000000}"/>
    <hyperlink ref="B23" location="'PPCL - Existing'!A1" display="'PPCL - Existing'!A1" xr:uid="{00000000-0004-0000-0000-00000A000000}"/>
    <hyperlink ref="E17" location="'Water Supply - Future'!A1" display="'Water Supply - Future'!A1" xr:uid="{00000000-0004-0000-0000-00000B000000}"/>
    <hyperlink ref="E19" location="'Sewerage - Future'!A1" display="'Sewerage - Future'!A1" xr:uid="{00000000-0004-0000-0000-00000C000000}"/>
    <hyperlink ref="E21" location="'Transport - Future'!A1" display="'Transport - Future'!A1" xr:uid="{00000000-0004-0000-0000-00000D000000}"/>
    <hyperlink ref="E23" location="'PPCL - Future'!A1" display="'PPCL - Future'!A1" xr:uid="{00000000-0004-0000-0000-00000E000000}"/>
  </hyperlinks>
  <pageMargins left="0.70866141732283472" right="0.70866141732283472" top="0.74803149606299213" bottom="0.74803149606299213" header="0.31496062992125984" footer="0.31496062992125984"/>
  <pageSetup paperSize="9" scale="50" orientation="portrait" r:id="rId1"/>
  <headerFooter>
    <oddFooter>&amp;R&amp;"Arial Narrow,Regular"&amp;8LGIP Schedule of Works Model - Created by Integran Pty Ltd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1"/>
    <pageSetUpPr fitToPage="1"/>
  </sheetPr>
  <dimension ref="A1:M19"/>
  <sheetViews>
    <sheetView tabSelected="1" view="pageBreakPreview" zoomScaleNormal="70" zoomScaleSheetLayoutView="100" workbookViewId="0"/>
  </sheetViews>
  <sheetFormatPr defaultColWidth="0" defaultRowHeight="14" zeroHeight="1" x14ac:dyDescent="0.3"/>
  <cols>
    <col min="1" max="1" width="3.7265625" style="1" customWidth="1"/>
    <col min="2" max="2" width="19.26953125" style="1" customWidth="1"/>
    <col min="3" max="3" width="60.26953125" style="1" customWidth="1"/>
    <col min="4" max="4" width="10.54296875" style="1" customWidth="1"/>
    <col min="5" max="8" width="10.1796875" style="1" customWidth="1"/>
    <col min="9" max="9" width="53.7265625" style="1" customWidth="1"/>
    <col min="10" max="10" width="3.453125" style="1" customWidth="1"/>
    <col min="11" max="13" width="0" style="1" hidden="1" customWidth="1"/>
    <col min="14" max="16384" width="9.1796875" style="1" hidden="1"/>
  </cols>
  <sheetData>
    <row r="1" spans="1:10" ht="20" x14ac:dyDescent="0.4">
      <c r="A1" s="290"/>
      <c r="B1" s="291" t="s">
        <v>212</v>
      </c>
      <c r="C1" s="290"/>
      <c r="D1" s="290"/>
      <c r="E1" s="290"/>
      <c r="F1" s="290"/>
      <c r="G1" s="290"/>
      <c r="H1" s="292" t="s">
        <v>197</v>
      </c>
      <c r="I1" s="290"/>
      <c r="J1" s="290"/>
    </row>
    <row r="2" spans="1:10" ht="18" x14ac:dyDescent="0.4">
      <c r="A2" s="290"/>
      <c r="B2" s="293" t="s">
        <v>213</v>
      </c>
      <c r="C2" s="290"/>
      <c r="D2" s="290"/>
      <c r="E2" s="290"/>
      <c r="F2" s="290"/>
      <c r="G2" s="290"/>
      <c r="H2" s="290"/>
      <c r="I2" s="290"/>
      <c r="J2" s="290"/>
    </row>
    <row r="3" spans="1:10" ht="14.5" thickBot="1" x14ac:dyDescent="0.35">
      <c r="A3" s="290"/>
      <c r="B3" s="294"/>
      <c r="C3" s="290"/>
      <c r="D3" s="290"/>
      <c r="E3" s="290"/>
      <c r="F3" s="290"/>
      <c r="G3" s="290"/>
      <c r="H3" s="290"/>
      <c r="I3" s="290"/>
      <c r="J3" s="290"/>
    </row>
    <row r="4" spans="1:10" s="290" customFormat="1" ht="81" customHeight="1" thickBot="1" x14ac:dyDescent="0.35">
      <c r="B4" s="705" t="s">
        <v>7</v>
      </c>
      <c r="C4" s="706"/>
      <c r="D4" s="46" t="s">
        <v>42</v>
      </c>
      <c r="E4" s="47" t="s">
        <v>877</v>
      </c>
      <c r="F4" s="47" t="s">
        <v>878</v>
      </c>
      <c r="G4" s="47" t="s">
        <v>879</v>
      </c>
      <c r="H4" s="48" t="s">
        <v>880</v>
      </c>
      <c r="I4" s="361" t="s">
        <v>89</v>
      </c>
    </row>
    <row r="5" spans="1:10" s="290" customFormat="1" x14ac:dyDescent="0.3">
      <c r="B5" s="707" t="s">
        <v>1</v>
      </c>
      <c r="C5" s="49" t="s">
        <v>0</v>
      </c>
      <c r="D5" s="56">
        <v>2024</v>
      </c>
      <c r="E5" s="335">
        <f>IF(BASE_YEAR="","",BASE_YEAR)</f>
        <v>2024</v>
      </c>
      <c r="F5" s="335">
        <f>IF(BASE_YEAR="","",BASE_YEAR)</f>
        <v>2024</v>
      </c>
      <c r="G5" s="335">
        <f>IF(BASE_YEAR="","",BASE_YEAR)</f>
        <v>2024</v>
      </c>
      <c r="H5" s="336">
        <f>IF(BASE_YEAR="","",BASE_YEAR)</f>
        <v>2024</v>
      </c>
      <c r="I5" s="24" t="s">
        <v>186</v>
      </c>
    </row>
    <row r="6" spans="1:10" s="290" customFormat="1" x14ac:dyDescent="0.3">
      <c r="B6" s="708"/>
      <c r="C6" s="50" t="s">
        <v>185</v>
      </c>
      <c r="D6" s="57"/>
      <c r="E6" s="381">
        <v>17</v>
      </c>
      <c r="F6" s="381">
        <v>17</v>
      </c>
      <c r="G6" s="381">
        <v>17</v>
      </c>
      <c r="H6" s="382">
        <v>17</v>
      </c>
      <c r="I6" s="26" t="s">
        <v>3283</v>
      </c>
    </row>
    <row r="7" spans="1:10" s="290" customFormat="1" ht="14.5" thickBot="1" x14ac:dyDescent="0.35">
      <c r="B7" s="709"/>
      <c r="C7" s="51" t="s">
        <v>85</v>
      </c>
      <c r="D7" s="58"/>
      <c r="E7" s="42" t="s">
        <v>214</v>
      </c>
      <c r="F7" s="42" t="s">
        <v>214</v>
      </c>
      <c r="G7" s="42" t="s">
        <v>215</v>
      </c>
      <c r="H7" s="43" t="s">
        <v>216</v>
      </c>
      <c r="I7" s="25" t="s">
        <v>86</v>
      </c>
    </row>
    <row r="8" spans="1:10" s="290" customFormat="1" x14ac:dyDescent="0.3">
      <c r="B8" s="710" t="s">
        <v>6</v>
      </c>
      <c r="C8" s="52" t="s">
        <v>2</v>
      </c>
      <c r="D8" s="364"/>
      <c r="E8" s="22"/>
      <c r="F8" s="22"/>
      <c r="G8" s="22"/>
      <c r="H8" s="23"/>
      <c r="I8" s="362"/>
    </row>
    <row r="9" spans="1:10" s="290" customFormat="1" x14ac:dyDescent="0.3">
      <c r="B9" s="711"/>
      <c r="C9" s="53" t="s">
        <v>31</v>
      </c>
      <c r="D9" s="57"/>
      <c r="E9" s="435">
        <v>5.9631035031847163E-2</v>
      </c>
      <c r="F9" s="435">
        <v>5.9631035031847163E-2</v>
      </c>
      <c r="G9" s="435">
        <v>5.9631035031847163E-2</v>
      </c>
      <c r="H9" s="436">
        <v>5.9631035031847163E-2</v>
      </c>
      <c r="I9" s="363" t="s">
        <v>3278</v>
      </c>
    </row>
    <row r="10" spans="1:10" s="290" customFormat="1" x14ac:dyDescent="0.3">
      <c r="B10" s="711"/>
      <c r="C10" s="53" t="s">
        <v>32</v>
      </c>
      <c r="D10" s="365"/>
      <c r="E10" s="44">
        <f>IF(WACC_1="","",((1+E9)/(1+E15))-1)</f>
        <v>2.9922875596245291E-2</v>
      </c>
      <c r="F10" s="44">
        <f>IF(WACC_2="","",((1+F9)/(1+F15))-1)</f>
        <v>2.9922875596245291E-2</v>
      </c>
      <c r="G10" s="44">
        <f>IF(WACC_3="","",((1+G9)/(1+G15))-1)</f>
        <v>2.9922875596245291E-2</v>
      </c>
      <c r="H10" s="45">
        <f>IF(WACC_4="","",((1+H9)/(1+H15))-1)</f>
        <v>2.9922875596245291E-2</v>
      </c>
      <c r="I10" s="363"/>
    </row>
    <row r="11" spans="1:10" s="290" customFormat="1" x14ac:dyDescent="0.3">
      <c r="B11" s="711"/>
      <c r="C11" s="53" t="s">
        <v>70</v>
      </c>
      <c r="D11" s="366">
        <f>IFERROR(AVERAGE(E9:H9),"")</f>
        <v>5.9631035031847163E-2</v>
      </c>
      <c r="E11" s="14"/>
      <c r="F11" s="14"/>
      <c r="G11" s="14"/>
      <c r="H11" s="19"/>
      <c r="I11" s="53"/>
    </row>
    <row r="12" spans="1:10" s="290" customFormat="1" x14ac:dyDescent="0.3">
      <c r="B12" s="711"/>
      <c r="C12" s="54" t="s">
        <v>3</v>
      </c>
      <c r="D12" s="367"/>
      <c r="E12" s="14"/>
      <c r="F12" s="14"/>
      <c r="G12" s="14"/>
      <c r="H12" s="19"/>
      <c r="I12" s="53"/>
    </row>
    <row r="13" spans="1:10" s="290" customFormat="1" x14ac:dyDescent="0.3">
      <c r="B13" s="711"/>
      <c r="C13" s="53" t="s">
        <v>4</v>
      </c>
      <c r="D13" s="57"/>
      <c r="E13" s="435">
        <v>2.8050204023957859E-2</v>
      </c>
      <c r="F13" s="435">
        <v>2.8050204023957859E-2</v>
      </c>
      <c r="G13" s="435">
        <v>2.8050204023957859E-2</v>
      </c>
      <c r="H13" s="436">
        <v>2.8050204023957859E-2</v>
      </c>
      <c r="I13" s="363" t="s">
        <v>3279</v>
      </c>
    </row>
    <row r="14" spans="1:10" s="290" customFormat="1" x14ac:dyDescent="0.3">
      <c r="B14" s="711"/>
      <c r="C14" s="53" t="s">
        <v>5</v>
      </c>
      <c r="D14" s="57"/>
      <c r="E14" s="435">
        <v>2.8845033098622297E-2</v>
      </c>
      <c r="F14" s="435">
        <v>2.8845033098622297E-2</v>
      </c>
      <c r="G14" s="435">
        <v>2.8845033098622297E-2</v>
      </c>
      <c r="H14" s="436">
        <v>2.8845033098622297E-2</v>
      </c>
      <c r="I14" s="363" t="s">
        <v>3280</v>
      </c>
    </row>
    <row r="15" spans="1:10" s="290" customFormat="1" x14ac:dyDescent="0.3">
      <c r="B15" s="711"/>
      <c r="C15" s="53" t="s">
        <v>41</v>
      </c>
      <c r="D15" s="57"/>
      <c r="E15" s="435">
        <v>2.8845033098622297E-2</v>
      </c>
      <c r="F15" s="435">
        <v>2.8845033098622297E-2</v>
      </c>
      <c r="G15" s="435">
        <v>2.8845033098622297E-2</v>
      </c>
      <c r="H15" s="436">
        <v>2.8845033098622297E-2</v>
      </c>
      <c r="I15" s="363" t="s">
        <v>3280</v>
      </c>
    </row>
    <row r="16" spans="1:10" s="290" customFormat="1" ht="14.5" thickBot="1" x14ac:dyDescent="0.35">
      <c r="B16" s="712"/>
      <c r="C16" s="55" t="s">
        <v>3583</v>
      </c>
      <c r="D16" s="437">
        <v>2.5000000000000001E-2</v>
      </c>
      <c r="E16" s="20"/>
      <c r="F16" s="20"/>
      <c r="G16" s="20"/>
      <c r="H16" s="21"/>
      <c r="I16" s="676" t="s">
        <v>3584</v>
      </c>
    </row>
    <row r="17" spans="1:10" x14ac:dyDescent="0.3">
      <c r="A17" s="290"/>
      <c r="B17" s="290"/>
      <c r="C17" s="290"/>
      <c r="D17" s="290"/>
      <c r="E17" s="290"/>
      <c r="F17" s="290"/>
      <c r="G17" s="290"/>
      <c r="H17" s="290"/>
      <c r="I17" s="290"/>
      <c r="J17" s="290"/>
    </row>
    <row r="18" spans="1:10" x14ac:dyDescent="0.3">
      <c r="A18" s="290"/>
      <c r="B18" s="294" t="s">
        <v>199</v>
      </c>
      <c r="C18" s="290"/>
      <c r="D18" s="290"/>
      <c r="E18" s="290"/>
      <c r="F18" s="290"/>
      <c r="G18" s="290"/>
      <c r="H18" s="290"/>
      <c r="I18" s="290"/>
      <c r="J18" s="290"/>
    </row>
    <row r="19" spans="1:10" x14ac:dyDescent="0.3">
      <c r="A19" s="290"/>
      <c r="B19" s="290"/>
      <c r="C19" s="290"/>
      <c r="D19" s="290"/>
      <c r="E19" s="290"/>
      <c r="F19" s="290"/>
      <c r="G19" s="290"/>
      <c r="H19" s="290"/>
      <c r="I19" s="290"/>
      <c r="J19" s="290"/>
    </row>
  </sheetData>
  <mergeCells count="3">
    <mergeCell ref="B4:C4"/>
    <mergeCell ref="B5:B7"/>
    <mergeCell ref="B8:B16"/>
  </mergeCells>
  <hyperlinks>
    <hyperlink ref="H1" location="Navigation!A1" display="Return to Navigation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45" orientation="portrait" r:id="rId1"/>
  <headerFooter>
    <oddFooter>&amp;R&amp;"Arial Narrow,Regular"&amp;8LGIP Schedule of Works Model - Created by Integran Pty Ltd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theme="9"/>
    <pageSetUpPr fitToPage="1"/>
  </sheetPr>
  <dimension ref="A1:AG191"/>
  <sheetViews>
    <sheetView view="pageBreakPreview" zoomScale="85" zoomScaleNormal="40" zoomScaleSheetLayoutView="85" workbookViewId="0"/>
  </sheetViews>
  <sheetFormatPr defaultColWidth="8.7265625" defaultRowHeight="13" x14ac:dyDescent="0.3"/>
  <cols>
    <col min="1" max="1" width="3.7265625" style="441" customWidth="1"/>
    <col min="2" max="2" width="38.453125" style="16" customWidth="1"/>
    <col min="3" max="25" width="9" style="15" customWidth="1"/>
    <col min="26" max="30" width="14" style="16" customWidth="1"/>
    <col min="31" max="31" width="22.7265625" style="32" customWidth="1"/>
    <col min="32" max="32" width="5.54296875" style="32" customWidth="1"/>
    <col min="33" max="33" width="6" style="32" customWidth="1"/>
    <col min="34" max="16384" width="8.7265625" style="15"/>
  </cols>
  <sheetData>
    <row r="1" spans="1:31" ht="20" x14ac:dyDescent="0.4">
      <c r="A1" s="438"/>
      <c r="B1" s="291" t="str">
        <f>COUNCIL_NAME</f>
        <v>Isaac Regional Council</v>
      </c>
      <c r="C1" s="295"/>
      <c r="D1" s="295"/>
      <c r="E1" s="295"/>
      <c r="F1" s="295"/>
      <c r="G1" s="295"/>
      <c r="H1" s="292" t="s">
        <v>197</v>
      </c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5"/>
      <c r="Y1" s="295"/>
      <c r="Z1" s="301"/>
      <c r="AA1" s="301"/>
      <c r="AB1" s="301"/>
      <c r="AC1" s="301"/>
      <c r="AD1" s="36"/>
      <c r="AE1" s="32" t="s">
        <v>183</v>
      </c>
    </row>
    <row r="2" spans="1:31" ht="15.5" x14ac:dyDescent="0.35">
      <c r="A2" s="438"/>
      <c r="B2" s="302" t="str">
        <f>PROJECT_NAME</f>
        <v>Local Government Infrastructure Plan</v>
      </c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  <c r="Q2" s="295"/>
      <c r="R2" s="295"/>
      <c r="S2" s="295"/>
      <c r="T2" s="295"/>
      <c r="U2" s="295"/>
      <c r="V2" s="295"/>
      <c r="W2" s="295"/>
      <c r="X2" s="295"/>
      <c r="Y2" s="295"/>
      <c r="Z2" s="301"/>
      <c r="AA2" s="301"/>
      <c r="AB2" s="301"/>
      <c r="AC2" s="301"/>
      <c r="AE2" s="33">
        <f>ROW()</f>
        <v>2</v>
      </c>
    </row>
    <row r="3" spans="1:31" x14ac:dyDescent="0.3">
      <c r="A3" s="438"/>
      <c r="B3" s="301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295"/>
      <c r="R3" s="295"/>
      <c r="S3" s="295"/>
      <c r="T3" s="295"/>
      <c r="U3" s="295"/>
      <c r="V3" s="295"/>
      <c r="W3" s="295"/>
      <c r="X3" s="295"/>
      <c r="Y3" s="295"/>
      <c r="Z3" s="301"/>
      <c r="AA3" s="301"/>
      <c r="AB3" s="301"/>
      <c r="AC3" s="301"/>
      <c r="AE3" s="33">
        <f>ROW()</f>
        <v>3</v>
      </c>
    </row>
    <row r="4" spans="1:31" s="5" customFormat="1" ht="16" thickBot="1" x14ac:dyDescent="0.4">
      <c r="A4" s="439"/>
      <c r="B4" s="302" t="str">
        <f>NETWORK_1</f>
        <v>Water Supply</v>
      </c>
      <c r="C4" s="302" t="s">
        <v>18</v>
      </c>
      <c r="D4" s="302"/>
      <c r="E4" s="302"/>
      <c r="F4" s="302"/>
      <c r="G4" s="302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2"/>
      <c r="W4" s="302"/>
      <c r="X4" s="302"/>
      <c r="Y4" s="302"/>
      <c r="Z4" s="302"/>
      <c r="AA4" s="302"/>
      <c r="AB4" s="302"/>
      <c r="AC4" s="302"/>
      <c r="AE4" s="33">
        <f>ROW()</f>
        <v>4</v>
      </c>
    </row>
    <row r="5" spans="1:31" s="16" customFormat="1" ht="13.5" thickBot="1" x14ac:dyDescent="0.35">
      <c r="A5" s="440"/>
      <c r="B5" s="59" t="s">
        <v>17</v>
      </c>
      <c r="C5" s="385">
        <f>BASE_YEAR</f>
        <v>2024</v>
      </c>
      <c r="D5" s="60">
        <f>C5+1</f>
        <v>2025</v>
      </c>
      <c r="E5" s="60">
        <f t="shared" ref="E5:S5" si="0">D5+1</f>
        <v>2026</v>
      </c>
      <c r="F5" s="60">
        <f t="shared" si="0"/>
        <v>2027</v>
      </c>
      <c r="G5" s="60">
        <f t="shared" si="0"/>
        <v>2028</v>
      </c>
      <c r="H5" s="60">
        <f t="shared" si="0"/>
        <v>2029</v>
      </c>
      <c r="I5" s="60">
        <f t="shared" si="0"/>
        <v>2030</v>
      </c>
      <c r="J5" s="60">
        <f t="shared" si="0"/>
        <v>2031</v>
      </c>
      <c r="K5" s="60">
        <f t="shared" si="0"/>
        <v>2032</v>
      </c>
      <c r="L5" s="60">
        <f t="shared" si="0"/>
        <v>2033</v>
      </c>
      <c r="M5" s="60">
        <f t="shared" si="0"/>
        <v>2034</v>
      </c>
      <c r="N5" s="60">
        <f t="shared" si="0"/>
        <v>2035</v>
      </c>
      <c r="O5" s="60">
        <f t="shared" si="0"/>
        <v>2036</v>
      </c>
      <c r="P5" s="60">
        <f t="shared" si="0"/>
        <v>2037</v>
      </c>
      <c r="Q5" s="60">
        <f t="shared" si="0"/>
        <v>2038</v>
      </c>
      <c r="R5" s="60">
        <f t="shared" si="0"/>
        <v>2039</v>
      </c>
      <c r="S5" s="60">
        <f t="shared" si="0"/>
        <v>2040</v>
      </c>
      <c r="T5" s="60">
        <f t="shared" ref="T5:Y5" si="1">S5+1</f>
        <v>2041</v>
      </c>
      <c r="U5" s="60">
        <f t="shared" si="1"/>
        <v>2042</v>
      </c>
      <c r="V5" s="60">
        <f t="shared" si="1"/>
        <v>2043</v>
      </c>
      <c r="W5" s="60">
        <f t="shared" si="1"/>
        <v>2044</v>
      </c>
      <c r="X5" s="60">
        <f t="shared" si="1"/>
        <v>2045</v>
      </c>
      <c r="Y5" s="590">
        <f t="shared" si="1"/>
        <v>2046</v>
      </c>
      <c r="Z5" s="301"/>
      <c r="AA5" s="301"/>
      <c r="AB5" s="301"/>
      <c r="AC5" s="301"/>
      <c r="AE5" s="33">
        <f>ROW()</f>
        <v>5</v>
      </c>
    </row>
    <row r="6" spans="1:31" s="18" customFormat="1" x14ac:dyDescent="0.3">
      <c r="A6" s="438"/>
      <c r="B6" s="84" t="s">
        <v>3553</v>
      </c>
      <c r="C6" s="667">
        <v>5948.2537146999994</v>
      </c>
      <c r="D6" s="664">
        <f>(E6-C6)/2+C6</f>
        <v>5951.1302118499998</v>
      </c>
      <c r="E6" s="670">
        <v>5954.0067090000002</v>
      </c>
      <c r="F6" s="664">
        <f>($J6-$E6)/5+E6</f>
        <v>5958.4048785400537</v>
      </c>
      <c r="G6" s="664">
        <f t="shared" ref="G6:I6" si="2">($J6-$E6)/5+F6</f>
        <v>5962.8030480801071</v>
      </c>
      <c r="H6" s="664">
        <f t="shared" si="2"/>
        <v>5967.2012176201606</v>
      </c>
      <c r="I6" s="664">
        <f t="shared" si="2"/>
        <v>5971.5993871602141</v>
      </c>
      <c r="J6" s="670">
        <v>5975.9975567002693</v>
      </c>
      <c r="K6" s="664">
        <f>($O6-$J6)/5+J6</f>
        <v>5977.0265041602152</v>
      </c>
      <c r="L6" s="664">
        <f t="shared" ref="L6:N6" si="3">($O6-$J6)/5+K6</f>
        <v>5978.055451620161</v>
      </c>
      <c r="M6" s="664">
        <f t="shared" si="3"/>
        <v>5979.0843990801068</v>
      </c>
      <c r="N6" s="664">
        <f t="shared" si="3"/>
        <v>5980.1133465400526</v>
      </c>
      <c r="O6" s="670">
        <v>5981.1422940000002</v>
      </c>
      <c r="P6" s="664">
        <f>($T6-$O6)/5+O6</f>
        <v>6021.2152346400535</v>
      </c>
      <c r="Q6" s="664">
        <f t="shared" ref="Q6:S6" si="4">($T6-$O6)/5+P6</f>
        <v>6061.2881752801068</v>
      </c>
      <c r="R6" s="664">
        <f t="shared" si="4"/>
        <v>6101.36111592016</v>
      </c>
      <c r="S6" s="664">
        <f t="shared" si="4"/>
        <v>6141.4340565602133</v>
      </c>
      <c r="T6" s="670">
        <v>6181.5069972002666</v>
      </c>
      <c r="U6" s="664">
        <f>($Y6-$T6)/5+T6</f>
        <v>6220.280304660213</v>
      </c>
      <c r="V6" s="664">
        <f t="shared" ref="V6:X6" si="5">($Y6-$T6)/5+U6</f>
        <v>6259.0536121201594</v>
      </c>
      <c r="W6" s="664">
        <f t="shared" si="5"/>
        <v>6297.8269195801058</v>
      </c>
      <c r="X6" s="664">
        <f t="shared" si="5"/>
        <v>6336.6002270400522</v>
      </c>
      <c r="Y6" s="673">
        <v>6375.3735344999996</v>
      </c>
      <c r="Z6" s="305"/>
      <c r="AA6" s="307"/>
      <c r="AB6" s="305"/>
      <c r="AC6" s="305"/>
      <c r="AD6" s="34"/>
      <c r="AE6" s="33">
        <f>ROW()</f>
        <v>6</v>
      </c>
    </row>
    <row r="7" spans="1:31" s="18" customFormat="1" x14ac:dyDescent="0.3">
      <c r="A7" s="438"/>
      <c r="B7" s="84" t="s">
        <v>3554</v>
      </c>
      <c r="C7" s="668">
        <v>13597.956268399999</v>
      </c>
      <c r="D7" s="665">
        <f t="shared" ref="D7:D13" si="6">(E7-C7)/2+C7</f>
        <v>13907.648334699865</v>
      </c>
      <c r="E7" s="671">
        <v>14217.34040099973</v>
      </c>
      <c r="F7" s="665">
        <f t="shared" ref="F7:I13" si="7">($J7-$E7)/5+E7</f>
        <v>14394.448718059784</v>
      </c>
      <c r="G7" s="665">
        <f t="shared" si="7"/>
        <v>14571.557035119838</v>
      </c>
      <c r="H7" s="665">
        <f t="shared" si="7"/>
        <v>14748.665352179893</v>
      </c>
      <c r="I7" s="665">
        <f t="shared" si="7"/>
        <v>14925.773669239947</v>
      </c>
      <c r="J7" s="671">
        <v>15102.881986300001</v>
      </c>
      <c r="K7" s="665">
        <f t="shared" ref="K7:N7" si="8">($O7-$J7)/5+J7</f>
        <v>15307.570766660001</v>
      </c>
      <c r="L7" s="665">
        <f t="shared" si="8"/>
        <v>15512.259547020001</v>
      </c>
      <c r="M7" s="665">
        <f t="shared" si="8"/>
        <v>15716.948327380002</v>
      </c>
      <c r="N7" s="665">
        <f t="shared" si="8"/>
        <v>15921.637107740002</v>
      </c>
      <c r="O7" s="671">
        <v>16126.3258881</v>
      </c>
      <c r="P7" s="665">
        <f t="shared" ref="P7:S7" si="9">($T7-$O7)/5+O7</f>
        <v>16260.867519179999</v>
      </c>
      <c r="Q7" s="665">
        <f t="shared" si="9"/>
        <v>16395.409150259999</v>
      </c>
      <c r="R7" s="665">
        <f t="shared" si="9"/>
        <v>16529.950781339998</v>
      </c>
      <c r="S7" s="665">
        <f t="shared" si="9"/>
        <v>16664.492412419997</v>
      </c>
      <c r="T7" s="671">
        <v>16799.0340435</v>
      </c>
      <c r="U7" s="665">
        <f t="shared" ref="U7:X7" si="10">($Y7-$T7)/5+T7</f>
        <v>16926.160053960051</v>
      </c>
      <c r="V7" s="665">
        <f t="shared" si="10"/>
        <v>17053.286064420103</v>
      </c>
      <c r="W7" s="665">
        <f t="shared" si="10"/>
        <v>17180.412074880154</v>
      </c>
      <c r="X7" s="665">
        <f t="shared" si="10"/>
        <v>17307.538085340206</v>
      </c>
      <c r="Y7" s="674">
        <v>17434.664095800264</v>
      </c>
      <c r="Z7" s="305"/>
      <c r="AA7" s="301"/>
      <c r="AB7" s="305"/>
      <c r="AC7" s="305"/>
      <c r="AD7" s="34"/>
      <c r="AE7" s="33">
        <f>ROW()</f>
        <v>7</v>
      </c>
    </row>
    <row r="8" spans="1:31" s="18" customFormat="1" x14ac:dyDescent="0.3">
      <c r="A8" s="438"/>
      <c r="B8" s="84" t="s">
        <v>3555</v>
      </c>
      <c r="C8" s="668">
        <v>7024.4570718000004</v>
      </c>
      <c r="D8" s="665">
        <f t="shared" si="6"/>
        <v>7058.3237019000007</v>
      </c>
      <c r="E8" s="671">
        <v>7092.190332000001</v>
      </c>
      <c r="F8" s="665">
        <f t="shared" si="7"/>
        <v>7100.4614083400011</v>
      </c>
      <c r="G8" s="665">
        <f t="shared" si="7"/>
        <v>7108.7324846800011</v>
      </c>
      <c r="H8" s="665">
        <f t="shared" si="7"/>
        <v>7117.0035610200011</v>
      </c>
      <c r="I8" s="665">
        <f t="shared" si="7"/>
        <v>7125.2746373600012</v>
      </c>
      <c r="J8" s="671">
        <v>7133.5457137000003</v>
      </c>
      <c r="K8" s="665">
        <f t="shared" ref="K8:N8" si="11">($O8-$J8)/5+J8</f>
        <v>7141.7751408800004</v>
      </c>
      <c r="L8" s="665">
        <f t="shared" si="11"/>
        <v>7150.0045680600006</v>
      </c>
      <c r="M8" s="665">
        <f t="shared" si="11"/>
        <v>7158.2339952400007</v>
      </c>
      <c r="N8" s="665">
        <f t="shared" si="11"/>
        <v>7166.4634224200008</v>
      </c>
      <c r="O8" s="671">
        <v>7174.6928496</v>
      </c>
      <c r="P8" s="665">
        <f t="shared" ref="P8:S8" si="12">($T8-$O8)/5+O8</f>
        <v>7178.5564463999999</v>
      </c>
      <c r="Q8" s="665">
        <f t="shared" si="12"/>
        <v>7182.4200431999998</v>
      </c>
      <c r="R8" s="665">
        <f t="shared" si="12"/>
        <v>7186.2836399999997</v>
      </c>
      <c r="S8" s="665">
        <f t="shared" si="12"/>
        <v>7190.1472367999995</v>
      </c>
      <c r="T8" s="671">
        <v>7194.0108336000003</v>
      </c>
      <c r="U8" s="665">
        <f t="shared" ref="U8:X8" si="13">($Y8-$T8)/5+T8</f>
        <v>7197.7649230200004</v>
      </c>
      <c r="V8" s="665">
        <f t="shared" si="13"/>
        <v>7201.5190124400006</v>
      </c>
      <c r="W8" s="665">
        <f t="shared" si="13"/>
        <v>7205.2731018600007</v>
      </c>
      <c r="X8" s="665">
        <f t="shared" si="13"/>
        <v>7209.0271912800008</v>
      </c>
      <c r="Y8" s="674">
        <v>7212.7812806999991</v>
      </c>
      <c r="Z8" s="305"/>
      <c r="AA8" s="301"/>
      <c r="AB8" s="305"/>
      <c r="AC8" s="305"/>
      <c r="AD8" s="34"/>
      <c r="AE8" s="33">
        <f>ROW()</f>
        <v>8</v>
      </c>
    </row>
    <row r="9" spans="1:31" s="18" customFormat="1" x14ac:dyDescent="0.3">
      <c r="A9" s="438"/>
      <c r="B9" s="84" t="s">
        <v>3556</v>
      </c>
      <c r="C9" s="668">
        <v>4733.4300635999998</v>
      </c>
      <c r="D9" s="665">
        <f t="shared" si="6"/>
        <v>4749.2334663000001</v>
      </c>
      <c r="E9" s="671">
        <v>4765.0368690000005</v>
      </c>
      <c r="F9" s="665">
        <f t="shared" si="7"/>
        <v>4768.78713754</v>
      </c>
      <c r="G9" s="665">
        <f t="shared" si="7"/>
        <v>4772.5374060799995</v>
      </c>
      <c r="H9" s="665">
        <f t="shared" si="7"/>
        <v>4776.2876746199991</v>
      </c>
      <c r="I9" s="665">
        <f t="shared" si="7"/>
        <v>4780.0379431599986</v>
      </c>
      <c r="J9" s="671">
        <v>4783.7882116999999</v>
      </c>
      <c r="K9" s="665">
        <f t="shared" ref="K9:N9" si="14">($O9-$J9)/5+J9</f>
        <v>4787.3139743800002</v>
      </c>
      <c r="L9" s="665">
        <f t="shared" si="14"/>
        <v>4790.8397370600005</v>
      </c>
      <c r="M9" s="665">
        <f t="shared" si="14"/>
        <v>4794.3654997400008</v>
      </c>
      <c r="N9" s="665">
        <f t="shared" si="14"/>
        <v>4797.8912624200011</v>
      </c>
      <c r="O9" s="671">
        <v>4801.4170250999996</v>
      </c>
      <c r="P9" s="665">
        <f t="shared" ref="P9:S9" si="15">($T9-$O9)/5+O9</f>
        <v>4804.8391747799997</v>
      </c>
      <c r="Q9" s="665">
        <f t="shared" si="15"/>
        <v>4808.2613244599997</v>
      </c>
      <c r="R9" s="665">
        <f t="shared" si="15"/>
        <v>4811.6834741399998</v>
      </c>
      <c r="S9" s="665">
        <f t="shared" si="15"/>
        <v>4815.1056238199999</v>
      </c>
      <c r="T9" s="671">
        <v>4818.5277735</v>
      </c>
      <c r="U9" s="665">
        <f t="shared" ref="U9:X9" si="16">($Y9-$T9)/5+T9</f>
        <v>4821.8511705600004</v>
      </c>
      <c r="V9" s="665">
        <f t="shared" si="16"/>
        <v>4825.1745676200007</v>
      </c>
      <c r="W9" s="665">
        <f t="shared" si="16"/>
        <v>4828.4979646800011</v>
      </c>
      <c r="X9" s="665">
        <f t="shared" si="16"/>
        <v>4831.8213617400015</v>
      </c>
      <c r="Y9" s="674">
        <v>4835.1447588000001</v>
      </c>
      <c r="Z9" s="305"/>
      <c r="AA9" s="301"/>
      <c r="AB9" s="305"/>
      <c r="AC9" s="305"/>
      <c r="AD9" s="34"/>
      <c r="AE9" s="33">
        <f>ROW()</f>
        <v>9</v>
      </c>
    </row>
    <row r="10" spans="1:31" s="18" customFormat="1" x14ac:dyDescent="0.3">
      <c r="A10" s="438"/>
      <c r="B10" s="84" t="s">
        <v>3557</v>
      </c>
      <c r="C10" s="668">
        <v>1631.9987747</v>
      </c>
      <c r="D10" s="665">
        <f t="shared" si="6"/>
        <v>1642.8685958499866</v>
      </c>
      <c r="E10" s="671">
        <v>1653.7384169999732</v>
      </c>
      <c r="F10" s="665">
        <f t="shared" si="7"/>
        <v>1658.7282724599786</v>
      </c>
      <c r="G10" s="665">
        <f t="shared" si="7"/>
        <v>1663.718127919984</v>
      </c>
      <c r="H10" s="665">
        <f t="shared" si="7"/>
        <v>1668.7079833799894</v>
      </c>
      <c r="I10" s="665">
        <f t="shared" si="7"/>
        <v>1673.6978388399948</v>
      </c>
      <c r="J10" s="671">
        <v>1678.6876943</v>
      </c>
      <c r="K10" s="665">
        <f t="shared" ref="K10:N10" si="17">($O10-$J10)/5+J10</f>
        <v>1685.9646122199999</v>
      </c>
      <c r="L10" s="665">
        <f t="shared" si="17"/>
        <v>1693.2415301399999</v>
      </c>
      <c r="M10" s="665">
        <f t="shared" si="17"/>
        <v>1700.5184480599999</v>
      </c>
      <c r="N10" s="665">
        <f t="shared" si="17"/>
        <v>1707.7953659799998</v>
      </c>
      <c r="O10" s="671">
        <v>1715.0722838999998</v>
      </c>
      <c r="P10" s="665">
        <f t="shared" ref="P10:S10" si="18">($T10-$O10)/5+O10</f>
        <v>1721.7248825999945</v>
      </c>
      <c r="Q10" s="665">
        <f t="shared" si="18"/>
        <v>1728.3774812999893</v>
      </c>
      <c r="R10" s="665">
        <f t="shared" si="18"/>
        <v>1735.0300799999841</v>
      </c>
      <c r="S10" s="665">
        <f t="shared" si="18"/>
        <v>1741.6826786999789</v>
      </c>
      <c r="T10" s="671">
        <v>1748.3352773999734</v>
      </c>
      <c r="U10" s="665">
        <f t="shared" ref="U10:X10" si="19">($Y10-$T10)/5+T10</f>
        <v>1754.881241639984</v>
      </c>
      <c r="V10" s="665">
        <f t="shared" si="19"/>
        <v>1761.4272058799945</v>
      </c>
      <c r="W10" s="665">
        <f t="shared" si="19"/>
        <v>1767.9731701200051</v>
      </c>
      <c r="X10" s="665">
        <f t="shared" si="19"/>
        <v>1774.5191343600156</v>
      </c>
      <c r="Y10" s="674">
        <v>1781.0650986000264</v>
      </c>
      <c r="Z10" s="305"/>
      <c r="AA10" s="301"/>
      <c r="AB10" s="305"/>
      <c r="AC10" s="305"/>
      <c r="AD10" s="34"/>
      <c r="AE10" s="33">
        <f>ROW()</f>
        <v>10</v>
      </c>
    </row>
    <row r="11" spans="1:31" s="18" customFormat="1" x14ac:dyDescent="0.3">
      <c r="A11" s="438"/>
      <c r="B11" s="84" t="s">
        <v>3558</v>
      </c>
      <c r="C11" s="668">
        <v>1078.6322759</v>
      </c>
      <c r="D11" s="665">
        <f t="shared" si="6"/>
        <v>1120.56425395</v>
      </c>
      <c r="E11" s="671">
        <v>1162.4962320000002</v>
      </c>
      <c r="F11" s="665">
        <f t="shared" si="7"/>
        <v>1189.57107496</v>
      </c>
      <c r="G11" s="665">
        <f t="shared" si="7"/>
        <v>1216.6459179199999</v>
      </c>
      <c r="H11" s="665">
        <f t="shared" si="7"/>
        <v>1243.7207608799997</v>
      </c>
      <c r="I11" s="665">
        <f t="shared" si="7"/>
        <v>1270.7956038399996</v>
      </c>
      <c r="J11" s="671">
        <v>1297.8704467999999</v>
      </c>
      <c r="K11" s="665">
        <f t="shared" ref="K11:N11" si="20">($O11-$J11)/5+J11</f>
        <v>1329.6408140199999</v>
      </c>
      <c r="L11" s="665">
        <f t="shared" si="20"/>
        <v>1361.4111812399999</v>
      </c>
      <c r="M11" s="665">
        <f t="shared" si="20"/>
        <v>1393.1815484599999</v>
      </c>
      <c r="N11" s="665">
        <f t="shared" si="20"/>
        <v>1424.95191568</v>
      </c>
      <c r="O11" s="671">
        <v>1456.7222829</v>
      </c>
      <c r="P11" s="665">
        <f t="shared" ref="P11:S11" si="21">($T11-$O11)/5+O11</f>
        <v>1458.1781644800001</v>
      </c>
      <c r="Q11" s="665">
        <f t="shared" si="21"/>
        <v>1459.6340460600002</v>
      </c>
      <c r="R11" s="665">
        <f t="shared" si="21"/>
        <v>1461.0899276400003</v>
      </c>
      <c r="S11" s="665">
        <f t="shared" si="21"/>
        <v>1462.5458092200004</v>
      </c>
      <c r="T11" s="671">
        <v>1464.0016908</v>
      </c>
      <c r="U11" s="665">
        <f t="shared" ref="U11:X11" si="22">($Y11-$T11)/5+T11</f>
        <v>1465.3848949800001</v>
      </c>
      <c r="V11" s="665">
        <f t="shared" si="22"/>
        <v>1466.7680991600002</v>
      </c>
      <c r="W11" s="665">
        <f t="shared" si="22"/>
        <v>1468.1513033400004</v>
      </c>
      <c r="X11" s="665">
        <f t="shared" si="22"/>
        <v>1469.5345075200005</v>
      </c>
      <c r="Y11" s="674">
        <v>1470.9177117000002</v>
      </c>
      <c r="Z11" s="305"/>
      <c r="AA11" s="301"/>
      <c r="AB11" s="305"/>
      <c r="AC11" s="305"/>
      <c r="AD11" s="34"/>
      <c r="AE11" s="33">
        <f>ROW()</f>
        <v>11</v>
      </c>
    </row>
    <row r="12" spans="1:31" s="18" customFormat="1" x14ac:dyDescent="0.3">
      <c r="A12" s="438"/>
      <c r="B12" s="84" t="s">
        <v>3559</v>
      </c>
      <c r="C12" s="668">
        <v>156.69219999999999</v>
      </c>
      <c r="D12" s="665">
        <f t="shared" si="6"/>
        <v>156.48952700000001</v>
      </c>
      <c r="E12" s="671">
        <v>156.28685400000001</v>
      </c>
      <c r="F12" s="665">
        <f t="shared" si="7"/>
        <v>156.25015582</v>
      </c>
      <c r="G12" s="665">
        <f t="shared" si="7"/>
        <v>156.21345764</v>
      </c>
      <c r="H12" s="665">
        <f t="shared" si="7"/>
        <v>156.17675946</v>
      </c>
      <c r="I12" s="665">
        <f t="shared" si="7"/>
        <v>156.14006128</v>
      </c>
      <c r="J12" s="671">
        <v>156.1033631</v>
      </c>
      <c r="K12" s="665">
        <f t="shared" ref="K12:N12" si="23">($O12-$J12)/5+J12</f>
        <v>155.96746059999998</v>
      </c>
      <c r="L12" s="665">
        <f t="shared" si="23"/>
        <v>155.83155809999997</v>
      </c>
      <c r="M12" s="665">
        <f t="shared" si="23"/>
        <v>155.69565559999995</v>
      </c>
      <c r="N12" s="665">
        <f t="shared" si="23"/>
        <v>155.55975309999994</v>
      </c>
      <c r="O12" s="671">
        <v>155.42385059999998</v>
      </c>
      <c r="P12" s="665">
        <f t="shared" ref="P12:S12" si="24">($T12-$O12)/5+O12</f>
        <v>156.67098089999999</v>
      </c>
      <c r="Q12" s="665">
        <f t="shared" si="24"/>
        <v>157.9181112</v>
      </c>
      <c r="R12" s="665">
        <f t="shared" si="24"/>
        <v>159.16524150000001</v>
      </c>
      <c r="S12" s="665">
        <f t="shared" si="24"/>
        <v>160.41237180000002</v>
      </c>
      <c r="T12" s="671">
        <v>161.6595021</v>
      </c>
      <c r="U12" s="665">
        <f t="shared" ref="U12:X12" si="25">($Y12-$T12)/5+T12</f>
        <v>162.83577593999999</v>
      </c>
      <c r="V12" s="665">
        <f t="shared" si="25"/>
        <v>164.01204977999998</v>
      </c>
      <c r="W12" s="665">
        <f t="shared" si="25"/>
        <v>165.18832361999998</v>
      </c>
      <c r="X12" s="665">
        <f t="shared" si="25"/>
        <v>166.36459745999997</v>
      </c>
      <c r="Y12" s="674">
        <v>167.54087129999999</v>
      </c>
      <c r="Z12" s="305"/>
      <c r="AA12" s="301"/>
      <c r="AB12" s="305"/>
      <c r="AC12" s="305"/>
      <c r="AD12" s="34"/>
      <c r="AE12" s="33"/>
    </row>
    <row r="13" spans="1:31" s="18" customFormat="1" ht="13.5" thickBot="1" x14ac:dyDescent="0.35">
      <c r="A13" s="438"/>
      <c r="B13" s="85" t="s">
        <v>3560</v>
      </c>
      <c r="C13" s="669">
        <v>308.64092440000002</v>
      </c>
      <c r="D13" s="666">
        <f t="shared" si="6"/>
        <v>308.3090492</v>
      </c>
      <c r="E13" s="672">
        <v>307.97717399999999</v>
      </c>
      <c r="F13" s="666">
        <f t="shared" si="7"/>
        <v>307.91168016</v>
      </c>
      <c r="G13" s="666">
        <f t="shared" si="7"/>
        <v>307.84618632000002</v>
      </c>
      <c r="H13" s="666">
        <f t="shared" si="7"/>
        <v>307.78069248000003</v>
      </c>
      <c r="I13" s="666">
        <f t="shared" si="7"/>
        <v>307.71519864000004</v>
      </c>
      <c r="J13" s="672">
        <v>307.64970479999999</v>
      </c>
      <c r="K13" s="666">
        <f t="shared" ref="K13:N13" si="26">($O13-$J13)/5+J13</f>
        <v>307.41171780000002</v>
      </c>
      <c r="L13" s="666">
        <f t="shared" si="26"/>
        <v>307.17373080000004</v>
      </c>
      <c r="M13" s="666">
        <f t="shared" si="26"/>
        <v>306.93574380000007</v>
      </c>
      <c r="N13" s="666">
        <f t="shared" si="26"/>
        <v>306.69775680000009</v>
      </c>
      <c r="O13" s="672">
        <v>306.4597698</v>
      </c>
      <c r="P13" s="666">
        <f t="shared" ref="P13:S13" si="27">($T13-$O13)/5+O13</f>
        <v>309.25175142000001</v>
      </c>
      <c r="Q13" s="666">
        <f t="shared" si="27"/>
        <v>312.04373304000001</v>
      </c>
      <c r="R13" s="666">
        <f t="shared" si="27"/>
        <v>314.83571466000001</v>
      </c>
      <c r="S13" s="666">
        <f t="shared" si="27"/>
        <v>317.62769628000001</v>
      </c>
      <c r="T13" s="672">
        <v>320.41967789999995</v>
      </c>
      <c r="U13" s="666">
        <f t="shared" ref="U13:X13" si="28">($Y13-$T13)/5+T13</f>
        <v>323.05312025999996</v>
      </c>
      <c r="V13" s="666">
        <f t="shared" si="28"/>
        <v>325.68656261999996</v>
      </c>
      <c r="W13" s="666">
        <f t="shared" si="28"/>
        <v>328.32000497999996</v>
      </c>
      <c r="X13" s="666">
        <f t="shared" si="28"/>
        <v>330.95344733999997</v>
      </c>
      <c r="Y13" s="675">
        <v>333.58688970000003</v>
      </c>
      <c r="Z13" s="305"/>
      <c r="AA13" s="301"/>
      <c r="AB13" s="305"/>
      <c r="AC13" s="305"/>
      <c r="AD13" s="34"/>
      <c r="AE13" s="33"/>
    </row>
    <row r="14" spans="1:31" x14ac:dyDescent="0.3">
      <c r="A14" s="438"/>
      <c r="B14" s="301"/>
      <c r="C14" s="304"/>
      <c r="D14" s="304"/>
      <c r="E14" s="304"/>
      <c r="F14" s="304"/>
      <c r="G14" s="304"/>
      <c r="H14" s="304"/>
      <c r="I14" s="304"/>
      <c r="J14" s="304"/>
      <c r="K14" s="304"/>
      <c r="L14" s="304"/>
      <c r="M14" s="304"/>
      <c r="N14" s="304"/>
      <c r="O14" s="304"/>
      <c r="P14" s="304"/>
      <c r="Q14" s="304"/>
      <c r="R14" s="304"/>
      <c r="S14" s="304"/>
      <c r="T14" s="304"/>
      <c r="U14" s="304"/>
      <c r="V14" s="304"/>
      <c r="W14" s="304"/>
      <c r="X14" s="304"/>
      <c r="Y14" s="304"/>
      <c r="Z14" s="301"/>
      <c r="AA14" s="301"/>
      <c r="AB14" s="301"/>
      <c r="AC14" s="301"/>
      <c r="AE14" s="33">
        <f>ROW()</f>
        <v>14</v>
      </c>
    </row>
    <row r="15" spans="1:31" x14ac:dyDescent="0.3">
      <c r="A15" s="438"/>
      <c r="B15" s="301"/>
      <c r="C15" s="295"/>
      <c r="D15" s="295"/>
      <c r="E15" s="295"/>
      <c r="F15" s="295"/>
      <c r="G15" s="295"/>
      <c r="H15" s="295"/>
      <c r="I15" s="295"/>
      <c r="J15" s="295"/>
      <c r="K15" s="295"/>
      <c r="L15" s="295"/>
      <c r="M15" s="295"/>
      <c r="N15" s="295"/>
      <c r="O15" s="295"/>
      <c r="P15" s="295"/>
      <c r="Q15" s="295"/>
      <c r="R15" s="295"/>
      <c r="S15" s="295"/>
      <c r="T15" s="295"/>
      <c r="U15" s="295"/>
      <c r="V15" s="295"/>
      <c r="W15" s="295"/>
      <c r="X15" s="295"/>
      <c r="Y15" s="295"/>
      <c r="Z15" s="301"/>
      <c r="AA15" s="301"/>
      <c r="AB15" s="301"/>
      <c r="AC15" s="301"/>
      <c r="AE15" s="33">
        <f>ROW()</f>
        <v>15</v>
      </c>
    </row>
    <row r="16" spans="1:31" s="5" customFormat="1" ht="16" thickBot="1" x14ac:dyDescent="0.4">
      <c r="A16" s="439"/>
      <c r="B16" s="302" t="str">
        <f>NETWORK_1</f>
        <v>Water Supply</v>
      </c>
      <c r="C16" s="302" t="s">
        <v>19</v>
      </c>
      <c r="D16" s="302"/>
      <c r="E16" s="302"/>
      <c r="F16" s="302"/>
      <c r="G16" s="302"/>
      <c r="H16" s="302"/>
      <c r="I16" s="302"/>
      <c r="J16" s="302"/>
      <c r="K16" s="302"/>
      <c r="L16" s="302"/>
      <c r="M16" s="302"/>
      <c r="N16" s="302"/>
      <c r="O16" s="302"/>
      <c r="P16" s="302"/>
      <c r="Q16" s="302"/>
      <c r="R16" s="302"/>
      <c r="S16" s="302"/>
      <c r="T16" s="302"/>
      <c r="U16" s="302"/>
      <c r="V16" s="302"/>
      <c r="W16" s="302"/>
      <c r="X16" s="302"/>
      <c r="Y16" s="302"/>
      <c r="Z16" s="302"/>
      <c r="AA16" s="302"/>
      <c r="AB16" s="302"/>
      <c r="AC16" s="302"/>
      <c r="AE16" s="33">
        <f>ROW()</f>
        <v>16</v>
      </c>
    </row>
    <row r="17" spans="1:31" s="17" customFormat="1" ht="52.5" thickBot="1" x14ac:dyDescent="0.4">
      <c r="A17" s="440"/>
      <c r="B17" s="61" t="s">
        <v>17</v>
      </c>
      <c r="C17" s="62">
        <f>BASE_YEAR</f>
        <v>2024</v>
      </c>
      <c r="D17" s="63">
        <f>C17+1</f>
        <v>2025</v>
      </c>
      <c r="E17" s="63">
        <f t="shared" ref="E17:S17" si="29">D17+1</f>
        <v>2026</v>
      </c>
      <c r="F17" s="63">
        <f t="shared" si="29"/>
        <v>2027</v>
      </c>
      <c r="G17" s="63">
        <f t="shared" si="29"/>
        <v>2028</v>
      </c>
      <c r="H17" s="63">
        <f t="shared" si="29"/>
        <v>2029</v>
      </c>
      <c r="I17" s="63">
        <f t="shared" si="29"/>
        <v>2030</v>
      </c>
      <c r="J17" s="63">
        <f t="shared" si="29"/>
        <v>2031</v>
      </c>
      <c r="K17" s="63">
        <f t="shared" si="29"/>
        <v>2032</v>
      </c>
      <c r="L17" s="63">
        <f t="shared" si="29"/>
        <v>2033</v>
      </c>
      <c r="M17" s="63">
        <f t="shared" si="29"/>
        <v>2034</v>
      </c>
      <c r="N17" s="63">
        <f t="shared" si="29"/>
        <v>2035</v>
      </c>
      <c r="O17" s="63">
        <f t="shared" si="29"/>
        <v>2036</v>
      </c>
      <c r="P17" s="63">
        <f t="shared" si="29"/>
        <v>2037</v>
      </c>
      <c r="Q17" s="63">
        <f t="shared" si="29"/>
        <v>2038</v>
      </c>
      <c r="R17" s="63">
        <f t="shared" si="29"/>
        <v>2039</v>
      </c>
      <c r="S17" s="63">
        <f t="shared" si="29"/>
        <v>2040</v>
      </c>
      <c r="T17" s="63">
        <f t="shared" ref="T17:Y17" si="30">S17+1</f>
        <v>2041</v>
      </c>
      <c r="U17" s="63">
        <f t="shared" si="30"/>
        <v>2042</v>
      </c>
      <c r="V17" s="63">
        <f t="shared" si="30"/>
        <v>2043</v>
      </c>
      <c r="W17" s="63">
        <f t="shared" si="30"/>
        <v>2044</v>
      </c>
      <c r="X17" s="63">
        <f t="shared" si="30"/>
        <v>2045</v>
      </c>
      <c r="Y17" s="63">
        <f t="shared" si="30"/>
        <v>2046</v>
      </c>
      <c r="Z17" s="64" t="s">
        <v>90</v>
      </c>
      <c r="AA17" s="65" t="s">
        <v>91</v>
      </c>
      <c r="AB17" s="66" t="s">
        <v>92</v>
      </c>
      <c r="AC17" s="306"/>
      <c r="AD17" s="35"/>
      <c r="AE17" s="33">
        <f>ROW()</f>
        <v>17</v>
      </c>
    </row>
    <row r="18" spans="1:31" x14ac:dyDescent="0.3">
      <c r="A18" s="438"/>
      <c r="B18" s="67" t="str">
        <f>N1_C1</f>
        <v>WS01 - Clermont</v>
      </c>
      <c r="C18" s="68">
        <f t="shared" ref="C18:C25" si="31">IF(C6="","",C6)</f>
        <v>5948.2537146999994</v>
      </c>
      <c r="D18" s="69">
        <f t="shared" ref="D18:S18" si="32">IF(D6="","",D6-C6)</f>
        <v>2.8764971500004322</v>
      </c>
      <c r="E18" s="69">
        <f t="shared" si="32"/>
        <v>2.8764971500004322</v>
      </c>
      <c r="F18" s="69">
        <f t="shared" si="32"/>
        <v>4.3981695400534591</v>
      </c>
      <c r="G18" s="69">
        <f t="shared" si="32"/>
        <v>4.3981695400534591</v>
      </c>
      <c r="H18" s="69">
        <f t="shared" si="32"/>
        <v>4.3981695400534591</v>
      </c>
      <c r="I18" s="69">
        <f t="shared" si="32"/>
        <v>4.3981695400534591</v>
      </c>
      <c r="J18" s="69">
        <f t="shared" si="32"/>
        <v>4.398169540055278</v>
      </c>
      <c r="K18" s="69">
        <f t="shared" si="32"/>
        <v>1.0289474599458117</v>
      </c>
      <c r="L18" s="69">
        <f t="shared" si="32"/>
        <v>1.0289474599458117</v>
      </c>
      <c r="M18" s="69">
        <f t="shared" si="32"/>
        <v>1.0289474599458117</v>
      </c>
      <c r="N18" s="69">
        <f t="shared" si="32"/>
        <v>1.0289474599458117</v>
      </c>
      <c r="O18" s="69">
        <f t="shared" si="32"/>
        <v>1.0289474599476307</v>
      </c>
      <c r="P18" s="69">
        <f t="shared" si="32"/>
        <v>40.072940640053275</v>
      </c>
      <c r="Q18" s="69">
        <f t="shared" si="32"/>
        <v>40.072940640053275</v>
      </c>
      <c r="R18" s="69">
        <f t="shared" si="32"/>
        <v>40.072940640053275</v>
      </c>
      <c r="S18" s="69">
        <f t="shared" si="32"/>
        <v>40.072940640053275</v>
      </c>
      <c r="T18" s="69">
        <f t="shared" ref="T18:T25" si="33">IF(T6="","",T6-S6)</f>
        <v>40.072940640053275</v>
      </c>
      <c r="U18" s="69">
        <f t="shared" ref="U18:U25" si="34">IF(U6="","",U6-T6)</f>
        <v>38.773307459946409</v>
      </c>
      <c r="V18" s="69">
        <f t="shared" ref="V18:V25" si="35">IF(V6="","",V6-U6)</f>
        <v>38.773307459946409</v>
      </c>
      <c r="W18" s="69">
        <f t="shared" ref="W18:W25" si="36">IF(W6="","",W6-V6)</f>
        <v>38.773307459946409</v>
      </c>
      <c r="X18" s="69">
        <f t="shared" ref="X18:X25" si="37">IF(X6="","",X6-W6)</f>
        <v>38.773307459946409</v>
      </c>
      <c r="Y18" s="69">
        <f t="shared" ref="Y18:Y25" si="38">IF(Y6="","",Y6-X6)</f>
        <v>38.773307459947318</v>
      </c>
      <c r="Z18" s="70">
        <f t="shared" ref="Z18:Z23" si="39">IF(C18="","",SUM(C18:Y18))</f>
        <v>6375.3735344999996</v>
      </c>
      <c r="AA18" s="71">
        <f t="shared" ref="AA18:AA23" si="40">IF(Z18="","",NPV(RWACC_1,D18:Y18))</f>
        <v>264.78868527627691</v>
      </c>
      <c r="AB18" s="72">
        <f t="shared" ref="AB18:AB23" ca="1" si="41">IF(Z18="","",NPV(RWACC_1,INDIRECT("D"&amp;AE18&amp;":"&amp;VLOOKUP(P_HORIZON_1,P_HORIZON_LOOKUP,2,FALSE)&amp;AE18)))</f>
        <v>157.19513753778554</v>
      </c>
      <c r="AC18" s="305"/>
      <c r="AD18" s="34"/>
      <c r="AE18" s="33">
        <f>ROW()</f>
        <v>18</v>
      </c>
    </row>
    <row r="19" spans="1:31" x14ac:dyDescent="0.3">
      <c r="A19" s="438"/>
      <c r="B19" s="67" t="str">
        <f>N1_C2</f>
        <v>WS02 - Moranbah</v>
      </c>
      <c r="C19" s="73">
        <f t="shared" si="31"/>
        <v>13597.956268399999</v>
      </c>
      <c r="D19" s="74">
        <f t="shared" ref="D19:S19" si="42">IF(D7="","",D7-C7)</f>
        <v>309.69206629986547</v>
      </c>
      <c r="E19" s="74">
        <f t="shared" si="42"/>
        <v>309.69206629986547</v>
      </c>
      <c r="F19" s="74">
        <f t="shared" si="42"/>
        <v>177.10831706005411</v>
      </c>
      <c r="G19" s="74">
        <f t="shared" si="42"/>
        <v>177.10831706005411</v>
      </c>
      <c r="H19" s="74">
        <f t="shared" si="42"/>
        <v>177.10831706005411</v>
      </c>
      <c r="I19" s="74">
        <f t="shared" si="42"/>
        <v>177.10831706005411</v>
      </c>
      <c r="J19" s="74">
        <f t="shared" si="42"/>
        <v>177.10831706005411</v>
      </c>
      <c r="K19" s="74">
        <f t="shared" si="42"/>
        <v>204.68878036000024</v>
      </c>
      <c r="L19" s="74">
        <f t="shared" si="42"/>
        <v>204.68878036000024</v>
      </c>
      <c r="M19" s="74">
        <f t="shared" si="42"/>
        <v>204.68878036000024</v>
      </c>
      <c r="N19" s="74">
        <f t="shared" si="42"/>
        <v>204.68878036000024</v>
      </c>
      <c r="O19" s="74">
        <f t="shared" si="42"/>
        <v>204.68878035999842</v>
      </c>
      <c r="P19" s="74">
        <f t="shared" si="42"/>
        <v>134.54163107999921</v>
      </c>
      <c r="Q19" s="74">
        <f t="shared" si="42"/>
        <v>134.54163107999921</v>
      </c>
      <c r="R19" s="74">
        <f t="shared" si="42"/>
        <v>134.54163107999921</v>
      </c>
      <c r="S19" s="74">
        <f t="shared" si="42"/>
        <v>134.54163107999921</v>
      </c>
      <c r="T19" s="74">
        <f t="shared" si="33"/>
        <v>134.54163108000284</v>
      </c>
      <c r="U19" s="74">
        <f t="shared" si="34"/>
        <v>127.12601046005148</v>
      </c>
      <c r="V19" s="74">
        <f t="shared" si="35"/>
        <v>127.12601046005148</v>
      </c>
      <c r="W19" s="74">
        <f t="shared" si="36"/>
        <v>127.12601046005148</v>
      </c>
      <c r="X19" s="74">
        <f t="shared" si="37"/>
        <v>127.12601046005148</v>
      </c>
      <c r="Y19" s="74">
        <f t="shared" si="38"/>
        <v>127.12601046005875</v>
      </c>
      <c r="Z19" s="75">
        <f t="shared" si="39"/>
        <v>17434.664095800264</v>
      </c>
      <c r="AA19" s="76">
        <f t="shared" si="40"/>
        <v>2905.6643459204279</v>
      </c>
      <c r="AB19" s="77">
        <f t="shared" ca="1" si="41"/>
        <v>2552.8974717153533</v>
      </c>
      <c r="AC19" s="305"/>
      <c r="AD19" s="34"/>
      <c r="AE19" s="33">
        <f>ROW()</f>
        <v>19</v>
      </c>
    </row>
    <row r="20" spans="1:31" x14ac:dyDescent="0.3">
      <c r="A20" s="438"/>
      <c r="B20" s="67" t="str">
        <f>N1_C3</f>
        <v>WS03 - Dysart</v>
      </c>
      <c r="C20" s="73">
        <f t="shared" si="31"/>
        <v>7024.4570718000004</v>
      </c>
      <c r="D20" s="74">
        <f t="shared" ref="D20:S20" si="43">IF(D8="","",D8-C8)</f>
        <v>33.866630100000293</v>
      </c>
      <c r="E20" s="74">
        <f t="shared" si="43"/>
        <v>33.866630100000293</v>
      </c>
      <c r="F20" s="74">
        <f t="shared" si="43"/>
        <v>8.271076340000036</v>
      </c>
      <c r="G20" s="74">
        <f t="shared" si="43"/>
        <v>8.271076340000036</v>
      </c>
      <c r="H20" s="74">
        <f t="shared" si="43"/>
        <v>8.271076340000036</v>
      </c>
      <c r="I20" s="74">
        <f t="shared" si="43"/>
        <v>8.271076340000036</v>
      </c>
      <c r="J20" s="74">
        <f t="shared" si="43"/>
        <v>8.2710763399991265</v>
      </c>
      <c r="K20" s="74">
        <f t="shared" si="43"/>
        <v>8.2294271800001297</v>
      </c>
      <c r="L20" s="74">
        <f t="shared" si="43"/>
        <v>8.2294271800001297</v>
      </c>
      <c r="M20" s="74">
        <f t="shared" si="43"/>
        <v>8.2294271800001297</v>
      </c>
      <c r="N20" s="74">
        <f t="shared" si="43"/>
        <v>8.2294271800001297</v>
      </c>
      <c r="O20" s="74">
        <f t="shared" si="43"/>
        <v>8.2294271799992202</v>
      </c>
      <c r="P20" s="74">
        <f t="shared" si="43"/>
        <v>3.8635967999998684</v>
      </c>
      <c r="Q20" s="74">
        <f t="shared" si="43"/>
        <v>3.8635967999998684</v>
      </c>
      <c r="R20" s="74">
        <f t="shared" si="43"/>
        <v>3.8635967999998684</v>
      </c>
      <c r="S20" s="74">
        <f t="shared" si="43"/>
        <v>3.8635967999998684</v>
      </c>
      <c r="T20" s="74">
        <f t="shared" si="33"/>
        <v>3.8635968000007779</v>
      </c>
      <c r="U20" s="74">
        <f t="shared" si="34"/>
        <v>3.7540894200001276</v>
      </c>
      <c r="V20" s="74">
        <f t="shared" si="35"/>
        <v>3.7540894200001276</v>
      </c>
      <c r="W20" s="74">
        <f t="shared" si="36"/>
        <v>3.7540894200001276</v>
      </c>
      <c r="X20" s="74">
        <f t="shared" si="37"/>
        <v>3.7540894200001276</v>
      </c>
      <c r="Y20" s="74">
        <f t="shared" si="38"/>
        <v>3.7540894199983086</v>
      </c>
      <c r="Z20" s="75">
        <f t="shared" si="39"/>
        <v>7212.7812806999991</v>
      </c>
      <c r="AA20" s="76">
        <f t="shared" si="40"/>
        <v>154.03640434147061</v>
      </c>
      <c r="AB20" s="77">
        <f t="shared" ca="1" si="41"/>
        <v>143.61903668093345</v>
      </c>
      <c r="AC20" s="305"/>
      <c r="AD20" s="34"/>
      <c r="AE20" s="33">
        <f>ROW()</f>
        <v>20</v>
      </c>
    </row>
    <row r="21" spans="1:31" x14ac:dyDescent="0.3">
      <c r="A21" s="438"/>
      <c r="B21" s="67" t="str">
        <f>N1_C4</f>
        <v>WS04 - Middlemount</v>
      </c>
      <c r="C21" s="73">
        <f t="shared" si="31"/>
        <v>4733.4300635999998</v>
      </c>
      <c r="D21" s="74">
        <f t="shared" ref="D21:S21" si="44">IF(D9="","",D9-C9)</f>
        <v>15.803402700000333</v>
      </c>
      <c r="E21" s="74">
        <f t="shared" si="44"/>
        <v>15.803402700000333</v>
      </c>
      <c r="F21" s="74">
        <f t="shared" si="44"/>
        <v>3.7502685399995244</v>
      </c>
      <c r="G21" s="74">
        <f t="shared" si="44"/>
        <v>3.7502685399995244</v>
      </c>
      <c r="H21" s="74">
        <f t="shared" si="44"/>
        <v>3.7502685399995244</v>
      </c>
      <c r="I21" s="74">
        <f t="shared" si="44"/>
        <v>3.7502685399995244</v>
      </c>
      <c r="J21" s="74">
        <f t="shared" si="44"/>
        <v>3.7502685400013434</v>
      </c>
      <c r="K21" s="74">
        <f t="shared" si="44"/>
        <v>3.5257626800002981</v>
      </c>
      <c r="L21" s="74">
        <f t="shared" si="44"/>
        <v>3.5257626800002981</v>
      </c>
      <c r="M21" s="74">
        <f t="shared" si="44"/>
        <v>3.5257626800002981</v>
      </c>
      <c r="N21" s="74">
        <f t="shared" si="44"/>
        <v>3.5257626800002981</v>
      </c>
      <c r="O21" s="74">
        <f t="shared" si="44"/>
        <v>3.5257626799984791</v>
      </c>
      <c r="P21" s="74">
        <f t="shared" si="44"/>
        <v>3.422149680000075</v>
      </c>
      <c r="Q21" s="74">
        <f t="shared" si="44"/>
        <v>3.422149680000075</v>
      </c>
      <c r="R21" s="74">
        <f t="shared" si="44"/>
        <v>3.422149680000075</v>
      </c>
      <c r="S21" s="74">
        <f t="shared" si="44"/>
        <v>3.422149680000075</v>
      </c>
      <c r="T21" s="74">
        <f t="shared" si="33"/>
        <v>3.422149680000075</v>
      </c>
      <c r="U21" s="74">
        <f t="shared" si="34"/>
        <v>3.3233970600003886</v>
      </c>
      <c r="V21" s="74">
        <f t="shared" si="35"/>
        <v>3.3233970600003886</v>
      </c>
      <c r="W21" s="74">
        <f t="shared" si="36"/>
        <v>3.3233970600003886</v>
      </c>
      <c r="X21" s="74">
        <f t="shared" si="37"/>
        <v>3.3233970600003886</v>
      </c>
      <c r="Y21" s="74">
        <f t="shared" si="38"/>
        <v>3.3233970599985696</v>
      </c>
      <c r="Z21" s="75">
        <f t="shared" si="39"/>
        <v>4835.1447588000001</v>
      </c>
      <c r="AA21" s="76">
        <f t="shared" si="40"/>
        <v>79.803509716222479</v>
      </c>
      <c r="AB21" s="77">
        <f t="shared" ca="1" si="41"/>
        <v>70.581286912597648</v>
      </c>
      <c r="AC21" s="305"/>
      <c r="AD21" s="34"/>
      <c r="AE21" s="33">
        <f>ROW()</f>
        <v>21</v>
      </c>
    </row>
    <row r="22" spans="1:31" x14ac:dyDescent="0.3">
      <c r="A22" s="438"/>
      <c r="B22" s="67" t="str">
        <f>N1_C5</f>
        <v>WS05 - Glenden</v>
      </c>
      <c r="C22" s="73">
        <f t="shared" si="31"/>
        <v>1631.9987747</v>
      </c>
      <c r="D22" s="74">
        <f t="shared" ref="D22:S22" si="45">IF(D10="","",D10-C10)</f>
        <v>10.869821149986592</v>
      </c>
      <c r="E22" s="74">
        <f t="shared" si="45"/>
        <v>10.869821149986592</v>
      </c>
      <c r="F22" s="74">
        <f t="shared" si="45"/>
        <v>4.9898554600054013</v>
      </c>
      <c r="G22" s="74">
        <f t="shared" si="45"/>
        <v>4.9898554600054013</v>
      </c>
      <c r="H22" s="74">
        <f t="shared" si="45"/>
        <v>4.9898554600054013</v>
      </c>
      <c r="I22" s="74">
        <f t="shared" si="45"/>
        <v>4.9898554600054013</v>
      </c>
      <c r="J22" s="74">
        <f t="shared" si="45"/>
        <v>4.9898554600051739</v>
      </c>
      <c r="K22" s="74">
        <f t="shared" si="45"/>
        <v>7.2769179199999598</v>
      </c>
      <c r="L22" s="74">
        <f t="shared" si="45"/>
        <v>7.2769179199999598</v>
      </c>
      <c r="M22" s="74">
        <f t="shared" si="45"/>
        <v>7.2769179199999598</v>
      </c>
      <c r="N22" s="74">
        <f t="shared" si="45"/>
        <v>7.2769179199999598</v>
      </c>
      <c r="O22" s="74">
        <f t="shared" si="45"/>
        <v>7.2769179199999598</v>
      </c>
      <c r="P22" s="74">
        <f t="shared" si="45"/>
        <v>6.652598699994769</v>
      </c>
      <c r="Q22" s="74">
        <f t="shared" si="45"/>
        <v>6.652598699994769</v>
      </c>
      <c r="R22" s="74">
        <f t="shared" si="45"/>
        <v>6.652598699994769</v>
      </c>
      <c r="S22" s="74">
        <f t="shared" si="45"/>
        <v>6.652598699994769</v>
      </c>
      <c r="T22" s="74">
        <f t="shared" si="33"/>
        <v>6.6525986999945417</v>
      </c>
      <c r="U22" s="74">
        <f t="shared" si="34"/>
        <v>6.5459642400105622</v>
      </c>
      <c r="V22" s="74">
        <f t="shared" si="35"/>
        <v>6.5459642400105622</v>
      </c>
      <c r="W22" s="74">
        <f t="shared" si="36"/>
        <v>6.5459642400105622</v>
      </c>
      <c r="X22" s="74">
        <f t="shared" si="37"/>
        <v>6.5459642400105622</v>
      </c>
      <c r="Y22" s="74">
        <f t="shared" si="38"/>
        <v>6.5459642400107896</v>
      </c>
      <c r="Z22" s="75">
        <f t="shared" si="39"/>
        <v>1781.0650986000264</v>
      </c>
      <c r="AA22" s="76">
        <f t="shared" si="40"/>
        <v>109.02451243501939</v>
      </c>
      <c r="AB22" s="77">
        <f t="shared" ca="1" si="41"/>
        <v>90.859863554353382</v>
      </c>
      <c r="AC22" s="305"/>
      <c r="AD22" s="34"/>
      <c r="AE22" s="33">
        <f>ROW()</f>
        <v>22</v>
      </c>
    </row>
    <row r="23" spans="1:31" x14ac:dyDescent="0.3">
      <c r="A23" s="438"/>
      <c r="B23" s="67" t="str">
        <f>N1_C6</f>
        <v>WS06 - Nebo</v>
      </c>
      <c r="C23" s="73">
        <f t="shared" si="31"/>
        <v>1078.6322759</v>
      </c>
      <c r="D23" s="74">
        <f t="shared" ref="D23:S23" si="46">IF(D11="","",D11-C11)</f>
        <v>41.931978049999998</v>
      </c>
      <c r="E23" s="74">
        <f t="shared" si="46"/>
        <v>41.931978050000225</v>
      </c>
      <c r="F23" s="74">
        <f t="shared" si="46"/>
        <v>27.074842959999842</v>
      </c>
      <c r="G23" s="74">
        <f t="shared" si="46"/>
        <v>27.074842959999842</v>
      </c>
      <c r="H23" s="74">
        <f t="shared" si="46"/>
        <v>27.074842959999842</v>
      </c>
      <c r="I23" s="74">
        <f t="shared" si="46"/>
        <v>27.074842959999842</v>
      </c>
      <c r="J23" s="74">
        <f t="shared" si="46"/>
        <v>27.074842960000296</v>
      </c>
      <c r="K23" s="74">
        <f t="shared" si="46"/>
        <v>31.770367220000026</v>
      </c>
      <c r="L23" s="74">
        <f t="shared" si="46"/>
        <v>31.770367220000026</v>
      </c>
      <c r="M23" s="74">
        <f t="shared" si="46"/>
        <v>31.770367220000026</v>
      </c>
      <c r="N23" s="74">
        <f t="shared" si="46"/>
        <v>31.770367220000026</v>
      </c>
      <c r="O23" s="74">
        <f t="shared" si="46"/>
        <v>31.770367220000026</v>
      </c>
      <c r="P23" s="74">
        <f t="shared" si="46"/>
        <v>1.4558815800000957</v>
      </c>
      <c r="Q23" s="74">
        <f t="shared" si="46"/>
        <v>1.4558815800000957</v>
      </c>
      <c r="R23" s="74">
        <f t="shared" si="46"/>
        <v>1.4558815800000957</v>
      </c>
      <c r="S23" s="74">
        <f t="shared" si="46"/>
        <v>1.4558815800000957</v>
      </c>
      <c r="T23" s="74">
        <f t="shared" si="33"/>
        <v>1.455881579999641</v>
      </c>
      <c r="U23" s="74">
        <f t="shared" si="34"/>
        <v>1.3832041800001207</v>
      </c>
      <c r="V23" s="74">
        <f t="shared" si="35"/>
        <v>1.3832041800001207</v>
      </c>
      <c r="W23" s="74">
        <f t="shared" si="36"/>
        <v>1.3832041800001207</v>
      </c>
      <c r="X23" s="74">
        <f t="shared" si="37"/>
        <v>1.3832041800001207</v>
      </c>
      <c r="Y23" s="74">
        <f t="shared" si="38"/>
        <v>1.3832041799996659</v>
      </c>
      <c r="Z23" s="75">
        <f t="shared" si="39"/>
        <v>1470.9177117000002</v>
      </c>
      <c r="AA23" s="76">
        <f t="shared" si="40"/>
        <v>324.0769111247713</v>
      </c>
      <c r="AB23" s="77">
        <f t="shared" ca="1" si="41"/>
        <v>320.23860444622318</v>
      </c>
      <c r="AC23" s="305"/>
      <c r="AD23" s="34"/>
      <c r="AE23" s="33">
        <f>ROW()</f>
        <v>23</v>
      </c>
    </row>
    <row r="24" spans="1:31" x14ac:dyDescent="0.3">
      <c r="A24" s="438"/>
      <c r="B24" s="67" t="str">
        <f>N1_C6</f>
        <v>WS06 - Nebo</v>
      </c>
      <c r="C24" s="73">
        <f t="shared" si="31"/>
        <v>156.69219999999999</v>
      </c>
      <c r="D24" s="74">
        <f t="shared" ref="D24:S24" si="47">IF(D12="","",D12-C12)</f>
        <v>-0.2026729999999759</v>
      </c>
      <c r="E24" s="74">
        <f t="shared" si="47"/>
        <v>-0.20267300000000432</v>
      </c>
      <c r="F24" s="74">
        <f t="shared" si="47"/>
        <v>-3.6698180000001912E-2</v>
      </c>
      <c r="G24" s="74">
        <f t="shared" si="47"/>
        <v>-3.6698180000001912E-2</v>
      </c>
      <c r="H24" s="74">
        <f t="shared" si="47"/>
        <v>-3.6698180000001912E-2</v>
      </c>
      <c r="I24" s="74">
        <f t="shared" si="47"/>
        <v>-3.6698180000001912E-2</v>
      </c>
      <c r="J24" s="74">
        <f t="shared" si="47"/>
        <v>-3.6698180000001912E-2</v>
      </c>
      <c r="K24" s="74">
        <f t="shared" si="47"/>
        <v>-0.13590250000001447</v>
      </c>
      <c r="L24" s="74">
        <f t="shared" si="47"/>
        <v>-0.13590250000001447</v>
      </c>
      <c r="M24" s="74">
        <f t="shared" si="47"/>
        <v>-0.13590250000001447</v>
      </c>
      <c r="N24" s="74">
        <f t="shared" si="47"/>
        <v>-0.13590250000001447</v>
      </c>
      <c r="O24" s="74">
        <f t="shared" si="47"/>
        <v>-0.13590249999995763</v>
      </c>
      <c r="P24" s="74">
        <f t="shared" si="47"/>
        <v>1.2471303000000091</v>
      </c>
      <c r="Q24" s="74">
        <f t="shared" si="47"/>
        <v>1.2471303000000091</v>
      </c>
      <c r="R24" s="74">
        <f t="shared" si="47"/>
        <v>1.2471303000000091</v>
      </c>
      <c r="S24" s="74">
        <f t="shared" si="47"/>
        <v>1.2471303000000091</v>
      </c>
      <c r="T24" s="74">
        <f t="shared" si="33"/>
        <v>1.2471302999999807</v>
      </c>
      <c r="U24" s="74">
        <f t="shared" si="34"/>
        <v>1.1762738399999932</v>
      </c>
      <c r="V24" s="74">
        <f t="shared" si="35"/>
        <v>1.1762738399999932</v>
      </c>
      <c r="W24" s="74">
        <f t="shared" si="36"/>
        <v>1.1762738399999932</v>
      </c>
      <c r="X24" s="74">
        <f t="shared" si="37"/>
        <v>1.1762738399999932</v>
      </c>
      <c r="Y24" s="74">
        <f t="shared" si="38"/>
        <v>1.1762738400000217</v>
      </c>
      <c r="Z24" s="75">
        <f>IF(C24="","",SUM(C24:Y24))</f>
        <v>167.54087129999999</v>
      </c>
      <c r="AA24" s="76">
        <f>IF(Z24="","",NPV(RWACC_1,D24:Y24))</f>
        <v>6.2217276425422199</v>
      </c>
      <c r="AB24" s="77">
        <f ca="1">IF(Z24="","",NPV(RWACC_1,INDIRECT("D"&amp;AE24&amp;":"&amp;VLOOKUP(P_HORIZON_1,P_HORIZON_LOOKUP,2,FALSE)&amp;AE24)))</f>
        <v>2.9576399531358875</v>
      </c>
      <c r="AC24" s="305"/>
      <c r="AD24" s="34"/>
      <c r="AE24" s="33">
        <f>ROW()</f>
        <v>24</v>
      </c>
    </row>
    <row r="25" spans="1:31" ht="13.5" thickBot="1" x14ac:dyDescent="0.35">
      <c r="A25" s="438"/>
      <c r="B25" s="78" t="str">
        <f>N1_C6</f>
        <v>WS06 - Nebo</v>
      </c>
      <c r="C25" s="79">
        <f t="shared" si="31"/>
        <v>308.64092440000002</v>
      </c>
      <c r="D25" s="80">
        <f t="shared" ref="D25:S25" si="48">IF(D13="","",D13-C13)</f>
        <v>-0.33187520000001314</v>
      </c>
      <c r="E25" s="80">
        <f t="shared" si="48"/>
        <v>-0.33187520000001314</v>
      </c>
      <c r="F25" s="80">
        <f t="shared" si="48"/>
        <v>-6.5493839999987813E-2</v>
      </c>
      <c r="G25" s="80">
        <f t="shared" si="48"/>
        <v>-6.5493839999987813E-2</v>
      </c>
      <c r="H25" s="80">
        <f t="shared" si="48"/>
        <v>-6.5493839999987813E-2</v>
      </c>
      <c r="I25" s="80">
        <f t="shared" si="48"/>
        <v>-6.5493839999987813E-2</v>
      </c>
      <c r="J25" s="80">
        <f t="shared" si="48"/>
        <v>-6.5493840000044656E-2</v>
      </c>
      <c r="K25" s="80">
        <f t="shared" si="48"/>
        <v>-0.23798699999997552</v>
      </c>
      <c r="L25" s="80">
        <f t="shared" si="48"/>
        <v>-0.23798699999997552</v>
      </c>
      <c r="M25" s="80">
        <f t="shared" si="48"/>
        <v>-0.23798699999997552</v>
      </c>
      <c r="N25" s="80">
        <f t="shared" si="48"/>
        <v>-0.23798699999997552</v>
      </c>
      <c r="O25" s="80">
        <f t="shared" si="48"/>
        <v>-0.23798700000008921</v>
      </c>
      <c r="P25" s="80">
        <f t="shared" si="48"/>
        <v>2.7919816200000014</v>
      </c>
      <c r="Q25" s="80">
        <f t="shared" si="48"/>
        <v>2.7919816200000014</v>
      </c>
      <c r="R25" s="80">
        <f t="shared" si="48"/>
        <v>2.7919816200000014</v>
      </c>
      <c r="S25" s="80">
        <f t="shared" si="48"/>
        <v>2.7919816200000014</v>
      </c>
      <c r="T25" s="80">
        <f t="shared" si="33"/>
        <v>2.7919816199999445</v>
      </c>
      <c r="U25" s="80">
        <f t="shared" si="34"/>
        <v>2.6334423600000036</v>
      </c>
      <c r="V25" s="80">
        <f t="shared" si="35"/>
        <v>2.6334423600000036</v>
      </c>
      <c r="W25" s="80">
        <f t="shared" si="36"/>
        <v>2.6334423600000036</v>
      </c>
      <c r="X25" s="80">
        <f t="shared" si="37"/>
        <v>2.6334423600000036</v>
      </c>
      <c r="Y25" s="80">
        <f t="shared" si="38"/>
        <v>2.6334423600000605</v>
      </c>
      <c r="Z25" s="81">
        <f>IF(C25="","",SUM(C25:Y25))</f>
        <v>333.58688970000003</v>
      </c>
      <c r="AA25" s="82">
        <f>IF(Z25="","",NPV(RWACC_1,D25:Y25))</f>
        <v>14.481054055263058</v>
      </c>
      <c r="AB25" s="83">
        <f ca="1">IF(Z25="","",NPV(RWACC_1,INDIRECT("D"&amp;AE25&amp;":"&amp;VLOOKUP(P_HORIZON_1,P_HORIZON_LOOKUP,2,FALSE)&amp;AE25)))</f>
        <v>7.173413184802814</v>
      </c>
      <c r="AC25" s="305"/>
      <c r="AD25" s="34"/>
      <c r="AE25" s="33">
        <f>ROW()</f>
        <v>25</v>
      </c>
    </row>
    <row r="26" spans="1:31" x14ac:dyDescent="0.3">
      <c r="A26" s="438"/>
      <c r="B26" s="301"/>
      <c r="C26" s="295"/>
      <c r="D26" s="295"/>
      <c r="E26" s="295"/>
      <c r="F26" s="295"/>
      <c r="G26" s="295"/>
      <c r="H26" s="295"/>
      <c r="I26" s="295"/>
      <c r="J26" s="295"/>
      <c r="K26" s="295"/>
      <c r="L26" s="295"/>
      <c r="M26" s="295"/>
      <c r="N26" s="295"/>
      <c r="O26" s="295"/>
      <c r="P26" s="295"/>
      <c r="Q26" s="295"/>
      <c r="R26" s="295"/>
      <c r="S26" s="295"/>
      <c r="T26" s="295"/>
      <c r="U26" s="295"/>
      <c r="V26" s="295"/>
      <c r="W26" s="295"/>
      <c r="X26" s="295"/>
      <c r="Y26" s="295"/>
      <c r="Z26" s="301"/>
      <c r="AA26" s="301"/>
      <c r="AB26" s="301"/>
      <c r="AC26" s="301"/>
      <c r="AE26" s="33">
        <f>ROW()</f>
        <v>26</v>
      </c>
    </row>
    <row r="27" spans="1:31" x14ac:dyDescent="0.3">
      <c r="A27" s="438"/>
      <c r="B27" s="301"/>
      <c r="C27" s="295"/>
      <c r="D27" s="295"/>
      <c r="E27" s="295"/>
      <c r="F27" s="295"/>
      <c r="G27" s="295"/>
      <c r="H27" s="295"/>
      <c r="I27" s="295"/>
      <c r="J27" s="295"/>
      <c r="K27" s="295"/>
      <c r="L27" s="295"/>
      <c r="M27" s="295"/>
      <c r="N27" s="295"/>
      <c r="O27" s="295"/>
      <c r="P27" s="295"/>
      <c r="Q27" s="295"/>
      <c r="R27" s="295"/>
      <c r="S27" s="295"/>
      <c r="T27" s="295"/>
      <c r="U27" s="295"/>
      <c r="V27" s="295"/>
      <c r="W27" s="295"/>
      <c r="X27" s="295"/>
      <c r="Y27" s="295"/>
      <c r="Z27" s="301"/>
      <c r="AA27" s="301"/>
      <c r="AB27" s="301"/>
      <c r="AC27" s="301"/>
      <c r="AE27" s="33">
        <f>ROW()</f>
        <v>27</v>
      </c>
    </row>
    <row r="28" spans="1:31" x14ac:dyDescent="0.3">
      <c r="A28" s="438"/>
      <c r="B28" s="301"/>
      <c r="C28" s="295"/>
      <c r="D28" s="295"/>
      <c r="E28" s="295"/>
      <c r="F28" s="295"/>
      <c r="G28" s="295"/>
      <c r="H28" s="295"/>
      <c r="I28" s="295"/>
      <c r="J28" s="295"/>
      <c r="K28" s="295"/>
      <c r="L28" s="295"/>
      <c r="M28" s="295"/>
      <c r="N28" s="295"/>
      <c r="O28" s="295"/>
      <c r="P28" s="295"/>
      <c r="Q28" s="295"/>
      <c r="R28" s="295"/>
      <c r="S28" s="295"/>
      <c r="T28" s="295"/>
      <c r="U28" s="295"/>
      <c r="V28" s="295"/>
      <c r="W28" s="295"/>
      <c r="X28" s="295"/>
      <c r="Y28" s="295"/>
      <c r="Z28" s="301"/>
      <c r="AA28" s="301"/>
      <c r="AB28" s="301"/>
      <c r="AC28" s="301"/>
      <c r="AE28" s="33">
        <f>ROW()</f>
        <v>28</v>
      </c>
    </row>
    <row r="29" spans="1:31" s="5" customFormat="1" ht="16" thickBot="1" x14ac:dyDescent="0.4">
      <c r="A29" s="439"/>
      <c r="B29" s="302" t="str">
        <f>NETWORK_2</f>
        <v>Sewerage</v>
      </c>
      <c r="C29" s="302" t="s">
        <v>18</v>
      </c>
      <c r="D29" s="302"/>
      <c r="E29" s="302"/>
      <c r="F29" s="302"/>
      <c r="G29" s="302"/>
      <c r="H29" s="302"/>
      <c r="I29" s="302"/>
      <c r="J29" s="302"/>
      <c r="K29" s="302"/>
      <c r="L29" s="302"/>
      <c r="M29" s="302"/>
      <c r="N29" s="302"/>
      <c r="O29" s="302"/>
      <c r="P29" s="302"/>
      <c r="Q29" s="302"/>
      <c r="R29" s="302"/>
      <c r="S29" s="302"/>
      <c r="T29" s="302"/>
      <c r="U29" s="302"/>
      <c r="V29" s="302"/>
      <c r="W29" s="302"/>
      <c r="X29" s="302"/>
      <c r="Y29" s="302"/>
      <c r="Z29" s="302"/>
      <c r="AA29" s="302"/>
      <c r="AB29" s="302"/>
      <c r="AC29" s="302"/>
      <c r="AE29" s="33">
        <f>ROW()</f>
        <v>29</v>
      </c>
    </row>
    <row r="30" spans="1:31" s="16" customFormat="1" ht="13.5" thickBot="1" x14ac:dyDescent="0.35">
      <c r="A30" s="440"/>
      <c r="B30" s="59" t="s">
        <v>17</v>
      </c>
      <c r="C30" s="385">
        <f>BASE_YEAR</f>
        <v>2024</v>
      </c>
      <c r="D30" s="60">
        <f t="shared" ref="D30:Y30" si="49">C30+1</f>
        <v>2025</v>
      </c>
      <c r="E30" s="60">
        <f t="shared" si="49"/>
        <v>2026</v>
      </c>
      <c r="F30" s="60">
        <f t="shared" si="49"/>
        <v>2027</v>
      </c>
      <c r="G30" s="60">
        <f t="shared" si="49"/>
        <v>2028</v>
      </c>
      <c r="H30" s="60">
        <f t="shared" si="49"/>
        <v>2029</v>
      </c>
      <c r="I30" s="60">
        <f t="shared" si="49"/>
        <v>2030</v>
      </c>
      <c r="J30" s="60">
        <f t="shared" si="49"/>
        <v>2031</v>
      </c>
      <c r="K30" s="60">
        <f t="shared" si="49"/>
        <v>2032</v>
      </c>
      <c r="L30" s="60">
        <f t="shared" si="49"/>
        <v>2033</v>
      </c>
      <c r="M30" s="60">
        <f t="shared" si="49"/>
        <v>2034</v>
      </c>
      <c r="N30" s="60">
        <f t="shared" si="49"/>
        <v>2035</v>
      </c>
      <c r="O30" s="60">
        <f t="shared" si="49"/>
        <v>2036</v>
      </c>
      <c r="P30" s="60">
        <f t="shared" si="49"/>
        <v>2037</v>
      </c>
      <c r="Q30" s="60">
        <f t="shared" si="49"/>
        <v>2038</v>
      </c>
      <c r="R30" s="60">
        <f t="shared" si="49"/>
        <v>2039</v>
      </c>
      <c r="S30" s="60">
        <f t="shared" si="49"/>
        <v>2040</v>
      </c>
      <c r="T30" s="60">
        <f t="shared" si="49"/>
        <v>2041</v>
      </c>
      <c r="U30" s="60">
        <f t="shared" si="49"/>
        <v>2042</v>
      </c>
      <c r="V30" s="60">
        <f t="shared" si="49"/>
        <v>2043</v>
      </c>
      <c r="W30" s="60">
        <f t="shared" si="49"/>
        <v>2044</v>
      </c>
      <c r="X30" s="60">
        <f t="shared" si="49"/>
        <v>2045</v>
      </c>
      <c r="Y30" s="590">
        <f t="shared" si="49"/>
        <v>2046</v>
      </c>
      <c r="Z30" s="301"/>
      <c r="AA30" s="301"/>
      <c r="AB30" s="301"/>
      <c r="AC30" s="301"/>
      <c r="AE30" s="33">
        <f>ROW()</f>
        <v>30</v>
      </c>
    </row>
    <row r="31" spans="1:31" s="18" customFormat="1" x14ac:dyDescent="0.3">
      <c r="A31" s="438"/>
      <c r="B31" s="84" t="s">
        <v>3561</v>
      </c>
      <c r="C31" s="667">
        <v>5700.2970072999997</v>
      </c>
      <c r="D31" s="664">
        <f>(E31-C31)/2+C31</f>
        <v>5703.0570501500006</v>
      </c>
      <c r="E31" s="670">
        <v>5705.8170930000006</v>
      </c>
      <c r="F31" s="664">
        <f>($J31-$E31)/5+E31</f>
        <v>5710.0683981000539</v>
      </c>
      <c r="G31" s="664">
        <f t="shared" ref="G31:I31" si="50">($J31-$E31)/5+F31</f>
        <v>5714.3197032001071</v>
      </c>
      <c r="H31" s="664">
        <f t="shared" si="50"/>
        <v>5718.5710083001604</v>
      </c>
      <c r="I31" s="664">
        <f t="shared" si="50"/>
        <v>5722.8223134002137</v>
      </c>
      <c r="J31" s="670">
        <v>5727.0736185002688</v>
      </c>
      <c r="K31" s="664">
        <f>($O31-$J31)/5+J31</f>
        <v>5728.209589920215</v>
      </c>
      <c r="L31" s="664">
        <f t="shared" ref="L31:N31" si="51">($O31-$J31)/5+K31</f>
        <v>5729.3455613401611</v>
      </c>
      <c r="M31" s="664">
        <f t="shared" si="51"/>
        <v>5730.4815327601073</v>
      </c>
      <c r="N31" s="664">
        <f t="shared" si="51"/>
        <v>5731.6175041800534</v>
      </c>
      <c r="O31" s="670">
        <v>5732.7534756000005</v>
      </c>
      <c r="P31" s="664">
        <f>($T31-$O31)/5+O31</f>
        <v>5770.7616571800536</v>
      </c>
      <c r="Q31" s="664">
        <f t="shared" ref="Q31:S31" si="52">($T31-$O31)/5+P31</f>
        <v>5808.7698387601067</v>
      </c>
      <c r="R31" s="664">
        <f t="shared" si="52"/>
        <v>5846.7780203401599</v>
      </c>
      <c r="S31" s="664">
        <f t="shared" si="52"/>
        <v>5884.786201920213</v>
      </c>
      <c r="T31" s="670">
        <v>5922.7943835002661</v>
      </c>
      <c r="U31" s="664">
        <f>($Y31-$T31)/5+T31</f>
        <v>5959.5683629202131</v>
      </c>
      <c r="V31" s="664">
        <f t="shared" ref="V31:X31" si="53">($Y31-$T31)/5+U31</f>
        <v>5996.34234234016</v>
      </c>
      <c r="W31" s="664">
        <f t="shared" si="53"/>
        <v>6033.116321760107</v>
      </c>
      <c r="X31" s="664">
        <f t="shared" si="53"/>
        <v>6069.8903011800539</v>
      </c>
      <c r="Y31" s="673">
        <v>6106.6642805999991</v>
      </c>
      <c r="Z31" s="305"/>
      <c r="AA31" s="307"/>
      <c r="AB31" s="305"/>
      <c r="AC31" s="305"/>
      <c r="AD31" s="34"/>
      <c r="AE31" s="33">
        <f>ROW()</f>
        <v>31</v>
      </c>
    </row>
    <row r="32" spans="1:31" s="18" customFormat="1" x14ac:dyDescent="0.3">
      <c r="A32" s="438"/>
      <c r="B32" s="84" t="s">
        <v>3562</v>
      </c>
      <c r="C32" s="668">
        <v>13597.956268399999</v>
      </c>
      <c r="D32" s="665">
        <f t="shared" ref="D32:D36" si="54">(E32-C32)/2+C32</f>
        <v>13907.648334699865</v>
      </c>
      <c r="E32" s="671">
        <v>14217.34040099973</v>
      </c>
      <c r="F32" s="665">
        <f t="shared" ref="F32:I32" si="55">($J32-$E32)/5+E32</f>
        <v>14394.448718059784</v>
      </c>
      <c r="G32" s="665">
        <f t="shared" si="55"/>
        <v>14571.557035119838</v>
      </c>
      <c r="H32" s="665">
        <f t="shared" si="55"/>
        <v>14748.665352179893</v>
      </c>
      <c r="I32" s="665">
        <f t="shared" si="55"/>
        <v>14925.773669239947</v>
      </c>
      <c r="J32" s="671">
        <v>15102.881986300001</v>
      </c>
      <c r="K32" s="665">
        <f t="shared" ref="K32:N32" si="56">($O32-$J32)/5+J32</f>
        <v>15307.570766660001</v>
      </c>
      <c r="L32" s="665">
        <f t="shared" si="56"/>
        <v>15512.259547020001</v>
      </c>
      <c r="M32" s="665">
        <f t="shared" si="56"/>
        <v>15716.948327380002</v>
      </c>
      <c r="N32" s="665">
        <f t="shared" si="56"/>
        <v>15921.637107740002</v>
      </c>
      <c r="O32" s="671">
        <v>16126.3258881</v>
      </c>
      <c r="P32" s="665">
        <f t="shared" ref="P32:S32" si="57">($T32-$O32)/5+O32</f>
        <v>16260.867519179999</v>
      </c>
      <c r="Q32" s="665">
        <f t="shared" si="57"/>
        <v>16395.409150259999</v>
      </c>
      <c r="R32" s="665">
        <f t="shared" si="57"/>
        <v>16529.950781339998</v>
      </c>
      <c r="S32" s="665">
        <f t="shared" si="57"/>
        <v>16664.492412419997</v>
      </c>
      <c r="T32" s="671">
        <v>16799.0340435</v>
      </c>
      <c r="U32" s="665">
        <f t="shared" ref="U32:X32" si="58">($Y32-$T32)/5+T32</f>
        <v>16926.160053960051</v>
      </c>
      <c r="V32" s="665">
        <f t="shared" si="58"/>
        <v>17053.286064420103</v>
      </c>
      <c r="W32" s="665">
        <f t="shared" si="58"/>
        <v>17180.412074880154</v>
      </c>
      <c r="X32" s="665">
        <f t="shared" si="58"/>
        <v>17307.538085340206</v>
      </c>
      <c r="Y32" s="674">
        <v>17434.664095800264</v>
      </c>
      <c r="Z32" s="305"/>
      <c r="AA32" s="301"/>
      <c r="AB32" s="305"/>
      <c r="AC32" s="305"/>
      <c r="AD32" s="34"/>
      <c r="AE32" s="33">
        <f>ROW()</f>
        <v>32</v>
      </c>
    </row>
    <row r="33" spans="1:31" s="18" customFormat="1" x14ac:dyDescent="0.3">
      <c r="A33" s="438"/>
      <c r="B33" s="84" t="s">
        <v>3563</v>
      </c>
      <c r="C33" s="668">
        <v>7024.4570718000004</v>
      </c>
      <c r="D33" s="665">
        <f t="shared" si="54"/>
        <v>7058.3237019000007</v>
      </c>
      <c r="E33" s="671">
        <v>7092.190332000001</v>
      </c>
      <c r="F33" s="665">
        <f t="shared" ref="F33:I33" si="59">($J33-$E33)/5+E33</f>
        <v>7100.4614083400011</v>
      </c>
      <c r="G33" s="665">
        <f t="shared" si="59"/>
        <v>7108.7324846800011</v>
      </c>
      <c r="H33" s="665">
        <f t="shared" si="59"/>
        <v>7117.0035610200011</v>
      </c>
      <c r="I33" s="665">
        <f t="shared" si="59"/>
        <v>7125.2746373600012</v>
      </c>
      <c r="J33" s="671">
        <v>7133.5457137000003</v>
      </c>
      <c r="K33" s="665">
        <f t="shared" ref="K33:N33" si="60">($O33-$J33)/5+J33</f>
        <v>7141.7751408800004</v>
      </c>
      <c r="L33" s="665">
        <f t="shared" si="60"/>
        <v>7150.0045680600006</v>
      </c>
      <c r="M33" s="665">
        <f t="shared" si="60"/>
        <v>7158.2339952400007</v>
      </c>
      <c r="N33" s="665">
        <f t="shared" si="60"/>
        <v>7166.4634224200008</v>
      </c>
      <c r="O33" s="671">
        <v>7174.6928496</v>
      </c>
      <c r="P33" s="665">
        <f t="shared" ref="P33:S33" si="61">($T33-$O33)/5+O33</f>
        <v>7178.5564463999999</v>
      </c>
      <c r="Q33" s="665">
        <f t="shared" si="61"/>
        <v>7182.4200431999998</v>
      </c>
      <c r="R33" s="665">
        <f t="shared" si="61"/>
        <v>7186.2836399999997</v>
      </c>
      <c r="S33" s="665">
        <f t="shared" si="61"/>
        <v>7190.1472367999995</v>
      </c>
      <c r="T33" s="671">
        <v>7194.0108336000003</v>
      </c>
      <c r="U33" s="665">
        <f t="shared" ref="U33:X33" si="62">($Y33-$T33)/5+T33</f>
        <v>7197.7649230200004</v>
      </c>
      <c r="V33" s="665">
        <f t="shared" si="62"/>
        <v>7201.5190124400006</v>
      </c>
      <c r="W33" s="665">
        <f t="shared" si="62"/>
        <v>7205.2731018600007</v>
      </c>
      <c r="X33" s="665">
        <f t="shared" si="62"/>
        <v>7209.0271912800008</v>
      </c>
      <c r="Y33" s="674">
        <v>7212.7812806999991</v>
      </c>
      <c r="Z33" s="305"/>
      <c r="AA33" s="301"/>
      <c r="AB33" s="305"/>
      <c r="AC33" s="305"/>
      <c r="AD33" s="34"/>
      <c r="AE33" s="33">
        <f>ROW()</f>
        <v>33</v>
      </c>
    </row>
    <row r="34" spans="1:31" s="18" customFormat="1" x14ac:dyDescent="0.3">
      <c r="A34" s="438"/>
      <c r="B34" s="84" t="s">
        <v>3564</v>
      </c>
      <c r="C34" s="668">
        <v>4733.4300635999998</v>
      </c>
      <c r="D34" s="665">
        <f t="shared" si="54"/>
        <v>4749.2334663000001</v>
      </c>
      <c r="E34" s="671">
        <v>4765.0368690000005</v>
      </c>
      <c r="F34" s="665">
        <f t="shared" ref="F34:I34" si="63">($J34-$E34)/5+E34</f>
        <v>4768.78713754</v>
      </c>
      <c r="G34" s="665">
        <f t="shared" si="63"/>
        <v>4772.5374060799995</v>
      </c>
      <c r="H34" s="665">
        <f t="shared" si="63"/>
        <v>4776.2876746199991</v>
      </c>
      <c r="I34" s="665">
        <f t="shared" si="63"/>
        <v>4780.0379431599986</v>
      </c>
      <c r="J34" s="671">
        <v>4783.7882116999999</v>
      </c>
      <c r="K34" s="665">
        <f t="shared" ref="K34:N34" si="64">($O34-$J34)/5+J34</f>
        <v>4787.3139743800002</v>
      </c>
      <c r="L34" s="665">
        <f t="shared" si="64"/>
        <v>4790.8397370600005</v>
      </c>
      <c r="M34" s="665">
        <f t="shared" si="64"/>
        <v>4794.3654997400008</v>
      </c>
      <c r="N34" s="665">
        <f t="shared" si="64"/>
        <v>4797.8912624200011</v>
      </c>
      <c r="O34" s="671">
        <v>4801.4170250999996</v>
      </c>
      <c r="P34" s="665">
        <f t="shared" ref="P34:S34" si="65">($T34-$O34)/5+O34</f>
        <v>4804.8391747799997</v>
      </c>
      <c r="Q34" s="665">
        <f t="shared" si="65"/>
        <v>4808.2613244599997</v>
      </c>
      <c r="R34" s="665">
        <f t="shared" si="65"/>
        <v>4811.6834741399998</v>
      </c>
      <c r="S34" s="665">
        <f t="shared" si="65"/>
        <v>4815.1056238199999</v>
      </c>
      <c r="T34" s="671">
        <v>4818.5277735</v>
      </c>
      <c r="U34" s="665">
        <f t="shared" ref="U34:X34" si="66">($Y34-$T34)/5+T34</f>
        <v>4821.8511705600004</v>
      </c>
      <c r="V34" s="665">
        <f t="shared" si="66"/>
        <v>4825.1745676200007</v>
      </c>
      <c r="W34" s="665">
        <f t="shared" si="66"/>
        <v>4828.4979646800011</v>
      </c>
      <c r="X34" s="665">
        <f t="shared" si="66"/>
        <v>4831.8213617400015</v>
      </c>
      <c r="Y34" s="674">
        <v>4835.1447588000001</v>
      </c>
      <c r="Z34" s="305"/>
      <c r="AA34" s="301"/>
      <c r="AB34" s="305"/>
      <c r="AC34" s="305"/>
      <c r="AD34" s="34"/>
      <c r="AE34" s="33">
        <f>ROW()</f>
        <v>34</v>
      </c>
    </row>
    <row r="35" spans="1:31" s="18" customFormat="1" x14ac:dyDescent="0.3">
      <c r="A35" s="438"/>
      <c r="B35" s="84" t="s">
        <v>3565</v>
      </c>
      <c r="C35" s="668">
        <v>1631.9987747</v>
      </c>
      <c r="D35" s="665">
        <f t="shared" si="54"/>
        <v>1642.8685958499866</v>
      </c>
      <c r="E35" s="671">
        <v>1653.7384169999732</v>
      </c>
      <c r="F35" s="665">
        <f t="shared" ref="F35:I35" si="67">($J35-$E35)/5+E35</f>
        <v>1658.7282724599786</v>
      </c>
      <c r="G35" s="665">
        <f t="shared" si="67"/>
        <v>1663.718127919984</v>
      </c>
      <c r="H35" s="665">
        <f t="shared" si="67"/>
        <v>1668.7079833799894</v>
      </c>
      <c r="I35" s="665">
        <f t="shared" si="67"/>
        <v>1673.6978388399948</v>
      </c>
      <c r="J35" s="671">
        <v>1678.6876943</v>
      </c>
      <c r="K35" s="665">
        <f t="shared" ref="K35:N35" si="68">($O35-$J35)/5+J35</f>
        <v>1685.9646122199999</v>
      </c>
      <c r="L35" s="665">
        <f t="shared" si="68"/>
        <v>1693.2415301399999</v>
      </c>
      <c r="M35" s="665">
        <f t="shared" si="68"/>
        <v>1700.5184480599999</v>
      </c>
      <c r="N35" s="665">
        <f t="shared" si="68"/>
        <v>1707.7953659799998</v>
      </c>
      <c r="O35" s="671">
        <v>1715.0722838999998</v>
      </c>
      <c r="P35" s="665">
        <f t="shared" ref="P35:S35" si="69">($T35-$O35)/5+O35</f>
        <v>1721.7248825999945</v>
      </c>
      <c r="Q35" s="665">
        <f t="shared" si="69"/>
        <v>1728.3774812999893</v>
      </c>
      <c r="R35" s="665">
        <f t="shared" si="69"/>
        <v>1735.0300799999841</v>
      </c>
      <c r="S35" s="665">
        <f t="shared" si="69"/>
        <v>1741.6826786999789</v>
      </c>
      <c r="T35" s="671">
        <v>1748.3352773999734</v>
      </c>
      <c r="U35" s="665">
        <f t="shared" ref="U35:X35" si="70">($Y35-$T35)/5+T35</f>
        <v>1754.881241639984</v>
      </c>
      <c r="V35" s="665">
        <f t="shared" si="70"/>
        <v>1761.4272058799945</v>
      </c>
      <c r="W35" s="665">
        <f t="shared" si="70"/>
        <v>1767.9731701200051</v>
      </c>
      <c r="X35" s="665">
        <f t="shared" si="70"/>
        <v>1774.5191343600156</v>
      </c>
      <c r="Y35" s="674">
        <v>1781.0650986000264</v>
      </c>
      <c r="Z35" s="305"/>
      <c r="AA35" s="301"/>
      <c r="AB35" s="305"/>
      <c r="AC35" s="305"/>
      <c r="AD35" s="34"/>
      <c r="AE35" s="33">
        <f>ROW()</f>
        <v>35</v>
      </c>
    </row>
    <row r="36" spans="1:31" s="18" customFormat="1" ht="13.5" thickBot="1" x14ac:dyDescent="0.35">
      <c r="A36" s="438"/>
      <c r="B36" s="85" t="s">
        <v>3566</v>
      </c>
      <c r="C36" s="669">
        <v>1078.6322759</v>
      </c>
      <c r="D36" s="666">
        <f t="shared" si="54"/>
        <v>1120.56425395</v>
      </c>
      <c r="E36" s="672">
        <v>1162.4962320000002</v>
      </c>
      <c r="F36" s="666">
        <f t="shared" ref="F36:I36" si="71">($J36-$E36)/5+E36</f>
        <v>1189.57107496</v>
      </c>
      <c r="G36" s="666">
        <f t="shared" si="71"/>
        <v>1216.6459179199999</v>
      </c>
      <c r="H36" s="666">
        <f t="shared" si="71"/>
        <v>1243.7207608799997</v>
      </c>
      <c r="I36" s="666">
        <f t="shared" si="71"/>
        <v>1270.7956038399996</v>
      </c>
      <c r="J36" s="672">
        <v>1297.8704467999999</v>
      </c>
      <c r="K36" s="666">
        <f t="shared" ref="K36:N36" si="72">($O36-$J36)/5+J36</f>
        <v>1329.6408140199999</v>
      </c>
      <c r="L36" s="666">
        <f t="shared" si="72"/>
        <v>1361.4111812399999</v>
      </c>
      <c r="M36" s="666">
        <f t="shared" si="72"/>
        <v>1393.1815484599999</v>
      </c>
      <c r="N36" s="666">
        <f t="shared" si="72"/>
        <v>1424.95191568</v>
      </c>
      <c r="O36" s="672">
        <v>1456.7222829</v>
      </c>
      <c r="P36" s="666">
        <f t="shared" ref="P36:S36" si="73">($T36-$O36)/5+O36</f>
        <v>1458.1781644800001</v>
      </c>
      <c r="Q36" s="666">
        <f t="shared" si="73"/>
        <v>1459.6340460600002</v>
      </c>
      <c r="R36" s="666">
        <f t="shared" si="73"/>
        <v>1461.0899276400003</v>
      </c>
      <c r="S36" s="666">
        <f t="shared" si="73"/>
        <v>1462.5458092200004</v>
      </c>
      <c r="T36" s="672">
        <v>1464.0016908</v>
      </c>
      <c r="U36" s="666">
        <f t="shared" ref="U36:X36" si="74">($Y36-$T36)/5+T36</f>
        <v>1465.3848949800001</v>
      </c>
      <c r="V36" s="666">
        <f t="shared" si="74"/>
        <v>1466.7680991600002</v>
      </c>
      <c r="W36" s="666">
        <f t="shared" si="74"/>
        <v>1468.1513033400004</v>
      </c>
      <c r="X36" s="666">
        <f t="shared" si="74"/>
        <v>1469.5345075200005</v>
      </c>
      <c r="Y36" s="675">
        <v>1470.9177117000002</v>
      </c>
      <c r="Z36" s="305"/>
      <c r="AA36" s="301"/>
      <c r="AB36" s="305"/>
      <c r="AC36" s="305"/>
      <c r="AD36" s="34"/>
      <c r="AE36" s="33">
        <f>ROW()</f>
        <v>36</v>
      </c>
    </row>
    <row r="37" spans="1:31" x14ac:dyDescent="0.3">
      <c r="A37" s="438"/>
      <c r="B37" s="301"/>
      <c r="C37" s="304"/>
      <c r="D37" s="304"/>
      <c r="E37" s="304"/>
      <c r="F37" s="304"/>
      <c r="G37" s="304"/>
      <c r="H37" s="304"/>
      <c r="I37" s="304"/>
      <c r="J37" s="304"/>
      <c r="K37" s="304"/>
      <c r="L37" s="304"/>
      <c r="M37" s="304"/>
      <c r="N37" s="304"/>
      <c r="O37" s="304"/>
      <c r="P37" s="304"/>
      <c r="Q37" s="304"/>
      <c r="R37" s="304"/>
      <c r="S37" s="304"/>
      <c r="T37" s="304"/>
      <c r="U37" s="304"/>
      <c r="V37" s="304"/>
      <c r="W37" s="304"/>
      <c r="X37" s="304"/>
      <c r="Y37" s="304"/>
      <c r="Z37" s="301"/>
      <c r="AA37" s="301"/>
      <c r="AB37" s="301"/>
      <c r="AC37" s="301"/>
      <c r="AE37" s="33">
        <f>ROW()</f>
        <v>37</v>
      </c>
    </row>
    <row r="38" spans="1:31" x14ac:dyDescent="0.3">
      <c r="A38" s="438"/>
      <c r="B38" s="301"/>
      <c r="C38" s="295"/>
      <c r="D38" s="295"/>
      <c r="E38" s="295"/>
      <c r="F38" s="295"/>
      <c r="G38" s="295"/>
      <c r="H38" s="295"/>
      <c r="I38" s="295"/>
      <c r="J38" s="295"/>
      <c r="K38" s="295"/>
      <c r="L38" s="295"/>
      <c r="M38" s="295"/>
      <c r="N38" s="295"/>
      <c r="O38" s="295"/>
      <c r="P38" s="295"/>
      <c r="Q38" s="295"/>
      <c r="R38" s="295"/>
      <c r="S38" s="295"/>
      <c r="T38" s="295"/>
      <c r="U38" s="295"/>
      <c r="V38" s="295"/>
      <c r="W38" s="295"/>
      <c r="X38" s="295"/>
      <c r="Y38" s="295"/>
      <c r="Z38" s="301"/>
      <c r="AA38" s="301"/>
      <c r="AB38" s="301"/>
      <c r="AC38" s="301"/>
      <c r="AE38" s="33">
        <f>ROW()</f>
        <v>38</v>
      </c>
    </row>
    <row r="39" spans="1:31" s="5" customFormat="1" ht="16" thickBot="1" x14ac:dyDescent="0.4">
      <c r="A39" s="439"/>
      <c r="B39" s="302" t="str">
        <f>NETWORK_2</f>
        <v>Sewerage</v>
      </c>
      <c r="C39" s="302" t="s">
        <v>19</v>
      </c>
      <c r="D39" s="302"/>
      <c r="E39" s="302"/>
      <c r="F39" s="302"/>
      <c r="G39" s="302"/>
      <c r="H39" s="302"/>
      <c r="I39" s="302"/>
      <c r="J39" s="302"/>
      <c r="K39" s="302"/>
      <c r="L39" s="302"/>
      <c r="M39" s="302"/>
      <c r="N39" s="302"/>
      <c r="O39" s="302"/>
      <c r="P39" s="302"/>
      <c r="Q39" s="302"/>
      <c r="R39" s="302"/>
      <c r="S39" s="302"/>
      <c r="T39" s="302"/>
      <c r="U39" s="302"/>
      <c r="V39" s="302"/>
      <c r="W39" s="302"/>
      <c r="X39" s="302"/>
      <c r="Y39" s="302"/>
      <c r="Z39" s="302"/>
      <c r="AA39" s="302"/>
      <c r="AB39" s="302"/>
      <c r="AC39" s="302"/>
      <c r="AE39" s="33">
        <f>ROW()</f>
        <v>39</v>
      </c>
    </row>
    <row r="40" spans="1:31" s="17" customFormat="1" ht="52.5" thickBot="1" x14ac:dyDescent="0.4">
      <c r="A40" s="440"/>
      <c r="B40" s="61" t="s">
        <v>17</v>
      </c>
      <c r="C40" s="62">
        <f>BASE_YEAR</f>
        <v>2024</v>
      </c>
      <c r="D40" s="63">
        <f t="shared" ref="D40:Y40" si="75">C40+1</f>
        <v>2025</v>
      </c>
      <c r="E40" s="63">
        <f t="shared" si="75"/>
        <v>2026</v>
      </c>
      <c r="F40" s="63">
        <f t="shared" si="75"/>
        <v>2027</v>
      </c>
      <c r="G40" s="63">
        <f t="shared" si="75"/>
        <v>2028</v>
      </c>
      <c r="H40" s="63">
        <f t="shared" si="75"/>
        <v>2029</v>
      </c>
      <c r="I40" s="63">
        <f t="shared" si="75"/>
        <v>2030</v>
      </c>
      <c r="J40" s="63">
        <f t="shared" si="75"/>
        <v>2031</v>
      </c>
      <c r="K40" s="63">
        <f t="shared" si="75"/>
        <v>2032</v>
      </c>
      <c r="L40" s="63">
        <f t="shared" si="75"/>
        <v>2033</v>
      </c>
      <c r="M40" s="63">
        <f t="shared" si="75"/>
        <v>2034</v>
      </c>
      <c r="N40" s="63">
        <f t="shared" si="75"/>
        <v>2035</v>
      </c>
      <c r="O40" s="63">
        <f t="shared" si="75"/>
        <v>2036</v>
      </c>
      <c r="P40" s="63">
        <f t="shared" si="75"/>
        <v>2037</v>
      </c>
      <c r="Q40" s="63">
        <f t="shared" si="75"/>
        <v>2038</v>
      </c>
      <c r="R40" s="63">
        <f t="shared" si="75"/>
        <v>2039</v>
      </c>
      <c r="S40" s="63">
        <f t="shared" si="75"/>
        <v>2040</v>
      </c>
      <c r="T40" s="63">
        <f t="shared" si="75"/>
        <v>2041</v>
      </c>
      <c r="U40" s="63">
        <f t="shared" si="75"/>
        <v>2042</v>
      </c>
      <c r="V40" s="63">
        <f t="shared" si="75"/>
        <v>2043</v>
      </c>
      <c r="W40" s="63">
        <f t="shared" si="75"/>
        <v>2044</v>
      </c>
      <c r="X40" s="63">
        <f t="shared" si="75"/>
        <v>2045</v>
      </c>
      <c r="Y40" s="63">
        <f t="shared" si="75"/>
        <v>2046</v>
      </c>
      <c r="Z40" s="64" t="s">
        <v>90</v>
      </c>
      <c r="AA40" s="65" t="s">
        <v>91</v>
      </c>
      <c r="AB40" s="66" t="s">
        <v>92</v>
      </c>
      <c r="AC40" s="303"/>
      <c r="AE40" s="33">
        <f>ROW()</f>
        <v>40</v>
      </c>
    </row>
    <row r="41" spans="1:31" x14ac:dyDescent="0.3">
      <c r="A41" s="438"/>
      <c r="B41" s="67" t="str">
        <f>N2_C1</f>
        <v>S01 - Clermont</v>
      </c>
      <c r="C41" s="68">
        <f t="shared" ref="C41:C46" si="76">IF(C31="","",C31)</f>
        <v>5700.2970072999997</v>
      </c>
      <c r="D41" s="69">
        <f t="shared" ref="D41:S41" si="77">IF(D31="","",D31-C31)</f>
        <v>2.7600428500009002</v>
      </c>
      <c r="E41" s="69">
        <f t="shared" si="77"/>
        <v>2.7600428499999907</v>
      </c>
      <c r="F41" s="69">
        <f t="shared" si="77"/>
        <v>4.2513051000532869</v>
      </c>
      <c r="G41" s="69">
        <f t="shared" si="77"/>
        <v>4.2513051000532869</v>
      </c>
      <c r="H41" s="69">
        <f t="shared" si="77"/>
        <v>4.2513051000532869</v>
      </c>
      <c r="I41" s="69">
        <f t="shared" si="77"/>
        <v>4.2513051000532869</v>
      </c>
      <c r="J41" s="69">
        <f t="shared" si="77"/>
        <v>4.2513051000551059</v>
      </c>
      <c r="K41" s="69">
        <f t="shared" si="77"/>
        <v>1.135971419946145</v>
      </c>
      <c r="L41" s="69">
        <f t="shared" si="77"/>
        <v>1.135971419946145</v>
      </c>
      <c r="M41" s="69">
        <f t="shared" si="77"/>
        <v>1.135971419946145</v>
      </c>
      <c r="N41" s="69">
        <f t="shared" si="77"/>
        <v>1.135971419946145</v>
      </c>
      <c r="O41" s="69">
        <f t="shared" si="77"/>
        <v>1.1359714199470545</v>
      </c>
      <c r="P41" s="69">
        <f t="shared" si="77"/>
        <v>38.008181580053133</v>
      </c>
      <c r="Q41" s="69">
        <f t="shared" si="77"/>
        <v>38.008181580053133</v>
      </c>
      <c r="R41" s="69">
        <f t="shared" si="77"/>
        <v>38.008181580053133</v>
      </c>
      <c r="S41" s="69">
        <f t="shared" si="77"/>
        <v>38.008181580053133</v>
      </c>
      <c r="T41" s="69">
        <f t="shared" ref="T41:T46" si="78">IF(T31="","",T31-S31)</f>
        <v>38.008181580053133</v>
      </c>
      <c r="U41" s="69">
        <f t="shared" ref="U41:U46" si="79">IF(U31="","",U31-T31)</f>
        <v>36.773979419946954</v>
      </c>
      <c r="V41" s="69">
        <f t="shared" ref="V41:V46" si="80">IF(V31="","",V31-U31)</f>
        <v>36.773979419946954</v>
      </c>
      <c r="W41" s="69">
        <f t="shared" ref="W41:W46" si="81">IF(W31="","",W31-V31)</f>
        <v>36.773979419946954</v>
      </c>
      <c r="X41" s="69">
        <f t="shared" ref="X41:X46" si="82">IF(X31="","",X31-W31)</f>
        <v>36.773979419946954</v>
      </c>
      <c r="Y41" s="69">
        <f t="shared" ref="Y41:Y46" si="83">IF(Y31="","",Y31-X31)</f>
        <v>36.773979419945135</v>
      </c>
      <c r="Z41" s="70">
        <f t="shared" ref="Z41:Z46" si="84">IF(C41="","",SUM(C41:Y41))</f>
        <v>6106.6642805999991</v>
      </c>
      <c r="AA41" s="71">
        <f t="shared" ref="AA41:AA46" si="85">IF(Z41="","",NPV(RWACC_2,D41:Y41))</f>
        <v>252.14275246971022</v>
      </c>
      <c r="AB41" s="72">
        <f t="shared" ref="AB41:AB46" ca="1" si="86">IF(Z41="","",NPV(RWACC_2,INDIRECT("D"&amp;AE41&amp;":"&amp;VLOOKUP(P_HORIZON_2,P_HORIZON_LOOKUP,2,FALSE)&amp;AE41)))</f>
        <v>150.09721729472943</v>
      </c>
      <c r="AC41" s="305"/>
      <c r="AD41" s="34"/>
      <c r="AE41" s="33">
        <f>ROW()</f>
        <v>41</v>
      </c>
    </row>
    <row r="42" spans="1:31" x14ac:dyDescent="0.3">
      <c r="A42" s="438"/>
      <c r="B42" s="67" t="str">
        <f>N2_C2</f>
        <v>S02 - Moranbah</v>
      </c>
      <c r="C42" s="73">
        <f t="shared" si="76"/>
        <v>13597.956268399999</v>
      </c>
      <c r="D42" s="74">
        <f t="shared" ref="D42:S42" si="87">IF(D32="","",D32-C32)</f>
        <v>309.69206629986547</v>
      </c>
      <c r="E42" s="74">
        <f t="shared" si="87"/>
        <v>309.69206629986547</v>
      </c>
      <c r="F42" s="74">
        <f t="shared" si="87"/>
        <v>177.10831706005411</v>
      </c>
      <c r="G42" s="74">
        <f t="shared" si="87"/>
        <v>177.10831706005411</v>
      </c>
      <c r="H42" s="74">
        <f t="shared" si="87"/>
        <v>177.10831706005411</v>
      </c>
      <c r="I42" s="74">
        <f t="shared" si="87"/>
        <v>177.10831706005411</v>
      </c>
      <c r="J42" s="74">
        <f t="shared" si="87"/>
        <v>177.10831706005411</v>
      </c>
      <c r="K42" s="74">
        <f t="shared" si="87"/>
        <v>204.68878036000024</v>
      </c>
      <c r="L42" s="74">
        <f t="shared" si="87"/>
        <v>204.68878036000024</v>
      </c>
      <c r="M42" s="74">
        <f t="shared" si="87"/>
        <v>204.68878036000024</v>
      </c>
      <c r="N42" s="74">
        <f t="shared" si="87"/>
        <v>204.68878036000024</v>
      </c>
      <c r="O42" s="74">
        <f t="shared" si="87"/>
        <v>204.68878035999842</v>
      </c>
      <c r="P42" s="74">
        <f t="shared" si="87"/>
        <v>134.54163107999921</v>
      </c>
      <c r="Q42" s="74">
        <f t="shared" si="87"/>
        <v>134.54163107999921</v>
      </c>
      <c r="R42" s="74">
        <f t="shared" si="87"/>
        <v>134.54163107999921</v>
      </c>
      <c r="S42" s="74">
        <f t="shared" si="87"/>
        <v>134.54163107999921</v>
      </c>
      <c r="T42" s="74">
        <f t="shared" si="78"/>
        <v>134.54163108000284</v>
      </c>
      <c r="U42" s="74">
        <f t="shared" si="79"/>
        <v>127.12601046005148</v>
      </c>
      <c r="V42" s="74">
        <f t="shared" si="80"/>
        <v>127.12601046005148</v>
      </c>
      <c r="W42" s="74">
        <f t="shared" si="81"/>
        <v>127.12601046005148</v>
      </c>
      <c r="X42" s="74">
        <f t="shared" si="82"/>
        <v>127.12601046005148</v>
      </c>
      <c r="Y42" s="74">
        <f t="shared" si="83"/>
        <v>127.12601046005875</v>
      </c>
      <c r="Z42" s="75">
        <f t="shared" si="84"/>
        <v>17434.664095800264</v>
      </c>
      <c r="AA42" s="76">
        <f t="shared" si="85"/>
        <v>2905.6643459204279</v>
      </c>
      <c r="AB42" s="77">
        <f t="shared" ca="1" si="86"/>
        <v>2552.8974717153533</v>
      </c>
      <c r="AC42" s="305"/>
      <c r="AD42" s="34"/>
      <c r="AE42" s="33">
        <f>ROW()</f>
        <v>42</v>
      </c>
    </row>
    <row r="43" spans="1:31" x14ac:dyDescent="0.3">
      <c r="A43" s="438"/>
      <c r="B43" s="67" t="str">
        <f>N2_C3</f>
        <v>S03 - Dysart</v>
      </c>
      <c r="C43" s="73">
        <f t="shared" si="76"/>
        <v>7024.4570718000004</v>
      </c>
      <c r="D43" s="74">
        <f t="shared" ref="D43:S43" si="88">IF(D33="","",D33-C33)</f>
        <v>33.866630100000293</v>
      </c>
      <c r="E43" s="74">
        <f t="shared" si="88"/>
        <v>33.866630100000293</v>
      </c>
      <c r="F43" s="74">
        <f t="shared" si="88"/>
        <v>8.271076340000036</v>
      </c>
      <c r="G43" s="74">
        <f t="shared" si="88"/>
        <v>8.271076340000036</v>
      </c>
      <c r="H43" s="74">
        <f t="shared" si="88"/>
        <v>8.271076340000036</v>
      </c>
      <c r="I43" s="74">
        <f t="shared" si="88"/>
        <v>8.271076340000036</v>
      </c>
      <c r="J43" s="74">
        <f t="shared" si="88"/>
        <v>8.2710763399991265</v>
      </c>
      <c r="K43" s="74">
        <f t="shared" si="88"/>
        <v>8.2294271800001297</v>
      </c>
      <c r="L43" s="74">
        <f t="shared" si="88"/>
        <v>8.2294271800001297</v>
      </c>
      <c r="M43" s="74">
        <f t="shared" si="88"/>
        <v>8.2294271800001297</v>
      </c>
      <c r="N43" s="74">
        <f t="shared" si="88"/>
        <v>8.2294271800001297</v>
      </c>
      <c r="O43" s="74">
        <f t="shared" si="88"/>
        <v>8.2294271799992202</v>
      </c>
      <c r="P43" s="74">
        <f t="shared" si="88"/>
        <v>3.8635967999998684</v>
      </c>
      <c r="Q43" s="74">
        <f t="shared" si="88"/>
        <v>3.8635967999998684</v>
      </c>
      <c r="R43" s="74">
        <f t="shared" si="88"/>
        <v>3.8635967999998684</v>
      </c>
      <c r="S43" s="74">
        <f t="shared" si="88"/>
        <v>3.8635967999998684</v>
      </c>
      <c r="T43" s="74">
        <f t="shared" si="78"/>
        <v>3.8635968000007779</v>
      </c>
      <c r="U43" s="74">
        <f t="shared" si="79"/>
        <v>3.7540894200001276</v>
      </c>
      <c r="V43" s="74">
        <f t="shared" si="80"/>
        <v>3.7540894200001276</v>
      </c>
      <c r="W43" s="74">
        <f t="shared" si="81"/>
        <v>3.7540894200001276</v>
      </c>
      <c r="X43" s="74">
        <f t="shared" si="82"/>
        <v>3.7540894200001276</v>
      </c>
      <c r="Y43" s="74">
        <f t="shared" si="83"/>
        <v>3.7540894199983086</v>
      </c>
      <c r="Z43" s="75">
        <f t="shared" si="84"/>
        <v>7212.7812806999991</v>
      </c>
      <c r="AA43" s="76">
        <f t="shared" si="85"/>
        <v>154.03640434147061</v>
      </c>
      <c r="AB43" s="77">
        <f t="shared" ca="1" si="86"/>
        <v>143.61903668093345</v>
      </c>
      <c r="AC43" s="305"/>
      <c r="AD43" s="34"/>
      <c r="AE43" s="33">
        <f>ROW()</f>
        <v>43</v>
      </c>
    </row>
    <row r="44" spans="1:31" x14ac:dyDescent="0.3">
      <c r="A44" s="438"/>
      <c r="B44" s="67" t="str">
        <f>N2_C4</f>
        <v>S04 - Middlemount</v>
      </c>
      <c r="C44" s="73">
        <f t="shared" si="76"/>
        <v>4733.4300635999998</v>
      </c>
      <c r="D44" s="74">
        <f t="shared" ref="D44:S44" si="89">IF(D34="","",D34-C34)</f>
        <v>15.803402700000333</v>
      </c>
      <c r="E44" s="74">
        <f t="shared" si="89"/>
        <v>15.803402700000333</v>
      </c>
      <c r="F44" s="74">
        <f t="shared" si="89"/>
        <v>3.7502685399995244</v>
      </c>
      <c r="G44" s="74">
        <f t="shared" si="89"/>
        <v>3.7502685399995244</v>
      </c>
      <c r="H44" s="74">
        <f t="shared" si="89"/>
        <v>3.7502685399995244</v>
      </c>
      <c r="I44" s="74">
        <f t="shared" si="89"/>
        <v>3.7502685399995244</v>
      </c>
      <c r="J44" s="74">
        <f t="shared" si="89"/>
        <v>3.7502685400013434</v>
      </c>
      <c r="K44" s="74">
        <f t="shared" si="89"/>
        <v>3.5257626800002981</v>
      </c>
      <c r="L44" s="74">
        <f t="shared" si="89"/>
        <v>3.5257626800002981</v>
      </c>
      <c r="M44" s="74">
        <f t="shared" si="89"/>
        <v>3.5257626800002981</v>
      </c>
      <c r="N44" s="74">
        <f t="shared" si="89"/>
        <v>3.5257626800002981</v>
      </c>
      <c r="O44" s="74">
        <f t="shared" si="89"/>
        <v>3.5257626799984791</v>
      </c>
      <c r="P44" s="74">
        <f t="shared" si="89"/>
        <v>3.422149680000075</v>
      </c>
      <c r="Q44" s="74">
        <f t="shared" si="89"/>
        <v>3.422149680000075</v>
      </c>
      <c r="R44" s="74">
        <f t="shared" si="89"/>
        <v>3.422149680000075</v>
      </c>
      <c r="S44" s="74">
        <f t="shared" si="89"/>
        <v>3.422149680000075</v>
      </c>
      <c r="T44" s="74">
        <f t="shared" si="78"/>
        <v>3.422149680000075</v>
      </c>
      <c r="U44" s="74">
        <f t="shared" si="79"/>
        <v>3.3233970600003886</v>
      </c>
      <c r="V44" s="74">
        <f t="shared" si="80"/>
        <v>3.3233970600003886</v>
      </c>
      <c r="W44" s="74">
        <f t="shared" si="81"/>
        <v>3.3233970600003886</v>
      </c>
      <c r="X44" s="74">
        <f t="shared" si="82"/>
        <v>3.3233970600003886</v>
      </c>
      <c r="Y44" s="74">
        <f t="shared" si="83"/>
        <v>3.3233970599985696</v>
      </c>
      <c r="Z44" s="75">
        <f t="shared" si="84"/>
        <v>4835.1447588000001</v>
      </c>
      <c r="AA44" s="76">
        <f t="shared" si="85"/>
        <v>79.803509716222479</v>
      </c>
      <c r="AB44" s="77">
        <f t="shared" ca="1" si="86"/>
        <v>70.581286912597648</v>
      </c>
      <c r="AC44" s="305"/>
      <c r="AD44" s="34"/>
      <c r="AE44" s="33">
        <f>ROW()</f>
        <v>44</v>
      </c>
    </row>
    <row r="45" spans="1:31" x14ac:dyDescent="0.3">
      <c r="A45" s="438"/>
      <c r="B45" s="67" t="str">
        <f>N2_C5</f>
        <v>S05 - Glenden</v>
      </c>
      <c r="C45" s="73">
        <f t="shared" si="76"/>
        <v>1631.9987747</v>
      </c>
      <c r="D45" s="74">
        <f t="shared" ref="D45:S45" si="90">IF(D35="","",D35-C35)</f>
        <v>10.869821149986592</v>
      </c>
      <c r="E45" s="74">
        <f t="shared" si="90"/>
        <v>10.869821149986592</v>
      </c>
      <c r="F45" s="74">
        <f t="shared" si="90"/>
        <v>4.9898554600054013</v>
      </c>
      <c r="G45" s="74">
        <f t="shared" si="90"/>
        <v>4.9898554600054013</v>
      </c>
      <c r="H45" s="74">
        <f t="shared" si="90"/>
        <v>4.9898554600054013</v>
      </c>
      <c r="I45" s="74">
        <f t="shared" si="90"/>
        <v>4.9898554600054013</v>
      </c>
      <c r="J45" s="74">
        <f t="shared" si="90"/>
        <v>4.9898554600051739</v>
      </c>
      <c r="K45" s="74">
        <f t="shared" si="90"/>
        <v>7.2769179199999598</v>
      </c>
      <c r="L45" s="74">
        <f t="shared" si="90"/>
        <v>7.2769179199999598</v>
      </c>
      <c r="M45" s="74">
        <f t="shared" si="90"/>
        <v>7.2769179199999598</v>
      </c>
      <c r="N45" s="74">
        <f t="shared" si="90"/>
        <v>7.2769179199999598</v>
      </c>
      <c r="O45" s="74">
        <f t="shared" si="90"/>
        <v>7.2769179199999598</v>
      </c>
      <c r="P45" s="74">
        <f t="shared" si="90"/>
        <v>6.652598699994769</v>
      </c>
      <c r="Q45" s="74">
        <f t="shared" si="90"/>
        <v>6.652598699994769</v>
      </c>
      <c r="R45" s="74">
        <f t="shared" si="90"/>
        <v>6.652598699994769</v>
      </c>
      <c r="S45" s="74">
        <f t="shared" si="90"/>
        <v>6.652598699994769</v>
      </c>
      <c r="T45" s="74">
        <f t="shared" si="78"/>
        <v>6.6525986999945417</v>
      </c>
      <c r="U45" s="74">
        <f t="shared" si="79"/>
        <v>6.5459642400105622</v>
      </c>
      <c r="V45" s="74">
        <f t="shared" si="80"/>
        <v>6.5459642400105622</v>
      </c>
      <c r="W45" s="74">
        <f t="shared" si="81"/>
        <v>6.5459642400105622</v>
      </c>
      <c r="X45" s="74">
        <f t="shared" si="82"/>
        <v>6.5459642400105622</v>
      </c>
      <c r="Y45" s="74">
        <f t="shared" si="83"/>
        <v>6.5459642400107896</v>
      </c>
      <c r="Z45" s="75">
        <f t="shared" si="84"/>
        <v>1781.0650986000264</v>
      </c>
      <c r="AA45" s="76">
        <f t="shared" si="85"/>
        <v>109.02451243501939</v>
      </c>
      <c r="AB45" s="77">
        <f t="shared" ca="1" si="86"/>
        <v>90.859863554353382</v>
      </c>
      <c r="AC45" s="305"/>
      <c r="AD45" s="34"/>
      <c r="AE45" s="33">
        <f>ROW()</f>
        <v>45</v>
      </c>
    </row>
    <row r="46" spans="1:31" ht="13.5" thickBot="1" x14ac:dyDescent="0.35">
      <c r="A46" s="438"/>
      <c r="B46" s="78" t="str">
        <f>N2_C6</f>
        <v>S06 - Nebo</v>
      </c>
      <c r="C46" s="79">
        <f t="shared" si="76"/>
        <v>1078.6322759</v>
      </c>
      <c r="D46" s="80">
        <f t="shared" ref="D46:S46" si="91">IF(D36="","",D36-C36)</f>
        <v>41.931978049999998</v>
      </c>
      <c r="E46" s="80">
        <f t="shared" si="91"/>
        <v>41.931978050000225</v>
      </c>
      <c r="F46" s="80">
        <f t="shared" si="91"/>
        <v>27.074842959999842</v>
      </c>
      <c r="G46" s="80">
        <f t="shared" si="91"/>
        <v>27.074842959999842</v>
      </c>
      <c r="H46" s="80">
        <f t="shared" si="91"/>
        <v>27.074842959999842</v>
      </c>
      <c r="I46" s="80">
        <f t="shared" si="91"/>
        <v>27.074842959999842</v>
      </c>
      <c r="J46" s="80">
        <f t="shared" si="91"/>
        <v>27.074842960000296</v>
      </c>
      <c r="K46" s="80">
        <f t="shared" si="91"/>
        <v>31.770367220000026</v>
      </c>
      <c r="L46" s="80">
        <f t="shared" si="91"/>
        <v>31.770367220000026</v>
      </c>
      <c r="M46" s="80">
        <f t="shared" si="91"/>
        <v>31.770367220000026</v>
      </c>
      <c r="N46" s="80">
        <f t="shared" si="91"/>
        <v>31.770367220000026</v>
      </c>
      <c r="O46" s="80">
        <f t="shared" si="91"/>
        <v>31.770367220000026</v>
      </c>
      <c r="P46" s="80">
        <f t="shared" si="91"/>
        <v>1.4558815800000957</v>
      </c>
      <c r="Q46" s="80">
        <f t="shared" si="91"/>
        <v>1.4558815800000957</v>
      </c>
      <c r="R46" s="80">
        <f t="shared" si="91"/>
        <v>1.4558815800000957</v>
      </c>
      <c r="S46" s="80">
        <f t="shared" si="91"/>
        <v>1.4558815800000957</v>
      </c>
      <c r="T46" s="80">
        <f t="shared" si="78"/>
        <v>1.455881579999641</v>
      </c>
      <c r="U46" s="80">
        <f t="shared" si="79"/>
        <v>1.3832041800001207</v>
      </c>
      <c r="V46" s="80">
        <f t="shared" si="80"/>
        <v>1.3832041800001207</v>
      </c>
      <c r="W46" s="80">
        <f t="shared" si="81"/>
        <v>1.3832041800001207</v>
      </c>
      <c r="X46" s="80">
        <f t="shared" si="82"/>
        <v>1.3832041800001207</v>
      </c>
      <c r="Y46" s="80">
        <f t="shared" si="83"/>
        <v>1.3832041799996659</v>
      </c>
      <c r="Z46" s="81">
        <f t="shared" si="84"/>
        <v>1470.9177117000002</v>
      </c>
      <c r="AA46" s="82">
        <f t="shared" si="85"/>
        <v>324.0769111247713</v>
      </c>
      <c r="AB46" s="83">
        <f t="shared" ca="1" si="86"/>
        <v>320.23860444622318</v>
      </c>
      <c r="AC46" s="305"/>
      <c r="AD46" s="34"/>
      <c r="AE46" s="33">
        <f>ROW()</f>
        <v>46</v>
      </c>
    </row>
    <row r="47" spans="1:31" x14ac:dyDescent="0.3">
      <c r="A47" s="438"/>
      <c r="B47" s="301"/>
      <c r="C47" s="295"/>
      <c r="D47" s="295"/>
      <c r="E47" s="295"/>
      <c r="F47" s="295"/>
      <c r="G47" s="295"/>
      <c r="H47" s="295"/>
      <c r="I47" s="295"/>
      <c r="J47" s="295"/>
      <c r="K47" s="295"/>
      <c r="L47" s="295"/>
      <c r="M47" s="295"/>
      <c r="N47" s="295"/>
      <c r="O47" s="295"/>
      <c r="P47" s="295"/>
      <c r="Q47" s="295"/>
      <c r="R47" s="295"/>
      <c r="S47" s="295"/>
      <c r="T47" s="295"/>
      <c r="U47" s="295"/>
      <c r="V47" s="295"/>
      <c r="W47" s="295"/>
      <c r="X47" s="295"/>
      <c r="Y47" s="295"/>
      <c r="Z47" s="301"/>
      <c r="AA47" s="301"/>
      <c r="AB47" s="301"/>
      <c r="AC47" s="301"/>
      <c r="AE47" s="33">
        <f>ROW()</f>
        <v>47</v>
      </c>
    </row>
    <row r="48" spans="1:31" x14ac:dyDescent="0.3">
      <c r="A48" s="438"/>
      <c r="B48" s="301"/>
      <c r="C48" s="295"/>
      <c r="D48" s="295"/>
      <c r="E48" s="295"/>
      <c r="F48" s="295"/>
      <c r="G48" s="295"/>
      <c r="H48" s="295"/>
      <c r="I48" s="295"/>
      <c r="J48" s="295"/>
      <c r="K48" s="295"/>
      <c r="L48" s="295"/>
      <c r="M48" s="295"/>
      <c r="N48" s="295"/>
      <c r="O48" s="295"/>
      <c r="P48" s="295"/>
      <c r="Q48" s="295"/>
      <c r="R48" s="295"/>
      <c r="S48" s="295"/>
      <c r="T48" s="295"/>
      <c r="U48" s="295"/>
      <c r="V48" s="295"/>
      <c r="W48" s="295"/>
      <c r="X48" s="295"/>
      <c r="Y48" s="295"/>
      <c r="Z48" s="301"/>
      <c r="AA48" s="301"/>
      <c r="AB48" s="301"/>
      <c r="AC48" s="301"/>
      <c r="AE48" s="33">
        <f>ROW()</f>
        <v>48</v>
      </c>
    </row>
    <row r="49" spans="1:31" x14ac:dyDescent="0.3">
      <c r="A49" s="438"/>
      <c r="B49" s="301"/>
      <c r="C49" s="295"/>
      <c r="D49" s="295"/>
      <c r="E49" s="295"/>
      <c r="F49" s="295"/>
      <c r="G49" s="295"/>
      <c r="H49" s="295"/>
      <c r="I49" s="295"/>
      <c r="J49" s="295"/>
      <c r="K49" s="295"/>
      <c r="L49" s="295"/>
      <c r="M49" s="295"/>
      <c r="N49" s="295"/>
      <c r="O49" s="295"/>
      <c r="P49" s="295"/>
      <c r="Q49" s="295"/>
      <c r="R49" s="295"/>
      <c r="S49" s="295"/>
      <c r="T49" s="295"/>
      <c r="U49" s="295"/>
      <c r="V49" s="295"/>
      <c r="W49" s="295"/>
      <c r="X49" s="295"/>
      <c r="Y49" s="295"/>
      <c r="Z49" s="301"/>
      <c r="AA49" s="301"/>
      <c r="AB49" s="301"/>
      <c r="AC49" s="301"/>
      <c r="AE49" s="33">
        <f>ROW()</f>
        <v>49</v>
      </c>
    </row>
    <row r="50" spans="1:31" s="5" customFormat="1" ht="16" thickBot="1" x14ac:dyDescent="0.4">
      <c r="A50" s="439"/>
      <c r="B50" s="302" t="str">
        <f>NETWORK_3</f>
        <v>Transport</v>
      </c>
      <c r="C50" s="302" t="s">
        <v>18</v>
      </c>
      <c r="D50" s="302"/>
      <c r="E50" s="302"/>
      <c r="F50" s="302"/>
      <c r="G50" s="302"/>
      <c r="H50" s="302"/>
      <c r="I50" s="302"/>
      <c r="J50" s="302"/>
      <c r="K50" s="302"/>
      <c r="L50" s="302"/>
      <c r="M50" s="302"/>
      <c r="N50" s="302"/>
      <c r="O50" s="302"/>
      <c r="P50" s="302"/>
      <c r="Q50" s="302"/>
      <c r="R50" s="302"/>
      <c r="S50" s="302"/>
      <c r="T50" s="302"/>
      <c r="U50" s="302"/>
      <c r="V50" s="302"/>
      <c r="W50" s="302"/>
      <c r="X50" s="302"/>
      <c r="Y50" s="302"/>
      <c r="Z50" s="302"/>
      <c r="AA50" s="302"/>
      <c r="AB50" s="302"/>
      <c r="AC50" s="302"/>
      <c r="AE50" s="33">
        <f>ROW()</f>
        <v>50</v>
      </c>
    </row>
    <row r="51" spans="1:31" s="16" customFormat="1" ht="13.5" thickBot="1" x14ac:dyDescent="0.35">
      <c r="A51" s="440"/>
      <c r="B51" s="59" t="s">
        <v>17</v>
      </c>
      <c r="C51" s="385">
        <f>BASE_YEAR</f>
        <v>2024</v>
      </c>
      <c r="D51" s="60">
        <f t="shared" ref="D51:Y51" si="92">C51+1</f>
        <v>2025</v>
      </c>
      <c r="E51" s="60">
        <f t="shared" si="92"/>
        <v>2026</v>
      </c>
      <c r="F51" s="60">
        <f t="shared" si="92"/>
        <v>2027</v>
      </c>
      <c r="G51" s="60">
        <f t="shared" si="92"/>
        <v>2028</v>
      </c>
      <c r="H51" s="60">
        <f t="shared" si="92"/>
        <v>2029</v>
      </c>
      <c r="I51" s="60">
        <f t="shared" si="92"/>
        <v>2030</v>
      </c>
      <c r="J51" s="60">
        <f t="shared" si="92"/>
        <v>2031</v>
      </c>
      <c r="K51" s="60">
        <f t="shared" si="92"/>
        <v>2032</v>
      </c>
      <c r="L51" s="60">
        <f t="shared" si="92"/>
        <v>2033</v>
      </c>
      <c r="M51" s="60">
        <f t="shared" si="92"/>
        <v>2034</v>
      </c>
      <c r="N51" s="60">
        <f t="shared" si="92"/>
        <v>2035</v>
      </c>
      <c r="O51" s="60">
        <f t="shared" si="92"/>
        <v>2036</v>
      </c>
      <c r="P51" s="60">
        <f t="shared" si="92"/>
        <v>2037</v>
      </c>
      <c r="Q51" s="60">
        <f t="shared" si="92"/>
        <v>2038</v>
      </c>
      <c r="R51" s="60">
        <f t="shared" si="92"/>
        <v>2039</v>
      </c>
      <c r="S51" s="60">
        <f t="shared" si="92"/>
        <v>2040</v>
      </c>
      <c r="T51" s="60">
        <f t="shared" si="92"/>
        <v>2041</v>
      </c>
      <c r="U51" s="60">
        <f t="shared" si="92"/>
        <v>2042</v>
      </c>
      <c r="V51" s="60">
        <f t="shared" si="92"/>
        <v>2043</v>
      </c>
      <c r="W51" s="60">
        <f t="shared" si="92"/>
        <v>2044</v>
      </c>
      <c r="X51" s="60">
        <f t="shared" si="92"/>
        <v>2045</v>
      </c>
      <c r="Y51" s="590">
        <f t="shared" si="92"/>
        <v>2046</v>
      </c>
      <c r="Z51" s="301"/>
      <c r="AA51" s="301"/>
      <c r="AB51" s="301"/>
      <c r="AC51" s="301"/>
      <c r="AE51" s="33">
        <f>ROW()</f>
        <v>51</v>
      </c>
    </row>
    <row r="52" spans="1:31" s="18" customFormat="1" x14ac:dyDescent="0.3">
      <c r="A52" s="438"/>
      <c r="B52" s="84" t="s">
        <v>3567</v>
      </c>
      <c r="C52" s="667">
        <v>16368.106900000001</v>
      </c>
      <c r="D52" s="664">
        <f>(E52-C52)/2+C52</f>
        <v>16414.127899999999</v>
      </c>
      <c r="E52" s="670">
        <v>16460.1489</v>
      </c>
      <c r="F52" s="664">
        <f>($J52-$E52)/5+E52</f>
        <v>16488.952399999998</v>
      </c>
      <c r="G52" s="664">
        <f t="shared" ref="G52:I52" si="93">($J52-$E52)/5+F52</f>
        <v>16517.755899999996</v>
      </c>
      <c r="H52" s="664">
        <f t="shared" si="93"/>
        <v>16546.559399999995</v>
      </c>
      <c r="I52" s="664">
        <f t="shared" si="93"/>
        <v>16575.362899999993</v>
      </c>
      <c r="J52" s="670">
        <v>16604.166399999998</v>
      </c>
      <c r="K52" s="664">
        <f>($O52-$J52)/5+J52</f>
        <v>16638.153279999999</v>
      </c>
      <c r="L52" s="664">
        <f t="shared" ref="L52:N52" si="94">($O52-$J52)/5+K52</f>
        <v>16672.140159999999</v>
      </c>
      <c r="M52" s="664">
        <f t="shared" si="94"/>
        <v>16706.127039999999</v>
      </c>
      <c r="N52" s="664">
        <f t="shared" si="94"/>
        <v>16740.11392</v>
      </c>
      <c r="O52" s="670">
        <v>16774.1008</v>
      </c>
      <c r="P52" s="664">
        <f>($T52-$O52)/5+O52</f>
        <v>16899.19844</v>
      </c>
      <c r="Q52" s="664">
        <f t="shared" ref="Q52:S52" si="95">($T52-$O52)/5+P52</f>
        <v>17024.29608</v>
      </c>
      <c r="R52" s="664">
        <f t="shared" si="95"/>
        <v>17149.39372</v>
      </c>
      <c r="S52" s="664">
        <f t="shared" si="95"/>
        <v>17274.49136</v>
      </c>
      <c r="T52" s="670">
        <v>17399.589</v>
      </c>
      <c r="U52" s="664">
        <f>($Y52-$T52)/5+T52</f>
        <v>17520.61176</v>
      </c>
      <c r="V52" s="664">
        <f t="shared" ref="V52:X52" si="96">($Y52-$T52)/5+U52</f>
        <v>17641.63452</v>
      </c>
      <c r="W52" s="664">
        <f t="shared" si="96"/>
        <v>17762.657279999999</v>
      </c>
      <c r="X52" s="664">
        <f t="shared" si="96"/>
        <v>17883.680039999999</v>
      </c>
      <c r="Y52" s="673">
        <v>18004.702799999999</v>
      </c>
      <c r="Z52" s="305"/>
      <c r="AA52" s="307"/>
      <c r="AB52" s="305"/>
      <c r="AC52" s="305"/>
      <c r="AD52" s="34"/>
      <c r="AE52" s="33">
        <f>ROW()</f>
        <v>52</v>
      </c>
    </row>
    <row r="53" spans="1:31" s="18" customFormat="1" x14ac:dyDescent="0.3">
      <c r="A53" s="438"/>
      <c r="B53" s="84" t="s">
        <v>3568</v>
      </c>
      <c r="C53" s="668">
        <v>51486.003600000004</v>
      </c>
      <c r="D53" s="665">
        <f t="shared" ref="D53:D59" si="97">(E53-C53)/2+C53</f>
        <v>52731.486899999494</v>
      </c>
      <c r="E53" s="671">
        <v>53976.970199998992</v>
      </c>
      <c r="F53" s="665">
        <f t="shared" ref="F53:I53" si="98">($J53-$E53)/5+E53</f>
        <v>54678.257059999196</v>
      </c>
      <c r="G53" s="665">
        <f t="shared" si="98"/>
        <v>55379.5439199994</v>
      </c>
      <c r="H53" s="665">
        <f t="shared" si="98"/>
        <v>56080.830779999604</v>
      </c>
      <c r="I53" s="665">
        <f t="shared" si="98"/>
        <v>56782.117639999808</v>
      </c>
      <c r="J53" s="671">
        <v>57483.404499999997</v>
      </c>
      <c r="K53" s="665">
        <f t="shared" ref="K53:N53" si="99">($O53-$J53)/5+J53</f>
        <v>58338.470519999995</v>
      </c>
      <c r="L53" s="665">
        <f t="shared" si="99"/>
        <v>59193.536539999994</v>
      </c>
      <c r="M53" s="665">
        <f t="shared" si="99"/>
        <v>60048.602559999992</v>
      </c>
      <c r="N53" s="665">
        <f t="shared" si="99"/>
        <v>60903.66857999999</v>
      </c>
      <c r="O53" s="671">
        <v>61758.734599999996</v>
      </c>
      <c r="P53" s="665">
        <f t="shared" ref="P53:S53" si="100">($T53-$O53)/5+O53</f>
        <v>62265.039679999994</v>
      </c>
      <c r="Q53" s="665">
        <f t="shared" si="100"/>
        <v>62771.344759999993</v>
      </c>
      <c r="R53" s="665">
        <f t="shared" si="100"/>
        <v>63277.649839999991</v>
      </c>
      <c r="S53" s="665">
        <f t="shared" si="100"/>
        <v>63783.954919999989</v>
      </c>
      <c r="T53" s="671">
        <v>64290.259999999995</v>
      </c>
      <c r="U53" s="665">
        <f t="shared" ref="U53:X53" si="101">($Y53-$T53)/5+T53</f>
        <v>64768.659880000196</v>
      </c>
      <c r="V53" s="665">
        <f t="shared" si="101"/>
        <v>65247.059760000397</v>
      </c>
      <c r="W53" s="665">
        <f t="shared" si="101"/>
        <v>65725.459640000598</v>
      </c>
      <c r="X53" s="665">
        <f t="shared" si="101"/>
        <v>66203.859520000799</v>
      </c>
      <c r="Y53" s="674">
        <v>66682.259400000999</v>
      </c>
      <c r="Z53" s="305"/>
      <c r="AA53" s="301"/>
      <c r="AB53" s="305"/>
      <c r="AC53" s="305"/>
      <c r="AD53" s="34"/>
      <c r="AE53" s="33">
        <f>ROW()</f>
        <v>53</v>
      </c>
    </row>
    <row r="54" spans="1:31" s="18" customFormat="1" x14ac:dyDescent="0.3">
      <c r="A54" s="438"/>
      <c r="B54" s="84" t="s">
        <v>3569</v>
      </c>
      <c r="C54" s="668">
        <v>24265.886099999996</v>
      </c>
      <c r="D54" s="665">
        <f t="shared" si="97"/>
        <v>24439.318999999996</v>
      </c>
      <c r="E54" s="671">
        <v>24612.751899999999</v>
      </c>
      <c r="F54" s="665">
        <f t="shared" ref="F54:I54" si="102">($J54-$E54)/5+E54</f>
        <v>24663.029039999998</v>
      </c>
      <c r="G54" s="665">
        <f t="shared" si="102"/>
        <v>24713.306179999996</v>
      </c>
      <c r="H54" s="665">
        <f t="shared" si="102"/>
        <v>24763.583319999994</v>
      </c>
      <c r="I54" s="665">
        <f t="shared" si="102"/>
        <v>24813.860459999993</v>
      </c>
      <c r="J54" s="671">
        <v>24864.137599999998</v>
      </c>
      <c r="K54" s="665">
        <f t="shared" ref="K54:N54" si="103">($O54-$J54)/5+J54</f>
        <v>24934.687899999997</v>
      </c>
      <c r="L54" s="665">
        <f t="shared" si="103"/>
        <v>25005.238199999996</v>
      </c>
      <c r="M54" s="665">
        <f t="shared" si="103"/>
        <v>25075.788499999995</v>
      </c>
      <c r="N54" s="665">
        <f t="shared" si="103"/>
        <v>25146.338799999994</v>
      </c>
      <c r="O54" s="671">
        <v>25216.8891</v>
      </c>
      <c r="P54" s="665">
        <f t="shared" ref="P54:S54" si="104">($T54-$O54)/5+O54</f>
        <v>25231.359499999999</v>
      </c>
      <c r="Q54" s="665">
        <f t="shared" si="104"/>
        <v>25245.829899999997</v>
      </c>
      <c r="R54" s="665">
        <f t="shared" si="104"/>
        <v>25260.300299999995</v>
      </c>
      <c r="S54" s="665">
        <f t="shared" si="104"/>
        <v>25274.770699999994</v>
      </c>
      <c r="T54" s="671">
        <v>25289.241099999999</v>
      </c>
      <c r="U54" s="665">
        <f t="shared" ref="U54:X54" si="105">($Y54-$T54)/5+T54</f>
        <v>25303.301359999998</v>
      </c>
      <c r="V54" s="665">
        <f t="shared" si="105"/>
        <v>25317.361619999996</v>
      </c>
      <c r="W54" s="665">
        <f t="shared" si="105"/>
        <v>25331.421879999994</v>
      </c>
      <c r="X54" s="665">
        <f t="shared" si="105"/>
        <v>25345.482139999993</v>
      </c>
      <c r="Y54" s="674">
        <v>25359.542399999998</v>
      </c>
      <c r="Z54" s="305"/>
      <c r="AA54" s="301"/>
      <c r="AB54" s="305"/>
      <c r="AC54" s="305"/>
      <c r="AD54" s="34"/>
      <c r="AE54" s="33">
        <f>ROW()</f>
        <v>54</v>
      </c>
    </row>
    <row r="55" spans="1:31" s="18" customFormat="1" x14ac:dyDescent="0.3">
      <c r="A55" s="438"/>
      <c r="B55" s="84" t="s">
        <v>3570</v>
      </c>
      <c r="C55" s="668">
        <v>17277.536599999999</v>
      </c>
      <c r="D55" s="665">
        <f t="shared" si="97"/>
        <v>17358.774600000001</v>
      </c>
      <c r="E55" s="671">
        <v>17440.012600000002</v>
      </c>
      <c r="F55" s="665">
        <f t="shared" ref="F55:I55" si="106">($J55-$E55)/5+E55</f>
        <v>17464.462820000001</v>
      </c>
      <c r="G55" s="665">
        <f t="shared" si="106"/>
        <v>17488.913039999999</v>
      </c>
      <c r="H55" s="665">
        <f t="shared" si="106"/>
        <v>17513.363259999998</v>
      </c>
      <c r="I55" s="665">
        <f t="shared" si="106"/>
        <v>17537.813479999997</v>
      </c>
      <c r="J55" s="671">
        <v>17562.2637</v>
      </c>
      <c r="K55" s="665">
        <f t="shared" ref="K55:N55" si="107">($O55-$J55)/5+J55</f>
        <v>17599.0046</v>
      </c>
      <c r="L55" s="665">
        <f t="shared" si="107"/>
        <v>17635.745500000001</v>
      </c>
      <c r="M55" s="665">
        <f t="shared" si="107"/>
        <v>17672.486400000002</v>
      </c>
      <c r="N55" s="665">
        <f t="shared" si="107"/>
        <v>17709.227300000002</v>
      </c>
      <c r="O55" s="671">
        <v>17745.968199999999</v>
      </c>
      <c r="P55" s="665">
        <f t="shared" ref="P55:S55" si="108">($T55-$O55)/5+O55</f>
        <v>17757.087100000001</v>
      </c>
      <c r="Q55" s="665">
        <f t="shared" si="108"/>
        <v>17768.206000000002</v>
      </c>
      <c r="R55" s="665">
        <f t="shared" si="108"/>
        <v>17779.324900000003</v>
      </c>
      <c r="S55" s="665">
        <f t="shared" si="108"/>
        <v>17790.443800000005</v>
      </c>
      <c r="T55" s="671">
        <v>17801.562699999999</v>
      </c>
      <c r="U55" s="665">
        <f t="shared" ref="U55:X55" si="109">($Y55-$T55)/5+T55</f>
        <v>17812.362979999998</v>
      </c>
      <c r="V55" s="665">
        <f t="shared" si="109"/>
        <v>17823.163259999998</v>
      </c>
      <c r="W55" s="665">
        <f t="shared" si="109"/>
        <v>17833.963539999997</v>
      </c>
      <c r="X55" s="665">
        <f t="shared" si="109"/>
        <v>17844.763819999996</v>
      </c>
      <c r="Y55" s="674">
        <v>17855.5641</v>
      </c>
      <c r="Z55" s="305"/>
      <c r="AA55" s="301"/>
      <c r="AB55" s="305"/>
      <c r="AC55" s="305"/>
      <c r="AD55" s="34"/>
      <c r="AE55" s="33">
        <f>ROW()</f>
        <v>55</v>
      </c>
    </row>
    <row r="56" spans="1:31" s="18" customFormat="1" x14ac:dyDescent="0.3">
      <c r="A56" s="438"/>
      <c r="B56" s="84" t="s">
        <v>3571</v>
      </c>
      <c r="C56" s="668">
        <v>6226.0491999999995</v>
      </c>
      <c r="D56" s="665">
        <f t="shared" si="97"/>
        <v>6267.0742499999496</v>
      </c>
      <c r="E56" s="671">
        <v>6308.0992999998998</v>
      </c>
      <c r="F56" s="665">
        <f t="shared" ref="F56:I56" si="110">($J56-$E56)/5+E56</f>
        <v>6329.1237599999204</v>
      </c>
      <c r="G56" s="665">
        <f t="shared" si="110"/>
        <v>6350.1482199999409</v>
      </c>
      <c r="H56" s="665">
        <f t="shared" si="110"/>
        <v>6371.1726799999615</v>
      </c>
      <c r="I56" s="665">
        <f t="shared" si="110"/>
        <v>6392.197139999982</v>
      </c>
      <c r="J56" s="671">
        <v>6413.2216000000008</v>
      </c>
      <c r="K56" s="665">
        <f t="shared" ref="K56:N56" si="111">($O56-$J56)/5+J56</f>
        <v>6447.9121600000008</v>
      </c>
      <c r="L56" s="665">
        <f t="shared" si="111"/>
        <v>6482.6027200000008</v>
      </c>
      <c r="M56" s="665">
        <f t="shared" si="111"/>
        <v>6517.2932800000008</v>
      </c>
      <c r="N56" s="665">
        <f t="shared" si="111"/>
        <v>6551.9838400000008</v>
      </c>
      <c r="O56" s="671">
        <v>6586.6744000000008</v>
      </c>
      <c r="P56" s="665">
        <f t="shared" ref="P56:S56" si="112">($T56-$O56)/5+O56</f>
        <v>6612.3651599999803</v>
      </c>
      <c r="Q56" s="665">
        <f t="shared" si="112"/>
        <v>6638.0559199999598</v>
      </c>
      <c r="R56" s="665">
        <f t="shared" si="112"/>
        <v>6663.7466799999393</v>
      </c>
      <c r="S56" s="665">
        <f t="shared" si="112"/>
        <v>6689.4374399999188</v>
      </c>
      <c r="T56" s="671">
        <v>6715.1281999999001</v>
      </c>
      <c r="U56" s="665">
        <f t="shared" ref="U56:X56" si="113">($Y56-$T56)/5+T56</f>
        <v>6740.45387999994</v>
      </c>
      <c r="V56" s="665">
        <f t="shared" si="113"/>
        <v>6765.7795599999799</v>
      </c>
      <c r="W56" s="665">
        <f t="shared" si="113"/>
        <v>6791.1052400000199</v>
      </c>
      <c r="X56" s="665">
        <f t="shared" si="113"/>
        <v>6816.4309200000598</v>
      </c>
      <c r="Y56" s="674">
        <v>6841.7566000000998</v>
      </c>
      <c r="Z56" s="305"/>
      <c r="AA56" s="301"/>
      <c r="AB56" s="305"/>
      <c r="AC56" s="305"/>
      <c r="AD56" s="34"/>
      <c r="AE56" s="33">
        <f>ROW()</f>
        <v>56</v>
      </c>
    </row>
    <row r="57" spans="1:31" s="18" customFormat="1" x14ac:dyDescent="0.3">
      <c r="A57" s="438"/>
      <c r="B57" s="84" t="s">
        <v>3572</v>
      </c>
      <c r="C57" s="668">
        <v>3939.1809999999996</v>
      </c>
      <c r="D57" s="665">
        <f t="shared" si="97"/>
        <v>4101.7703999999994</v>
      </c>
      <c r="E57" s="671">
        <v>4264.3598000000002</v>
      </c>
      <c r="F57" s="665">
        <f t="shared" ref="F57:I57" si="114">($J57-$E57)/5+E57</f>
        <v>4368.1586400000006</v>
      </c>
      <c r="G57" s="665">
        <f t="shared" si="114"/>
        <v>4471.9574800000009</v>
      </c>
      <c r="H57" s="665">
        <f t="shared" si="114"/>
        <v>4575.7563200000013</v>
      </c>
      <c r="I57" s="665">
        <f t="shared" si="114"/>
        <v>4679.5551600000017</v>
      </c>
      <c r="J57" s="671">
        <v>4783.3540000000003</v>
      </c>
      <c r="K57" s="665">
        <f t="shared" ref="K57:N57" si="115">($O57-$J57)/5+J57</f>
        <v>4909.4994999999999</v>
      </c>
      <c r="L57" s="665">
        <f t="shared" si="115"/>
        <v>5035.6449999999995</v>
      </c>
      <c r="M57" s="665">
        <f t="shared" si="115"/>
        <v>5161.7904999999992</v>
      </c>
      <c r="N57" s="665">
        <f t="shared" si="115"/>
        <v>5287.9359999999988</v>
      </c>
      <c r="O57" s="671">
        <v>5414.0815000000002</v>
      </c>
      <c r="P57" s="665">
        <f t="shared" ref="P57:S57" si="116">($T57-$O57)/5+O57</f>
        <v>5419.5216399999999</v>
      </c>
      <c r="Q57" s="665">
        <f t="shared" si="116"/>
        <v>5424.9617799999996</v>
      </c>
      <c r="R57" s="665">
        <f t="shared" si="116"/>
        <v>5430.4019199999993</v>
      </c>
      <c r="S57" s="665">
        <f t="shared" si="116"/>
        <v>5435.842059999999</v>
      </c>
      <c r="T57" s="671">
        <v>5441.2822000000006</v>
      </c>
      <c r="U57" s="665">
        <f t="shared" ref="U57:X57" si="117">($Y57-$T57)/5+T57</f>
        <v>5446.4508600000008</v>
      </c>
      <c r="V57" s="665">
        <f t="shared" si="117"/>
        <v>5451.6195200000011</v>
      </c>
      <c r="W57" s="665">
        <f t="shared" si="117"/>
        <v>5456.7881800000014</v>
      </c>
      <c r="X57" s="665">
        <f t="shared" si="117"/>
        <v>5461.9568400000016</v>
      </c>
      <c r="Y57" s="674">
        <v>5467.1255000000001</v>
      </c>
      <c r="Z57" s="305"/>
      <c r="AA57" s="301"/>
      <c r="AB57" s="305"/>
      <c r="AC57" s="305"/>
      <c r="AD57" s="34"/>
      <c r="AE57" s="33">
        <f>ROW()</f>
        <v>57</v>
      </c>
    </row>
    <row r="58" spans="1:31" s="18" customFormat="1" x14ac:dyDescent="0.3">
      <c r="A58" s="438"/>
      <c r="B58" s="84" t="s">
        <v>3573</v>
      </c>
      <c r="C58" s="668">
        <v>1338.4427000000001</v>
      </c>
      <c r="D58" s="665">
        <f t="shared" si="97"/>
        <v>1340.8959500000001</v>
      </c>
      <c r="E58" s="671">
        <v>1343.3492000000001</v>
      </c>
      <c r="F58" s="665">
        <f t="shared" ref="F58:I58" si="118">($J58-$E58)/5+E58</f>
        <v>1345.39788</v>
      </c>
      <c r="G58" s="665">
        <f t="shared" si="118"/>
        <v>1347.4465599999999</v>
      </c>
      <c r="H58" s="665">
        <f t="shared" si="118"/>
        <v>1349.4952399999997</v>
      </c>
      <c r="I58" s="665">
        <f t="shared" si="118"/>
        <v>1351.5439199999996</v>
      </c>
      <c r="J58" s="671">
        <v>1353.5925999999999</v>
      </c>
      <c r="K58" s="665">
        <f t="shared" ref="K58:N58" si="119">($O58-$J58)/5+J58</f>
        <v>1356.1858399999999</v>
      </c>
      <c r="L58" s="665">
        <f t="shared" si="119"/>
        <v>1358.7790799999998</v>
      </c>
      <c r="M58" s="665">
        <f t="shared" si="119"/>
        <v>1361.3723199999997</v>
      </c>
      <c r="N58" s="665">
        <f t="shared" si="119"/>
        <v>1363.9655599999996</v>
      </c>
      <c r="O58" s="671">
        <v>1366.5588</v>
      </c>
      <c r="P58" s="665">
        <f t="shared" ref="P58:S58" si="120">($T58-$O58)/5+O58</f>
        <v>1400.4423999999999</v>
      </c>
      <c r="Q58" s="665">
        <f t="shared" si="120"/>
        <v>1434.3259999999998</v>
      </c>
      <c r="R58" s="665">
        <f t="shared" si="120"/>
        <v>1468.2095999999997</v>
      </c>
      <c r="S58" s="665">
        <f t="shared" si="120"/>
        <v>1502.0931999999996</v>
      </c>
      <c r="T58" s="671">
        <v>1535.9767999999999</v>
      </c>
      <c r="U58" s="665">
        <f t="shared" ref="U58:X58" si="121">($Y58-$T58)/5+T58</f>
        <v>1567.9358399999999</v>
      </c>
      <c r="V58" s="665">
        <f t="shared" si="121"/>
        <v>1599.8948799999998</v>
      </c>
      <c r="W58" s="665">
        <f t="shared" si="121"/>
        <v>1631.8539199999998</v>
      </c>
      <c r="X58" s="665">
        <f t="shared" si="121"/>
        <v>1663.8129599999997</v>
      </c>
      <c r="Y58" s="674">
        <v>1695.7719999999999</v>
      </c>
      <c r="Z58" s="301"/>
      <c r="AA58" s="301"/>
      <c r="AB58" s="301"/>
      <c r="AC58" s="301"/>
      <c r="AD58" s="16"/>
      <c r="AE58" s="33">
        <f>ROW()</f>
        <v>58</v>
      </c>
    </row>
    <row r="59" spans="1:31" s="18" customFormat="1" ht="13.5" thickBot="1" x14ac:dyDescent="0.35">
      <c r="A59" s="438"/>
      <c r="B59" s="85" t="s">
        <v>3574</v>
      </c>
      <c r="C59" s="669">
        <v>76967.746899999009</v>
      </c>
      <c r="D59" s="666">
        <f t="shared" si="97"/>
        <v>79493.036249999015</v>
      </c>
      <c r="E59" s="672">
        <v>82018.325599999007</v>
      </c>
      <c r="F59" s="666">
        <f t="shared" ref="F59:I59" si="122">($J59-$E59)/5+E59</f>
        <v>82728.418919999211</v>
      </c>
      <c r="G59" s="666">
        <f t="shared" si="122"/>
        <v>83438.512239999414</v>
      </c>
      <c r="H59" s="666">
        <f t="shared" si="122"/>
        <v>84148.605559999618</v>
      </c>
      <c r="I59" s="666">
        <f t="shared" si="122"/>
        <v>84858.698879999822</v>
      </c>
      <c r="J59" s="672">
        <v>85568.792200000011</v>
      </c>
      <c r="K59" s="666">
        <f t="shared" ref="K59:N59" si="123">($O59-$J59)/5+J59</f>
        <v>86435.855380000212</v>
      </c>
      <c r="L59" s="666">
        <f t="shared" si="123"/>
        <v>87302.918560000413</v>
      </c>
      <c r="M59" s="666">
        <f t="shared" si="123"/>
        <v>88169.981740000614</v>
      </c>
      <c r="N59" s="666">
        <f t="shared" si="123"/>
        <v>89037.044920000815</v>
      </c>
      <c r="O59" s="672">
        <v>89904.108100001002</v>
      </c>
      <c r="P59" s="666">
        <f t="shared" ref="P59:S59" si="124">($T59-$O59)/5+O59</f>
        <v>90204.290380000995</v>
      </c>
      <c r="Q59" s="666">
        <f t="shared" si="124"/>
        <v>90504.472660000989</v>
      </c>
      <c r="R59" s="666">
        <f t="shared" si="124"/>
        <v>90804.654940000983</v>
      </c>
      <c r="S59" s="666">
        <f t="shared" si="124"/>
        <v>91104.837220000976</v>
      </c>
      <c r="T59" s="672">
        <v>91405.019500000999</v>
      </c>
      <c r="U59" s="666">
        <f t="shared" ref="U59:X59" si="125">($Y59-$T59)/5+T59</f>
        <v>91691.379240000795</v>
      </c>
      <c r="V59" s="666">
        <f t="shared" si="125"/>
        <v>91977.738980000591</v>
      </c>
      <c r="W59" s="666">
        <f t="shared" si="125"/>
        <v>92264.098720000387</v>
      </c>
      <c r="X59" s="666">
        <f t="shared" si="125"/>
        <v>92550.458460000184</v>
      </c>
      <c r="Y59" s="675">
        <v>92836.818199999994</v>
      </c>
      <c r="Z59" s="301"/>
      <c r="AA59" s="301"/>
      <c r="AB59" s="301"/>
      <c r="AC59" s="301"/>
      <c r="AD59" s="16"/>
      <c r="AE59" s="33">
        <f>ROW()</f>
        <v>59</v>
      </c>
    </row>
    <row r="60" spans="1:31" x14ac:dyDescent="0.3">
      <c r="A60" s="438"/>
      <c r="B60" s="301"/>
      <c r="C60" s="304"/>
      <c r="D60" s="304"/>
      <c r="E60" s="304"/>
      <c r="F60" s="304"/>
      <c r="G60" s="304"/>
      <c r="H60" s="304"/>
      <c r="I60" s="304"/>
      <c r="J60" s="304"/>
      <c r="K60" s="304"/>
      <c r="L60" s="304"/>
      <c r="M60" s="304"/>
      <c r="N60" s="304"/>
      <c r="O60" s="304"/>
      <c r="P60" s="304"/>
      <c r="Q60" s="304"/>
      <c r="R60" s="304"/>
      <c r="S60" s="304"/>
      <c r="T60" s="304"/>
      <c r="U60" s="304"/>
      <c r="V60" s="304"/>
      <c r="W60" s="304"/>
      <c r="X60" s="304"/>
      <c r="Y60" s="304"/>
      <c r="Z60" s="301"/>
      <c r="AA60" s="301"/>
      <c r="AB60" s="301"/>
      <c r="AC60" s="301"/>
      <c r="AE60" s="33">
        <f>ROW()</f>
        <v>60</v>
      </c>
    </row>
    <row r="61" spans="1:31" x14ac:dyDescent="0.3">
      <c r="A61" s="438"/>
      <c r="B61" s="301"/>
      <c r="C61" s="295"/>
      <c r="D61" s="295"/>
      <c r="E61" s="295"/>
      <c r="F61" s="295"/>
      <c r="G61" s="295"/>
      <c r="H61" s="295"/>
      <c r="I61" s="295"/>
      <c r="J61" s="295"/>
      <c r="K61" s="295"/>
      <c r="L61" s="295"/>
      <c r="M61" s="295"/>
      <c r="N61" s="295"/>
      <c r="O61" s="295"/>
      <c r="P61" s="295"/>
      <c r="Q61" s="295"/>
      <c r="R61" s="295"/>
      <c r="S61" s="295"/>
      <c r="T61" s="295"/>
      <c r="U61" s="295"/>
      <c r="V61" s="295"/>
      <c r="W61" s="295"/>
      <c r="X61" s="295"/>
      <c r="Y61" s="295"/>
      <c r="Z61" s="301"/>
      <c r="AA61" s="301"/>
      <c r="AB61" s="301"/>
      <c r="AC61" s="301"/>
      <c r="AE61" s="33">
        <f>ROW()</f>
        <v>61</v>
      </c>
    </row>
    <row r="62" spans="1:31" s="5" customFormat="1" ht="16" thickBot="1" x14ac:dyDescent="0.4">
      <c r="A62" s="439"/>
      <c r="B62" s="302" t="str">
        <f>NETWORK_3</f>
        <v>Transport</v>
      </c>
      <c r="C62" s="302" t="s">
        <v>19</v>
      </c>
      <c r="D62" s="302"/>
      <c r="E62" s="302"/>
      <c r="F62" s="302"/>
      <c r="G62" s="302"/>
      <c r="H62" s="302"/>
      <c r="I62" s="302"/>
      <c r="J62" s="302"/>
      <c r="K62" s="302"/>
      <c r="L62" s="302"/>
      <c r="M62" s="302"/>
      <c r="N62" s="302"/>
      <c r="O62" s="302"/>
      <c r="P62" s="302"/>
      <c r="Q62" s="302"/>
      <c r="R62" s="302"/>
      <c r="S62" s="302"/>
      <c r="T62" s="302"/>
      <c r="U62" s="302"/>
      <c r="V62" s="302"/>
      <c r="W62" s="302"/>
      <c r="X62" s="302"/>
      <c r="Y62" s="302"/>
      <c r="Z62" s="302"/>
      <c r="AA62" s="302"/>
      <c r="AB62" s="302"/>
      <c r="AC62" s="302"/>
      <c r="AE62" s="33">
        <f>ROW()</f>
        <v>62</v>
      </c>
    </row>
    <row r="63" spans="1:31" s="17" customFormat="1" ht="52.5" thickBot="1" x14ac:dyDescent="0.4">
      <c r="A63" s="440"/>
      <c r="B63" s="61" t="s">
        <v>17</v>
      </c>
      <c r="C63" s="62">
        <f>BASE_YEAR</f>
        <v>2024</v>
      </c>
      <c r="D63" s="63">
        <f t="shared" ref="D63:Y63" si="126">C63+1</f>
        <v>2025</v>
      </c>
      <c r="E63" s="63">
        <f t="shared" si="126"/>
        <v>2026</v>
      </c>
      <c r="F63" s="63">
        <f t="shared" si="126"/>
        <v>2027</v>
      </c>
      <c r="G63" s="63">
        <f t="shared" si="126"/>
        <v>2028</v>
      </c>
      <c r="H63" s="63">
        <f t="shared" si="126"/>
        <v>2029</v>
      </c>
      <c r="I63" s="63">
        <f t="shared" si="126"/>
        <v>2030</v>
      </c>
      <c r="J63" s="63">
        <f t="shared" si="126"/>
        <v>2031</v>
      </c>
      <c r="K63" s="63">
        <f t="shared" si="126"/>
        <v>2032</v>
      </c>
      <c r="L63" s="63">
        <f t="shared" si="126"/>
        <v>2033</v>
      </c>
      <c r="M63" s="63">
        <f t="shared" si="126"/>
        <v>2034</v>
      </c>
      <c r="N63" s="63">
        <f t="shared" si="126"/>
        <v>2035</v>
      </c>
      <c r="O63" s="63">
        <f t="shared" si="126"/>
        <v>2036</v>
      </c>
      <c r="P63" s="63">
        <f t="shared" si="126"/>
        <v>2037</v>
      </c>
      <c r="Q63" s="63">
        <f t="shared" si="126"/>
        <v>2038</v>
      </c>
      <c r="R63" s="63">
        <f t="shared" si="126"/>
        <v>2039</v>
      </c>
      <c r="S63" s="63">
        <f t="shared" si="126"/>
        <v>2040</v>
      </c>
      <c r="T63" s="63">
        <f t="shared" si="126"/>
        <v>2041</v>
      </c>
      <c r="U63" s="63">
        <f t="shared" si="126"/>
        <v>2042</v>
      </c>
      <c r="V63" s="63">
        <f t="shared" si="126"/>
        <v>2043</v>
      </c>
      <c r="W63" s="63">
        <f t="shared" si="126"/>
        <v>2044</v>
      </c>
      <c r="X63" s="63">
        <f t="shared" si="126"/>
        <v>2045</v>
      </c>
      <c r="Y63" s="63">
        <f t="shared" si="126"/>
        <v>2046</v>
      </c>
      <c r="Z63" s="64" t="s">
        <v>90</v>
      </c>
      <c r="AA63" s="65" t="s">
        <v>91</v>
      </c>
      <c r="AB63" s="66" t="s">
        <v>92</v>
      </c>
      <c r="AC63" s="303"/>
      <c r="AE63" s="33">
        <f>ROW()</f>
        <v>63</v>
      </c>
    </row>
    <row r="64" spans="1:31" x14ac:dyDescent="0.3">
      <c r="A64" s="438"/>
      <c r="B64" s="67" t="str">
        <f>N3_C1</f>
        <v>TR01 - Clermont</v>
      </c>
      <c r="C64" s="68">
        <f t="shared" ref="C64:C71" si="127">IF(C52="","",C52)</f>
        <v>16368.106900000001</v>
      </c>
      <c r="D64" s="69">
        <f t="shared" ref="D64:S64" si="128">IF(D52="","",D52-C52)</f>
        <v>46.020999999998821</v>
      </c>
      <c r="E64" s="69">
        <f t="shared" si="128"/>
        <v>46.02100000000064</v>
      </c>
      <c r="F64" s="69">
        <f t="shared" si="128"/>
        <v>28.803499999998166</v>
      </c>
      <c r="G64" s="69">
        <f t="shared" si="128"/>
        <v>28.803499999998166</v>
      </c>
      <c r="H64" s="69">
        <f t="shared" si="128"/>
        <v>28.803499999998166</v>
      </c>
      <c r="I64" s="69">
        <f t="shared" si="128"/>
        <v>28.803499999998166</v>
      </c>
      <c r="J64" s="69">
        <f t="shared" si="128"/>
        <v>28.803500000005442</v>
      </c>
      <c r="K64" s="69">
        <f t="shared" si="128"/>
        <v>33.986880000000383</v>
      </c>
      <c r="L64" s="69">
        <f t="shared" si="128"/>
        <v>33.986880000000383</v>
      </c>
      <c r="M64" s="69">
        <f t="shared" si="128"/>
        <v>33.986880000000383</v>
      </c>
      <c r="N64" s="69">
        <f t="shared" si="128"/>
        <v>33.986880000000383</v>
      </c>
      <c r="O64" s="69">
        <f t="shared" si="128"/>
        <v>33.986880000000383</v>
      </c>
      <c r="P64" s="69">
        <f t="shared" si="128"/>
        <v>125.09763999999996</v>
      </c>
      <c r="Q64" s="69">
        <f t="shared" si="128"/>
        <v>125.09763999999996</v>
      </c>
      <c r="R64" s="69">
        <f t="shared" si="128"/>
        <v>125.09763999999996</v>
      </c>
      <c r="S64" s="69">
        <f t="shared" si="128"/>
        <v>125.09763999999996</v>
      </c>
      <c r="T64" s="69">
        <f t="shared" ref="T64:T71" si="129">IF(T52="","",T52-S52)</f>
        <v>125.09763999999996</v>
      </c>
      <c r="U64" s="69">
        <f t="shared" ref="U64:U71" si="130">IF(U52="","",U52-T52)</f>
        <v>121.02275999999983</v>
      </c>
      <c r="V64" s="69">
        <f t="shared" ref="V64:V71" si="131">IF(V52="","",V52-U52)</f>
        <v>121.02275999999983</v>
      </c>
      <c r="W64" s="69">
        <f t="shared" ref="W64:W71" si="132">IF(W52="","",W52-V52)</f>
        <v>121.02275999999983</v>
      </c>
      <c r="X64" s="69">
        <f t="shared" ref="X64:X71" si="133">IF(X52="","",X52-W52)</f>
        <v>121.02275999999983</v>
      </c>
      <c r="Y64" s="69">
        <f t="shared" ref="Y64:Y71" si="134">IF(Y52="","",Y52-X52)</f>
        <v>121.02275999999983</v>
      </c>
      <c r="Z64" s="70">
        <f t="shared" ref="Z64:Z71" si="135">IF(C64="","",SUM(C64:Y64))</f>
        <v>18004.702799999999</v>
      </c>
      <c r="AA64" s="71">
        <f t="shared" ref="AA64:AA71" si="136">IF(Z64="","",NPV(RWACC_3,D64:Y64))</f>
        <v>1077.215361526677</v>
      </c>
      <c r="AB64" s="72">
        <f t="shared" ref="AB64:AB71" ca="1" si="137">IF(Z64="","",NPV(RWACC_3,INDIRECT("D"&amp;AE64&amp;":"&amp;VLOOKUP(P_HORIZON_3,P_HORIZON_LOOKUP,2,FALSE)&amp;AE64)))</f>
        <v>741.38463264302095</v>
      </c>
      <c r="AC64" s="305"/>
      <c r="AD64" s="34"/>
      <c r="AE64" s="33">
        <f>ROW()</f>
        <v>64</v>
      </c>
    </row>
    <row r="65" spans="1:31" x14ac:dyDescent="0.3">
      <c r="A65" s="438"/>
      <c r="B65" s="67" t="str">
        <f>N3_C2</f>
        <v>TR02 - Moranbah</v>
      </c>
      <c r="C65" s="73">
        <f t="shared" si="127"/>
        <v>51486.003600000004</v>
      </c>
      <c r="D65" s="74">
        <f t="shared" ref="D65:S65" si="138">IF(D53="","",D53-C53)</f>
        <v>1245.4832999994906</v>
      </c>
      <c r="E65" s="74">
        <f t="shared" si="138"/>
        <v>1245.4832999994978</v>
      </c>
      <c r="F65" s="74">
        <f t="shared" si="138"/>
        <v>701.28686000020389</v>
      </c>
      <c r="G65" s="74">
        <f t="shared" si="138"/>
        <v>701.28686000020389</v>
      </c>
      <c r="H65" s="74">
        <f t="shared" si="138"/>
        <v>701.28686000020389</v>
      </c>
      <c r="I65" s="74">
        <f t="shared" si="138"/>
        <v>701.28686000020389</v>
      </c>
      <c r="J65" s="74">
        <f t="shared" si="138"/>
        <v>701.28686000018934</v>
      </c>
      <c r="K65" s="74">
        <f t="shared" si="138"/>
        <v>855.06601999999839</v>
      </c>
      <c r="L65" s="74">
        <f t="shared" si="138"/>
        <v>855.06601999999839</v>
      </c>
      <c r="M65" s="74">
        <f t="shared" si="138"/>
        <v>855.06601999999839</v>
      </c>
      <c r="N65" s="74">
        <f t="shared" si="138"/>
        <v>855.06601999999839</v>
      </c>
      <c r="O65" s="74">
        <f t="shared" si="138"/>
        <v>855.06602000000566</v>
      </c>
      <c r="P65" s="74">
        <f t="shared" si="138"/>
        <v>506.30507999999827</v>
      </c>
      <c r="Q65" s="74">
        <f t="shared" si="138"/>
        <v>506.30507999999827</v>
      </c>
      <c r="R65" s="74">
        <f t="shared" si="138"/>
        <v>506.30507999999827</v>
      </c>
      <c r="S65" s="74">
        <f t="shared" si="138"/>
        <v>506.30507999999827</v>
      </c>
      <c r="T65" s="74">
        <f t="shared" si="129"/>
        <v>506.30508000000555</v>
      </c>
      <c r="U65" s="74">
        <f t="shared" si="130"/>
        <v>478.39988000020094</v>
      </c>
      <c r="V65" s="74">
        <f t="shared" si="131"/>
        <v>478.39988000020094</v>
      </c>
      <c r="W65" s="74">
        <f t="shared" si="132"/>
        <v>478.39988000020094</v>
      </c>
      <c r="X65" s="74">
        <f t="shared" si="133"/>
        <v>478.39988000020094</v>
      </c>
      <c r="Y65" s="74">
        <f t="shared" si="134"/>
        <v>478.39988000020094</v>
      </c>
      <c r="Z65" s="75">
        <f t="shared" si="135"/>
        <v>66682.259400000999</v>
      </c>
      <c r="AA65" s="76">
        <f t="shared" si="136"/>
        <v>11553.964682243884</v>
      </c>
      <c r="AB65" s="77">
        <f t="shared" ca="1" si="137"/>
        <v>10226.434386303508</v>
      </c>
      <c r="AC65" s="305"/>
      <c r="AD65" s="34"/>
      <c r="AE65" s="33">
        <f>ROW()</f>
        <v>65</v>
      </c>
    </row>
    <row r="66" spans="1:31" x14ac:dyDescent="0.3">
      <c r="A66" s="438"/>
      <c r="B66" s="67" t="str">
        <f>N3_C3</f>
        <v>TR03 - Dysart</v>
      </c>
      <c r="C66" s="73">
        <f t="shared" si="127"/>
        <v>24265.886099999996</v>
      </c>
      <c r="D66" s="74">
        <f t="shared" ref="D66:S66" si="139">IF(D54="","",D54-C54)</f>
        <v>173.43289999999979</v>
      </c>
      <c r="E66" s="74">
        <f t="shared" si="139"/>
        <v>173.43290000000343</v>
      </c>
      <c r="F66" s="74">
        <f t="shared" si="139"/>
        <v>50.277139999998326</v>
      </c>
      <c r="G66" s="74">
        <f t="shared" si="139"/>
        <v>50.277139999998326</v>
      </c>
      <c r="H66" s="74">
        <f t="shared" si="139"/>
        <v>50.277139999998326</v>
      </c>
      <c r="I66" s="74">
        <f t="shared" si="139"/>
        <v>50.277139999998326</v>
      </c>
      <c r="J66" s="74">
        <f t="shared" si="139"/>
        <v>50.277140000005602</v>
      </c>
      <c r="K66" s="74">
        <f t="shared" si="139"/>
        <v>70.55029999999897</v>
      </c>
      <c r="L66" s="74">
        <f t="shared" si="139"/>
        <v>70.55029999999897</v>
      </c>
      <c r="M66" s="74">
        <f t="shared" si="139"/>
        <v>70.55029999999897</v>
      </c>
      <c r="N66" s="74">
        <f t="shared" si="139"/>
        <v>70.55029999999897</v>
      </c>
      <c r="O66" s="74">
        <f t="shared" si="139"/>
        <v>70.550300000006246</v>
      </c>
      <c r="P66" s="74">
        <f t="shared" si="139"/>
        <v>14.470399999998335</v>
      </c>
      <c r="Q66" s="74">
        <f t="shared" si="139"/>
        <v>14.470399999998335</v>
      </c>
      <c r="R66" s="74">
        <f t="shared" si="139"/>
        <v>14.470399999998335</v>
      </c>
      <c r="S66" s="74">
        <f t="shared" si="139"/>
        <v>14.470399999998335</v>
      </c>
      <c r="T66" s="74">
        <f t="shared" si="129"/>
        <v>14.470400000005611</v>
      </c>
      <c r="U66" s="74">
        <f t="shared" si="130"/>
        <v>14.060259999998379</v>
      </c>
      <c r="V66" s="74">
        <f t="shared" si="131"/>
        <v>14.060259999998379</v>
      </c>
      <c r="W66" s="74">
        <f t="shared" si="132"/>
        <v>14.060259999998379</v>
      </c>
      <c r="X66" s="74">
        <f t="shared" si="133"/>
        <v>14.060259999998379</v>
      </c>
      <c r="Y66" s="74">
        <f t="shared" si="134"/>
        <v>14.060260000005655</v>
      </c>
      <c r="Z66" s="75">
        <f t="shared" si="135"/>
        <v>25359.542399999998</v>
      </c>
      <c r="AA66" s="76">
        <f t="shared" si="136"/>
        <v>897.46726998411077</v>
      </c>
      <c r="AB66" s="77">
        <f t="shared" ca="1" si="137"/>
        <v>858.45091170494391</v>
      </c>
      <c r="AC66" s="305"/>
      <c r="AD66" s="34"/>
      <c r="AE66" s="33">
        <f>ROW()</f>
        <v>66</v>
      </c>
    </row>
    <row r="67" spans="1:31" x14ac:dyDescent="0.3">
      <c r="A67" s="438"/>
      <c r="B67" s="67" t="str">
        <f>N3_C4</f>
        <v>TR04 - Middlemount</v>
      </c>
      <c r="C67" s="73">
        <f t="shared" si="127"/>
        <v>17277.536599999999</v>
      </c>
      <c r="D67" s="74">
        <f t="shared" ref="D67:S67" si="140">IF(D55="","",D55-C55)</f>
        <v>81.238000000001193</v>
      </c>
      <c r="E67" s="74">
        <f t="shared" si="140"/>
        <v>81.238000000001193</v>
      </c>
      <c r="F67" s="74">
        <f t="shared" si="140"/>
        <v>24.450219999998808</v>
      </c>
      <c r="G67" s="74">
        <f t="shared" si="140"/>
        <v>24.450219999998808</v>
      </c>
      <c r="H67" s="74">
        <f t="shared" si="140"/>
        <v>24.450219999998808</v>
      </c>
      <c r="I67" s="74">
        <f t="shared" si="140"/>
        <v>24.450219999998808</v>
      </c>
      <c r="J67" s="74">
        <f t="shared" si="140"/>
        <v>24.450220000002446</v>
      </c>
      <c r="K67" s="74">
        <f t="shared" si="140"/>
        <v>36.740900000000693</v>
      </c>
      <c r="L67" s="74">
        <f t="shared" si="140"/>
        <v>36.740900000000693</v>
      </c>
      <c r="M67" s="74">
        <f t="shared" si="140"/>
        <v>36.740900000000693</v>
      </c>
      <c r="N67" s="74">
        <f t="shared" si="140"/>
        <v>36.740900000000693</v>
      </c>
      <c r="O67" s="74">
        <f t="shared" si="140"/>
        <v>36.740899999997055</v>
      </c>
      <c r="P67" s="74">
        <f t="shared" si="140"/>
        <v>11.118900000001304</v>
      </c>
      <c r="Q67" s="74">
        <f t="shared" si="140"/>
        <v>11.118900000001304</v>
      </c>
      <c r="R67" s="74">
        <f t="shared" si="140"/>
        <v>11.118900000001304</v>
      </c>
      <c r="S67" s="74">
        <f t="shared" si="140"/>
        <v>11.118900000001304</v>
      </c>
      <c r="T67" s="74">
        <f t="shared" si="129"/>
        <v>11.118899999994028</v>
      </c>
      <c r="U67" s="74">
        <f t="shared" si="130"/>
        <v>10.800279999999475</v>
      </c>
      <c r="V67" s="74">
        <f t="shared" si="131"/>
        <v>10.800279999999475</v>
      </c>
      <c r="W67" s="74">
        <f t="shared" si="132"/>
        <v>10.800279999999475</v>
      </c>
      <c r="X67" s="74">
        <f t="shared" si="133"/>
        <v>10.800279999999475</v>
      </c>
      <c r="Y67" s="74">
        <f t="shared" si="134"/>
        <v>10.800280000003113</v>
      </c>
      <c r="Z67" s="75">
        <f t="shared" si="135"/>
        <v>17855.5641</v>
      </c>
      <c r="AA67" s="76">
        <f t="shared" si="136"/>
        <v>463.68993415761321</v>
      </c>
      <c r="AB67" s="77">
        <f t="shared" ca="1" si="137"/>
        <v>433.7198202340204</v>
      </c>
      <c r="AC67" s="305"/>
      <c r="AD67" s="34"/>
      <c r="AE67" s="33">
        <f>ROW()</f>
        <v>67</v>
      </c>
    </row>
    <row r="68" spans="1:31" x14ac:dyDescent="0.3">
      <c r="A68" s="438"/>
      <c r="B68" s="67" t="str">
        <f>N3_C5</f>
        <v>TR05 - Glenden</v>
      </c>
      <c r="C68" s="73">
        <f t="shared" si="127"/>
        <v>6226.0491999999995</v>
      </c>
      <c r="D68" s="74">
        <f t="shared" ref="D68:S68" si="141">IF(D56="","",D56-C56)</f>
        <v>41.02504999995017</v>
      </c>
      <c r="E68" s="74">
        <f t="shared" si="141"/>
        <v>41.02504999995017</v>
      </c>
      <c r="F68" s="74">
        <f t="shared" si="141"/>
        <v>21.024460000020554</v>
      </c>
      <c r="G68" s="74">
        <f t="shared" si="141"/>
        <v>21.024460000020554</v>
      </c>
      <c r="H68" s="74">
        <f t="shared" si="141"/>
        <v>21.024460000020554</v>
      </c>
      <c r="I68" s="74">
        <f t="shared" si="141"/>
        <v>21.024460000020554</v>
      </c>
      <c r="J68" s="74">
        <f t="shared" si="141"/>
        <v>21.024460000018735</v>
      </c>
      <c r="K68" s="74">
        <f t="shared" si="141"/>
        <v>34.690560000000005</v>
      </c>
      <c r="L68" s="74">
        <f t="shared" si="141"/>
        <v>34.690560000000005</v>
      </c>
      <c r="M68" s="74">
        <f t="shared" si="141"/>
        <v>34.690560000000005</v>
      </c>
      <c r="N68" s="74">
        <f t="shared" si="141"/>
        <v>34.690560000000005</v>
      </c>
      <c r="O68" s="74">
        <f t="shared" si="141"/>
        <v>34.690560000000005</v>
      </c>
      <c r="P68" s="74">
        <f t="shared" si="141"/>
        <v>25.690759999979491</v>
      </c>
      <c r="Q68" s="74">
        <f t="shared" si="141"/>
        <v>25.690759999979491</v>
      </c>
      <c r="R68" s="74">
        <f t="shared" si="141"/>
        <v>25.690759999979491</v>
      </c>
      <c r="S68" s="74">
        <f t="shared" si="141"/>
        <v>25.690759999979491</v>
      </c>
      <c r="T68" s="74">
        <f t="shared" si="129"/>
        <v>25.69075999998131</v>
      </c>
      <c r="U68" s="74">
        <f t="shared" si="130"/>
        <v>25.325680000039938</v>
      </c>
      <c r="V68" s="74">
        <f t="shared" si="131"/>
        <v>25.325680000039938</v>
      </c>
      <c r="W68" s="74">
        <f t="shared" si="132"/>
        <v>25.325680000039938</v>
      </c>
      <c r="X68" s="74">
        <f t="shared" si="133"/>
        <v>25.325680000039938</v>
      </c>
      <c r="Y68" s="74">
        <f t="shared" si="134"/>
        <v>25.325680000039938</v>
      </c>
      <c r="Z68" s="75">
        <f t="shared" si="135"/>
        <v>6841.7566000000998</v>
      </c>
      <c r="AA68" s="76">
        <f t="shared" si="136"/>
        <v>451.4666257785438</v>
      </c>
      <c r="AB68" s="77">
        <f t="shared" ca="1" si="137"/>
        <v>381.18941863265104</v>
      </c>
      <c r="AC68" s="305"/>
      <c r="AD68" s="34"/>
      <c r="AE68" s="33">
        <f>ROW()</f>
        <v>68</v>
      </c>
    </row>
    <row r="69" spans="1:31" x14ac:dyDescent="0.3">
      <c r="A69" s="438"/>
      <c r="B69" s="67" t="str">
        <f>N3_C6</f>
        <v>TR06 - Nebo</v>
      </c>
      <c r="C69" s="73">
        <f t="shared" si="127"/>
        <v>3939.1809999999996</v>
      </c>
      <c r="D69" s="74">
        <f t="shared" ref="D69:S69" si="142">IF(D57="","",D57-C57)</f>
        <v>162.58939999999984</v>
      </c>
      <c r="E69" s="74">
        <f t="shared" si="142"/>
        <v>162.58940000000075</v>
      </c>
      <c r="F69" s="74">
        <f t="shared" si="142"/>
        <v>103.79884000000038</v>
      </c>
      <c r="G69" s="74">
        <f t="shared" si="142"/>
        <v>103.79884000000038</v>
      </c>
      <c r="H69" s="74">
        <f t="shared" si="142"/>
        <v>103.79884000000038</v>
      </c>
      <c r="I69" s="74">
        <f t="shared" si="142"/>
        <v>103.79884000000038</v>
      </c>
      <c r="J69" s="74">
        <f t="shared" si="142"/>
        <v>103.79883999999856</v>
      </c>
      <c r="K69" s="74">
        <f t="shared" si="142"/>
        <v>126.14549999999963</v>
      </c>
      <c r="L69" s="74">
        <f t="shared" si="142"/>
        <v>126.14549999999963</v>
      </c>
      <c r="M69" s="74">
        <f t="shared" si="142"/>
        <v>126.14549999999963</v>
      </c>
      <c r="N69" s="74">
        <f t="shared" si="142"/>
        <v>126.14549999999963</v>
      </c>
      <c r="O69" s="74">
        <f t="shared" si="142"/>
        <v>126.14550000000145</v>
      </c>
      <c r="P69" s="74">
        <f t="shared" si="142"/>
        <v>5.4401399999997011</v>
      </c>
      <c r="Q69" s="74">
        <f t="shared" si="142"/>
        <v>5.4401399999997011</v>
      </c>
      <c r="R69" s="74">
        <f t="shared" si="142"/>
        <v>5.4401399999997011</v>
      </c>
      <c r="S69" s="74">
        <f t="shared" si="142"/>
        <v>5.4401399999997011</v>
      </c>
      <c r="T69" s="74">
        <f t="shared" si="129"/>
        <v>5.4401400000015201</v>
      </c>
      <c r="U69" s="74">
        <f t="shared" si="130"/>
        <v>5.1686600000002727</v>
      </c>
      <c r="V69" s="74">
        <f t="shared" si="131"/>
        <v>5.1686600000002727</v>
      </c>
      <c r="W69" s="74">
        <f t="shared" si="132"/>
        <v>5.1686600000002727</v>
      </c>
      <c r="X69" s="74">
        <f t="shared" si="133"/>
        <v>5.1686600000002727</v>
      </c>
      <c r="Y69" s="74">
        <f t="shared" si="134"/>
        <v>5.1686599999984537</v>
      </c>
      <c r="Z69" s="75">
        <f t="shared" si="135"/>
        <v>5467.1255000000001</v>
      </c>
      <c r="AA69" s="76">
        <f t="shared" si="136"/>
        <v>1261.3077589894515</v>
      </c>
      <c r="AB69" s="77">
        <f t="shared" ca="1" si="137"/>
        <v>1246.965044816086</v>
      </c>
      <c r="AC69" s="305"/>
      <c r="AD69" s="34"/>
      <c r="AE69" s="33">
        <f>ROW()</f>
        <v>69</v>
      </c>
    </row>
    <row r="70" spans="1:31" x14ac:dyDescent="0.3">
      <c r="A70" s="438"/>
      <c r="B70" s="67" t="str">
        <f>N3_C7</f>
        <v>TR07 - St. Lawrence</v>
      </c>
      <c r="C70" s="73">
        <f t="shared" si="127"/>
        <v>1338.4427000000001</v>
      </c>
      <c r="D70" s="74">
        <f t="shared" ref="D70:S70" si="143">IF(D58="","",D58-C58)</f>
        <v>2.4532500000000255</v>
      </c>
      <c r="E70" s="74">
        <f t="shared" si="143"/>
        <v>2.4532500000000255</v>
      </c>
      <c r="F70" s="74">
        <f t="shared" si="143"/>
        <v>2.0486799999998766</v>
      </c>
      <c r="G70" s="74">
        <f t="shared" si="143"/>
        <v>2.0486799999998766</v>
      </c>
      <c r="H70" s="74">
        <f t="shared" si="143"/>
        <v>2.0486799999998766</v>
      </c>
      <c r="I70" s="74">
        <f t="shared" si="143"/>
        <v>2.0486799999998766</v>
      </c>
      <c r="J70" s="74">
        <f t="shared" si="143"/>
        <v>2.0486800000003313</v>
      </c>
      <c r="K70" s="74">
        <f t="shared" si="143"/>
        <v>2.5932399999999234</v>
      </c>
      <c r="L70" s="74">
        <f t="shared" si="143"/>
        <v>2.5932399999999234</v>
      </c>
      <c r="M70" s="74">
        <f t="shared" si="143"/>
        <v>2.5932399999999234</v>
      </c>
      <c r="N70" s="74">
        <f t="shared" si="143"/>
        <v>2.5932399999999234</v>
      </c>
      <c r="O70" s="74">
        <f t="shared" si="143"/>
        <v>2.5932400000003781</v>
      </c>
      <c r="P70" s="74">
        <f t="shared" si="143"/>
        <v>33.883599999999888</v>
      </c>
      <c r="Q70" s="74">
        <f t="shared" si="143"/>
        <v>33.883599999999888</v>
      </c>
      <c r="R70" s="74">
        <f t="shared" si="143"/>
        <v>33.883599999999888</v>
      </c>
      <c r="S70" s="74">
        <f t="shared" si="143"/>
        <v>33.883599999999888</v>
      </c>
      <c r="T70" s="74">
        <f t="shared" si="129"/>
        <v>33.883600000000342</v>
      </c>
      <c r="U70" s="74">
        <f t="shared" si="130"/>
        <v>31.959039999999959</v>
      </c>
      <c r="V70" s="74">
        <f t="shared" si="131"/>
        <v>31.959039999999959</v>
      </c>
      <c r="W70" s="74">
        <f t="shared" si="132"/>
        <v>31.959039999999959</v>
      </c>
      <c r="X70" s="74">
        <f t="shared" si="133"/>
        <v>31.959039999999959</v>
      </c>
      <c r="Y70" s="74">
        <f t="shared" si="134"/>
        <v>31.959040000000186</v>
      </c>
      <c r="Z70" s="75">
        <f t="shared" si="135"/>
        <v>1695.7719999999999</v>
      </c>
      <c r="AA70" s="76">
        <f t="shared" si="136"/>
        <v>220.84969051794906</v>
      </c>
      <c r="AB70" s="77">
        <f t="shared" ca="1" si="137"/>
        <v>132.16531662313841</v>
      </c>
      <c r="AC70" s="305"/>
      <c r="AD70" s="34"/>
      <c r="AE70" s="33">
        <f>ROW()</f>
        <v>70</v>
      </c>
    </row>
    <row r="71" spans="1:31" ht="13.5" thickBot="1" x14ac:dyDescent="0.35">
      <c r="A71" s="438"/>
      <c r="B71" s="78" t="str">
        <f>N3_C8</f>
        <v>TR08 - Remainder of LGA</v>
      </c>
      <c r="C71" s="79">
        <f t="shared" si="127"/>
        <v>76967.746899999009</v>
      </c>
      <c r="D71" s="80">
        <f t="shared" ref="D71:S71" si="144">IF(D59="","",D59-C59)</f>
        <v>2525.2893500000064</v>
      </c>
      <c r="E71" s="80">
        <f t="shared" si="144"/>
        <v>2525.2893499999918</v>
      </c>
      <c r="F71" s="80">
        <f t="shared" si="144"/>
        <v>710.09332000020368</v>
      </c>
      <c r="G71" s="80">
        <f t="shared" si="144"/>
        <v>710.09332000020368</v>
      </c>
      <c r="H71" s="80">
        <f t="shared" si="144"/>
        <v>710.09332000020368</v>
      </c>
      <c r="I71" s="80">
        <f t="shared" si="144"/>
        <v>710.09332000020368</v>
      </c>
      <c r="J71" s="80">
        <f t="shared" si="144"/>
        <v>710.09332000018912</v>
      </c>
      <c r="K71" s="80">
        <f t="shared" si="144"/>
        <v>867.0631800002011</v>
      </c>
      <c r="L71" s="80">
        <f t="shared" si="144"/>
        <v>867.0631800002011</v>
      </c>
      <c r="M71" s="80">
        <f t="shared" si="144"/>
        <v>867.0631800002011</v>
      </c>
      <c r="N71" s="80">
        <f t="shared" si="144"/>
        <v>867.0631800002011</v>
      </c>
      <c r="O71" s="80">
        <f t="shared" si="144"/>
        <v>867.06318000018655</v>
      </c>
      <c r="P71" s="80">
        <f t="shared" si="144"/>
        <v>300.18227999999363</v>
      </c>
      <c r="Q71" s="80">
        <f t="shared" si="144"/>
        <v>300.18227999999363</v>
      </c>
      <c r="R71" s="80">
        <f t="shared" si="144"/>
        <v>300.18227999999363</v>
      </c>
      <c r="S71" s="80">
        <f t="shared" si="144"/>
        <v>300.18227999999363</v>
      </c>
      <c r="T71" s="80">
        <f t="shared" si="129"/>
        <v>300.18228000002273</v>
      </c>
      <c r="U71" s="80">
        <f t="shared" si="130"/>
        <v>286.35973999979615</v>
      </c>
      <c r="V71" s="80">
        <f t="shared" si="131"/>
        <v>286.35973999979615</v>
      </c>
      <c r="W71" s="80">
        <f t="shared" si="132"/>
        <v>286.35973999979615</v>
      </c>
      <c r="X71" s="80">
        <f t="shared" si="133"/>
        <v>286.35973999979615</v>
      </c>
      <c r="Y71" s="80">
        <f t="shared" si="134"/>
        <v>286.3597399998107</v>
      </c>
      <c r="Z71" s="81">
        <f t="shared" si="135"/>
        <v>92836.818199999994</v>
      </c>
      <c r="AA71" s="82">
        <f t="shared" si="136"/>
        <v>12890.114967920801</v>
      </c>
      <c r="AB71" s="83">
        <f t="shared" ca="1" si="137"/>
        <v>12095.484270297753</v>
      </c>
      <c r="AC71" s="305"/>
      <c r="AD71" s="34"/>
      <c r="AE71" s="33">
        <f>ROW()</f>
        <v>71</v>
      </c>
    </row>
    <row r="72" spans="1:31" x14ac:dyDescent="0.3">
      <c r="A72" s="438"/>
      <c r="B72" s="301"/>
      <c r="C72" s="295"/>
      <c r="D72" s="295"/>
      <c r="E72" s="295"/>
      <c r="F72" s="295"/>
      <c r="G72" s="295"/>
      <c r="H72" s="295"/>
      <c r="I72" s="295"/>
      <c r="J72" s="295"/>
      <c r="K72" s="295"/>
      <c r="L72" s="295"/>
      <c r="M72" s="295"/>
      <c r="N72" s="295"/>
      <c r="O72" s="295"/>
      <c r="P72" s="295"/>
      <c r="Q72" s="295"/>
      <c r="R72" s="295"/>
      <c r="S72" s="295"/>
      <c r="T72" s="295"/>
      <c r="U72" s="295"/>
      <c r="V72" s="295"/>
      <c r="W72" s="295"/>
      <c r="X72" s="295"/>
      <c r="Y72" s="295"/>
      <c r="Z72" s="301"/>
      <c r="AA72" s="301"/>
      <c r="AB72" s="301"/>
      <c r="AC72" s="301"/>
      <c r="AE72" s="33">
        <f>ROW()</f>
        <v>72</v>
      </c>
    </row>
    <row r="73" spans="1:31" x14ac:dyDescent="0.3">
      <c r="A73" s="438"/>
      <c r="B73" s="301"/>
      <c r="C73" s="295"/>
      <c r="D73" s="295"/>
      <c r="E73" s="295"/>
      <c r="F73" s="295"/>
      <c r="G73" s="295"/>
      <c r="H73" s="295"/>
      <c r="I73" s="295"/>
      <c r="J73" s="295"/>
      <c r="K73" s="295"/>
      <c r="L73" s="295"/>
      <c r="M73" s="295"/>
      <c r="N73" s="295"/>
      <c r="O73" s="295"/>
      <c r="P73" s="295"/>
      <c r="Q73" s="295"/>
      <c r="R73" s="295"/>
      <c r="S73" s="295"/>
      <c r="T73" s="295"/>
      <c r="U73" s="295"/>
      <c r="V73" s="295"/>
      <c r="W73" s="295"/>
      <c r="X73" s="295"/>
      <c r="Y73" s="295"/>
      <c r="Z73" s="301"/>
      <c r="AA73" s="301"/>
      <c r="AB73" s="301"/>
      <c r="AC73" s="301"/>
      <c r="AE73" s="33">
        <f>ROW()</f>
        <v>73</v>
      </c>
    </row>
    <row r="74" spans="1:31" x14ac:dyDescent="0.3">
      <c r="A74" s="438"/>
      <c r="B74" s="301"/>
      <c r="C74" s="295"/>
      <c r="D74" s="295"/>
      <c r="E74" s="295"/>
      <c r="F74" s="295"/>
      <c r="G74" s="295"/>
      <c r="H74" s="295"/>
      <c r="I74" s="295"/>
      <c r="J74" s="295"/>
      <c r="K74" s="295"/>
      <c r="L74" s="295"/>
      <c r="M74" s="295"/>
      <c r="N74" s="295"/>
      <c r="O74" s="295"/>
      <c r="P74" s="295"/>
      <c r="Q74" s="295"/>
      <c r="R74" s="295"/>
      <c r="S74" s="295"/>
      <c r="T74" s="295"/>
      <c r="U74" s="295"/>
      <c r="V74" s="295"/>
      <c r="W74" s="295"/>
      <c r="X74" s="295"/>
      <c r="Y74" s="295"/>
      <c r="Z74" s="301"/>
      <c r="AA74" s="301"/>
      <c r="AB74" s="301"/>
      <c r="AC74" s="301"/>
      <c r="AE74" s="33">
        <f>ROW()</f>
        <v>74</v>
      </c>
    </row>
    <row r="75" spans="1:31" s="5" customFormat="1" ht="16" thickBot="1" x14ac:dyDescent="0.4">
      <c r="A75" s="439"/>
      <c r="B75" s="302" t="str">
        <f>NETWORK_4</f>
        <v>Parks and Land for Community Facilities</v>
      </c>
      <c r="C75" s="302" t="s">
        <v>18</v>
      </c>
      <c r="D75" s="302"/>
      <c r="E75" s="302"/>
      <c r="F75" s="302"/>
      <c r="G75" s="302"/>
      <c r="H75" s="302"/>
      <c r="I75" s="302"/>
      <c r="J75" s="302"/>
      <c r="K75" s="302"/>
      <c r="L75" s="302"/>
      <c r="M75" s="302"/>
      <c r="N75" s="302"/>
      <c r="O75" s="302"/>
      <c r="P75" s="302"/>
      <c r="Q75" s="302"/>
      <c r="R75" s="302"/>
      <c r="S75" s="302"/>
      <c r="T75" s="302"/>
      <c r="U75" s="302"/>
      <c r="V75" s="302"/>
      <c r="W75" s="302"/>
      <c r="X75" s="302"/>
      <c r="Y75" s="302"/>
      <c r="Z75" s="302"/>
      <c r="AA75" s="302"/>
      <c r="AB75" s="302"/>
      <c r="AC75" s="302"/>
      <c r="AE75" s="33">
        <f>ROW()</f>
        <v>75</v>
      </c>
    </row>
    <row r="76" spans="1:31" s="16" customFormat="1" ht="13.5" thickBot="1" x14ac:dyDescent="0.35">
      <c r="A76" s="440"/>
      <c r="B76" s="59" t="s">
        <v>17</v>
      </c>
      <c r="C76" s="385">
        <f>BASE_YEAR</f>
        <v>2024</v>
      </c>
      <c r="D76" s="60">
        <f t="shared" ref="D76:Y76" si="145">C76+1</f>
        <v>2025</v>
      </c>
      <c r="E76" s="60">
        <f t="shared" si="145"/>
        <v>2026</v>
      </c>
      <c r="F76" s="60">
        <f t="shared" si="145"/>
        <v>2027</v>
      </c>
      <c r="G76" s="60">
        <f t="shared" si="145"/>
        <v>2028</v>
      </c>
      <c r="H76" s="60">
        <f t="shared" si="145"/>
        <v>2029</v>
      </c>
      <c r="I76" s="60">
        <f t="shared" si="145"/>
        <v>2030</v>
      </c>
      <c r="J76" s="60">
        <f t="shared" si="145"/>
        <v>2031</v>
      </c>
      <c r="K76" s="60">
        <f t="shared" si="145"/>
        <v>2032</v>
      </c>
      <c r="L76" s="60">
        <f t="shared" si="145"/>
        <v>2033</v>
      </c>
      <c r="M76" s="60">
        <f t="shared" si="145"/>
        <v>2034</v>
      </c>
      <c r="N76" s="60">
        <f t="shared" si="145"/>
        <v>2035</v>
      </c>
      <c r="O76" s="60">
        <f t="shared" si="145"/>
        <v>2036</v>
      </c>
      <c r="P76" s="60">
        <f t="shared" si="145"/>
        <v>2037</v>
      </c>
      <c r="Q76" s="60">
        <f t="shared" si="145"/>
        <v>2038</v>
      </c>
      <c r="R76" s="60">
        <f t="shared" si="145"/>
        <v>2039</v>
      </c>
      <c r="S76" s="60">
        <f t="shared" si="145"/>
        <v>2040</v>
      </c>
      <c r="T76" s="60">
        <f t="shared" si="145"/>
        <v>2041</v>
      </c>
      <c r="U76" s="60">
        <f t="shared" si="145"/>
        <v>2042</v>
      </c>
      <c r="V76" s="60">
        <f t="shared" si="145"/>
        <v>2043</v>
      </c>
      <c r="W76" s="60">
        <f t="shared" si="145"/>
        <v>2044</v>
      </c>
      <c r="X76" s="60">
        <f t="shared" si="145"/>
        <v>2045</v>
      </c>
      <c r="Y76" s="590">
        <f t="shared" si="145"/>
        <v>2046</v>
      </c>
      <c r="Z76" s="301"/>
      <c r="AA76" s="301"/>
      <c r="AB76" s="301"/>
      <c r="AC76" s="301"/>
      <c r="AE76" s="33">
        <f>ROW()</f>
        <v>76</v>
      </c>
    </row>
    <row r="77" spans="1:31" s="18" customFormat="1" x14ac:dyDescent="0.3">
      <c r="A77" s="438"/>
      <c r="B77" s="84" t="s">
        <v>3575</v>
      </c>
      <c r="C77" s="667">
        <v>3216.2658857999995</v>
      </c>
      <c r="D77" s="664">
        <f>(E77-C77)/2+C77</f>
        <v>3219.9139673999998</v>
      </c>
      <c r="E77" s="670">
        <v>3223.5620490000001</v>
      </c>
      <c r="F77" s="664">
        <f>($J77-$E77)/5+E77</f>
        <v>3226.4859315399999</v>
      </c>
      <c r="G77" s="664">
        <f t="shared" ref="G77:I77" si="146">($J77-$E77)/5+F77</f>
        <v>3229.4098140799997</v>
      </c>
      <c r="H77" s="664">
        <f t="shared" si="146"/>
        <v>3232.3336966199995</v>
      </c>
      <c r="I77" s="664">
        <f t="shared" si="146"/>
        <v>3235.2575791599993</v>
      </c>
      <c r="J77" s="670">
        <v>3238.1814617</v>
      </c>
      <c r="K77" s="664">
        <f>($O77-$J77)/5+J77</f>
        <v>3240.51206968</v>
      </c>
      <c r="L77" s="664">
        <f t="shared" ref="L77:N77" si="147">($O77-$J77)/5+K77</f>
        <v>3242.8426776599999</v>
      </c>
      <c r="M77" s="664">
        <f t="shared" si="147"/>
        <v>3245.1732856399999</v>
      </c>
      <c r="N77" s="664">
        <f t="shared" si="147"/>
        <v>3247.5038936199999</v>
      </c>
      <c r="O77" s="670">
        <v>3249.8345016000003</v>
      </c>
      <c r="P77" s="664">
        <f>($T77-$O77)/5+O77</f>
        <v>3267.8519232600001</v>
      </c>
      <c r="Q77" s="664">
        <f t="shared" ref="Q77:S77" si="148">($T77-$O77)/5+P77</f>
        <v>3285.86934492</v>
      </c>
      <c r="R77" s="664">
        <f t="shared" si="148"/>
        <v>3303.8867665799999</v>
      </c>
      <c r="S77" s="664">
        <f t="shared" si="148"/>
        <v>3321.9041882399997</v>
      </c>
      <c r="T77" s="670">
        <v>3339.9216099</v>
      </c>
      <c r="U77" s="664">
        <f>($Y77-$T77)/5+T77</f>
        <v>3357.3395311200002</v>
      </c>
      <c r="V77" s="664">
        <f t="shared" ref="V77:X77" si="149">($Y77-$T77)/5+U77</f>
        <v>3374.7574523400003</v>
      </c>
      <c r="W77" s="664">
        <f t="shared" si="149"/>
        <v>3392.1753735600005</v>
      </c>
      <c r="X77" s="664">
        <f t="shared" si="149"/>
        <v>3409.5932947800006</v>
      </c>
      <c r="Y77" s="673">
        <v>3427.0112159999999</v>
      </c>
      <c r="Z77" s="305"/>
      <c r="AA77" s="307"/>
      <c r="AB77" s="305"/>
      <c r="AC77" s="305"/>
      <c r="AD77" s="34"/>
      <c r="AE77" s="33">
        <f>ROW()</f>
        <v>77</v>
      </c>
    </row>
    <row r="78" spans="1:31" s="18" customFormat="1" x14ac:dyDescent="0.3">
      <c r="A78" s="438"/>
      <c r="B78" s="84" t="s">
        <v>3576</v>
      </c>
      <c r="C78" s="668">
        <v>12104.057305100001</v>
      </c>
      <c r="D78" s="665">
        <f t="shared" ref="D78:D84" si="150">(E78-C78)/2+C78</f>
        <v>12363.102828549867</v>
      </c>
      <c r="E78" s="671">
        <v>12622.148351999733</v>
      </c>
      <c r="F78" s="665">
        <f t="shared" ref="F78:I78" si="151">($J78-$E78)/5+E78</f>
        <v>12772.092885859785</v>
      </c>
      <c r="G78" s="665">
        <f t="shared" si="151"/>
        <v>12922.037419719838</v>
      </c>
      <c r="H78" s="665">
        <f t="shared" si="151"/>
        <v>13071.981953579891</v>
      </c>
      <c r="I78" s="665">
        <f t="shared" si="151"/>
        <v>13221.926487439943</v>
      </c>
      <c r="J78" s="671">
        <v>13371.871021299999</v>
      </c>
      <c r="K78" s="665">
        <f t="shared" ref="K78:N78" si="152">($O78-$J78)/5+J78</f>
        <v>13546.344663079999</v>
      </c>
      <c r="L78" s="665">
        <f t="shared" si="152"/>
        <v>13720.818304859999</v>
      </c>
      <c r="M78" s="665">
        <f t="shared" si="152"/>
        <v>13895.291946639998</v>
      </c>
      <c r="N78" s="665">
        <f t="shared" si="152"/>
        <v>14069.765588419998</v>
      </c>
      <c r="O78" s="671">
        <v>14244.239230199999</v>
      </c>
      <c r="P78" s="665">
        <f t="shared" ref="P78:S78" si="153">($T78-$O78)/5+O78</f>
        <v>14357.967677279999</v>
      </c>
      <c r="Q78" s="665">
        <f t="shared" si="153"/>
        <v>14471.69612436</v>
      </c>
      <c r="R78" s="665">
        <f t="shared" si="153"/>
        <v>14585.42457144</v>
      </c>
      <c r="S78" s="665">
        <f t="shared" si="153"/>
        <v>14699.153018520001</v>
      </c>
      <c r="T78" s="671">
        <v>14812.8814656</v>
      </c>
      <c r="U78" s="665">
        <f t="shared" ref="U78:X78" si="154">($Y78-$T78)/5+T78</f>
        <v>14920.33672632</v>
      </c>
      <c r="V78" s="665">
        <f t="shared" si="154"/>
        <v>15027.79198704</v>
      </c>
      <c r="W78" s="665">
        <f t="shared" si="154"/>
        <v>15135.24724776</v>
      </c>
      <c r="X78" s="665">
        <f t="shared" si="154"/>
        <v>15242.702508480001</v>
      </c>
      <c r="Y78" s="674">
        <v>15350.157769200001</v>
      </c>
      <c r="Z78" s="305"/>
      <c r="AA78" s="301"/>
      <c r="AB78" s="305"/>
      <c r="AC78" s="305"/>
      <c r="AD78" s="34"/>
      <c r="AE78" s="33">
        <f>ROW()</f>
        <v>78</v>
      </c>
    </row>
    <row r="79" spans="1:31" s="18" customFormat="1" x14ac:dyDescent="0.3">
      <c r="A79" s="438"/>
      <c r="B79" s="84" t="s">
        <v>3577</v>
      </c>
      <c r="C79" s="668">
        <v>5475.7838053000005</v>
      </c>
      <c r="D79" s="665">
        <f t="shared" si="150"/>
        <v>5493.8052441500004</v>
      </c>
      <c r="E79" s="671">
        <v>5511.8266830000002</v>
      </c>
      <c r="F79" s="665">
        <f t="shared" ref="F79:I79" si="155">($J79-$E79)/5+E79</f>
        <v>5516.2171439800004</v>
      </c>
      <c r="G79" s="665">
        <f t="shared" si="155"/>
        <v>5520.6076049600006</v>
      </c>
      <c r="H79" s="665">
        <f t="shared" si="155"/>
        <v>5524.9980659400007</v>
      </c>
      <c r="I79" s="665">
        <f t="shared" si="155"/>
        <v>5529.3885269200009</v>
      </c>
      <c r="J79" s="671">
        <v>5533.7789878999993</v>
      </c>
      <c r="K79" s="665">
        <f t="shared" ref="K79:N79" si="156">($O79-$J79)/5+J79</f>
        <v>5538.4268491599996</v>
      </c>
      <c r="L79" s="665">
        <f t="shared" si="156"/>
        <v>5543.07471042</v>
      </c>
      <c r="M79" s="665">
        <f t="shared" si="156"/>
        <v>5547.7225716800003</v>
      </c>
      <c r="N79" s="665">
        <f t="shared" si="156"/>
        <v>5552.3704329400007</v>
      </c>
      <c r="O79" s="671">
        <v>5557.0182942000001</v>
      </c>
      <c r="P79" s="665">
        <f t="shared" ref="P79:S79" si="157">($T79-$O79)/5+O79</f>
        <v>5558.9923319999998</v>
      </c>
      <c r="Q79" s="665">
        <f t="shared" si="157"/>
        <v>5560.9663697999995</v>
      </c>
      <c r="R79" s="665">
        <f t="shared" si="157"/>
        <v>5562.9404075999992</v>
      </c>
      <c r="S79" s="665">
        <f t="shared" si="157"/>
        <v>5564.9144453999988</v>
      </c>
      <c r="T79" s="671">
        <v>5566.8884831999994</v>
      </c>
      <c r="U79" s="665">
        <f t="shared" ref="U79:X79" si="158">($Y79-$T79)/5+T79</f>
        <v>5568.8452994999998</v>
      </c>
      <c r="V79" s="665">
        <f t="shared" si="158"/>
        <v>5570.8021158000001</v>
      </c>
      <c r="W79" s="665">
        <f t="shared" si="158"/>
        <v>5572.7589321000005</v>
      </c>
      <c r="X79" s="665">
        <f t="shared" si="158"/>
        <v>5574.7157484000008</v>
      </c>
      <c r="Y79" s="674">
        <v>5576.6725647000003</v>
      </c>
      <c r="Z79" s="305"/>
      <c r="AA79" s="301"/>
      <c r="AB79" s="305"/>
      <c r="AC79" s="305"/>
      <c r="AD79" s="34"/>
      <c r="AE79" s="33">
        <f>ROW()</f>
        <v>79</v>
      </c>
    </row>
    <row r="80" spans="1:31" s="18" customFormat="1" x14ac:dyDescent="0.3">
      <c r="A80" s="438"/>
      <c r="B80" s="84" t="s">
        <v>3578</v>
      </c>
      <c r="C80" s="668">
        <v>4136.9234270999996</v>
      </c>
      <c r="D80" s="665">
        <f t="shared" si="150"/>
        <v>4134.3313570499995</v>
      </c>
      <c r="E80" s="671">
        <v>4131.7392870000003</v>
      </c>
      <c r="F80" s="665">
        <f t="shared" ref="F80:I80" si="159">($J80-$E80)/5+E80</f>
        <v>4130.6931082199999</v>
      </c>
      <c r="G80" s="665">
        <f t="shared" si="159"/>
        <v>4129.6469294399994</v>
      </c>
      <c r="H80" s="665">
        <f t="shared" si="159"/>
        <v>4128.600750659999</v>
      </c>
      <c r="I80" s="665">
        <f t="shared" si="159"/>
        <v>4127.5545718799985</v>
      </c>
      <c r="J80" s="671">
        <v>4126.5083930999999</v>
      </c>
      <c r="K80" s="665">
        <f t="shared" ref="K80:N80" si="160">($O80-$J80)/5+J80</f>
        <v>4124.7981932399998</v>
      </c>
      <c r="L80" s="665">
        <f t="shared" si="160"/>
        <v>4123.0879933799997</v>
      </c>
      <c r="M80" s="665">
        <f t="shared" si="160"/>
        <v>4121.3777935199996</v>
      </c>
      <c r="N80" s="665">
        <f t="shared" si="160"/>
        <v>4119.6675936599995</v>
      </c>
      <c r="O80" s="671">
        <v>4117.9573937999994</v>
      </c>
      <c r="P80" s="665">
        <f t="shared" ref="P80:S80" si="161">($T80-$O80)/5+O80</f>
        <v>4119.2193372599995</v>
      </c>
      <c r="Q80" s="665">
        <f t="shared" si="161"/>
        <v>4120.4812807199996</v>
      </c>
      <c r="R80" s="665">
        <f t="shared" si="161"/>
        <v>4121.7432241799997</v>
      </c>
      <c r="S80" s="665">
        <f t="shared" si="161"/>
        <v>4123.0051676399999</v>
      </c>
      <c r="T80" s="671">
        <v>4124.2671111</v>
      </c>
      <c r="U80" s="665">
        <f t="shared" ref="U80:X80" si="162">($Y80-$T80)/5+T80</f>
        <v>4125.5273510999996</v>
      </c>
      <c r="V80" s="665">
        <f t="shared" si="162"/>
        <v>4126.7875910999992</v>
      </c>
      <c r="W80" s="665">
        <f t="shared" si="162"/>
        <v>4128.0478310999988</v>
      </c>
      <c r="X80" s="665">
        <f t="shared" si="162"/>
        <v>4129.3080710999984</v>
      </c>
      <c r="Y80" s="674">
        <v>4130.5683110999998</v>
      </c>
      <c r="Z80" s="305"/>
      <c r="AA80" s="301"/>
      <c r="AB80" s="305"/>
      <c r="AC80" s="305"/>
      <c r="AD80" s="34"/>
      <c r="AE80" s="33">
        <f>ROW()</f>
        <v>80</v>
      </c>
    </row>
    <row r="81" spans="1:31" s="18" customFormat="1" x14ac:dyDescent="0.3">
      <c r="A81" s="438"/>
      <c r="B81" s="84" t="s">
        <v>3579</v>
      </c>
      <c r="C81" s="668">
        <v>1197.1532586999999</v>
      </c>
      <c r="D81" s="665">
        <f t="shared" si="150"/>
        <v>1198.50667985</v>
      </c>
      <c r="E81" s="671">
        <v>1199.860101</v>
      </c>
      <c r="F81" s="665">
        <f t="shared" ref="F81:I81" si="163">($J81-$E81)/5+E81</f>
        <v>1201.8541026600001</v>
      </c>
      <c r="G81" s="665">
        <f t="shared" si="163"/>
        <v>1203.8481043200002</v>
      </c>
      <c r="H81" s="665">
        <f t="shared" si="163"/>
        <v>1205.8421059800003</v>
      </c>
      <c r="I81" s="665">
        <f t="shared" si="163"/>
        <v>1207.8361076400004</v>
      </c>
      <c r="J81" s="671">
        <v>1209.8301093</v>
      </c>
      <c r="K81" s="665">
        <f t="shared" ref="K81:N81" si="164">($O81-$J81)/5+J81</f>
        <v>1213.46203494</v>
      </c>
      <c r="L81" s="665">
        <f t="shared" si="164"/>
        <v>1217.0939605799999</v>
      </c>
      <c r="M81" s="665">
        <f t="shared" si="164"/>
        <v>1220.7258862199999</v>
      </c>
      <c r="N81" s="665">
        <f t="shared" si="164"/>
        <v>1224.3578118599999</v>
      </c>
      <c r="O81" s="671">
        <v>1227.9897374999998</v>
      </c>
      <c r="P81" s="665">
        <f t="shared" ref="P81:S81" si="165">($T81-$O81)/5+O81</f>
        <v>1232.2509880799998</v>
      </c>
      <c r="Q81" s="665">
        <f t="shared" si="165"/>
        <v>1236.5122386599999</v>
      </c>
      <c r="R81" s="665">
        <f t="shared" si="165"/>
        <v>1240.7734892399999</v>
      </c>
      <c r="S81" s="665">
        <f t="shared" si="165"/>
        <v>1245.0347398199999</v>
      </c>
      <c r="T81" s="671">
        <v>1249.2959903999999</v>
      </c>
      <c r="U81" s="665">
        <f t="shared" ref="U81:X81" si="166">($Y81-$T81)/5+T81</f>
        <v>1253.5143607799998</v>
      </c>
      <c r="V81" s="665">
        <f t="shared" si="166"/>
        <v>1257.7327311599997</v>
      </c>
      <c r="W81" s="665">
        <f t="shared" si="166"/>
        <v>1261.9511015399996</v>
      </c>
      <c r="X81" s="665">
        <f t="shared" si="166"/>
        <v>1266.1694719199995</v>
      </c>
      <c r="Y81" s="674">
        <v>1270.3878422999999</v>
      </c>
      <c r="Z81" s="305"/>
      <c r="AA81" s="301"/>
      <c r="AB81" s="305"/>
      <c r="AC81" s="305"/>
      <c r="AD81" s="34"/>
      <c r="AE81" s="33">
        <f>ROW()</f>
        <v>81</v>
      </c>
    </row>
    <row r="82" spans="1:31" s="18" customFormat="1" x14ac:dyDescent="0.3">
      <c r="A82" s="438"/>
      <c r="B82" s="84" t="s">
        <v>3580</v>
      </c>
      <c r="C82" s="668">
        <v>1067.518051</v>
      </c>
      <c r="D82" s="665">
        <f t="shared" si="150"/>
        <v>1109.4475984999999</v>
      </c>
      <c r="E82" s="671">
        <v>1151.377146</v>
      </c>
      <c r="F82" s="665">
        <f t="shared" ref="F82:I82" si="167">($J82-$E82)/5+E82</f>
        <v>1178.446162</v>
      </c>
      <c r="G82" s="665">
        <f t="shared" si="167"/>
        <v>1205.5151779999999</v>
      </c>
      <c r="H82" s="665">
        <f t="shared" si="167"/>
        <v>1232.5841939999998</v>
      </c>
      <c r="I82" s="665">
        <f t="shared" si="167"/>
        <v>1259.6532099999997</v>
      </c>
      <c r="J82" s="671">
        <v>1286.7222259999999</v>
      </c>
      <c r="K82" s="665">
        <f t="shared" ref="K82:N82" si="168">($O82-$J82)/5+J82</f>
        <v>1318.4897328999998</v>
      </c>
      <c r="L82" s="665">
        <f t="shared" si="168"/>
        <v>1350.2572397999998</v>
      </c>
      <c r="M82" s="665">
        <f t="shared" si="168"/>
        <v>1382.0247466999997</v>
      </c>
      <c r="N82" s="665">
        <f t="shared" si="168"/>
        <v>1413.7922535999996</v>
      </c>
      <c r="O82" s="671">
        <v>1445.5597604999998</v>
      </c>
      <c r="P82" s="665">
        <f t="shared" ref="P82:S82" si="169">($T82-$O82)/5+O82</f>
        <v>1447.0122778799998</v>
      </c>
      <c r="Q82" s="665">
        <f t="shared" si="169"/>
        <v>1448.4647952599998</v>
      </c>
      <c r="R82" s="665">
        <f t="shared" si="169"/>
        <v>1449.9173126399999</v>
      </c>
      <c r="S82" s="665">
        <f t="shared" si="169"/>
        <v>1451.3698300199999</v>
      </c>
      <c r="T82" s="671">
        <v>1452.8223474000001</v>
      </c>
      <c r="U82" s="665">
        <f t="shared" ref="U82:X82" si="170">($Y82-$T82)/5+T82</f>
        <v>1454.2023796200001</v>
      </c>
      <c r="V82" s="665">
        <f t="shared" si="170"/>
        <v>1455.5824118400001</v>
      </c>
      <c r="W82" s="665">
        <f t="shared" si="170"/>
        <v>1456.9624440600001</v>
      </c>
      <c r="X82" s="665">
        <f t="shared" si="170"/>
        <v>1458.34247628</v>
      </c>
      <c r="Y82" s="674">
        <v>1459.7225084999998</v>
      </c>
      <c r="Z82" s="305"/>
      <c r="AA82" s="301"/>
      <c r="AB82" s="305"/>
      <c r="AC82" s="305"/>
      <c r="AD82" s="34"/>
      <c r="AE82" s="33">
        <f>ROW()</f>
        <v>82</v>
      </c>
    </row>
    <row r="83" spans="1:31" s="18" customFormat="1" x14ac:dyDescent="0.3">
      <c r="A83" s="438"/>
      <c r="B83" s="84" t="s">
        <v>3581</v>
      </c>
      <c r="C83" s="668">
        <v>324.04998440000003</v>
      </c>
      <c r="D83" s="665">
        <f t="shared" si="150"/>
        <v>324.11448370000005</v>
      </c>
      <c r="E83" s="671">
        <v>324.17898300000002</v>
      </c>
      <c r="F83" s="665">
        <f t="shared" ref="F83:I83" si="171">($J83-$E83)/5+E83</f>
        <v>324.48994534000002</v>
      </c>
      <c r="G83" s="665">
        <f t="shared" si="171"/>
        <v>324.80090768000002</v>
      </c>
      <c r="H83" s="665">
        <f t="shared" si="171"/>
        <v>325.11187002000003</v>
      </c>
      <c r="I83" s="665">
        <f t="shared" si="171"/>
        <v>325.42283236000003</v>
      </c>
      <c r="J83" s="671">
        <v>325.73379470000003</v>
      </c>
      <c r="K83" s="665">
        <f t="shared" ref="K83:N83" si="172">($O83-$J83)/5+J83</f>
        <v>325.94182726000003</v>
      </c>
      <c r="L83" s="665">
        <f t="shared" si="172"/>
        <v>326.14985982000002</v>
      </c>
      <c r="M83" s="665">
        <f t="shared" si="172"/>
        <v>326.35789238000001</v>
      </c>
      <c r="N83" s="665">
        <f t="shared" si="172"/>
        <v>326.56592494</v>
      </c>
      <c r="O83" s="671">
        <v>326.77395749999999</v>
      </c>
      <c r="P83" s="665">
        <f t="shared" ref="P83:S83" si="173">($T83-$O83)/5+O83</f>
        <v>335.82087869999998</v>
      </c>
      <c r="Q83" s="665">
        <f t="shared" si="173"/>
        <v>344.86779989999997</v>
      </c>
      <c r="R83" s="665">
        <f t="shared" si="173"/>
        <v>353.91472109999995</v>
      </c>
      <c r="S83" s="665">
        <f t="shared" si="173"/>
        <v>362.96164229999994</v>
      </c>
      <c r="T83" s="671">
        <v>372.00856349999998</v>
      </c>
      <c r="U83" s="665">
        <f t="shared" ref="U83:X83" si="174">($Y83-$T83)/5+T83</f>
        <v>380.54162717999998</v>
      </c>
      <c r="V83" s="665">
        <f t="shared" si="174"/>
        <v>389.07469085999998</v>
      </c>
      <c r="W83" s="665">
        <f t="shared" si="174"/>
        <v>397.60775453999997</v>
      </c>
      <c r="X83" s="665">
        <f t="shared" si="174"/>
        <v>406.14081821999997</v>
      </c>
      <c r="Y83" s="674">
        <v>414.67388189999997</v>
      </c>
      <c r="Z83" s="301"/>
      <c r="AA83" s="301"/>
      <c r="AB83" s="301"/>
      <c r="AC83" s="301"/>
      <c r="AD83" s="16"/>
      <c r="AE83" s="33">
        <f>ROW()</f>
        <v>83</v>
      </c>
    </row>
    <row r="84" spans="1:31" s="18" customFormat="1" ht="13.5" thickBot="1" x14ac:dyDescent="0.35">
      <c r="A84" s="438"/>
      <c r="B84" s="85" t="s">
        <v>3582</v>
      </c>
      <c r="C84" s="669">
        <v>8980.5882149000008</v>
      </c>
      <c r="D84" s="666">
        <f t="shared" si="150"/>
        <v>9250.4615804498662</v>
      </c>
      <c r="E84" s="672">
        <v>9520.3349459997316</v>
      </c>
      <c r="F84" s="666">
        <f t="shared" ref="F84:I84" si="175">($J84-$E84)/5+E84</f>
        <v>9594.4238769197855</v>
      </c>
      <c r="G84" s="666">
        <f t="shared" si="175"/>
        <v>9668.5128078398393</v>
      </c>
      <c r="H84" s="666">
        <f t="shared" si="175"/>
        <v>9742.6017387598931</v>
      </c>
      <c r="I84" s="666">
        <f t="shared" si="175"/>
        <v>9816.690669679947</v>
      </c>
      <c r="J84" s="672">
        <v>9890.7796006000008</v>
      </c>
      <c r="K84" s="666">
        <f t="shared" ref="K84:N84" si="176">($O84-$J84)/5+J84</f>
        <v>9978.4233516199474</v>
      </c>
      <c r="L84" s="666">
        <f t="shared" si="176"/>
        <v>10066.067102639894</v>
      </c>
      <c r="M84" s="666">
        <f t="shared" si="176"/>
        <v>10153.710853659841</v>
      </c>
      <c r="N84" s="666">
        <f t="shared" si="176"/>
        <v>10241.354604679787</v>
      </c>
      <c r="O84" s="672">
        <v>10328.998355699734</v>
      </c>
      <c r="P84" s="666">
        <f t="shared" ref="P84:S84" si="177">($T84-$O84)/5+O84</f>
        <v>10360.167577919787</v>
      </c>
      <c r="Q84" s="666">
        <f t="shared" si="177"/>
        <v>10391.336800139839</v>
      </c>
      <c r="R84" s="666">
        <f t="shared" si="177"/>
        <v>10422.506022359892</v>
      </c>
      <c r="S84" s="666">
        <f t="shared" si="177"/>
        <v>10453.675244579945</v>
      </c>
      <c r="T84" s="672">
        <v>10484.844466799999</v>
      </c>
      <c r="U84" s="666">
        <f t="shared" ref="U84:X84" si="178">($Y84-$T84)/5+T84</f>
        <v>10514.622496200052</v>
      </c>
      <c r="V84" s="666">
        <f t="shared" si="178"/>
        <v>10544.400525600106</v>
      </c>
      <c r="W84" s="666">
        <f t="shared" si="178"/>
        <v>10574.178555000159</v>
      </c>
      <c r="X84" s="666">
        <f t="shared" si="178"/>
        <v>10603.956584400212</v>
      </c>
      <c r="Y84" s="675">
        <v>10633.734613800267</v>
      </c>
      <c r="Z84" s="301"/>
      <c r="AA84" s="301"/>
      <c r="AB84" s="301"/>
      <c r="AC84" s="301"/>
      <c r="AD84" s="16"/>
      <c r="AE84" s="33">
        <f>ROW()</f>
        <v>84</v>
      </c>
    </row>
    <row r="85" spans="1:31" x14ac:dyDescent="0.3">
      <c r="A85" s="438"/>
      <c r="B85" s="301"/>
      <c r="C85" s="304"/>
      <c r="D85" s="304"/>
      <c r="E85" s="304"/>
      <c r="F85" s="304"/>
      <c r="G85" s="304"/>
      <c r="H85" s="304"/>
      <c r="I85" s="304"/>
      <c r="J85" s="304"/>
      <c r="K85" s="304"/>
      <c r="L85" s="304"/>
      <c r="M85" s="304"/>
      <c r="N85" s="304"/>
      <c r="O85" s="304"/>
      <c r="P85" s="304"/>
      <c r="Q85" s="304"/>
      <c r="R85" s="304"/>
      <c r="S85" s="304"/>
      <c r="T85" s="304"/>
      <c r="U85" s="304"/>
      <c r="V85" s="304"/>
      <c r="W85" s="304"/>
      <c r="X85" s="304"/>
      <c r="Y85" s="304"/>
      <c r="Z85" s="301"/>
      <c r="AA85" s="301"/>
      <c r="AB85" s="301"/>
      <c r="AC85" s="301"/>
      <c r="AE85" s="33">
        <f>ROW()</f>
        <v>85</v>
      </c>
    </row>
    <row r="86" spans="1:31" x14ac:dyDescent="0.3">
      <c r="A86" s="438"/>
      <c r="B86" s="301"/>
      <c r="C86" s="295"/>
      <c r="D86" s="295"/>
      <c r="E86" s="295"/>
      <c r="F86" s="295"/>
      <c r="G86" s="295"/>
      <c r="H86" s="295"/>
      <c r="I86" s="295"/>
      <c r="J86" s="295"/>
      <c r="K86" s="295"/>
      <c r="L86" s="295"/>
      <c r="M86" s="295"/>
      <c r="N86" s="295"/>
      <c r="O86" s="295"/>
      <c r="P86" s="295"/>
      <c r="Q86" s="295"/>
      <c r="R86" s="295"/>
      <c r="S86" s="295"/>
      <c r="T86" s="295"/>
      <c r="U86" s="295"/>
      <c r="V86" s="295"/>
      <c r="W86" s="295"/>
      <c r="X86" s="295"/>
      <c r="Y86" s="295"/>
      <c r="Z86" s="301"/>
      <c r="AA86" s="301"/>
      <c r="AB86" s="301"/>
      <c r="AC86" s="301"/>
      <c r="AE86" s="33">
        <f>ROW()</f>
        <v>86</v>
      </c>
    </row>
    <row r="87" spans="1:31" s="5" customFormat="1" ht="16" thickBot="1" x14ac:dyDescent="0.4">
      <c r="A87" s="439"/>
      <c r="B87" s="302" t="str">
        <f>NETWORK_4</f>
        <v>Parks and Land for Community Facilities</v>
      </c>
      <c r="C87" s="302" t="s">
        <v>19</v>
      </c>
      <c r="D87" s="302"/>
      <c r="E87" s="302"/>
      <c r="F87" s="302"/>
      <c r="G87" s="302"/>
      <c r="H87" s="302"/>
      <c r="I87" s="302"/>
      <c r="J87" s="302"/>
      <c r="K87" s="302"/>
      <c r="L87" s="302"/>
      <c r="M87" s="302"/>
      <c r="N87" s="302"/>
      <c r="O87" s="302"/>
      <c r="P87" s="302"/>
      <c r="Q87" s="302"/>
      <c r="R87" s="302"/>
      <c r="S87" s="302"/>
      <c r="T87" s="302"/>
      <c r="U87" s="302"/>
      <c r="V87" s="302"/>
      <c r="W87" s="302"/>
      <c r="X87" s="302"/>
      <c r="Y87" s="302"/>
      <c r="Z87" s="302"/>
      <c r="AA87" s="302"/>
      <c r="AB87" s="302"/>
      <c r="AC87" s="302"/>
      <c r="AE87" s="33">
        <f>ROW()</f>
        <v>87</v>
      </c>
    </row>
    <row r="88" spans="1:31" s="17" customFormat="1" ht="52.5" thickBot="1" x14ac:dyDescent="0.4">
      <c r="A88" s="440"/>
      <c r="B88" s="61" t="s">
        <v>17</v>
      </c>
      <c r="C88" s="62">
        <f>BASE_YEAR</f>
        <v>2024</v>
      </c>
      <c r="D88" s="63">
        <f t="shared" ref="D88:Y88" si="179">C88+1</f>
        <v>2025</v>
      </c>
      <c r="E88" s="63">
        <f t="shared" si="179"/>
        <v>2026</v>
      </c>
      <c r="F88" s="63">
        <f t="shared" si="179"/>
        <v>2027</v>
      </c>
      <c r="G88" s="63">
        <f t="shared" si="179"/>
        <v>2028</v>
      </c>
      <c r="H88" s="63">
        <f t="shared" si="179"/>
        <v>2029</v>
      </c>
      <c r="I88" s="63">
        <f t="shared" si="179"/>
        <v>2030</v>
      </c>
      <c r="J88" s="63">
        <f t="shared" si="179"/>
        <v>2031</v>
      </c>
      <c r="K88" s="63">
        <f t="shared" si="179"/>
        <v>2032</v>
      </c>
      <c r="L88" s="63">
        <f t="shared" si="179"/>
        <v>2033</v>
      </c>
      <c r="M88" s="63">
        <f t="shared" si="179"/>
        <v>2034</v>
      </c>
      <c r="N88" s="63">
        <f t="shared" si="179"/>
        <v>2035</v>
      </c>
      <c r="O88" s="63">
        <f t="shared" si="179"/>
        <v>2036</v>
      </c>
      <c r="P88" s="63">
        <f t="shared" si="179"/>
        <v>2037</v>
      </c>
      <c r="Q88" s="63">
        <f t="shared" si="179"/>
        <v>2038</v>
      </c>
      <c r="R88" s="63">
        <f t="shared" si="179"/>
        <v>2039</v>
      </c>
      <c r="S88" s="63">
        <f t="shared" si="179"/>
        <v>2040</v>
      </c>
      <c r="T88" s="63">
        <f t="shared" si="179"/>
        <v>2041</v>
      </c>
      <c r="U88" s="63">
        <f t="shared" si="179"/>
        <v>2042</v>
      </c>
      <c r="V88" s="63">
        <f t="shared" si="179"/>
        <v>2043</v>
      </c>
      <c r="W88" s="63">
        <f t="shared" si="179"/>
        <v>2044</v>
      </c>
      <c r="X88" s="63">
        <f t="shared" si="179"/>
        <v>2045</v>
      </c>
      <c r="Y88" s="63">
        <f t="shared" si="179"/>
        <v>2046</v>
      </c>
      <c r="Z88" s="64" t="s">
        <v>90</v>
      </c>
      <c r="AA88" s="65" t="s">
        <v>91</v>
      </c>
      <c r="AB88" s="66" t="s">
        <v>92</v>
      </c>
      <c r="AC88" s="303"/>
      <c r="AE88" s="33">
        <f>ROW()</f>
        <v>88</v>
      </c>
    </row>
    <row r="89" spans="1:31" x14ac:dyDescent="0.3">
      <c r="A89" s="438"/>
      <c r="B89" s="67" t="str">
        <f>N4_C1</f>
        <v>PPCL01 - Clermont</v>
      </c>
      <c r="C89" s="68">
        <f t="shared" ref="C89:C96" si="180">IF(C77="","",C77)</f>
        <v>3216.2658857999995</v>
      </c>
      <c r="D89" s="69">
        <f t="shared" ref="D89:S89" si="181">IF(D77="","",D77-C77)</f>
        <v>3.648081600000296</v>
      </c>
      <c r="E89" s="69">
        <f t="shared" si="181"/>
        <v>3.648081600000296</v>
      </c>
      <c r="F89" s="69">
        <f t="shared" si="181"/>
        <v>2.923882539999795</v>
      </c>
      <c r="G89" s="69">
        <f t="shared" si="181"/>
        <v>2.923882539999795</v>
      </c>
      <c r="H89" s="69">
        <f t="shared" si="181"/>
        <v>2.923882539999795</v>
      </c>
      <c r="I89" s="69">
        <f t="shared" si="181"/>
        <v>2.923882539999795</v>
      </c>
      <c r="J89" s="69">
        <f t="shared" si="181"/>
        <v>2.9238825400007045</v>
      </c>
      <c r="K89" s="69">
        <f t="shared" si="181"/>
        <v>2.3306079799999679</v>
      </c>
      <c r="L89" s="69">
        <f t="shared" si="181"/>
        <v>2.3306079799999679</v>
      </c>
      <c r="M89" s="69">
        <f t="shared" si="181"/>
        <v>2.3306079799999679</v>
      </c>
      <c r="N89" s="69">
        <f t="shared" si="181"/>
        <v>2.3306079799999679</v>
      </c>
      <c r="O89" s="69">
        <f t="shared" si="181"/>
        <v>2.3306079800004227</v>
      </c>
      <c r="P89" s="69">
        <f t="shared" si="181"/>
        <v>18.017421659999854</v>
      </c>
      <c r="Q89" s="69">
        <f t="shared" si="181"/>
        <v>18.017421659999854</v>
      </c>
      <c r="R89" s="69">
        <f t="shared" si="181"/>
        <v>18.017421659999854</v>
      </c>
      <c r="S89" s="69">
        <f t="shared" si="181"/>
        <v>18.017421659999854</v>
      </c>
      <c r="T89" s="69">
        <f t="shared" ref="T89:T96" si="182">IF(T77="","",T77-S77)</f>
        <v>18.017421660000309</v>
      </c>
      <c r="U89" s="69">
        <f t="shared" ref="U89:U96" si="183">IF(U77="","",U77-T77)</f>
        <v>17.417921220000153</v>
      </c>
      <c r="V89" s="69">
        <f t="shared" ref="V89:V96" si="184">IF(V77="","",V77-U77)</f>
        <v>17.417921220000153</v>
      </c>
      <c r="W89" s="69">
        <f t="shared" ref="W89:W96" si="185">IF(W77="","",W77-V77)</f>
        <v>17.417921220000153</v>
      </c>
      <c r="X89" s="69">
        <f t="shared" ref="X89:X96" si="186">IF(X77="","",X77-W77)</f>
        <v>17.417921220000153</v>
      </c>
      <c r="Y89" s="69">
        <f t="shared" ref="Y89:Y96" si="187">IF(Y77="","",Y77-X77)</f>
        <v>17.417921219999243</v>
      </c>
      <c r="Z89" s="70">
        <f t="shared" ref="Z89:Z96" si="188">IF(C89="","",SUM(C89:Y89))</f>
        <v>3427.0112159999999</v>
      </c>
      <c r="AA89" s="71">
        <f t="shared" ref="AA89:AA96" si="189">IF(Z89="","",NPV(RWACC_4,D89:Y89))</f>
        <v>134.56526439841952</v>
      </c>
      <c r="AB89" s="72">
        <f t="shared" ref="AB89:AB96" ca="1" si="190">IF(Z89="","",NPV(RWACC_4,INDIRECT("D"&amp;AE89&amp;":"&amp;VLOOKUP(P_HORIZON_4,P_HORIZON_LOOKUP,2,FALSE)&amp;AE89)))</f>
        <v>86.231602375253786</v>
      </c>
      <c r="AC89" s="305"/>
      <c r="AD89" s="34"/>
      <c r="AE89" s="33">
        <f>ROW()</f>
        <v>89</v>
      </c>
    </row>
    <row r="90" spans="1:31" x14ac:dyDescent="0.3">
      <c r="A90" s="438"/>
      <c r="B90" s="67" t="str">
        <f>N4_C2</f>
        <v>PPCL02 - Moranbah</v>
      </c>
      <c r="C90" s="73">
        <f t="shared" si="180"/>
        <v>12104.057305100001</v>
      </c>
      <c r="D90" s="74">
        <f t="shared" ref="D90:S90" si="191">IF(D78="","",D78-C78)</f>
        <v>259.04552344986587</v>
      </c>
      <c r="E90" s="74">
        <f t="shared" si="191"/>
        <v>259.04552344986587</v>
      </c>
      <c r="F90" s="74">
        <f t="shared" si="191"/>
        <v>149.94453386005262</v>
      </c>
      <c r="G90" s="74">
        <f t="shared" si="191"/>
        <v>149.94453386005262</v>
      </c>
      <c r="H90" s="74">
        <f t="shared" si="191"/>
        <v>149.94453386005262</v>
      </c>
      <c r="I90" s="74">
        <f t="shared" si="191"/>
        <v>149.94453386005262</v>
      </c>
      <c r="J90" s="74">
        <f t="shared" si="191"/>
        <v>149.94453386005625</v>
      </c>
      <c r="K90" s="74">
        <f t="shared" si="191"/>
        <v>174.47364177999953</v>
      </c>
      <c r="L90" s="74">
        <f t="shared" si="191"/>
        <v>174.47364177999953</v>
      </c>
      <c r="M90" s="74">
        <f t="shared" si="191"/>
        <v>174.47364177999953</v>
      </c>
      <c r="N90" s="74">
        <f t="shared" si="191"/>
        <v>174.47364177999953</v>
      </c>
      <c r="O90" s="74">
        <f t="shared" si="191"/>
        <v>174.47364178000134</v>
      </c>
      <c r="P90" s="74">
        <f t="shared" si="191"/>
        <v>113.72844708000048</v>
      </c>
      <c r="Q90" s="74">
        <f t="shared" si="191"/>
        <v>113.72844708000048</v>
      </c>
      <c r="R90" s="74">
        <f t="shared" si="191"/>
        <v>113.72844708000048</v>
      </c>
      <c r="S90" s="74">
        <f t="shared" si="191"/>
        <v>113.72844708000048</v>
      </c>
      <c r="T90" s="74">
        <f t="shared" si="182"/>
        <v>113.72844707999866</v>
      </c>
      <c r="U90" s="74">
        <f t="shared" si="183"/>
        <v>107.4552607200003</v>
      </c>
      <c r="V90" s="74">
        <f t="shared" si="184"/>
        <v>107.4552607200003</v>
      </c>
      <c r="W90" s="74">
        <f t="shared" si="185"/>
        <v>107.4552607200003</v>
      </c>
      <c r="X90" s="74">
        <f t="shared" si="186"/>
        <v>107.4552607200003</v>
      </c>
      <c r="Y90" s="74">
        <f t="shared" si="187"/>
        <v>107.4552607200003</v>
      </c>
      <c r="Z90" s="75">
        <f t="shared" si="188"/>
        <v>15350.157769200001</v>
      </c>
      <c r="AA90" s="76">
        <f t="shared" si="189"/>
        <v>2457.3276942823245</v>
      </c>
      <c r="AB90" s="77">
        <f t="shared" ca="1" si="190"/>
        <v>2159.145942932571</v>
      </c>
      <c r="AC90" s="305"/>
      <c r="AD90" s="34"/>
      <c r="AE90" s="33">
        <f>ROW()</f>
        <v>90</v>
      </c>
    </row>
    <row r="91" spans="1:31" x14ac:dyDescent="0.3">
      <c r="A91" s="438"/>
      <c r="B91" s="67" t="str">
        <f>N4_C3</f>
        <v>PPCL03 - Dysart</v>
      </c>
      <c r="C91" s="73">
        <f t="shared" si="180"/>
        <v>5475.7838053000005</v>
      </c>
      <c r="D91" s="74">
        <f t="shared" ref="D91:S91" si="192">IF(D79="","",D79-C79)</f>
        <v>18.021438849999868</v>
      </c>
      <c r="E91" s="74">
        <f t="shared" si="192"/>
        <v>18.021438849999868</v>
      </c>
      <c r="F91" s="74">
        <f t="shared" si="192"/>
        <v>4.3904609800001708</v>
      </c>
      <c r="G91" s="74">
        <f t="shared" si="192"/>
        <v>4.3904609800001708</v>
      </c>
      <c r="H91" s="74">
        <f t="shared" si="192"/>
        <v>4.3904609800001708</v>
      </c>
      <c r="I91" s="74">
        <f t="shared" si="192"/>
        <v>4.3904609800001708</v>
      </c>
      <c r="J91" s="74">
        <f t="shared" si="192"/>
        <v>4.3904609799983518</v>
      </c>
      <c r="K91" s="74">
        <f t="shared" si="192"/>
        <v>4.6478612600003544</v>
      </c>
      <c r="L91" s="74">
        <f t="shared" si="192"/>
        <v>4.6478612600003544</v>
      </c>
      <c r="M91" s="74">
        <f t="shared" si="192"/>
        <v>4.6478612600003544</v>
      </c>
      <c r="N91" s="74">
        <f t="shared" si="192"/>
        <v>4.6478612600003544</v>
      </c>
      <c r="O91" s="74">
        <f t="shared" si="192"/>
        <v>4.6478612599994449</v>
      </c>
      <c r="P91" s="74">
        <f t="shared" si="192"/>
        <v>1.9740377999996781</v>
      </c>
      <c r="Q91" s="74">
        <f t="shared" si="192"/>
        <v>1.9740377999996781</v>
      </c>
      <c r="R91" s="74">
        <f t="shared" si="192"/>
        <v>1.9740377999996781</v>
      </c>
      <c r="S91" s="74">
        <f t="shared" si="192"/>
        <v>1.9740377999996781</v>
      </c>
      <c r="T91" s="74">
        <f t="shared" si="182"/>
        <v>1.9740378000005876</v>
      </c>
      <c r="U91" s="74">
        <f t="shared" si="183"/>
        <v>1.9568163000003551</v>
      </c>
      <c r="V91" s="74">
        <f t="shared" si="184"/>
        <v>1.9568163000003551</v>
      </c>
      <c r="W91" s="74">
        <f t="shared" si="185"/>
        <v>1.9568163000003551</v>
      </c>
      <c r="X91" s="74">
        <f t="shared" si="186"/>
        <v>1.9568163000003551</v>
      </c>
      <c r="Y91" s="74">
        <f t="shared" si="187"/>
        <v>1.9568162999994456</v>
      </c>
      <c r="Z91" s="75">
        <f t="shared" si="188"/>
        <v>5576.6725647000003</v>
      </c>
      <c r="AA91" s="76">
        <f t="shared" si="189"/>
        <v>82.545350715411075</v>
      </c>
      <c r="AB91" s="77">
        <f t="shared" ca="1" si="190"/>
        <v>77.11530562041834</v>
      </c>
      <c r="AC91" s="305"/>
      <c r="AD91" s="34"/>
      <c r="AE91" s="33">
        <f>ROW()</f>
        <v>91</v>
      </c>
    </row>
    <row r="92" spans="1:31" x14ac:dyDescent="0.3">
      <c r="A92" s="438"/>
      <c r="B92" s="67" t="str">
        <f>N4_C4</f>
        <v>PPCL04 - Middlemount</v>
      </c>
      <c r="C92" s="73">
        <f t="shared" si="180"/>
        <v>4136.9234270999996</v>
      </c>
      <c r="D92" s="74">
        <f t="shared" ref="D92:S92" si="193">IF(D80="","",D80-C80)</f>
        <v>-2.5920700500000748</v>
      </c>
      <c r="E92" s="74">
        <f t="shared" si="193"/>
        <v>-2.5920700499991653</v>
      </c>
      <c r="F92" s="74">
        <f t="shared" si="193"/>
        <v>-1.0461787800004458</v>
      </c>
      <c r="G92" s="74">
        <f t="shared" si="193"/>
        <v>-1.0461787800004458</v>
      </c>
      <c r="H92" s="74">
        <f t="shared" si="193"/>
        <v>-1.0461787800004458</v>
      </c>
      <c r="I92" s="74">
        <f t="shared" si="193"/>
        <v>-1.0461787800004458</v>
      </c>
      <c r="J92" s="74">
        <f t="shared" si="193"/>
        <v>-1.0461787799986269</v>
      </c>
      <c r="K92" s="74">
        <f t="shared" si="193"/>
        <v>-1.7101998600001025</v>
      </c>
      <c r="L92" s="74">
        <f t="shared" si="193"/>
        <v>-1.7101998600001025</v>
      </c>
      <c r="M92" s="74">
        <f t="shared" si="193"/>
        <v>-1.7101998600001025</v>
      </c>
      <c r="N92" s="74">
        <f t="shared" si="193"/>
        <v>-1.7101998600001025</v>
      </c>
      <c r="O92" s="74">
        <f t="shared" si="193"/>
        <v>-1.7101998600001025</v>
      </c>
      <c r="P92" s="74">
        <f t="shared" si="193"/>
        <v>1.2619434600001114</v>
      </c>
      <c r="Q92" s="74">
        <f t="shared" si="193"/>
        <v>1.2619434600001114</v>
      </c>
      <c r="R92" s="74">
        <f t="shared" si="193"/>
        <v>1.2619434600001114</v>
      </c>
      <c r="S92" s="74">
        <f t="shared" si="193"/>
        <v>1.2619434600001114</v>
      </c>
      <c r="T92" s="74">
        <f t="shared" si="182"/>
        <v>1.2619434600001114</v>
      </c>
      <c r="U92" s="74">
        <f t="shared" si="183"/>
        <v>1.2602399999996123</v>
      </c>
      <c r="V92" s="74">
        <f t="shared" si="184"/>
        <v>1.2602399999996123</v>
      </c>
      <c r="W92" s="74">
        <f t="shared" si="185"/>
        <v>1.2602399999996123</v>
      </c>
      <c r="X92" s="74">
        <f t="shared" si="186"/>
        <v>1.2602399999996123</v>
      </c>
      <c r="Y92" s="74">
        <f t="shared" si="187"/>
        <v>1.2602400000014313</v>
      </c>
      <c r="Z92" s="75">
        <f t="shared" si="188"/>
        <v>4130.5683110999998</v>
      </c>
      <c r="AA92" s="76">
        <f t="shared" si="189"/>
        <v>-8.2961479249990706</v>
      </c>
      <c r="AB92" s="77">
        <f t="shared" ca="1" si="190"/>
        <v>-11.793236553355623</v>
      </c>
      <c r="AC92" s="305"/>
      <c r="AD92" s="34"/>
      <c r="AE92" s="33">
        <f>ROW()</f>
        <v>92</v>
      </c>
    </row>
    <row r="93" spans="1:31" x14ac:dyDescent="0.3">
      <c r="A93" s="438"/>
      <c r="B93" s="67" t="str">
        <f>N4_C5</f>
        <v>PPCL05 - Glenden</v>
      </c>
      <c r="C93" s="73">
        <f t="shared" si="180"/>
        <v>1197.1532586999999</v>
      </c>
      <c r="D93" s="74">
        <f t="shared" ref="D93:S93" si="194">IF(D81="","",D81-C81)</f>
        <v>1.353421150000031</v>
      </c>
      <c r="E93" s="74">
        <f t="shared" si="194"/>
        <v>1.353421150000031</v>
      </c>
      <c r="F93" s="74">
        <f t="shared" si="194"/>
        <v>1.9940016600000945</v>
      </c>
      <c r="G93" s="74">
        <f t="shared" si="194"/>
        <v>1.9940016600000945</v>
      </c>
      <c r="H93" s="74">
        <f t="shared" si="194"/>
        <v>1.9940016600000945</v>
      </c>
      <c r="I93" s="74">
        <f t="shared" si="194"/>
        <v>1.9940016600000945</v>
      </c>
      <c r="J93" s="74">
        <f t="shared" si="194"/>
        <v>1.9940016599996397</v>
      </c>
      <c r="K93" s="74">
        <f t="shared" si="194"/>
        <v>3.6319256399999631</v>
      </c>
      <c r="L93" s="74">
        <f t="shared" si="194"/>
        <v>3.6319256399999631</v>
      </c>
      <c r="M93" s="74">
        <f t="shared" si="194"/>
        <v>3.6319256399999631</v>
      </c>
      <c r="N93" s="74">
        <f t="shared" si="194"/>
        <v>3.6319256399999631</v>
      </c>
      <c r="O93" s="74">
        <f t="shared" si="194"/>
        <v>3.6319256399999631</v>
      </c>
      <c r="P93" s="74">
        <f t="shared" si="194"/>
        <v>4.2612505800000235</v>
      </c>
      <c r="Q93" s="74">
        <f t="shared" si="194"/>
        <v>4.2612505800000235</v>
      </c>
      <c r="R93" s="74">
        <f t="shared" si="194"/>
        <v>4.2612505800000235</v>
      </c>
      <c r="S93" s="74">
        <f t="shared" si="194"/>
        <v>4.2612505800000235</v>
      </c>
      <c r="T93" s="74">
        <f t="shared" si="182"/>
        <v>4.2612505800000235</v>
      </c>
      <c r="U93" s="74">
        <f t="shared" si="183"/>
        <v>4.2183703799998966</v>
      </c>
      <c r="V93" s="74">
        <f t="shared" si="184"/>
        <v>4.2183703799998966</v>
      </c>
      <c r="W93" s="74">
        <f t="shared" si="185"/>
        <v>4.2183703799998966</v>
      </c>
      <c r="X93" s="74">
        <f t="shared" si="186"/>
        <v>4.2183703799998966</v>
      </c>
      <c r="Y93" s="74">
        <f t="shared" si="187"/>
        <v>4.2183703800003514</v>
      </c>
      <c r="Z93" s="75">
        <f t="shared" si="188"/>
        <v>1270.3878422999999</v>
      </c>
      <c r="AA93" s="76">
        <f t="shared" si="189"/>
        <v>50.143952636026945</v>
      </c>
      <c r="AB93" s="77">
        <f t="shared" ca="1" si="190"/>
        <v>38.43823381572718</v>
      </c>
      <c r="AC93" s="305"/>
      <c r="AD93" s="34"/>
      <c r="AE93" s="33">
        <f>ROW()</f>
        <v>93</v>
      </c>
    </row>
    <row r="94" spans="1:31" x14ac:dyDescent="0.3">
      <c r="A94" s="438"/>
      <c r="B94" s="67" t="str">
        <f>N4_C6</f>
        <v>PPCL06 - Nebo</v>
      </c>
      <c r="C94" s="73">
        <f t="shared" si="180"/>
        <v>1067.518051</v>
      </c>
      <c r="D94" s="74">
        <f t="shared" ref="D94:S94" si="195">IF(D82="","",D82-C82)</f>
        <v>41.929547499999899</v>
      </c>
      <c r="E94" s="74">
        <f t="shared" si="195"/>
        <v>41.929547500000126</v>
      </c>
      <c r="F94" s="74">
        <f t="shared" si="195"/>
        <v>27.06901599999992</v>
      </c>
      <c r="G94" s="74">
        <f t="shared" si="195"/>
        <v>27.06901599999992</v>
      </c>
      <c r="H94" s="74">
        <f t="shared" si="195"/>
        <v>27.06901599999992</v>
      </c>
      <c r="I94" s="74">
        <f t="shared" si="195"/>
        <v>27.06901599999992</v>
      </c>
      <c r="J94" s="74">
        <f t="shared" si="195"/>
        <v>27.069016000000147</v>
      </c>
      <c r="K94" s="74">
        <f t="shared" si="195"/>
        <v>31.767506899999944</v>
      </c>
      <c r="L94" s="74">
        <f t="shared" si="195"/>
        <v>31.767506899999944</v>
      </c>
      <c r="M94" s="74">
        <f t="shared" si="195"/>
        <v>31.767506899999944</v>
      </c>
      <c r="N94" s="74">
        <f t="shared" si="195"/>
        <v>31.767506899999944</v>
      </c>
      <c r="O94" s="74">
        <f t="shared" si="195"/>
        <v>31.767506900000171</v>
      </c>
      <c r="P94" s="74">
        <f t="shared" si="195"/>
        <v>1.4525173800000175</v>
      </c>
      <c r="Q94" s="74">
        <f t="shared" si="195"/>
        <v>1.4525173800000175</v>
      </c>
      <c r="R94" s="74">
        <f t="shared" si="195"/>
        <v>1.4525173800000175</v>
      </c>
      <c r="S94" s="74">
        <f t="shared" si="195"/>
        <v>1.4525173800000175</v>
      </c>
      <c r="T94" s="74">
        <f t="shared" si="182"/>
        <v>1.4525173800002449</v>
      </c>
      <c r="U94" s="74">
        <f t="shared" si="183"/>
        <v>1.3800322199999755</v>
      </c>
      <c r="V94" s="74">
        <f t="shared" si="184"/>
        <v>1.3800322199999755</v>
      </c>
      <c r="W94" s="74">
        <f t="shared" si="185"/>
        <v>1.3800322199999755</v>
      </c>
      <c r="X94" s="74">
        <f t="shared" si="186"/>
        <v>1.3800322199999755</v>
      </c>
      <c r="Y94" s="74">
        <f t="shared" si="187"/>
        <v>1.3800322199997481</v>
      </c>
      <c r="Z94" s="75">
        <f t="shared" si="188"/>
        <v>1459.7225084999998</v>
      </c>
      <c r="AA94" s="76">
        <f t="shared" si="189"/>
        <v>324.01681736300725</v>
      </c>
      <c r="AB94" s="77">
        <f t="shared" ca="1" si="190"/>
        <v>320.18731267871891</v>
      </c>
      <c r="AC94" s="305"/>
      <c r="AD94" s="34"/>
      <c r="AE94" s="33">
        <f>ROW()</f>
        <v>94</v>
      </c>
    </row>
    <row r="95" spans="1:31" x14ac:dyDescent="0.3">
      <c r="A95" s="438"/>
      <c r="B95" s="67" t="str">
        <f>N4_C7</f>
        <v>PPCL07 - St. Lawrence</v>
      </c>
      <c r="C95" s="73">
        <f t="shared" si="180"/>
        <v>324.04998440000003</v>
      </c>
      <c r="D95" s="74">
        <f t="shared" ref="D95:S95" si="196">IF(D83="","",D83-C83)</f>
        <v>6.4499300000022686E-2</v>
      </c>
      <c r="E95" s="74">
        <f t="shared" si="196"/>
        <v>6.4499299999965842E-2</v>
      </c>
      <c r="F95" s="74">
        <f t="shared" si="196"/>
        <v>0.31096234000000322</v>
      </c>
      <c r="G95" s="74">
        <f t="shared" si="196"/>
        <v>0.31096234000000322</v>
      </c>
      <c r="H95" s="74">
        <f t="shared" si="196"/>
        <v>0.31096234000000322</v>
      </c>
      <c r="I95" s="74">
        <f t="shared" si="196"/>
        <v>0.31096234000000322</v>
      </c>
      <c r="J95" s="74">
        <f t="shared" si="196"/>
        <v>0.31096234000000322</v>
      </c>
      <c r="K95" s="74">
        <f t="shared" si="196"/>
        <v>0.20803255999999237</v>
      </c>
      <c r="L95" s="74">
        <f t="shared" si="196"/>
        <v>0.20803255999999237</v>
      </c>
      <c r="M95" s="74">
        <f t="shared" si="196"/>
        <v>0.20803255999999237</v>
      </c>
      <c r="N95" s="74">
        <f t="shared" si="196"/>
        <v>0.20803255999999237</v>
      </c>
      <c r="O95" s="74">
        <f t="shared" si="196"/>
        <v>0.20803255999999237</v>
      </c>
      <c r="P95" s="74">
        <f t="shared" si="196"/>
        <v>9.0469211999999857</v>
      </c>
      <c r="Q95" s="74">
        <f t="shared" si="196"/>
        <v>9.0469211999999857</v>
      </c>
      <c r="R95" s="74">
        <f t="shared" si="196"/>
        <v>9.0469211999999857</v>
      </c>
      <c r="S95" s="74">
        <f t="shared" si="196"/>
        <v>9.0469211999999857</v>
      </c>
      <c r="T95" s="74">
        <f t="shared" si="182"/>
        <v>9.0469212000000425</v>
      </c>
      <c r="U95" s="74">
        <f t="shared" si="183"/>
        <v>8.5330636799999979</v>
      </c>
      <c r="V95" s="74">
        <f t="shared" si="184"/>
        <v>8.5330636799999979</v>
      </c>
      <c r="W95" s="74">
        <f t="shared" si="185"/>
        <v>8.5330636799999979</v>
      </c>
      <c r="X95" s="74">
        <f t="shared" si="186"/>
        <v>8.5330636799999979</v>
      </c>
      <c r="Y95" s="74">
        <f t="shared" si="187"/>
        <v>8.5330636799999979</v>
      </c>
      <c r="Z95" s="75">
        <f t="shared" si="188"/>
        <v>414.67388189999997</v>
      </c>
      <c r="AA95" s="76">
        <f t="shared" si="189"/>
        <v>55.012530879532058</v>
      </c>
      <c r="AB95" s="77">
        <f t="shared" ca="1" si="190"/>
        <v>31.333803049617625</v>
      </c>
      <c r="AC95" s="305"/>
      <c r="AD95" s="34"/>
      <c r="AE95" s="33">
        <f>ROW()</f>
        <v>95</v>
      </c>
    </row>
    <row r="96" spans="1:31" ht="13.5" thickBot="1" x14ac:dyDescent="0.35">
      <c r="A96" s="438"/>
      <c r="B96" s="78" t="str">
        <f>N4_C8</f>
        <v>PPCL08 - Remainder of LGA</v>
      </c>
      <c r="C96" s="79">
        <f t="shared" si="180"/>
        <v>8980.5882149000008</v>
      </c>
      <c r="D96" s="80">
        <f t="shared" ref="D96:S96" si="197">IF(D84="","",D84-C84)</f>
        <v>269.87336554986541</v>
      </c>
      <c r="E96" s="80">
        <f t="shared" si="197"/>
        <v>269.87336554986541</v>
      </c>
      <c r="F96" s="80">
        <f t="shared" si="197"/>
        <v>74.088930920053826</v>
      </c>
      <c r="G96" s="80">
        <f t="shared" si="197"/>
        <v>74.088930920053826</v>
      </c>
      <c r="H96" s="80">
        <f t="shared" si="197"/>
        <v>74.088930920053826</v>
      </c>
      <c r="I96" s="80">
        <f t="shared" si="197"/>
        <v>74.088930920053826</v>
      </c>
      <c r="J96" s="80">
        <f t="shared" si="197"/>
        <v>74.088930920053826</v>
      </c>
      <c r="K96" s="80">
        <f t="shared" si="197"/>
        <v>87.643751019946649</v>
      </c>
      <c r="L96" s="80">
        <f t="shared" si="197"/>
        <v>87.643751019946649</v>
      </c>
      <c r="M96" s="80">
        <f t="shared" si="197"/>
        <v>87.643751019946649</v>
      </c>
      <c r="N96" s="80">
        <f t="shared" si="197"/>
        <v>87.643751019946649</v>
      </c>
      <c r="O96" s="80">
        <f t="shared" si="197"/>
        <v>87.643751019946649</v>
      </c>
      <c r="P96" s="80">
        <f t="shared" si="197"/>
        <v>31.169222220052688</v>
      </c>
      <c r="Q96" s="80">
        <f t="shared" si="197"/>
        <v>31.169222220052688</v>
      </c>
      <c r="R96" s="80">
        <f t="shared" si="197"/>
        <v>31.169222220052688</v>
      </c>
      <c r="S96" s="80">
        <f t="shared" si="197"/>
        <v>31.169222220052688</v>
      </c>
      <c r="T96" s="80">
        <f t="shared" si="182"/>
        <v>31.169222220054507</v>
      </c>
      <c r="U96" s="80">
        <f t="shared" si="183"/>
        <v>29.778029400053128</v>
      </c>
      <c r="V96" s="80">
        <f t="shared" si="184"/>
        <v>29.778029400053128</v>
      </c>
      <c r="W96" s="80">
        <f t="shared" si="185"/>
        <v>29.778029400053128</v>
      </c>
      <c r="X96" s="80">
        <f t="shared" si="186"/>
        <v>29.778029400053128</v>
      </c>
      <c r="Y96" s="80">
        <f t="shared" si="187"/>
        <v>29.778029400054947</v>
      </c>
      <c r="Z96" s="81">
        <f t="shared" si="188"/>
        <v>10633.734613800267</v>
      </c>
      <c r="AA96" s="82">
        <f t="shared" si="189"/>
        <v>1345.8659575339591</v>
      </c>
      <c r="AB96" s="83">
        <f t="shared" ca="1" si="190"/>
        <v>1263.233754152224</v>
      </c>
      <c r="AC96" s="305"/>
      <c r="AD96" s="34"/>
      <c r="AE96" s="33">
        <f>ROW()</f>
        <v>96</v>
      </c>
    </row>
    <row r="97" spans="1:32" x14ac:dyDescent="0.3">
      <c r="A97" s="438"/>
      <c r="B97" s="301"/>
      <c r="C97" s="295"/>
      <c r="D97" s="295"/>
      <c r="E97" s="295"/>
      <c r="F97" s="295"/>
      <c r="G97" s="295"/>
      <c r="H97" s="295"/>
      <c r="I97" s="295"/>
      <c r="J97" s="295"/>
      <c r="K97" s="295"/>
      <c r="L97" s="295"/>
      <c r="M97" s="295"/>
      <c r="N97" s="295"/>
      <c r="O97" s="295"/>
      <c r="P97" s="295"/>
      <c r="Q97" s="295"/>
      <c r="R97" s="295"/>
      <c r="S97" s="295"/>
      <c r="T97" s="295"/>
      <c r="U97" s="295"/>
      <c r="V97" s="295"/>
      <c r="W97" s="295"/>
      <c r="X97" s="295"/>
      <c r="Y97" s="295"/>
      <c r="Z97" s="301"/>
      <c r="AA97" s="301"/>
      <c r="AB97" s="301"/>
      <c r="AC97" s="301"/>
      <c r="AE97" s="33">
        <f>ROW()</f>
        <v>97</v>
      </c>
    </row>
    <row r="98" spans="1:32" x14ac:dyDescent="0.3">
      <c r="A98" s="438"/>
      <c r="B98" s="301"/>
      <c r="C98" s="295"/>
      <c r="D98" s="295"/>
      <c r="E98" s="295"/>
      <c r="F98" s="295"/>
      <c r="G98" s="295"/>
      <c r="H98" s="295"/>
      <c r="I98" s="295"/>
      <c r="J98" s="295"/>
      <c r="K98" s="295"/>
      <c r="L98" s="295"/>
      <c r="M98" s="295"/>
      <c r="N98" s="295"/>
      <c r="O98" s="295"/>
      <c r="P98" s="295"/>
      <c r="Q98" s="295"/>
      <c r="R98" s="295"/>
      <c r="S98" s="295"/>
      <c r="T98" s="295"/>
      <c r="U98" s="295"/>
      <c r="V98" s="295"/>
      <c r="W98" s="295"/>
      <c r="X98" s="295"/>
      <c r="Y98" s="295"/>
      <c r="Z98" s="301"/>
      <c r="AA98" s="301"/>
      <c r="AB98" s="301"/>
      <c r="AC98" s="301"/>
      <c r="AE98" s="33">
        <f>ROW()</f>
        <v>98</v>
      </c>
    </row>
    <row r="99" spans="1:32" x14ac:dyDescent="0.3">
      <c r="A99" s="438"/>
      <c r="B99" s="301"/>
      <c r="C99" s="295"/>
      <c r="D99" s="295"/>
      <c r="E99" s="295"/>
      <c r="F99" s="295"/>
      <c r="G99" s="295"/>
      <c r="H99" s="295"/>
      <c r="I99" s="295"/>
      <c r="J99" s="295"/>
      <c r="K99" s="295"/>
      <c r="L99" s="295"/>
      <c r="M99" s="295"/>
      <c r="N99" s="295"/>
      <c r="O99" s="295"/>
      <c r="P99" s="295"/>
      <c r="Q99" s="295"/>
      <c r="R99" s="295"/>
      <c r="S99" s="295"/>
      <c r="T99" s="295"/>
      <c r="U99" s="295"/>
      <c r="V99" s="295"/>
      <c r="W99" s="295"/>
      <c r="X99" s="295"/>
      <c r="Y99" s="295"/>
      <c r="Z99" s="301"/>
      <c r="AA99" s="301"/>
      <c r="AB99" s="301"/>
      <c r="AC99" s="301"/>
      <c r="AE99" s="33">
        <f>ROW()</f>
        <v>99</v>
      </c>
    </row>
    <row r="101" spans="1:32" x14ac:dyDescent="0.3">
      <c r="AE101" s="32" t="s">
        <v>93</v>
      </c>
      <c r="AF101" s="32" t="s">
        <v>184</v>
      </c>
    </row>
    <row r="102" spans="1:32" x14ac:dyDescent="0.3">
      <c r="AE102" s="32">
        <v>1</v>
      </c>
      <c r="AF102" s="32" t="s">
        <v>94</v>
      </c>
    </row>
    <row r="103" spans="1:32" x14ac:dyDescent="0.3">
      <c r="AE103" s="32">
        <v>2</v>
      </c>
      <c r="AF103" s="32" t="s">
        <v>95</v>
      </c>
    </row>
    <row r="104" spans="1:32" x14ac:dyDescent="0.3">
      <c r="AE104" s="32">
        <v>3</v>
      </c>
      <c r="AF104" s="32" t="s">
        <v>96</v>
      </c>
    </row>
    <row r="105" spans="1:32" x14ac:dyDescent="0.3">
      <c r="AE105" s="32">
        <v>4</v>
      </c>
      <c r="AF105" s="32" t="s">
        <v>97</v>
      </c>
    </row>
    <row r="106" spans="1:32" x14ac:dyDescent="0.3">
      <c r="AE106" s="33">
        <v>5</v>
      </c>
      <c r="AF106" s="32" t="s">
        <v>98</v>
      </c>
    </row>
    <row r="107" spans="1:32" x14ac:dyDescent="0.3">
      <c r="AE107" s="33">
        <v>6</v>
      </c>
      <c r="AF107" s="32" t="s">
        <v>99</v>
      </c>
    </row>
    <row r="108" spans="1:32" x14ac:dyDescent="0.3">
      <c r="AE108" s="33">
        <v>7</v>
      </c>
      <c r="AF108" s="32" t="s">
        <v>100</v>
      </c>
    </row>
    <row r="109" spans="1:32" x14ac:dyDescent="0.3">
      <c r="AE109" s="33">
        <v>8</v>
      </c>
      <c r="AF109" s="32" t="s">
        <v>101</v>
      </c>
    </row>
    <row r="110" spans="1:32" x14ac:dyDescent="0.3">
      <c r="AE110" s="33">
        <v>9</v>
      </c>
      <c r="AF110" s="32" t="s">
        <v>102</v>
      </c>
    </row>
    <row r="111" spans="1:32" x14ac:dyDescent="0.3">
      <c r="AE111" s="33">
        <v>10</v>
      </c>
      <c r="AF111" s="32" t="s">
        <v>103</v>
      </c>
    </row>
    <row r="112" spans="1:32" x14ac:dyDescent="0.3">
      <c r="AE112" s="33">
        <v>11</v>
      </c>
      <c r="AF112" s="32" t="s">
        <v>104</v>
      </c>
    </row>
    <row r="113" spans="31:32" x14ac:dyDescent="0.3">
      <c r="AE113" s="33">
        <v>12</v>
      </c>
      <c r="AF113" s="32" t="s">
        <v>105</v>
      </c>
    </row>
    <row r="114" spans="31:32" x14ac:dyDescent="0.3">
      <c r="AE114" s="33">
        <v>13</v>
      </c>
      <c r="AF114" s="32" t="s">
        <v>106</v>
      </c>
    </row>
    <row r="115" spans="31:32" x14ac:dyDescent="0.3">
      <c r="AE115" s="33">
        <v>14</v>
      </c>
      <c r="AF115" s="32" t="s">
        <v>107</v>
      </c>
    </row>
    <row r="116" spans="31:32" x14ac:dyDescent="0.3">
      <c r="AE116" s="33">
        <v>15</v>
      </c>
      <c r="AF116" s="32" t="s">
        <v>108</v>
      </c>
    </row>
    <row r="117" spans="31:32" x14ac:dyDescent="0.3">
      <c r="AE117" s="33">
        <v>16</v>
      </c>
      <c r="AF117" s="32" t="s">
        <v>109</v>
      </c>
    </row>
    <row r="118" spans="31:32" x14ac:dyDescent="0.3">
      <c r="AE118" s="33">
        <v>17</v>
      </c>
      <c r="AF118" s="32" t="s">
        <v>110</v>
      </c>
    </row>
    <row r="119" spans="31:32" x14ac:dyDescent="0.3">
      <c r="AE119" s="33">
        <v>18</v>
      </c>
      <c r="AF119" s="32" t="s">
        <v>111</v>
      </c>
    </row>
    <row r="120" spans="31:32" x14ac:dyDescent="0.3">
      <c r="AE120" s="33">
        <v>19</v>
      </c>
      <c r="AF120" s="32" t="s">
        <v>112</v>
      </c>
    </row>
    <row r="121" spans="31:32" x14ac:dyDescent="0.3">
      <c r="AE121" s="33">
        <v>20</v>
      </c>
      <c r="AF121" s="32" t="s">
        <v>113</v>
      </c>
    </row>
    <row r="122" spans="31:32" x14ac:dyDescent="0.3">
      <c r="AE122" s="33">
        <v>21</v>
      </c>
      <c r="AF122" s="32" t="s">
        <v>114</v>
      </c>
    </row>
    <row r="123" spans="31:32" x14ac:dyDescent="0.3">
      <c r="AE123" s="33">
        <v>22</v>
      </c>
      <c r="AF123" s="32" t="s">
        <v>115</v>
      </c>
    </row>
    <row r="124" spans="31:32" x14ac:dyDescent="0.3">
      <c r="AE124" s="33">
        <v>23</v>
      </c>
      <c r="AF124" s="32" t="s">
        <v>116</v>
      </c>
    </row>
    <row r="125" spans="31:32" x14ac:dyDescent="0.3">
      <c r="AE125" s="33">
        <v>24</v>
      </c>
      <c r="AF125" s="32" t="s">
        <v>117</v>
      </c>
    </row>
    <row r="126" spans="31:32" x14ac:dyDescent="0.3">
      <c r="AE126" s="33">
        <v>25</v>
      </c>
      <c r="AF126" s="32" t="s">
        <v>118</v>
      </c>
    </row>
    <row r="127" spans="31:32" x14ac:dyDescent="0.3">
      <c r="AE127" s="33">
        <v>26</v>
      </c>
      <c r="AF127" s="32" t="s">
        <v>119</v>
      </c>
    </row>
    <row r="128" spans="31:32" x14ac:dyDescent="0.3">
      <c r="AE128" s="33">
        <v>27</v>
      </c>
      <c r="AF128" s="32" t="s">
        <v>120</v>
      </c>
    </row>
    <row r="129" spans="31:32" x14ac:dyDescent="0.3">
      <c r="AE129" s="33">
        <v>28</v>
      </c>
      <c r="AF129" s="32" t="s">
        <v>121</v>
      </c>
    </row>
    <row r="130" spans="31:32" x14ac:dyDescent="0.3">
      <c r="AE130" s="33">
        <v>29</v>
      </c>
      <c r="AF130" s="32" t="s">
        <v>122</v>
      </c>
    </row>
    <row r="131" spans="31:32" x14ac:dyDescent="0.3">
      <c r="AE131" s="33">
        <v>30</v>
      </c>
      <c r="AF131" s="32" t="s">
        <v>123</v>
      </c>
    </row>
    <row r="132" spans="31:32" x14ac:dyDescent="0.3">
      <c r="AE132" s="33">
        <v>31</v>
      </c>
      <c r="AF132" s="32" t="s">
        <v>124</v>
      </c>
    </row>
    <row r="133" spans="31:32" x14ac:dyDescent="0.3">
      <c r="AE133" s="33">
        <v>32</v>
      </c>
      <c r="AF133" s="32" t="s">
        <v>125</v>
      </c>
    </row>
    <row r="134" spans="31:32" x14ac:dyDescent="0.3">
      <c r="AE134" s="33">
        <v>33</v>
      </c>
      <c r="AF134" s="32" t="s">
        <v>126</v>
      </c>
    </row>
    <row r="135" spans="31:32" x14ac:dyDescent="0.3">
      <c r="AE135" s="33">
        <v>34</v>
      </c>
      <c r="AF135" s="32" t="s">
        <v>127</v>
      </c>
    </row>
    <row r="136" spans="31:32" x14ac:dyDescent="0.3">
      <c r="AE136" s="33">
        <v>35</v>
      </c>
      <c r="AF136" s="32" t="s">
        <v>128</v>
      </c>
    </row>
    <row r="137" spans="31:32" x14ac:dyDescent="0.3">
      <c r="AE137" s="33">
        <v>36</v>
      </c>
      <c r="AF137" s="32" t="s">
        <v>129</v>
      </c>
    </row>
    <row r="138" spans="31:32" x14ac:dyDescent="0.3">
      <c r="AE138" s="33">
        <v>37</v>
      </c>
      <c r="AF138" s="32" t="s">
        <v>130</v>
      </c>
    </row>
    <row r="139" spans="31:32" x14ac:dyDescent="0.3">
      <c r="AE139" s="33">
        <v>38</v>
      </c>
      <c r="AF139" s="32" t="s">
        <v>131</v>
      </c>
    </row>
    <row r="140" spans="31:32" x14ac:dyDescent="0.3">
      <c r="AE140" s="33">
        <v>39</v>
      </c>
      <c r="AF140" s="32" t="s">
        <v>132</v>
      </c>
    </row>
    <row r="141" spans="31:32" x14ac:dyDescent="0.3">
      <c r="AE141" s="33">
        <v>40</v>
      </c>
      <c r="AF141" s="32" t="s">
        <v>133</v>
      </c>
    </row>
    <row r="142" spans="31:32" x14ac:dyDescent="0.3">
      <c r="AE142" s="33">
        <v>41</v>
      </c>
      <c r="AF142" s="32" t="s">
        <v>134</v>
      </c>
    </row>
    <row r="143" spans="31:32" x14ac:dyDescent="0.3">
      <c r="AE143" s="33">
        <v>42</v>
      </c>
      <c r="AF143" s="32" t="s">
        <v>135</v>
      </c>
    </row>
    <row r="144" spans="31:32" x14ac:dyDescent="0.3">
      <c r="AE144" s="33">
        <v>43</v>
      </c>
      <c r="AF144" s="33" t="s">
        <v>136</v>
      </c>
    </row>
    <row r="145" spans="31:32" x14ac:dyDescent="0.3">
      <c r="AE145" s="33">
        <v>44</v>
      </c>
      <c r="AF145" s="33" t="s">
        <v>137</v>
      </c>
    </row>
    <row r="146" spans="31:32" x14ac:dyDescent="0.3">
      <c r="AE146" s="33">
        <v>45</v>
      </c>
      <c r="AF146" s="33" t="s">
        <v>138</v>
      </c>
    </row>
    <row r="147" spans="31:32" x14ac:dyDescent="0.3">
      <c r="AE147" s="33">
        <v>46</v>
      </c>
      <c r="AF147" s="33" t="s">
        <v>139</v>
      </c>
    </row>
    <row r="148" spans="31:32" x14ac:dyDescent="0.3">
      <c r="AE148" s="33">
        <v>47</v>
      </c>
      <c r="AF148" s="33" t="s">
        <v>140</v>
      </c>
    </row>
    <row r="149" spans="31:32" x14ac:dyDescent="0.3">
      <c r="AE149" s="33">
        <v>48</v>
      </c>
      <c r="AF149" s="33" t="s">
        <v>141</v>
      </c>
    </row>
    <row r="150" spans="31:32" x14ac:dyDescent="0.3">
      <c r="AE150" s="33">
        <v>49</v>
      </c>
      <c r="AF150" s="33" t="s">
        <v>142</v>
      </c>
    </row>
    <row r="151" spans="31:32" x14ac:dyDescent="0.3">
      <c r="AE151" s="33">
        <v>50</v>
      </c>
      <c r="AF151" s="32" t="s">
        <v>143</v>
      </c>
    </row>
    <row r="152" spans="31:32" x14ac:dyDescent="0.3">
      <c r="AE152" s="33">
        <v>51</v>
      </c>
      <c r="AF152" s="32" t="s">
        <v>144</v>
      </c>
    </row>
    <row r="153" spans="31:32" x14ac:dyDescent="0.3">
      <c r="AE153" s="33">
        <v>52</v>
      </c>
      <c r="AF153" s="32" t="s">
        <v>145</v>
      </c>
    </row>
    <row r="154" spans="31:32" x14ac:dyDescent="0.3">
      <c r="AE154" s="33">
        <v>53</v>
      </c>
      <c r="AF154" s="32" t="s">
        <v>146</v>
      </c>
    </row>
    <row r="155" spans="31:32" x14ac:dyDescent="0.3">
      <c r="AE155" s="33">
        <v>54</v>
      </c>
      <c r="AF155" s="32" t="s">
        <v>147</v>
      </c>
    </row>
    <row r="156" spans="31:32" x14ac:dyDescent="0.3">
      <c r="AE156" s="33">
        <v>55</v>
      </c>
      <c r="AF156" s="33" t="s">
        <v>148</v>
      </c>
    </row>
    <row r="157" spans="31:32" x14ac:dyDescent="0.3">
      <c r="AE157" s="33">
        <v>56</v>
      </c>
      <c r="AF157" s="33" t="s">
        <v>149</v>
      </c>
    </row>
    <row r="158" spans="31:32" x14ac:dyDescent="0.3">
      <c r="AE158" s="33">
        <v>57</v>
      </c>
      <c r="AF158" s="33" t="s">
        <v>150</v>
      </c>
    </row>
    <row r="159" spans="31:32" x14ac:dyDescent="0.3">
      <c r="AE159" s="33">
        <v>58</v>
      </c>
      <c r="AF159" s="33" t="s">
        <v>151</v>
      </c>
    </row>
    <row r="160" spans="31:32" x14ac:dyDescent="0.3">
      <c r="AE160" s="33">
        <v>59</v>
      </c>
      <c r="AF160" s="33" t="s">
        <v>152</v>
      </c>
    </row>
    <row r="161" spans="31:32" x14ac:dyDescent="0.3">
      <c r="AE161" s="33">
        <v>60</v>
      </c>
      <c r="AF161" s="33" t="s">
        <v>153</v>
      </c>
    </row>
    <row r="162" spans="31:32" x14ac:dyDescent="0.3">
      <c r="AE162" s="33">
        <v>61</v>
      </c>
      <c r="AF162" s="33" t="s">
        <v>154</v>
      </c>
    </row>
    <row r="163" spans="31:32" x14ac:dyDescent="0.3">
      <c r="AE163" s="33">
        <v>62</v>
      </c>
      <c r="AF163" s="33" t="s">
        <v>155</v>
      </c>
    </row>
    <row r="164" spans="31:32" x14ac:dyDescent="0.3">
      <c r="AE164" s="33">
        <v>63</v>
      </c>
      <c r="AF164" s="33" t="s">
        <v>156</v>
      </c>
    </row>
    <row r="165" spans="31:32" x14ac:dyDescent="0.3">
      <c r="AE165" s="33">
        <v>64</v>
      </c>
      <c r="AF165" s="33" t="s">
        <v>157</v>
      </c>
    </row>
    <row r="166" spans="31:32" x14ac:dyDescent="0.3">
      <c r="AE166" s="33">
        <v>65</v>
      </c>
      <c r="AF166" s="33" t="s">
        <v>158</v>
      </c>
    </row>
    <row r="167" spans="31:32" x14ac:dyDescent="0.3">
      <c r="AE167" s="33">
        <v>66</v>
      </c>
      <c r="AF167" s="33" t="s">
        <v>159</v>
      </c>
    </row>
    <row r="168" spans="31:32" x14ac:dyDescent="0.3">
      <c r="AE168" s="33">
        <v>67</v>
      </c>
      <c r="AF168" s="33" t="s">
        <v>160</v>
      </c>
    </row>
    <row r="169" spans="31:32" x14ac:dyDescent="0.3">
      <c r="AE169" s="33">
        <v>68</v>
      </c>
      <c r="AF169" s="33" t="s">
        <v>161</v>
      </c>
    </row>
    <row r="170" spans="31:32" x14ac:dyDescent="0.3">
      <c r="AE170" s="33">
        <v>69</v>
      </c>
      <c r="AF170" s="33" t="s">
        <v>162</v>
      </c>
    </row>
    <row r="171" spans="31:32" x14ac:dyDescent="0.3">
      <c r="AE171" s="33">
        <v>70</v>
      </c>
      <c r="AF171" s="33" t="s">
        <v>163</v>
      </c>
    </row>
    <row r="172" spans="31:32" x14ac:dyDescent="0.3">
      <c r="AE172" s="33">
        <v>71</v>
      </c>
      <c r="AF172" s="33" t="s">
        <v>164</v>
      </c>
    </row>
    <row r="173" spans="31:32" x14ac:dyDescent="0.3">
      <c r="AE173" s="33">
        <v>72</v>
      </c>
      <c r="AF173" s="33" t="s">
        <v>165</v>
      </c>
    </row>
    <row r="174" spans="31:32" x14ac:dyDescent="0.3">
      <c r="AE174" s="33">
        <v>73</v>
      </c>
      <c r="AF174" s="33" t="s">
        <v>166</v>
      </c>
    </row>
    <row r="175" spans="31:32" x14ac:dyDescent="0.3">
      <c r="AE175" s="33">
        <v>74</v>
      </c>
      <c r="AF175" s="33" t="s">
        <v>167</v>
      </c>
    </row>
    <row r="176" spans="31:32" x14ac:dyDescent="0.3">
      <c r="AE176" s="33">
        <v>75</v>
      </c>
      <c r="AF176" s="32" t="s">
        <v>168</v>
      </c>
    </row>
    <row r="177" spans="31:32" x14ac:dyDescent="0.3">
      <c r="AE177" s="33">
        <v>76</v>
      </c>
      <c r="AF177" s="32" t="s">
        <v>169</v>
      </c>
    </row>
    <row r="178" spans="31:32" x14ac:dyDescent="0.3">
      <c r="AE178" s="33">
        <v>77</v>
      </c>
      <c r="AF178" s="32" t="s">
        <v>170</v>
      </c>
    </row>
    <row r="179" spans="31:32" x14ac:dyDescent="0.3">
      <c r="AE179" s="33">
        <v>78</v>
      </c>
      <c r="AF179" s="32" t="s">
        <v>171</v>
      </c>
    </row>
    <row r="180" spans="31:32" x14ac:dyDescent="0.3">
      <c r="AE180" s="33">
        <v>79</v>
      </c>
      <c r="AF180" s="33" t="s">
        <v>172</v>
      </c>
    </row>
    <row r="181" spans="31:32" x14ac:dyDescent="0.3">
      <c r="AE181" s="33">
        <v>80</v>
      </c>
      <c r="AF181" s="33" t="s">
        <v>173</v>
      </c>
    </row>
    <row r="182" spans="31:32" x14ac:dyDescent="0.3">
      <c r="AE182" s="33">
        <v>81</v>
      </c>
      <c r="AF182" s="33" t="s">
        <v>174</v>
      </c>
    </row>
    <row r="183" spans="31:32" x14ac:dyDescent="0.3">
      <c r="AE183" s="33">
        <v>82</v>
      </c>
      <c r="AF183" s="33" t="s">
        <v>175</v>
      </c>
    </row>
    <row r="184" spans="31:32" x14ac:dyDescent="0.3">
      <c r="AE184" s="33">
        <v>83</v>
      </c>
      <c r="AF184" s="33" t="s">
        <v>176</v>
      </c>
    </row>
    <row r="185" spans="31:32" x14ac:dyDescent="0.3">
      <c r="AE185" s="33">
        <v>84</v>
      </c>
      <c r="AF185" s="33" t="s">
        <v>177</v>
      </c>
    </row>
    <row r="186" spans="31:32" x14ac:dyDescent="0.3">
      <c r="AE186" s="33">
        <v>85</v>
      </c>
      <c r="AF186" s="33" t="s">
        <v>178</v>
      </c>
    </row>
    <row r="187" spans="31:32" x14ac:dyDescent="0.3">
      <c r="AE187" s="33">
        <v>86</v>
      </c>
      <c r="AF187" s="33" t="s">
        <v>179</v>
      </c>
    </row>
    <row r="188" spans="31:32" x14ac:dyDescent="0.3">
      <c r="AE188" s="33">
        <v>87</v>
      </c>
      <c r="AF188" s="33" t="s">
        <v>180</v>
      </c>
    </row>
    <row r="189" spans="31:32" x14ac:dyDescent="0.3">
      <c r="AE189" s="33">
        <v>88</v>
      </c>
      <c r="AF189" s="33" t="s">
        <v>181</v>
      </c>
    </row>
    <row r="190" spans="31:32" x14ac:dyDescent="0.3">
      <c r="AE190" s="33">
        <v>89</v>
      </c>
      <c r="AF190" s="33" t="s">
        <v>182</v>
      </c>
    </row>
    <row r="191" spans="31:32" x14ac:dyDescent="0.3">
      <c r="AE191" s="33">
        <v>90</v>
      </c>
      <c r="AF191" s="33" t="s">
        <v>182</v>
      </c>
    </row>
  </sheetData>
  <hyperlinks>
    <hyperlink ref="H1" location="Navigation!A1" display="Return to Navigation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28" fitToHeight="0" orientation="portrait" r:id="rId1"/>
  <headerFooter>
    <oddFooter>&amp;R&amp;"Arial Narrow,Regular"&amp;8LGIP Schedule of Works Model - Created by Integran Pty Ltd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FF0000"/>
    <pageSetUpPr fitToPage="1"/>
  </sheetPr>
  <dimension ref="A1:L60"/>
  <sheetViews>
    <sheetView view="pageBreakPreview" zoomScale="85" zoomScaleNormal="85" zoomScaleSheetLayoutView="85" workbookViewId="0">
      <selection activeCell="H1" sqref="H1"/>
    </sheetView>
  </sheetViews>
  <sheetFormatPr defaultColWidth="0" defaultRowHeight="14" zeroHeight="1" x14ac:dyDescent="0.3"/>
  <cols>
    <col min="1" max="1" width="3.7265625" style="1" customWidth="1"/>
    <col min="2" max="2" width="25.7265625" style="1" bestFit="1" customWidth="1"/>
    <col min="3" max="5" width="15" style="1" customWidth="1"/>
    <col min="6" max="8" width="20.1796875" style="1" customWidth="1"/>
    <col min="9" max="9" width="15" style="31" customWidth="1"/>
    <col min="10" max="10" width="5" style="1" customWidth="1"/>
    <col min="11" max="12" width="9.1796875" style="1" hidden="1" customWidth="1"/>
    <col min="13" max="16384" width="9.1796875" style="1" hidden="1"/>
  </cols>
  <sheetData>
    <row r="1" spans="1:12" ht="20" x14ac:dyDescent="0.4">
      <c r="A1" s="290"/>
      <c r="B1" s="291" t="str">
        <f>COUNCIL_NAME</f>
        <v>Isaac Regional Council</v>
      </c>
      <c r="C1" s="290"/>
      <c r="D1" s="290"/>
      <c r="E1" s="290"/>
      <c r="F1" s="290"/>
      <c r="G1" s="290"/>
      <c r="H1" s="292" t="s">
        <v>197</v>
      </c>
      <c r="I1" s="308"/>
      <c r="J1" s="290"/>
      <c r="K1" s="290"/>
      <c r="L1" s="290"/>
    </row>
    <row r="2" spans="1:12" ht="18" x14ac:dyDescent="0.4">
      <c r="A2" s="290"/>
      <c r="B2" s="293" t="str">
        <f>PROJECT_NAME</f>
        <v>Local Government Infrastructure Plan</v>
      </c>
      <c r="C2" s="290"/>
      <c r="D2" s="290"/>
      <c r="E2" s="290"/>
      <c r="F2" s="290"/>
      <c r="G2" s="290"/>
      <c r="H2" s="290"/>
      <c r="I2" s="290"/>
      <c r="J2" s="290"/>
      <c r="K2" s="290"/>
      <c r="L2" s="290"/>
    </row>
    <row r="3" spans="1:12" x14ac:dyDescent="0.3">
      <c r="A3" s="290"/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</row>
    <row r="4" spans="1:12" s="30" customFormat="1" ht="16" thickBot="1" x14ac:dyDescent="0.4">
      <c r="A4" s="309"/>
      <c r="B4" s="302" t="str">
        <f>"Charge Summary for "&amp;NETWORK_1&amp;" Network"</f>
        <v>Charge Summary for Water Supply Network</v>
      </c>
      <c r="C4" s="309"/>
      <c r="D4" s="309"/>
      <c r="E4" s="309"/>
      <c r="F4" s="309"/>
      <c r="G4" s="309"/>
      <c r="H4" s="309"/>
      <c r="I4" s="309"/>
      <c r="J4" s="290"/>
      <c r="K4" s="290"/>
      <c r="L4" s="290"/>
    </row>
    <row r="5" spans="1:12" ht="15.75" customHeight="1" x14ac:dyDescent="0.3">
      <c r="A5" s="290"/>
      <c r="B5" s="713" t="s">
        <v>17</v>
      </c>
      <c r="C5" s="715" t="str">
        <f>"Demand ("&amp;UOM_1&amp;")"</f>
        <v>Demand (EP)</v>
      </c>
      <c r="D5" s="716"/>
      <c r="E5" s="717"/>
      <c r="F5" s="715" t="s">
        <v>30</v>
      </c>
      <c r="G5" s="716"/>
      <c r="H5" s="717"/>
      <c r="I5" s="718" t="str">
        <f>"Cost per Unit Demand ("&amp;UOM_1&amp;")"</f>
        <v>Cost per Unit Demand (EP)</v>
      </c>
      <c r="J5" s="290"/>
      <c r="K5" s="290"/>
      <c r="L5" s="290"/>
    </row>
    <row r="6" spans="1:12" ht="14.5" thickBot="1" x14ac:dyDescent="0.35">
      <c r="A6" s="290"/>
      <c r="B6" s="714"/>
      <c r="C6" s="98" t="s">
        <v>24</v>
      </c>
      <c r="D6" s="99" t="s">
        <v>25</v>
      </c>
      <c r="E6" s="100" t="s">
        <v>26</v>
      </c>
      <c r="F6" s="98" t="s">
        <v>27</v>
      </c>
      <c r="G6" s="99" t="s">
        <v>28</v>
      </c>
      <c r="H6" s="100" t="s">
        <v>29</v>
      </c>
      <c r="I6" s="719"/>
      <c r="J6" s="290"/>
      <c r="K6" s="290"/>
      <c r="L6" s="290"/>
    </row>
    <row r="7" spans="1:12" x14ac:dyDescent="0.3">
      <c r="A7" s="290"/>
      <c r="B7" s="350" t="str">
        <f>N1_C1</f>
        <v>WS01 - Clermont</v>
      </c>
      <c r="C7" s="87">
        <f>Demands!C18</f>
        <v>5948.2537146999994</v>
      </c>
      <c r="D7" s="88">
        <f ca="1">Demands!AB18</f>
        <v>157.19513753778554</v>
      </c>
      <c r="E7" s="584">
        <f t="shared" ref="E7:E14" ca="1" si="0">IFERROR(C7+D7,"")</f>
        <v>6105.4488522377851</v>
      </c>
      <c r="F7" s="351">
        <f ca="1">'Water Supply - Existing'!$AP$779</f>
        <v>24782883.238999609</v>
      </c>
      <c r="G7" s="352">
        <f ca="1">'Water Supply - Future'!$AR$23</f>
        <v>881704.56318757776</v>
      </c>
      <c r="H7" s="353">
        <f t="shared" ref="H7:H14" ca="1" si="1">F7+G7</f>
        <v>25664587.802187186</v>
      </c>
      <c r="I7" s="587">
        <f t="shared" ref="I7:I14" ca="1" si="2">IFERROR(H7/E7,"")</f>
        <v>4203.5546318237575</v>
      </c>
      <c r="J7" s="290"/>
      <c r="K7" s="290"/>
      <c r="L7" s="290"/>
    </row>
    <row r="8" spans="1:12" x14ac:dyDescent="0.3">
      <c r="A8" s="290"/>
      <c r="B8" s="86" t="str">
        <f>N1_C2</f>
        <v>WS02 - Moranbah</v>
      </c>
      <c r="C8" s="93">
        <f>Demands!C19</f>
        <v>13597.956268399999</v>
      </c>
      <c r="D8" s="94">
        <f ca="1">Demands!AB19</f>
        <v>2552.8974717153533</v>
      </c>
      <c r="E8" s="585">
        <f t="shared" ca="1" si="0"/>
        <v>16150.853740115352</v>
      </c>
      <c r="F8" s="89">
        <f ca="1">'Water Supply - Existing'!$AQ$779</f>
        <v>65682791.854140513</v>
      </c>
      <c r="G8" s="90">
        <f ca="1">'Water Supply - Future'!$AS$23</f>
        <v>5620792.0611975454</v>
      </c>
      <c r="H8" s="91">
        <f t="shared" ca="1" si="1"/>
        <v>71303583.915338054</v>
      </c>
      <c r="I8" s="588">
        <f t="shared" ca="1" si="2"/>
        <v>4414.8492124744353</v>
      </c>
      <c r="J8" s="290"/>
      <c r="K8" s="290"/>
      <c r="L8" s="290"/>
    </row>
    <row r="9" spans="1:12" x14ac:dyDescent="0.3">
      <c r="A9" s="290"/>
      <c r="B9" s="86" t="str">
        <f>N1_C3</f>
        <v>WS03 - Dysart</v>
      </c>
      <c r="C9" s="93">
        <f>Demands!C20</f>
        <v>7024.4570718000004</v>
      </c>
      <c r="D9" s="94">
        <f ca="1">Demands!AB20</f>
        <v>143.61903668093345</v>
      </c>
      <c r="E9" s="585">
        <f t="shared" ca="1" si="0"/>
        <v>7168.0761084809337</v>
      </c>
      <c r="F9" s="89">
        <f ca="1">'Water Supply - Existing'!$AR$779</f>
        <v>27142203.078776114</v>
      </c>
      <c r="G9" s="90">
        <f ca="1">'Water Supply - Future'!$AT$23</f>
        <v>951326.38471827155</v>
      </c>
      <c r="H9" s="91">
        <f t="shared" ca="1" si="1"/>
        <v>28093529.463494387</v>
      </c>
      <c r="I9" s="588">
        <f t="shared" ca="1" si="2"/>
        <v>3919.2565813099322</v>
      </c>
      <c r="J9" s="290"/>
      <c r="K9" s="290"/>
      <c r="L9" s="290"/>
    </row>
    <row r="10" spans="1:12" x14ac:dyDescent="0.3">
      <c r="A10" s="290"/>
      <c r="B10" s="86" t="str">
        <f>N1_C4</f>
        <v>WS04 - Middlemount</v>
      </c>
      <c r="C10" s="93">
        <f>Demands!C21</f>
        <v>4733.4300635999998</v>
      </c>
      <c r="D10" s="94">
        <f ca="1">Demands!AB21</f>
        <v>70.581286912597648</v>
      </c>
      <c r="E10" s="585">
        <f t="shared" ca="1" si="0"/>
        <v>4804.0113505125973</v>
      </c>
      <c r="F10" s="89">
        <f ca="1">'Water Supply - Existing'!$AS$779</f>
        <v>24279755.103129193</v>
      </c>
      <c r="G10" s="90">
        <f>'Water Supply - Future'!$AU$23</f>
        <v>0</v>
      </c>
      <c r="H10" s="91">
        <f t="shared" ca="1" si="1"/>
        <v>24279755.103129193</v>
      </c>
      <c r="I10" s="588">
        <f t="shared" ca="1" si="2"/>
        <v>5054.0586463307372</v>
      </c>
      <c r="J10" s="290"/>
      <c r="K10" s="290"/>
      <c r="L10" s="290"/>
    </row>
    <row r="11" spans="1:12" x14ac:dyDescent="0.3">
      <c r="A11" s="290"/>
      <c r="B11" s="86" t="str">
        <f>N1_C5</f>
        <v>WS05 - Glenden</v>
      </c>
      <c r="C11" s="93">
        <f>Demands!C22</f>
        <v>1631.9987747</v>
      </c>
      <c r="D11" s="94">
        <f ca="1">Demands!AB22</f>
        <v>90.859863554353382</v>
      </c>
      <c r="E11" s="585">
        <f t="shared" ca="1" si="0"/>
        <v>1722.8586382543533</v>
      </c>
      <c r="F11" s="89">
        <f ca="1">'Water Supply - Existing'!$AT$779</f>
        <v>17012234.614522733</v>
      </c>
      <c r="G11" s="90">
        <f>'Water Supply - Future'!$AV$23</f>
        <v>0</v>
      </c>
      <c r="H11" s="91">
        <f t="shared" ca="1" si="1"/>
        <v>17012234.614522733</v>
      </c>
      <c r="I11" s="588">
        <f t="shared" ca="1" si="2"/>
        <v>9874.4227975430331</v>
      </c>
      <c r="J11" s="290"/>
      <c r="K11" s="290"/>
      <c r="L11" s="290"/>
    </row>
    <row r="12" spans="1:12" x14ac:dyDescent="0.3">
      <c r="A12" s="290"/>
      <c r="B12" s="86" t="str">
        <f>N1_C6</f>
        <v>WS06 - Nebo</v>
      </c>
      <c r="C12" s="93">
        <f>Demands!C23</f>
        <v>1078.6322759</v>
      </c>
      <c r="D12" s="94">
        <f ca="1">Demands!AB23</f>
        <v>320.23860444622318</v>
      </c>
      <c r="E12" s="585">
        <f t="shared" ca="1" si="0"/>
        <v>1398.8708803462232</v>
      </c>
      <c r="F12" s="89">
        <f ca="1">'Water Supply - Existing'!$AU$779</f>
        <v>10894985.805202384</v>
      </c>
      <c r="G12" s="90">
        <f>'Water Supply - Future'!$AW$23</f>
        <v>0</v>
      </c>
      <c r="H12" s="91">
        <f t="shared" ca="1" si="1"/>
        <v>10894985.805202384</v>
      </c>
      <c r="I12" s="588">
        <f t="shared" ca="1" si="2"/>
        <v>7788.4141833775639</v>
      </c>
      <c r="J12" s="290"/>
      <c r="K12" s="290"/>
      <c r="L12" s="290"/>
    </row>
    <row r="13" spans="1:12" x14ac:dyDescent="0.3">
      <c r="A13" s="290"/>
      <c r="B13" s="86" t="str">
        <f>N1_C7</f>
        <v>WS07 - Carmila</v>
      </c>
      <c r="C13" s="93">
        <f>Demands!C24</f>
        <v>156.69219999999999</v>
      </c>
      <c r="D13" s="94">
        <f ca="1">Demands!AB24</f>
        <v>2.9576399531358875</v>
      </c>
      <c r="E13" s="585">
        <f t="shared" ca="1" si="0"/>
        <v>159.64983995313588</v>
      </c>
      <c r="F13" s="89">
        <f ca="1">'Water Supply - Existing'!$AV$779</f>
        <v>1125230.0791236423</v>
      </c>
      <c r="G13" s="90">
        <f>'Water Supply - Future'!$AX$23</f>
        <v>0</v>
      </c>
      <c r="H13" s="91">
        <f t="shared" ca="1" si="1"/>
        <v>1125230.0791236423</v>
      </c>
      <c r="I13" s="588">
        <f t="shared" ca="1" si="2"/>
        <v>7048.1127914312092</v>
      </c>
      <c r="J13" s="290"/>
      <c r="K13" s="290"/>
      <c r="L13" s="290"/>
    </row>
    <row r="14" spans="1:12" ht="14.5" thickBot="1" x14ac:dyDescent="0.35">
      <c r="A14" s="290"/>
      <c r="B14" s="96" t="str">
        <f>N1_C8</f>
        <v>WS08 - St Lawrence</v>
      </c>
      <c r="C14" s="354">
        <f>Demands!C25</f>
        <v>308.64092440000002</v>
      </c>
      <c r="D14" s="355">
        <f ca="1">Demands!AB25</f>
        <v>7.173413184802814</v>
      </c>
      <c r="E14" s="586">
        <f t="shared" ca="1" si="0"/>
        <v>315.81433758480284</v>
      </c>
      <c r="F14" s="356">
        <f ca="1">'Water Supply - Existing'!$AW$779</f>
        <v>2660343.611921384</v>
      </c>
      <c r="G14" s="357">
        <f>'Water Supply - Future'!$AY$23</f>
        <v>0</v>
      </c>
      <c r="H14" s="358">
        <f t="shared" ca="1" si="1"/>
        <v>2660343.611921384</v>
      </c>
      <c r="I14" s="589">
        <f t="shared" ca="1" si="2"/>
        <v>8423.758187378131</v>
      </c>
      <c r="J14" s="290"/>
      <c r="K14" s="290"/>
      <c r="L14" s="290"/>
    </row>
    <row r="15" spans="1:12" ht="14.5" thickBot="1" x14ac:dyDescent="0.35">
      <c r="A15" s="290"/>
      <c r="B15" s="290"/>
      <c r="C15" s="344">
        <f t="shared" ref="C15:E15" si="3">SUBTOTAL(9,C7:C12)</f>
        <v>34014.728169100003</v>
      </c>
      <c r="D15" s="345">
        <f t="shared" ca="1" si="3"/>
        <v>3335.3914008472466</v>
      </c>
      <c r="E15" s="346">
        <f t="shared" ca="1" si="3"/>
        <v>37350.119569947245</v>
      </c>
      <c r="F15" s="347">
        <f ca="1">SUBTOTAL(9,F7:F14)</f>
        <v>173580427.38581559</v>
      </c>
      <c r="G15" s="348">
        <f ca="1">SUBTOTAL(9,G7:G14)</f>
        <v>7453823.009103395</v>
      </c>
      <c r="H15" s="349">
        <f ca="1">SUBTOTAL(9,H7:H14)</f>
        <v>181034250.39491895</v>
      </c>
      <c r="I15" s="290"/>
      <c r="J15" s="290"/>
      <c r="K15" s="290"/>
      <c r="L15" s="290"/>
    </row>
    <row r="16" spans="1:12" x14ac:dyDescent="0.3">
      <c r="A16" s="290"/>
      <c r="B16" s="290"/>
      <c r="C16" s="290"/>
      <c r="D16" s="290"/>
      <c r="E16" s="290"/>
      <c r="F16" s="290"/>
      <c r="G16" s="290"/>
      <c r="H16" s="290"/>
      <c r="I16" s="308"/>
      <c r="J16" s="290"/>
      <c r="K16" s="290"/>
      <c r="L16" s="290"/>
    </row>
    <row r="17" spans="1:12" x14ac:dyDescent="0.3">
      <c r="A17" s="290"/>
      <c r="B17" s="290"/>
      <c r="C17" s="290"/>
      <c r="D17" s="290"/>
      <c r="E17" s="290"/>
      <c r="F17" s="290"/>
      <c r="G17" s="290"/>
      <c r="H17" s="290"/>
      <c r="I17" s="308"/>
      <c r="J17" s="290"/>
      <c r="K17" s="290"/>
      <c r="L17" s="290"/>
    </row>
    <row r="18" spans="1:12" x14ac:dyDescent="0.3">
      <c r="A18" s="290"/>
      <c r="B18" s="290"/>
      <c r="C18" s="290"/>
      <c r="D18" s="290"/>
      <c r="E18" s="290"/>
      <c r="F18" s="290"/>
      <c r="G18" s="290"/>
      <c r="H18" s="290"/>
      <c r="I18" s="308"/>
      <c r="J18" s="290"/>
      <c r="K18" s="290"/>
      <c r="L18" s="290"/>
    </row>
    <row r="19" spans="1:12" s="30" customFormat="1" ht="16" thickBot="1" x14ac:dyDescent="0.4">
      <c r="A19" s="309"/>
      <c r="B19" s="302" t="str">
        <f>"Charge Summary for "&amp;NETWORK_2&amp;" Network"</f>
        <v>Charge Summary for Sewerage Network</v>
      </c>
      <c r="C19" s="309"/>
      <c r="D19" s="309"/>
      <c r="E19" s="309"/>
      <c r="F19" s="309"/>
      <c r="G19" s="309"/>
      <c r="H19" s="309"/>
      <c r="I19" s="310"/>
      <c r="J19" s="290"/>
      <c r="K19" s="290"/>
      <c r="L19" s="290"/>
    </row>
    <row r="20" spans="1:12" ht="16.5" customHeight="1" x14ac:dyDescent="0.3">
      <c r="A20" s="290"/>
      <c r="B20" s="713" t="s">
        <v>17</v>
      </c>
      <c r="C20" s="715" t="str">
        <f>"Demand ("&amp;UOM_2&amp;")"</f>
        <v>Demand (EP)</v>
      </c>
      <c r="D20" s="716"/>
      <c r="E20" s="717"/>
      <c r="F20" s="715" t="s">
        <v>30</v>
      </c>
      <c r="G20" s="716"/>
      <c r="H20" s="717"/>
      <c r="I20" s="718" t="str">
        <f>"Cost per Unit Demand ("&amp;UOM_2&amp;")"</f>
        <v>Cost per Unit Demand (EP)</v>
      </c>
      <c r="J20" s="290"/>
      <c r="K20" s="290"/>
      <c r="L20" s="290"/>
    </row>
    <row r="21" spans="1:12" ht="14.5" thickBot="1" x14ac:dyDescent="0.35">
      <c r="A21" s="290"/>
      <c r="B21" s="714"/>
      <c r="C21" s="98" t="s">
        <v>24</v>
      </c>
      <c r="D21" s="99" t="s">
        <v>25</v>
      </c>
      <c r="E21" s="100" t="s">
        <v>26</v>
      </c>
      <c r="F21" s="98" t="s">
        <v>27</v>
      </c>
      <c r="G21" s="99" t="s">
        <v>28</v>
      </c>
      <c r="H21" s="100" t="s">
        <v>29</v>
      </c>
      <c r="I21" s="719"/>
      <c r="J21" s="290"/>
      <c r="K21" s="290"/>
      <c r="L21" s="290"/>
    </row>
    <row r="22" spans="1:12" x14ac:dyDescent="0.3">
      <c r="A22" s="290"/>
      <c r="B22" s="350" t="str">
        <f>N2_C1</f>
        <v>S01 - Clermont</v>
      </c>
      <c r="C22" s="87">
        <f>Demands!C41</f>
        <v>5700.2970072999997</v>
      </c>
      <c r="D22" s="88">
        <f ca="1">Demands!AB41</f>
        <v>150.09721729472943</v>
      </c>
      <c r="E22" s="88">
        <f t="shared" ref="E22:E27" ca="1" si="4">IFERROR(C22+D22,"")</f>
        <v>5850.3942245947292</v>
      </c>
      <c r="F22" s="351">
        <f ca="1">'Sewerage - Existing'!$AM$663</f>
        <v>21420754.330905452</v>
      </c>
      <c r="G22" s="352">
        <f ca="1">'Sewerage - Future'!$AN$29</f>
        <v>445751.52393493202</v>
      </c>
      <c r="H22" s="353">
        <f t="shared" ref="H22:H27" ca="1" si="5">F22+G22</f>
        <v>21866505.854840383</v>
      </c>
      <c r="I22" s="92">
        <f t="shared" ref="I22:I27" ca="1" si="6">IFERROR(H22/E22,"")</f>
        <v>3737.6123754045188</v>
      </c>
      <c r="J22" s="290"/>
      <c r="K22" s="290"/>
      <c r="L22" s="290"/>
    </row>
    <row r="23" spans="1:12" x14ac:dyDescent="0.3">
      <c r="A23" s="290"/>
      <c r="B23" s="86" t="str">
        <f>N2_C2</f>
        <v>S02 - Moranbah</v>
      </c>
      <c r="C23" s="93">
        <f>Demands!C42</f>
        <v>13597.956268399999</v>
      </c>
      <c r="D23" s="94">
        <f ca="1">Demands!AB42</f>
        <v>2552.8974717153533</v>
      </c>
      <c r="E23" s="94">
        <f t="shared" ca="1" si="4"/>
        <v>16150.853740115352</v>
      </c>
      <c r="F23" s="89">
        <f ca="1">'Sewerage - Existing'!$AN$663</f>
        <v>51505398.709706768</v>
      </c>
      <c r="G23" s="90">
        <f ca="1">'Sewerage - Future'!$AO$29</f>
        <v>1685451.9373544967</v>
      </c>
      <c r="H23" s="91">
        <f t="shared" ca="1" si="5"/>
        <v>53190850.647061266</v>
      </c>
      <c r="I23" s="95">
        <f t="shared" ca="1" si="6"/>
        <v>3293.3770253238249</v>
      </c>
      <c r="J23" s="290"/>
      <c r="K23" s="290"/>
      <c r="L23" s="290"/>
    </row>
    <row r="24" spans="1:12" x14ac:dyDescent="0.3">
      <c r="A24" s="290"/>
      <c r="B24" s="86" t="str">
        <f>N2_C3</f>
        <v>S03 - Dysart</v>
      </c>
      <c r="C24" s="93">
        <f>Demands!C43</f>
        <v>7024.4570718000004</v>
      </c>
      <c r="D24" s="94">
        <f ca="1">Demands!AB43</f>
        <v>143.61903668093345</v>
      </c>
      <c r="E24" s="94">
        <f t="shared" ca="1" si="4"/>
        <v>7168.0761084809337</v>
      </c>
      <c r="F24" s="89">
        <f ca="1">'Sewerage - Existing'!$AO$663</f>
        <v>23964778.957877848</v>
      </c>
      <c r="G24" s="90">
        <f ca="1">'Sewerage - Future'!$AP$29</f>
        <v>951326.38471827155</v>
      </c>
      <c r="H24" s="91">
        <f t="shared" ca="1" si="5"/>
        <v>24916105.342596121</v>
      </c>
      <c r="I24" s="95">
        <f t="shared" ca="1" si="6"/>
        <v>3475.9822531901614</v>
      </c>
      <c r="J24" s="290"/>
      <c r="K24" s="290"/>
      <c r="L24" s="290"/>
    </row>
    <row r="25" spans="1:12" x14ac:dyDescent="0.3">
      <c r="A25" s="290"/>
      <c r="B25" s="86" t="str">
        <f>N2_C4</f>
        <v>S04 - Middlemount</v>
      </c>
      <c r="C25" s="93">
        <f>Demands!C44</f>
        <v>4733.4300635999998</v>
      </c>
      <c r="D25" s="94">
        <f ca="1">Demands!AB44</f>
        <v>70.581286912597648</v>
      </c>
      <c r="E25" s="94">
        <f t="shared" ca="1" si="4"/>
        <v>4804.0113505125973</v>
      </c>
      <c r="F25" s="89">
        <f ca="1">'Sewerage - Existing'!$AP$663</f>
        <v>20501423.506669708</v>
      </c>
      <c r="G25" s="90">
        <f ca="1">'Sewerage - Future'!$AQ$29</f>
        <v>1189157.9808978394</v>
      </c>
      <c r="H25" s="91">
        <f t="shared" ca="1" si="5"/>
        <v>21690581.487567548</v>
      </c>
      <c r="I25" s="95">
        <f t="shared" ca="1" si="6"/>
        <v>4515.0978848651393</v>
      </c>
      <c r="J25" s="290"/>
      <c r="K25" s="290"/>
      <c r="L25" s="290"/>
    </row>
    <row r="26" spans="1:12" x14ac:dyDescent="0.3">
      <c r="A26" s="290"/>
      <c r="B26" s="86" t="str">
        <f>N2_C5</f>
        <v>S05 - Glenden</v>
      </c>
      <c r="C26" s="93">
        <f>Demands!C45</f>
        <v>1631.9987747</v>
      </c>
      <c r="D26" s="94">
        <f ca="1">Demands!AB45</f>
        <v>90.859863554353382</v>
      </c>
      <c r="E26" s="94">
        <f t="shared" ca="1" si="4"/>
        <v>1722.8586382543533</v>
      </c>
      <c r="F26" s="89">
        <f ca="1">'Sewerage - Existing'!$AQ$663</f>
        <v>10979842.919907497</v>
      </c>
      <c r="G26" s="90">
        <f ca="1">'Sewerage - Future'!$AR$29</f>
        <v>916413.32091341703</v>
      </c>
      <c r="H26" s="91">
        <f t="shared" ca="1" si="5"/>
        <v>11896256.240820915</v>
      </c>
      <c r="I26" s="95">
        <f t="shared" ca="1" si="6"/>
        <v>6904.95202373337</v>
      </c>
      <c r="J26" s="290"/>
      <c r="K26" s="290"/>
      <c r="L26" s="290"/>
    </row>
    <row r="27" spans="1:12" ht="14.5" thickBot="1" x14ac:dyDescent="0.35">
      <c r="A27" s="290"/>
      <c r="B27" s="96" t="str">
        <f>N2_C6</f>
        <v>S06 - Nebo</v>
      </c>
      <c r="C27" s="354">
        <f>Demands!C46</f>
        <v>1078.6322759</v>
      </c>
      <c r="D27" s="355">
        <f ca="1">Demands!AB46</f>
        <v>320.23860444622318</v>
      </c>
      <c r="E27" s="355">
        <f t="shared" ca="1" si="4"/>
        <v>1398.8708803462232</v>
      </c>
      <c r="F27" s="356">
        <f ca="1">'Sewerage - Existing'!$AR$663</f>
        <v>9073173.3342925794</v>
      </c>
      <c r="G27" s="357">
        <f ca="1">'Sewerage - Future'!$AS$29</f>
        <v>1648253.600782451</v>
      </c>
      <c r="H27" s="358">
        <f t="shared" ca="1" si="5"/>
        <v>10721426.93507503</v>
      </c>
      <c r="I27" s="97">
        <f t="shared" ca="1" si="6"/>
        <v>7664.3434971077932</v>
      </c>
      <c r="J27" s="290"/>
      <c r="K27" s="290"/>
      <c r="L27" s="290"/>
    </row>
    <row r="28" spans="1:12" ht="14.5" thickBot="1" x14ac:dyDescent="0.35">
      <c r="A28" s="290"/>
      <c r="B28" s="290"/>
      <c r="C28" s="344">
        <f t="shared" ref="C28:H28" si="7">SUBTOTAL(9,C22:C27)</f>
        <v>33766.771461700002</v>
      </c>
      <c r="D28" s="345">
        <f t="shared" ca="1" si="7"/>
        <v>3328.2934806041903</v>
      </c>
      <c r="E28" s="346">
        <f t="shared" ca="1" si="7"/>
        <v>37095.064942304183</v>
      </c>
      <c r="F28" s="347">
        <f t="shared" ca="1" si="7"/>
        <v>137445371.75935984</v>
      </c>
      <c r="G28" s="348">
        <f t="shared" ca="1" si="7"/>
        <v>6836354.7486014077</v>
      </c>
      <c r="H28" s="349">
        <f t="shared" ca="1" si="7"/>
        <v>144281726.50796127</v>
      </c>
      <c r="I28" s="290"/>
      <c r="J28" s="290"/>
      <c r="K28" s="290"/>
      <c r="L28" s="290"/>
    </row>
    <row r="29" spans="1:12" x14ac:dyDescent="0.3">
      <c r="A29" s="290"/>
      <c r="B29" s="290"/>
      <c r="C29" s="290"/>
      <c r="D29" s="290"/>
      <c r="E29" s="290"/>
      <c r="F29" s="290"/>
      <c r="G29" s="290"/>
      <c r="H29" s="290"/>
      <c r="I29" s="308"/>
      <c r="J29" s="290"/>
      <c r="K29" s="290"/>
      <c r="L29" s="290"/>
    </row>
    <row r="30" spans="1:12" x14ac:dyDescent="0.3">
      <c r="A30" s="290"/>
      <c r="B30" s="290"/>
      <c r="C30" s="290"/>
      <c r="D30" s="290"/>
      <c r="E30" s="290"/>
      <c r="F30" s="290"/>
      <c r="G30" s="290"/>
      <c r="H30" s="290"/>
      <c r="I30" s="308"/>
      <c r="J30" s="290"/>
      <c r="K30" s="290"/>
      <c r="L30" s="290"/>
    </row>
    <row r="31" spans="1:12" x14ac:dyDescent="0.3">
      <c r="A31" s="290"/>
      <c r="B31" s="290"/>
      <c r="C31" s="290"/>
      <c r="D31" s="290"/>
      <c r="E31" s="290"/>
      <c r="F31" s="290"/>
      <c r="G31" s="290"/>
      <c r="H31" s="290"/>
      <c r="I31" s="308"/>
      <c r="J31" s="290"/>
      <c r="K31" s="290"/>
      <c r="L31" s="290"/>
    </row>
    <row r="32" spans="1:12" ht="16" thickBot="1" x14ac:dyDescent="0.4">
      <c r="A32" s="290"/>
      <c r="B32" s="302" t="str">
        <f>"Charge Summary for "&amp;NETWORK_3&amp;" Network"</f>
        <v>Charge Summary for Transport Network</v>
      </c>
      <c r="C32" s="309"/>
      <c r="D32" s="309"/>
      <c r="E32" s="309"/>
      <c r="F32" s="309"/>
      <c r="G32" s="309"/>
      <c r="H32" s="309"/>
      <c r="I32" s="310"/>
      <c r="J32" s="290"/>
      <c r="K32" s="290"/>
      <c r="L32" s="290"/>
    </row>
    <row r="33" spans="1:12" ht="16.5" customHeight="1" x14ac:dyDescent="0.3">
      <c r="A33" s="290"/>
      <c r="B33" s="713" t="s">
        <v>17</v>
      </c>
      <c r="C33" s="715" t="str">
        <f>"Demand ("&amp;UOM_3&amp;")"</f>
        <v>Demand (Trips)</v>
      </c>
      <c r="D33" s="716"/>
      <c r="E33" s="717"/>
      <c r="F33" s="715" t="s">
        <v>30</v>
      </c>
      <c r="G33" s="716"/>
      <c r="H33" s="717"/>
      <c r="I33" s="718" t="str">
        <f>"Cost per Unit Demand ("&amp;UOM_3&amp;")"</f>
        <v>Cost per Unit Demand (Trips)</v>
      </c>
      <c r="J33" s="290"/>
      <c r="K33" s="290"/>
      <c r="L33" s="290"/>
    </row>
    <row r="34" spans="1:12" ht="14.5" thickBot="1" x14ac:dyDescent="0.35">
      <c r="A34" s="290"/>
      <c r="B34" s="714"/>
      <c r="C34" s="98" t="s">
        <v>24</v>
      </c>
      <c r="D34" s="99" t="s">
        <v>25</v>
      </c>
      <c r="E34" s="100" t="s">
        <v>26</v>
      </c>
      <c r="F34" s="98" t="s">
        <v>27</v>
      </c>
      <c r="G34" s="99" t="s">
        <v>28</v>
      </c>
      <c r="H34" s="100" t="s">
        <v>29</v>
      </c>
      <c r="I34" s="719"/>
      <c r="J34" s="290"/>
      <c r="K34" s="290"/>
      <c r="L34" s="290"/>
    </row>
    <row r="35" spans="1:12" x14ac:dyDescent="0.3">
      <c r="A35" s="290"/>
      <c r="B35" s="350" t="str">
        <f>N3_C1</f>
        <v>TR01 - Clermont</v>
      </c>
      <c r="C35" s="87">
        <f>Demands!C64</f>
        <v>16368.106900000001</v>
      </c>
      <c r="D35" s="88">
        <f ca="1">Demands!AB64</f>
        <v>741.38463264302095</v>
      </c>
      <c r="E35" s="88">
        <f ca="1">IFERROR(C35+D35,"")</f>
        <v>17109.49153264302</v>
      </c>
      <c r="F35" s="351">
        <f ca="1">'Transport - Existing'!$AQ$175</f>
        <v>33574573.558842078</v>
      </c>
      <c r="G35" s="352">
        <f ca="1">'Transport - Future'!$AS$54</f>
        <v>9667160.4490329474</v>
      </c>
      <c r="H35" s="353">
        <f ca="1">F35+G35</f>
        <v>43241734.007875025</v>
      </c>
      <c r="I35" s="92">
        <f ca="1">IFERROR(H35/E35,"")</f>
        <v>2527.3535408912985</v>
      </c>
      <c r="J35" s="290"/>
      <c r="K35" s="290"/>
      <c r="L35" s="290"/>
    </row>
    <row r="36" spans="1:12" x14ac:dyDescent="0.3">
      <c r="A36" s="290"/>
      <c r="B36" s="86" t="str">
        <f>N3_C2</f>
        <v>TR02 - Moranbah</v>
      </c>
      <c r="C36" s="93">
        <f>Demands!C65</f>
        <v>51486.003600000004</v>
      </c>
      <c r="D36" s="94">
        <f ca="1">Demands!AB65</f>
        <v>10226.434386303508</v>
      </c>
      <c r="E36" s="94">
        <f t="shared" ref="E36:E42" ca="1" si="8">IFERROR(C36+D36,"")</f>
        <v>61712.437986303514</v>
      </c>
      <c r="F36" s="89">
        <f ca="1">'Transport - Existing'!$AR$175</f>
        <v>78816396.638043717</v>
      </c>
      <c r="G36" s="90">
        <f ca="1">'Transport - Future'!$AT$54</f>
        <v>20201262.604833059</v>
      </c>
      <c r="H36" s="91">
        <f t="shared" ref="H36:H42" ca="1" si="9">F36+G36</f>
        <v>99017659.242876768</v>
      </c>
      <c r="I36" s="95">
        <f t="shared" ref="I36:I42" ca="1" si="10">IFERROR(H36/E36,"")</f>
        <v>1604.5008506203044</v>
      </c>
      <c r="J36" s="290"/>
      <c r="K36" s="290"/>
      <c r="L36" s="290"/>
    </row>
    <row r="37" spans="1:12" x14ac:dyDescent="0.3">
      <c r="A37" s="290"/>
      <c r="B37" s="86" t="str">
        <f>N3_C3</f>
        <v>TR03 - Dysart</v>
      </c>
      <c r="C37" s="93">
        <f>Demands!C66</f>
        <v>24265.886099999996</v>
      </c>
      <c r="D37" s="94">
        <f ca="1">Demands!AB66</f>
        <v>858.45091170494391</v>
      </c>
      <c r="E37" s="94">
        <f t="shared" ca="1" si="8"/>
        <v>25124.337011704942</v>
      </c>
      <c r="F37" s="89">
        <f ca="1">'Transport - Existing'!$AS$175</f>
        <v>54774593.601475209</v>
      </c>
      <c r="G37" s="90">
        <f>'Transport - Future'!$AU$54</f>
        <v>0</v>
      </c>
      <c r="H37" s="91">
        <f t="shared" ca="1" si="9"/>
        <v>54774593.601475209</v>
      </c>
      <c r="I37" s="95">
        <f t="shared" ca="1" si="10"/>
        <v>2180.1408560933087</v>
      </c>
      <c r="J37" s="290"/>
      <c r="K37" s="290"/>
      <c r="L37" s="290"/>
    </row>
    <row r="38" spans="1:12" x14ac:dyDescent="0.3">
      <c r="A38" s="290"/>
      <c r="B38" s="86" t="str">
        <f>N3_C4</f>
        <v>TR04 - Middlemount</v>
      </c>
      <c r="C38" s="93">
        <f>Demands!C67</f>
        <v>17277.536599999999</v>
      </c>
      <c r="D38" s="94">
        <f ca="1">Demands!AB67</f>
        <v>433.7198202340204</v>
      </c>
      <c r="E38" s="94">
        <f t="shared" ca="1" si="8"/>
        <v>17711.256420234018</v>
      </c>
      <c r="F38" s="89">
        <f ca="1">'Transport - Existing'!$AT$175</f>
        <v>48931859.844803616</v>
      </c>
      <c r="G38" s="90">
        <f>'Transport - Future'!$AV$54</f>
        <v>0</v>
      </c>
      <c r="H38" s="91">
        <f t="shared" ca="1" si="9"/>
        <v>48931859.844803616</v>
      </c>
      <c r="I38" s="95">
        <f t="shared" ca="1" si="10"/>
        <v>2762.7548652563114</v>
      </c>
      <c r="J38" s="290"/>
      <c r="K38" s="290"/>
      <c r="L38" s="290"/>
    </row>
    <row r="39" spans="1:12" x14ac:dyDescent="0.3">
      <c r="A39" s="290"/>
      <c r="B39" s="86" t="str">
        <f>N3_C5</f>
        <v>TR05 - Glenden</v>
      </c>
      <c r="C39" s="93">
        <f>Demands!C68</f>
        <v>6226.0491999999995</v>
      </c>
      <c r="D39" s="94">
        <f ca="1">Demands!AB68</f>
        <v>381.18941863265104</v>
      </c>
      <c r="E39" s="94">
        <f t="shared" ca="1" si="8"/>
        <v>6607.2386186326503</v>
      </c>
      <c r="F39" s="89">
        <f ca="1">'Transport - Existing'!$AU$175</f>
        <v>45294647.193987392</v>
      </c>
      <c r="G39" s="90">
        <f>'Transport - Future'!$AW$54</f>
        <v>0</v>
      </c>
      <c r="H39" s="91">
        <f t="shared" ca="1" si="9"/>
        <v>45294647.193987392</v>
      </c>
      <c r="I39" s="95">
        <f t="shared" ca="1" si="10"/>
        <v>6855.3067035077047</v>
      </c>
      <c r="J39" s="290"/>
      <c r="K39" s="290"/>
      <c r="L39" s="290"/>
    </row>
    <row r="40" spans="1:12" x14ac:dyDescent="0.3">
      <c r="A40" s="290"/>
      <c r="B40" s="86" t="str">
        <f>N3_C6</f>
        <v>TR06 - Nebo</v>
      </c>
      <c r="C40" s="93">
        <f>Demands!C69</f>
        <v>3939.1809999999996</v>
      </c>
      <c r="D40" s="94">
        <f ca="1">Demands!AB69</f>
        <v>1246.965044816086</v>
      </c>
      <c r="E40" s="94">
        <f t="shared" ca="1" si="8"/>
        <v>5186.1460448160851</v>
      </c>
      <c r="F40" s="89">
        <f ca="1">'Transport - Existing'!$AV$175</f>
        <v>23855299.051290132</v>
      </c>
      <c r="G40" s="90">
        <f ca="1">'Transport - Future'!$AX$54</f>
        <v>823754.70361125632</v>
      </c>
      <c r="H40" s="91">
        <f t="shared" ca="1" si="9"/>
        <v>24679053.754901387</v>
      </c>
      <c r="I40" s="95">
        <f t="shared" ca="1" si="10"/>
        <v>4758.6499766179595</v>
      </c>
      <c r="J40" s="290"/>
      <c r="K40" s="290"/>
      <c r="L40" s="290"/>
    </row>
    <row r="41" spans="1:12" x14ac:dyDescent="0.3">
      <c r="A41" s="290"/>
      <c r="B41" s="86" t="str">
        <f>N3_C7</f>
        <v>TR07 - St. Lawrence</v>
      </c>
      <c r="C41" s="93">
        <f>Demands!C70</f>
        <v>1338.4427000000001</v>
      </c>
      <c r="D41" s="94">
        <f ca="1">Demands!AB70</f>
        <v>132.16531662313841</v>
      </c>
      <c r="E41" s="94">
        <f t="shared" ca="1" si="8"/>
        <v>1470.6080166231384</v>
      </c>
      <c r="F41" s="89">
        <f ca="1">'Transport - Existing'!$AW$175</f>
        <v>4495260.7820332265</v>
      </c>
      <c r="G41" s="90">
        <f>'Transport - Future'!$AY$54</f>
        <v>0</v>
      </c>
      <c r="H41" s="91">
        <f t="shared" ca="1" si="9"/>
        <v>4495260.7820332265</v>
      </c>
      <c r="I41" s="95">
        <f t="shared" ca="1" si="10"/>
        <v>3056.7362146953351</v>
      </c>
      <c r="J41" s="290"/>
      <c r="K41" s="290"/>
      <c r="L41" s="290"/>
    </row>
    <row r="42" spans="1:12" ht="14.5" thickBot="1" x14ac:dyDescent="0.35">
      <c r="A42" s="290"/>
      <c r="B42" s="96" t="str">
        <f>N3_C8</f>
        <v>TR08 - Remainder of LGA</v>
      </c>
      <c r="C42" s="354">
        <f>Demands!C71</f>
        <v>76967.746899999009</v>
      </c>
      <c r="D42" s="355">
        <f ca="1">Demands!AB71</f>
        <v>12095.484270297753</v>
      </c>
      <c r="E42" s="355">
        <f t="shared" ca="1" si="8"/>
        <v>89063.231170296756</v>
      </c>
      <c r="F42" s="356">
        <f ca="1">'Transport - Existing'!$AX$175</f>
        <v>276623506.92787862</v>
      </c>
      <c r="G42" s="357">
        <f ca="1">'Transport - Future'!$AZ$54</f>
        <v>4776752.0846619327</v>
      </c>
      <c r="H42" s="358">
        <f t="shared" ca="1" si="9"/>
        <v>281400259.01254058</v>
      </c>
      <c r="I42" s="97">
        <f t="shared" ca="1" si="10"/>
        <v>3159.5559167899314</v>
      </c>
      <c r="J42" s="290"/>
      <c r="K42" s="290"/>
      <c r="L42" s="290"/>
    </row>
    <row r="43" spans="1:12" ht="14.5" thickBot="1" x14ac:dyDescent="0.35">
      <c r="A43" s="290"/>
      <c r="B43" s="290"/>
      <c r="C43" s="344">
        <f t="shared" ref="C43:H43" si="11">SUBTOTAL(9,C35:C42)</f>
        <v>197868.95299999899</v>
      </c>
      <c r="D43" s="345">
        <f t="shared" ca="1" si="11"/>
        <v>26115.793801255124</v>
      </c>
      <c r="E43" s="346">
        <f t="shared" ca="1" si="11"/>
        <v>223984.74680125411</v>
      </c>
      <c r="F43" s="347">
        <f ca="1">SUBTOTAL(9,F35:F42)</f>
        <v>566366137.59835398</v>
      </c>
      <c r="G43" s="348">
        <f t="shared" ca="1" si="11"/>
        <v>35468929.842139192</v>
      </c>
      <c r="H43" s="349">
        <f t="shared" ca="1" si="11"/>
        <v>601835067.44049311</v>
      </c>
      <c r="I43" s="290"/>
      <c r="J43" s="290"/>
      <c r="K43" s="290"/>
      <c r="L43" s="290"/>
    </row>
    <row r="44" spans="1:12" x14ac:dyDescent="0.3">
      <c r="A44" s="290"/>
      <c r="B44" s="290"/>
      <c r="C44" s="290"/>
      <c r="D44" s="290"/>
      <c r="E44" s="290"/>
      <c r="F44" s="290"/>
      <c r="G44" s="290"/>
      <c r="H44" s="290"/>
      <c r="I44" s="308"/>
      <c r="J44" s="290"/>
      <c r="K44" s="290"/>
      <c r="L44" s="290"/>
    </row>
    <row r="45" spans="1:12" x14ac:dyDescent="0.3">
      <c r="A45" s="290"/>
      <c r="B45" s="290"/>
      <c r="C45" s="290"/>
      <c r="D45" s="290"/>
      <c r="E45" s="290"/>
      <c r="F45" s="290"/>
      <c r="G45" s="290"/>
      <c r="H45" s="290"/>
      <c r="I45" s="308"/>
      <c r="J45" s="290"/>
      <c r="K45" s="290"/>
      <c r="L45" s="290"/>
    </row>
    <row r="46" spans="1:12" x14ac:dyDescent="0.3">
      <c r="A46" s="290"/>
      <c r="B46" s="290"/>
      <c r="C46" s="290"/>
      <c r="D46" s="290"/>
      <c r="E46" s="290"/>
      <c r="F46" s="290"/>
      <c r="G46" s="290"/>
      <c r="H46" s="290"/>
      <c r="I46" s="308"/>
      <c r="J46" s="290"/>
      <c r="K46" s="290"/>
      <c r="L46" s="290"/>
    </row>
    <row r="47" spans="1:12" ht="16" thickBot="1" x14ac:dyDescent="0.4">
      <c r="A47" s="290"/>
      <c r="B47" s="302" t="str">
        <f>"Charge Summary for "&amp;NETWORK_4&amp;" Network"</f>
        <v>Charge Summary for Parks and Land for Community Facilities Network</v>
      </c>
      <c r="C47" s="309"/>
      <c r="D47" s="309"/>
      <c r="E47" s="309"/>
      <c r="F47" s="309"/>
      <c r="G47" s="309"/>
      <c r="H47" s="309"/>
      <c r="I47" s="310"/>
      <c r="J47" s="290"/>
      <c r="K47" s="290"/>
      <c r="L47" s="290"/>
    </row>
    <row r="48" spans="1:12" ht="16.5" customHeight="1" x14ac:dyDescent="0.3">
      <c r="A48" s="290"/>
      <c r="B48" s="713" t="s">
        <v>17</v>
      </c>
      <c r="C48" s="715" t="str">
        <f>"Demand ("&amp;UOM_4&amp;")"</f>
        <v>Demand (Persons)</v>
      </c>
      <c r="D48" s="716"/>
      <c r="E48" s="717"/>
      <c r="F48" s="715" t="s">
        <v>30</v>
      </c>
      <c r="G48" s="716"/>
      <c r="H48" s="717"/>
      <c r="I48" s="718" t="str">
        <f>"Cost per Unit Demand ("&amp;UOM_4&amp;")"</f>
        <v>Cost per Unit Demand (Persons)</v>
      </c>
      <c r="J48" s="290"/>
      <c r="K48" s="290"/>
      <c r="L48" s="290"/>
    </row>
    <row r="49" spans="1:12" ht="14.5" thickBot="1" x14ac:dyDescent="0.35">
      <c r="A49" s="290"/>
      <c r="B49" s="714"/>
      <c r="C49" s="98" t="s">
        <v>24</v>
      </c>
      <c r="D49" s="99" t="s">
        <v>25</v>
      </c>
      <c r="E49" s="100" t="s">
        <v>26</v>
      </c>
      <c r="F49" s="98" t="s">
        <v>27</v>
      </c>
      <c r="G49" s="99" t="s">
        <v>28</v>
      </c>
      <c r="H49" s="100" t="s">
        <v>29</v>
      </c>
      <c r="I49" s="719"/>
      <c r="J49" s="290"/>
      <c r="K49" s="290"/>
      <c r="L49" s="290"/>
    </row>
    <row r="50" spans="1:12" x14ac:dyDescent="0.3">
      <c r="A50" s="290"/>
      <c r="B50" s="350" t="str">
        <f>N4_C1</f>
        <v>PPCL01 - Clermont</v>
      </c>
      <c r="C50" s="87">
        <f>Demands!C89</f>
        <v>3216.2658857999995</v>
      </c>
      <c r="D50" s="88">
        <f ca="1">Demands!AB89</f>
        <v>86.231602375253786</v>
      </c>
      <c r="E50" s="88">
        <f ca="1">IFERROR(C50+D50,"")</f>
        <v>3302.4974881752532</v>
      </c>
      <c r="F50" s="351">
        <f ca="1">'PPCL - Existing'!$AT$114</f>
        <v>6479800.8928868305</v>
      </c>
      <c r="G50" s="352">
        <f ca="1">'PPCL - Future'!$AS$16</f>
        <v>136984.11898634047</v>
      </c>
      <c r="H50" s="353">
        <f ca="1">F50+G50</f>
        <v>6616785.0118731707</v>
      </c>
      <c r="I50" s="92">
        <f ca="1">IFERROR(H50/E50,"")</f>
        <v>2003.5700361816714</v>
      </c>
      <c r="J50" s="290"/>
      <c r="K50" s="290"/>
      <c r="L50" s="290"/>
    </row>
    <row r="51" spans="1:12" x14ac:dyDescent="0.3">
      <c r="A51" s="290"/>
      <c r="B51" s="86" t="str">
        <f>N4_C2</f>
        <v>PPCL02 - Moranbah</v>
      </c>
      <c r="C51" s="93">
        <f>Demands!C90</f>
        <v>12104.057305100001</v>
      </c>
      <c r="D51" s="94">
        <f ca="1">Demands!AB90</f>
        <v>2159.145942932571</v>
      </c>
      <c r="E51" s="94">
        <f t="shared" ref="E51:E57" ca="1" si="12">IFERROR(C51+D51,"")</f>
        <v>14263.203248032572</v>
      </c>
      <c r="F51" s="89">
        <f ca="1">'PPCL - Existing'!$AU$114</f>
        <v>32266514.18672106</v>
      </c>
      <c r="G51" s="90">
        <f>'PPCL - Future'!$AT$16</f>
        <v>0</v>
      </c>
      <c r="H51" s="91">
        <f t="shared" ref="H51:H57" ca="1" si="13">F51+G51</f>
        <v>32266514.18672106</v>
      </c>
      <c r="I51" s="95">
        <f t="shared" ref="I51:I57" ca="1" si="14">IFERROR(H51/E51,"")</f>
        <v>2262.2207386108598</v>
      </c>
      <c r="J51" s="290"/>
      <c r="K51" s="290"/>
      <c r="L51" s="290"/>
    </row>
    <row r="52" spans="1:12" x14ac:dyDescent="0.3">
      <c r="A52" s="290"/>
      <c r="B52" s="86" t="str">
        <f>N4_C3</f>
        <v>PPCL03 - Dysart</v>
      </c>
      <c r="C52" s="93">
        <f>Demands!C91</f>
        <v>5475.7838053000005</v>
      </c>
      <c r="D52" s="94">
        <f ca="1">Demands!AB91</f>
        <v>77.11530562041834</v>
      </c>
      <c r="E52" s="94">
        <f t="shared" ca="1" si="12"/>
        <v>5552.8991109204189</v>
      </c>
      <c r="F52" s="89">
        <f ca="1">'PPCL - Existing'!$AV$114</f>
        <v>13239680.397164935</v>
      </c>
      <c r="G52" s="90">
        <f>'PPCL - Future'!$AU$16</f>
        <v>0</v>
      </c>
      <c r="H52" s="91">
        <f t="shared" ca="1" si="13"/>
        <v>13239680.397164935</v>
      </c>
      <c r="I52" s="95">
        <f t="shared" ca="1" si="14"/>
        <v>2384.2825401109071</v>
      </c>
      <c r="J52" s="290"/>
      <c r="K52" s="290"/>
      <c r="L52" s="290"/>
    </row>
    <row r="53" spans="1:12" x14ac:dyDescent="0.3">
      <c r="A53" s="290"/>
      <c r="B53" s="86" t="str">
        <f>N4_C4</f>
        <v>PPCL04 - Middlemount</v>
      </c>
      <c r="C53" s="93">
        <f>Demands!C92</f>
        <v>4136.9234270999996</v>
      </c>
      <c r="D53" s="94">
        <f ca="1">Demands!AB92</f>
        <v>-11.793236553355623</v>
      </c>
      <c r="E53" s="94">
        <f t="shared" ca="1" si="12"/>
        <v>4125.1301905466444</v>
      </c>
      <c r="F53" s="89">
        <f ca="1">'PPCL - Existing'!$AW$114</f>
        <v>11198427.718250183</v>
      </c>
      <c r="G53" s="90">
        <f>'PPCL - Future'!$AV$16</f>
        <v>0</v>
      </c>
      <c r="H53" s="91">
        <f t="shared" ca="1" si="13"/>
        <v>11198427.718250183</v>
      </c>
      <c r="I53" s="95">
        <f t="shared" ca="1" si="14"/>
        <v>2714.6846768407609</v>
      </c>
      <c r="J53" s="290"/>
      <c r="K53" s="290"/>
      <c r="L53" s="290"/>
    </row>
    <row r="54" spans="1:12" x14ac:dyDescent="0.3">
      <c r="A54" s="290"/>
      <c r="B54" s="86" t="str">
        <f>N4_C5</f>
        <v>PPCL05 - Glenden</v>
      </c>
      <c r="C54" s="93">
        <f>Demands!C93</f>
        <v>1197.1532586999999</v>
      </c>
      <c r="D54" s="94">
        <f ca="1">Demands!AB93</f>
        <v>38.43823381572718</v>
      </c>
      <c r="E54" s="94">
        <f t="shared" ca="1" si="12"/>
        <v>1235.5914925157272</v>
      </c>
      <c r="F54" s="89">
        <f ca="1">'PPCL - Existing'!$AX$114</f>
        <v>2123166.296480732</v>
      </c>
      <c r="G54" s="90">
        <f>'PPCL - Future'!$AW$16</f>
        <v>0</v>
      </c>
      <c r="H54" s="91">
        <f t="shared" ca="1" si="13"/>
        <v>2123166.296480732</v>
      </c>
      <c r="I54" s="95">
        <f t="shared" ca="1" si="14"/>
        <v>1718.3400090897821</v>
      </c>
      <c r="J54" s="290"/>
      <c r="K54" s="290"/>
      <c r="L54" s="290"/>
    </row>
    <row r="55" spans="1:12" x14ac:dyDescent="0.3">
      <c r="A55" s="290"/>
      <c r="B55" s="86" t="str">
        <f>N4_C6</f>
        <v>PPCL06 - Nebo</v>
      </c>
      <c r="C55" s="93">
        <f>Demands!C94</f>
        <v>1067.518051</v>
      </c>
      <c r="D55" s="94">
        <f ca="1">Demands!AB94</f>
        <v>320.18731267871891</v>
      </c>
      <c r="E55" s="94">
        <f t="shared" ca="1" si="12"/>
        <v>1387.7053636787189</v>
      </c>
      <c r="F55" s="89">
        <f ca="1">'PPCL - Existing'!$AY$114</f>
        <v>5717608.6388005503</v>
      </c>
      <c r="G55" s="90">
        <f>'PPCL - Future'!$AX$16</f>
        <v>0</v>
      </c>
      <c r="H55" s="91">
        <f t="shared" ca="1" si="13"/>
        <v>5717608.6388005503</v>
      </c>
      <c r="I55" s="95">
        <f t="shared" ca="1" si="14"/>
        <v>4120.1891903361475</v>
      </c>
      <c r="J55" s="290"/>
      <c r="K55" s="290"/>
      <c r="L55" s="290"/>
    </row>
    <row r="56" spans="1:12" x14ac:dyDescent="0.3">
      <c r="A56" s="290"/>
      <c r="B56" s="86" t="str">
        <f>N4_C7</f>
        <v>PPCL07 - St. Lawrence</v>
      </c>
      <c r="C56" s="93">
        <f>Demands!C95</f>
        <v>324.04998440000003</v>
      </c>
      <c r="D56" s="94">
        <f ca="1">Demands!AB95</f>
        <v>31.333803049617625</v>
      </c>
      <c r="E56" s="94">
        <f t="shared" ca="1" si="12"/>
        <v>355.38378744961767</v>
      </c>
      <c r="F56" s="89">
        <f ca="1">'PPCL - Existing'!$AZ$114</f>
        <v>1252166.5568535933</v>
      </c>
      <c r="G56" s="90">
        <f>'PPCL - Future'!$AY$16</f>
        <v>0</v>
      </c>
      <c r="H56" s="91">
        <f t="shared" ca="1" si="13"/>
        <v>1252166.5568535933</v>
      </c>
      <c r="I56" s="95">
        <f t="shared" ca="1" si="14"/>
        <v>3523.4205978828213</v>
      </c>
      <c r="J56" s="290"/>
      <c r="K56" s="290"/>
      <c r="L56" s="290"/>
    </row>
    <row r="57" spans="1:12" ht="14.5" thickBot="1" x14ac:dyDescent="0.35">
      <c r="A57" s="290"/>
      <c r="B57" s="96" t="str">
        <f>N4_C8</f>
        <v>PPCL08 - Remainder of LGA</v>
      </c>
      <c r="C57" s="354">
        <f>Demands!C96</f>
        <v>8980.5882149000008</v>
      </c>
      <c r="D57" s="355">
        <f ca="1">Demands!AB96</f>
        <v>1263.233754152224</v>
      </c>
      <c r="E57" s="355">
        <f t="shared" ca="1" si="12"/>
        <v>10243.821969052226</v>
      </c>
      <c r="F57" s="356">
        <f ca="1">'PPCL - Existing'!$BA$114</f>
        <v>23506845.222036514</v>
      </c>
      <c r="G57" s="357">
        <f ca="1">'PPCL - Future'!$AZ$16</f>
        <v>390790.8211914213</v>
      </c>
      <c r="H57" s="358">
        <f t="shared" ca="1" si="13"/>
        <v>23897636.043227937</v>
      </c>
      <c r="I57" s="97">
        <f t="shared" ca="1" si="14"/>
        <v>2332.8827966188273</v>
      </c>
      <c r="J57" s="290"/>
      <c r="K57" s="290"/>
      <c r="L57" s="290"/>
    </row>
    <row r="58" spans="1:12" ht="14.5" thickBot="1" x14ac:dyDescent="0.35">
      <c r="A58" s="290"/>
      <c r="B58" s="290"/>
      <c r="C58" s="344">
        <f t="shared" ref="C58:H58" si="15">SUBTOTAL(9,C50:C57)</f>
        <v>36502.339932299998</v>
      </c>
      <c r="D58" s="345">
        <f t="shared" ca="1" si="15"/>
        <v>3963.8927180711753</v>
      </c>
      <c r="E58" s="346">
        <f t="shared" ca="1" si="15"/>
        <v>40466.232650371181</v>
      </c>
      <c r="F58" s="347">
        <f t="shared" ca="1" si="15"/>
        <v>95784209.909194395</v>
      </c>
      <c r="G58" s="348">
        <f t="shared" ca="1" si="15"/>
        <v>527774.94017776172</v>
      </c>
      <c r="H58" s="349">
        <f t="shared" ca="1" si="15"/>
        <v>96311984.849372163</v>
      </c>
      <c r="I58" s="290"/>
      <c r="J58" s="290"/>
      <c r="K58" s="290"/>
      <c r="L58" s="290"/>
    </row>
    <row r="59" spans="1:12" x14ac:dyDescent="0.3">
      <c r="A59" s="290"/>
      <c r="B59" s="290"/>
      <c r="C59" s="290"/>
      <c r="D59" s="290"/>
      <c r="E59" s="290"/>
      <c r="F59" s="290"/>
      <c r="G59" s="290"/>
      <c r="H59" s="290"/>
      <c r="I59" s="308"/>
      <c r="J59" s="290"/>
      <c r="K59" s="290"/>
      <c r="L59" s="290"/>
    </row>
    <row r="60" spans="1:12" x14ac:dyDescent="0.3">
      <c r="A60" s="290"/>
      <c r="B60" s="290"/>
      <c r="C60" s="290"/>
      <c r="D60" s="290"/>
      <c r="E60" s="290"/>
      <c r="F60" s="290"/>
      <c r="G60" s="290"/>
      <c r="H60" s="290"/>
      <c r="I60" s="308"/>
      <c r="J60" s="290"/>
      <c r="K60" s="290"/>
      <c r="L60" s="290"/>
    </row>
  </sheetData>
  <mergeCells count="16">
    <mergeCell ref="I5:I6"/>
    <mergeCell ref="B5:B6"/>
    <mergeCell ref="C5:E5"/>
    <mergeCell ref="F5:H5"/>
    <mergeCell ref="B48:B49"/>
    <mergeCell ref="C48:E48"/>
    <mergeCell ref="F48:H48"/>
    <mergeCell ref="I48:I49"/>
    <mergeCell ref="B20:B21"/>
    <mergeCell ref="C20:E20"/>
    <mergeCell ref="F20:H20"/>
    <mergeCell ref="I20:I21"/>
    <mergeCell ref="B33:B34"/>
    <mergeCell ref="C33:E33"/>
    <mergeCell ref="F33:H33"/>
    <mergeCell ref="I33:I34"/>
  </mergeCells>
  <hyperlinks>
    <hyperlink ref="H1" location="Navigation!A1" display="Return to Navigation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scale="56" orientation="portrait" r:id="rId1"/>
  <headerFooter>
    <oddFooter>&amp;R&amp;"Arial Narrow,Regular"&amp;8LGIP Schedule of Works Model - Created by Integran Pty Ltd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theme="6"/>
    <pageSetUpPr fitToPage="1"/>
  </sheetPr>
  <dimension ref="A1:BK125"/>
  <sheetViews>
    <sheetView view="pageBreakPreview" zoomScale="85" zoomScaleNormal="70" zoomScaleSheetLayoutView="85" workbookViewId="0"/>
  </sheetViews>
  <sheetFormatPr defaultColWidth="0" defaultRowHeight="14.5" x14ac:dyDescent="0.35"/>
  <cols>
    <col min="1" max="1" width="3" customWidth="1"/>
    <col min="2" max="2" width="36.7265625" bestFit="1" customWidth="1"/>
    <col min="3" max="3" width="1.81640625" customWidth="1"/>
    <col min="4" max="4" width="13.81640625" bestFit="1" customWidth="1"/>
    <col min="5" max="5" width="1.81640625" customWidth="1"/>
    <col min="6" max="6" width="10.54296875" customWidth="1"/>
    <col min="7" max="7" width="1.81640625" customWidth="1"/>
    <col min="8" max="8" width="47.26953125" customWidth="1"/>
    <col min="9" max="10" width="4.453125" customWidth="1"/>
    <col min="11" max="11" width="36.7265625" bestFit="1" customWidth="1"/>
    <col min="12" max="12" width="1.81640625" customWidth="1"/>
    <col min="13" max="13" width="10.81640625" bestFit="1" customWidth="1"/>
    <col min="14" max="14" width="1.81640625" customWidth="1"/>
    <col min="15" max="15" width="10.54296875" customWidth="1"/>
    <col min="16" max="16" width="1.81640625" customWidth="1"/>
    <col min="17" max="17" width="47.26953125" customWidth="1"/>
    <col min="18" max="19" width="4.453125" customWidth="1"/>
    <col min="20" max="20" width="36.7265625" bestFit="1" customWidth="1"/>
    <col min="21" max="21" width="2.453125" customWidth="1"/>
    <col min="22" max="22" width="8.7265625" bestFit="1" customWidth="1"/>
    <col min="23" max="23" width="2.453125" customWidth="1"/>
    <col min="24" max="24" width="10.54296875" customWidth="1"/>
    <col min="25" max="25" width="1.81640625" customWidth="1"/>
    <col min="26" max="26" width="47.26953125" customWidth="1"/>
    <col min="27" max="28" width="4.453125" customWidth="1"/>
    <col min="29" max="29" width="36.7265625" bestFit="1" customWidth="1"/>
    <col min="30" max="30" width="1.81640625" customWidth="1"/>
    <col min="31" max="31" width="8.7265625" bestFit="1" customWidth="1"/>
    <col min="32" max="32" width="1.81640625" customWidth="1"/>
    <col min="33" max="33" width="10.54296875" customWidth="1"/>
    <col min="34" max="34" width="1.81640625" customWidth="1"/>
    <col min="35" max="35" width="47.26953125" customWidth="1"/>
    <col min="36" max="36" width="4.453125" customWidth="1"/>
    <col min="37" max="63" width="0" hidden="1" customWidth="1"/>
    <col min="64" max="16384" width="9.1796875" hidden="1"/>
  </cols>
  <sheetData>
    <row r="1" spans="1:36" ht="20" x14ac:dyDescent="0.4">
      <c r="A1" s="311"/>
      <c r="B1" s="291" t="str">
        <f>COUNCIL_NAME</f>
        <v>Isaac Regional Council</v>
      </c>
      <c r="C1" s="311"/>
      <c r="D1" s="311"/>
      <c r="E1" s="311"/>
      <c r="F1" s="311"/>
      <c r="G1" s="311"/>
      <c r="H1" s="292" t="s">
        <v>197</v>
      </c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  <c r="X1" s="311"/>
      <c r="Y1" s="311"/>
      <c r="Z1" s="311"/>
      <c r="AA1" s="311"/>
      <c r="AB1" s="311"/>
      <c r="AC1" s="311"/>
      <c r="AD1" s="311"/>
      <c r="AE1" s="311"/>
      <c r="AF1" s="311"/>
      <c r="AG1" s="311"/>
      <c r="AH1" s="311"/>
      <c r="AI1" s="311"/>
      <c r="AJ1" s="311"/>
    </row>
    <row r="2" spans="1:36" ht="18" x14ac:dyDescent="0.4">
      <c r="A2" s="311"/>
      <c r="B2" s="293" t="str">
        <f>PROJECT_NAME</f>
        <v>Local Government Infrastructure Plan</v>
      </c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  <c r="Q2" s="311"/>
      <c r="R2" s="311"/>
      <c r="S2" s="311"/>
      <c r="T2" s="311"/>
      <c r="U2" s="311"/>
      <c r="V2" s="311"/>
      <c r="W2" s="311"/>
      <c r="X2" s="311"/>
      <c r="Y2" s="311"/>
      <c r="Z2" s="311"/>
      <c r="AA2" s="311"/>
      <c r="AB2" s="311"/>
      <c r="AC2" s="311"/>
      <c r="AD2" s="311"/>
      <c r="AE2" s="311"/>
      <c r="AF2" s="311"/>
      <c r="AG2" s="311"/>
      <c r="AH2" s="311"/>
      <c r="AI2" s="311"/>
      <c r="AJ2" s="311"/>
    </row>
    <row r="3" spans="1:36" ht="15.5" x14ac:dyDescent="0.35">
      <c r="A3" s="311"/>
      <c r="B3" s="302" t="s">
        <v>189</v>
      </c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  <c r="N3" s="311"/>
      <c r="O3" s="311"/>
      <c r="P3" s="311"/>
      <c r="Q3" s="311"/>
      <c r="R3" s="311"/>
      <c r="S3" s="311"/>
      <c r="T3" s="311"/>
      <c r="U3" s="311"/>
      <c r="V3" s="311"/>
      <c r="W3" s="311"/>
      <c r="X3" s="311"/>
      <c r="Y3" s="311"/>
      <c r="Z3" s="311"/>
      <c r="AA3" s="311"/>
      <c r="AB3" s="311"/>
      <c r="AC3" s="311"/>
      <c r="AD3" s="311"/>
      <c r="AE3" s="311"/>
      <c r="AF3" s="311"/>
      <c r="AG3" s="311"/>
      <c r="AH3" s="311"/>
      <c r="AI3" s="311"/>
      <c r="AJ3" s="311"/>
    </row>
    <row r="4" spans="1:36" ht="18" x14ac:dyDescent="0.4">
      <c r="A4" s="311"/>
      <c r="B4" s="293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1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</row>
    <row r="5" spans="1:36" ht="15.5" x14ac:dyDescent="0.35">
      <c r="A5" s="311"/>
      <c r="B5" s="302" t="str">
        <f>NETWORK_1&amp;" Network"</f>
        <v>Water Supply Network</v>
      </c>
      <c r="C5" s="311"/>
      <c r="D5" s="311"/>
      <c r="E5" s="311"/>
      <c r="F5" s="311"/>
      <c r="G5" s="311"/>
      <c r="H5" s="311"/>
      <c r="I5" s="311"/>
      <c r="J5" s="311"/>
      <c r="K5" s="302" t="str">
        <f>NETWORK_2&amp;" Network"</f>
        <v>Sewerage Network</v>
      </c>
      <c r="L5" s="311"/>
      <c r="M5" s="311"/>
      <c r="N5" s="311"/>
      <c r="O5" s="311"/>
      <c r="P5" s="311"/>
      <c r="Q5" s="311"/>
      <c r="R5" s="311"/>
      <c r="S5" s="311"/>
      <c r="T5" s="302" t="str">
        <f>NETWORK_3&amp;" Network"</f>
        <v>Transport Network</v>
      </c>
      <c r="U5" s="311"/>
      <c r="V5" s="311"/>
      <c r="W5" s="311"/>
      <c r="X5" s="311"/>
      <c r="Y5" s="311"/>
      <c r="Z5" s="311"/>
      <c r="AA5" s="311"/>
      <c r="AB5" s="311"/>
      <c r="AC5" s="302" t="str">
        <f>NETWORK_4&amp;" Network"</f>
        <v>Parks and Land for Community Facilities Network</v>
      </c>
      <c r="AD5" s="311"/>
      <c r="AE5" s="311"/>
      <c r="AF5" s="311"/>
      <c r="AG5" s="311"/>
      <c r="AH5" s="311"/>
      <c r="AI5" s="311"/>
      <c r="AJ5" s="311"/>
    </row>
    <row r="6" spans="1:36" ht="15" thickBot="1" x14ac:dyDescent="0.4">
      <c r="A6" s="311"/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311"/>
      <c r="AF6" s="311"/>
      <c r="AG6" s="311"/>
      <c r="AH6" s="311"/>
      <c r="AI6" s="311"/>
      <c r="AJ6" s="311"/>
    </row>
    <row r="7" spans="1:36" ht="15" thickBot="1" x14ac:dyDescent="0.4">
      <c r="A7" s="311"/>
      <c r="B7" s="39" t="s">
        <v>187</v>
      </c>
      <c r="C7" s="312"/>
      <c r="D7" s="38" t="s">
        <v>184</v>
      </c>
      <c r="E7" s="314"/>
      <c r="F7" s="38" t="str">
        <f>"$CRC ("&amp;BASE_YEAR&amp;")"</f>
        <v>$CRC (2024)</v>
      </c>
      <c r="G7" s="312"/>
      <c r="H7" s="38" t="s">
        <v>188</v>
      </c>
      <c r="I7" s="311"/>
      <c r="J7" s="311"/>
      <c r="K7" s="39" t="s">
        <v>187</v>
      </c>
      <c r="L7" s="312"/>
      <c r="M7" s="38" t="s">
        <v>184</v>
      </c>
      <c r="N7" s="314"/>
      <c r="O7" s="38" t="str">
        <f>"$CRC ("&amp;BASE_YEAR&amp;")"</f>
        <v>$CRC (2024)</v>
      </c>
      <c r="P7" s="312"/>
      <c r="Q7" s="38" t="s">
        <v>188</v>
      </c>
      <c r="R7" s="311"/>
      <c r="S7" s="311"/>
      <c r="T7" s="39" t="s">
        <v>187</v>
      </c>
      <c r="U7" s="312"/>
      <c r="V7" s="38" t="s">
        <v>184</v>
      </c>
      <c r="W7" s="314"/>
      <c r="X7" s="38" t="str">
        <f>"$CRC ("&amp;BASE_YEAR&amp;")"</f>
        <v>$CRC (2024)</v>
      </c>
      <c r="Y7" s="312"/>
      <c r="Z7" s="38" t="s">
        <v>188</v>
      </c>
      <c r="AA7" s="311"/>
      <c r="AB7" s="311"/>
      <c r="AC7" s="39" t="s">
        <v>187</v>
      </c>
      <c r="AD7" s="312"/>
      <c r="AE7" s="38" t="s">
        <v>184</v>
      </c>
      <c r="AF7" s="314"/>
      <c r="AG7" s="38" t="str">
        <f>"$CRC ("&amp;BASE_YEAR&amp;")"</f>
        <v>$CRC (2024)</v>
      </c>
      <c r="AH7" s="312"/>
      <c r="AI7" s="38" t="s">
        <v>188</v>
      </c>
      <c r="AJ7" s="311"/>
    </row>
    <row r="8" spans="1:36" x14ac:dyDescent="0.35">
      <c r="A8" s="311"/>
      <c r="B8" s="313"/>
      <c r="C8" s="313"/>
      <c r="D8" s="315"/>
      <c r="E8" s="313"/>
      <c r="F8" s="316"/>
      <c r="G8" s="313"/>
      <c r="H8" s="313"/>
      <c r="I8" s="311"/>
      <c r="J8" s="311"/>
      <c r="K8" s="313"/>
      <c r="L8" s="313"/>
      <c r="M8" s="315"/>
      <c r="N8" s="313"/>
      <c r="O8" s="316"/>
      <c r="P8" s="313"/>
      <c r="Q8" s="313"/>
      <c r="R8" s="311"/>
      <c r="S8" s="311"/>
      <c r="T8" s="313"/>
      <c r="U8" s="313"/>
      <c r="V8" s="315"/>
      <c r="W8" s="313"/>
      <c r="X8" s="316"/>
      <c r="Y8" s="313"/>
      <c r="Z8" s="313"/>
      <c r="AA8" s="311"/>
      <c r="AB8" s="311"/>
      <c r="AC8" s="313"/>
      <c r="AD8" s="313"/>
      <c r="AE8" s="315"/>
      <c r="AF8" s="313"/>
      <c r="AG8" s="316"/>
      <c r="AH8" s="313"/>
      <c r="AI8" s="313"/>
      <c r="AJ8" s="311"/>
    </row>
    <row r="9" spans="1:36" x14ac:dyDescent="0.35">
      <c r="A9" s="311"/>
      <c r="B9" s="101" t="s">
        <v>982</v>
      </c>
      <c r="C9" s="313"/>
      <c r="D9" s="339" t="s">
        <v>244</v>
      </c>
      <c r="E9" s="313"/>
      <c r="F9" s="573">
        <v>185.71625249098463</v>
      </c>
      <c r="G9" s="311"/>
      <c r="H9" s="37" t="s">
        <v>1511</v>
      </c>
      <c r="I9" s="386"/>
      <c r="J9" s="311"/>
      <c r="K9" s="101" t="s">
        <v>2366</v>
      </c>
      <c r="L9" s="313"/>
      <c r="M9" s="339" t="s">
        <v>2323</v>
      </c>
      <c r="N9" s="313"/>
      <c r="O9" s="573">
        <v>309.24815556962022</v>
      </c>
      <c r="P9" s="311"/>
      <c r="Q9" s="37"/>
      <c r="R9" s="386"/>
      <c r="S9" s="311"/>
      <c r="T9" s="101" t="s">
        <v>1176</v>
      </c>
      <c r="U9" s="313"/>
      <c r="V9" s="339" t="s">
        <v>1395</v>
      </c>
      <c r="W9" s="313"/>
      <c r="X9" s="573">
        <v>5180.404966525155</v>
      </c>
      <c r="Y9" s="311"/>
      <c r="Z9" s="37" t="s">
        <v>1382</v>
      </c>
      <c r="AA9" s="386"/>
      <c r="AB9" s="311"/>
      <c r="AC9" s="101" t="s">
        <v>1540</v>
      </c>
      <c r="AD9" s="313"/>
      <c r="AE9" s="339" t="s">
        <v>1543</v>
      </c>
      <c r="AF9" s="313"/>
      <c r="AG9" s="619">
        <v>49.81</v>
      </c>
      <c r="AH9" s="311"/>
      <c r="AI9" s="614"/>
      <c r="AJ9" s="311"/>
    </row>
    <row r="10" spans="1:36" x14ac:dyDescent="0.35">
      <c r="A10" s="311"/>
      <c r="B10" s="101" t="s">
        <v>983</v>
      </c>
      <c r="C10" s="313"/>
      <c r="D10" s="339" t="s">
        <v>245</v>
      </c>
      <c r="E10" s="313"/>
      <c r="F10" s="573">
        <v>223.80441171865309</v>
      </c>
      <c r="G10" s="311"/>
      <c r="H10" s="37" t="s">
        <v>1511</v>
      </c>
      <c r="I10" s="386"/>
      <c r="J10" s="311"/>
      <c r="K10" s="101" t="s">
        <v>2367</v>
      </c>
      <c r="L10" s="313"/>
      <c r="M10" s="339" t="s">
        <v>2325</v>
      </c>
      <c r="N10" s="313"/>
      <c r="O10" s="573">
        <v>318.32202865822785</v>
      </c>
      <c r="P10" s="311"/>
      <c r="Q10" s="37"/>
      <c r="R10" s="386"/>
      <c r="S10" s="311"/>
      <c r="T10" s="101" t="s">
        <v>1159</v>
      </c>
      <c r="U10" s="313"/>
      <c r="V10" s="339" t="s">
        <v>1396</v>
      </c>
      <c r="W10" s="313"/>
      <c r="X10" s="573">
        <v>4036.2416428277329</v>
      </c>
      <c r="Y10" s="311"/>
      <c r="Z10" s="37" t="s">
        <v>1382</v>
      </c>
      <c r="AA10" s="386"/>
      <c r="AB10" s="311"/>
      <c r="AC10" s="101" t="s">
        <v>1541</v>
      </c>
      <c r="AD10" s="313"/>
      <c r="AE10" s="339" t="s">
        <v>1544</v>
      </c>
      <c r="AF10" s="313"/>
      <c r="AG10" s="619">
        <v>31.13</v>
      </c>
      <c r="AH10" s="311"/>
      <c r="AI10" s="614"/>
      <c r="AJ10" s="311"/>
    </row>
    <row r="11" spans="1:36" x14ac:dyDescent="0.35">
      <c r="A11" s="311"/>
      <c r="B11" s="101" t="s">
        <v>984</v>
      </c>
      <c r="C11" s="313"/>
      <c r="D11" s="339" t="s">
        <v>1060</v>
      </c>
      <c r="E11" s="313"/>
      <c r="F11" s="573">
        <v>223.80441171865309</v>
      </c>
      <c r="G11" s="311"/>
      <c r="H11" s="37" t="s">
        <v>1511</v>
      </c>
      <c r="I11" s="386"/>
      <c r="J11" s="311"/>
      <c r="K11" s="101" t="s">
        <v>2368</v>
      </c>
      <c r="L11" s="313"/>
      <c r="M11" s="339" t="s">
        <v>2333</v>
      </c>
      <c r="N11" s="313"/>
      <c r="O11" s="573">
        <v>304.4680447848101</v>
      </c>
      <c r="P11" s="311"/>
      <c r="Q11" s="37"/>
      <c r="R11" s="386"/>
      <c r="S11" s="311"/>
      <c r="T11" s="101" t="s">
        <v>1244</v>
      </c>
      <c r="U11" s="313"/>
      <c r="V11" s="339" t="s">
        <v>1397</v>
      </c>
      <c r="W11" s="313"/>
      <c r="X11" s="573">
        <v>1269.4957019683554</v>
      </c>
      <c r="Y11" s="311"/>
      <c r="Z11" s="37" t="s">
        <v>1382</v>
      </c>
      <c r="AA11" s="386"/>
      <c r="AB11" s="311"/>
      <c r="AC11" s="101" t="s">
        <v>1542</v>
      </c>
      <c r="AD11" s="313"/>
      <c r="AE11" s="339" t="s">
        <v>1545</v>
      </c>
      <c r="AF11" s="313"/>
      <c r="AG11" s="619">
        <v>12.45</v>
      </c>
      <c r="AH11" s="311"/>
      <c r="AI11" s="614"/>
      <c r="AJ11" s="311"/>
    </row>
    <row r="12" spans="1:36" x14ac:dyDescent="0.35">
      <c r="A12" s="311"/>
      <c r="B12" s="101" t="s">
        <v>985</v>
      </c>
      <c r="C12" s="313"/>
      <c r="D12" s="339" t="s">
        <v>246</v>
      </c>
      <c r="E12" s="313"/>
      <c r="F12" s="573">
        <v>336.63763059084124</v>
      </c>
      <c r="G12" s="311"/>
      <c r="H12" s="37" t="s">
        <v>1511</v>
      </c>
      <c r="I12" s="386"/>
      <c r="J12" s="311"/>
      <c r="K12" s="101" t="s">
        <v>2369</v>
      </c>
      <c r="L12" s="313"/>
      <c r="M12" s="339" t="s">
        <v>2321</v>
      </c>
      <c r="N12" s="313"/>
      <c r="O12" s="573">
        <v>304.4680447848101</v>
      </c>
      <c r="P12" s="311"/>
      <c r="Q12" s="37"/>
      <c r="R12" s="386"/>
      <c r="S12" s="311"/>
      <c r="T12" s="101" t="s">
        <v>1209</v>
      </c>
      <c r="U12" s="313"/>
      <c r="V12" s="339" t="s">
        <v>1398</v>
      </c>
      <c r="W12" s="313"/>
      <c r="X12" s="573">
        <v>1057.9130850572444</v>
      </c>
      <c r="Y12" s="311"/>
      <c r="Z12" s="37" t="s">
        <v>1382</v>
      </c>
      <c r="AA12" s="386"/>
      <c r="AB12" s="311"/>
      <c r="AC12" s="101"/>
      <c r="AD12" s="313"/>
      <c r="AE12" s="339"/>
      <c r="AF12" s="313"/>
      <c r="AG12" s="339"/>
      <c r="AH12" s="311"/>
      <c r="AI12" s="37"/>
      <c r="AJ12" s="311"/>
    </row>
    <row r="13" spans="1:36" x14ac:dyDescent="0.35">
      <c r="A13" s="311"/>
      <c r="B13" s="101" t="s">
        <v>986</v>
      </c>
      <c r="C13" s="313"/>
      <c r="D13" s="339" t="s">
        <v>247</v>
      </c>
      <c r="E13" s="313"/>
      <c r="F13" s="573">
        <v>430.41982199089034</v>
      </c>
      <c r="G13" s="311"/>
      <c r="H13" s="37" t="s">
        <v>1511</v>
      </c>
      <c r="I13" s="386"/>
      <c r="J13" s="311"/>
      <c r="K13" s="101" t="s">
        <v>2370</v>
      </c>
      <c r="L13" s="313"/>
      <c r="M13" s="339" t="s">
        <v>2371</v>
      </c>
      <c r="N13" s="313"/>
      <c r="O13" s="573">
        <v>304.4680447848101</v>
      </c>
      <c r="P13" s="311"/>
      <c r="Q13" s="37"/>
      <c r="R13" s="386"/>
      <c r="S13" s="311"/>
      <c r="T13" s="101" t="s">
        <v>1216</v>
      </c>
      <c r="U13" s="313"/>
      <c r="V13" s="339" t="s">
        <v>1399</v>
      </c>
      <c r="W13" s="313"/>
      <c r="X13" s="573">
        <v>846.33046802071101</v>
      </c>
      <c r="Y13" s="311"/>
      <c r="Z13" s="37" t="s">
        <v>1382</v>
      </c>
      <c r="AA13" s="386"/>
      <c r="AB13" s="311"/>
      <c r="AC13" s="311"/>
      <c r="AD13" s="311"/>
      <c r="AE13" s="311"/>
      <c r="AF13" s="311"/>
      <c r="AG13" s="311"/>
      <c r="AH13" s="311"/>
      <c r="AI13" s="311"/>
      <c r="AJ13" s="311"/>
    </row>
    <row r="14" spans="1:36" x14ac:dyDescent="0.35">
      <c r="A14" s="311"/>
      <c r="B14" s="101" t="s">
        <v>987</v>
      </c>
      <c r="C14" s="313"/>
      <c r="D14" s="339" t="s">
        <v>248</v>
      </c>
      <c r="E14" s="313"/>
      <c r="F14" s="573">
        <v>562.2901726186077</v>
      </c>
      <c r="G14" s="311"/>
      <c r="H14" s="37" t="s">
        <v>1511</v>
      </c>
      <c r="I14" s="386"/>
      <c r="J14" s="311"/>
      <c r="K14" s="101" t="s">
        <v>2372</v>
      </c>
      <c r="L14" s="313"/>
      <c r="M14" s="339" t="s">
        <v>2329</v>
      </c>
      <c r="N14" s="313"/>
      <c r="O14" s="573">
        <v>304.4680447848101</v>
      </c>
      <c r="P14" s="311"/>
      <c r="Q14" s="37"/>
      <c r="R14" s="386"/>
      <c r="S14" s="311"/>
      <c r="T14" s="101" t="s">
        <v>1383</v>
      </c>
      <c r="U14" s="313"/>
      <c r="V14" s="339" t="s">
        <v>1400</v>
      </c>
      <c r="W14" s="313"/>
      <c r="X14" s="573">
        <v>649988.53773981065</v>
      </c>
      <c r="Y14" s="311"/>
      <c r="Z14" s="37" t="s">
        <v>1390</v>
      </c>
      <c r="AA14" s="386"/>
      <c r="AB14" s="311"/>
      <c r="AC14" s="311"/>
      <c r="AD14" s="311"/>
      <c r="AE14" s="311"/>
      <c r="AF14" s="311"/>
      <c r="AG14" s="311"/>
      <c r="AH14" s="311"/>
      <c r="AI14" s="311"/>
      <c r="AJ14" s="311"/>
    </row>
    <row r="15" spans="1:36" x14ac:dyDescent="0.35">
      <c r="A15" s="311"/>
      <c r="B15" s="101" t="s">
        <v>988</v>
      </c>
      <c r="C15" s="313"/>
      <c r="D15" s="339" t="s">
        <v>249</v>
      </c>
      <c r="E15" s="313"/>
      <c r="F15" s="573">
        <v>692.70147300228837</v>
      </c>
      <c r="G15" s="311"/>
      <c r="H15" s="37" t="s">
        <v>1511</v>
      </c>
      <c r="I15" s="386"/>
      <c r="J15" s="311"/>
      <c r="K15" s="101" t="s">
        <v>2372</v>
      </c>
      <c r="L15" s="313"/>
      <c r="M15" s="339" t="s">
        <v>2329</v>
      </c>
      <c r="N15" s="313"/>
      <c r="O15" s="573">
        <v>304.4680447848101</v>
      </c>
      <c r="P15" s="311"/>
      <c r="Q15" s="37"/>
      <c r="R15" s="386"/>
      <c r="S15" s="311"/>
      <c r="T15" s="101" t="s">
        <v>1384</v>
      </c>
      <c r="U15" s="313"/>
      <c r="V15" s="339" t="s">
        <v>1401</v>
      </c>
      <c r="W15" s="313"/>
      <c r="X15" s="573">
        <v>283384.59312886483</v>
      </c>
      <c r="Y15" s="311"/>
      <c r="Z15" s="37" t="s">
        <v>1390</v>
      </c>
      <c r="AA15" s="386"/>
      <c r="AB15" s="311"/>
      <c r="AC15" s="311"/>
      <c r="AD15" s="311"/>
      <c r="AE15" s="311"/>
      <c r="AF15" s="311"/>
      <c r="AG15" s="311"/>
      <c r="AH15" s="311"/>
      <c r="AI15" s="311"/>
      <c r="AJ15" s="311"/>
    </row>
    <row r="16" spans="1:36" x14ac:dyDescent="0.35">
      <c r="A16" s="311"/>
      <c r="B16" s="101" t="s">
        <v>989</v>
      </c>
      <c r="C16" s="313"/>
      <c r="D16" s="339" t="s">
        <v>250</v>
      </c>
      <c r="E16" s="313"/>
      <c r="F16" s="573">
        <v>900.7759335185624</v>
      </c>
      <c r="G16" s="311"/>
      <c r="H16" s="37" t="s">
        <v>1511</v>
      </c>
      <c r="I16" s="386"/>
      <c r="J16" s="311"/>
      <c r="K16" s="101" t="s">
        <v>2373</v>
      </c>
      <c r="L16" s="313"/>
      <c r="M16" s="339" t="s">
        <v>2322</v>
      </c>
      <c r="N16" s="313"/>
      <c r="O16" s="573">
        <v>304.4680447848101</v>
      </c>
      <c r="P16" s="311"/>
      <c r="Q16" s="37"/>
      <c r="R16" s="386"/>
      <c r="S16" s="311"/>
      <c r="T16" s="101" t="s">
        <v>1385</v>
      </c>
      <c r="U16" s="313"/>
      <c r="V16" s="339" t="s">
        <v>1402</v>
      </c>
      <c r="W16" s="313"/>
      <c r="X16" s="573">
        <v>53708.293219792038</v>
      </c>
      <c r="Y16" s="311"/>
      <c r="Z16" s="37" t="s">
        <v>1390</v>
      </c>
      <c r="AA16" s="386"/>
      <c r="AB16" s="311"/>
      <c r="AC16" s="311"/>
      <c r="AD16" s="311"/>
      <c r="AE16" s="311"/>
      <c r="AF16" s="311"/>
      <c r="AG16" s="311"/>
      <c r="AH16" s="311"/>
      <c r="AI16" s="311"/>
      <c r="AJ16" s="311"/>
    </row>
    <row r="17" spans="1:36" x14ac:dyDescent="0.35">
      <c r="A17" s="311"/>
      <c r="B17" s="101" t="s">
        <v>990</v>
      </c>
      <c r="C17" s="313"/>
      <c r="D17" s="339" t="s">
        <v>251</v>
      </c>
      <c r="E17" s="313"/>
      <c r="F17" s="573">
        <v>1163.0714802465704</v>
      </c>
      <c r="G17" s="311"/>
      <c r="H17" s="37" t="s">
        <v>1511</v>
      </c>
      <c r="I17" s="386"/>
      <c r="J17" s="311"/>
      <c r="K17" s="101" t="s">
        <v>1106</v>
      </c>
      <c r="L17" s="313"/>
      <c r="M17" s="339" t="s">
        <v>1140</v>
      </c>
      <c r="N17" s="313"/>
      <c r="O17" s="573">
        <v>309.24815556962022</v>
      </c>
      <c r="P17" s="311"/>
      <c r="Q17" s="37"/>
      <c r="R17" s="386"/>
      <c r="S17" s="311"/>
      <c r="T17" s="101" t="s">
        <v>1624</v>
      </c>
      <c r="U17" s="313"/>
      <c r="V17" s="339" t="s">
        <v>2439</v>
      </c>
      <c r="W17" s="313"/>
      <c r="X17" s="573">
        <v>15936.646911764705</v>
      </c>
      <c r="Y17" s="311"/>
      <c r="Z17" s="37" t="s">
        <v>1390</v>
      </c>
      <c r="AA17" s="386"/>
      <c r="AB17" s="311"/>
      <c r="AC17" s="311"/>
      <c r="AD17" s="311"/>
      <c r="AE17" s="311"/>
      <c r="AF17" s="311"/>
      <c r="AG17" s="311"/>
      <c r="AH17" s="311"/>
      <c r="AI17" s="311"/>
      <c r="AJ17" s="311"/>
    </row>
    <row r="18" spans="1:36" x14ac:dyDescent="0.35">
      <c r="A18" s="311"/>
      <c r="B18" s="101" t="s">
        <v>2457</v>
      </c>
      <c r="C18" s="313"/>
      <c r="D18" s="339" t="s">
        <v>2458</v>
      </c>
      <c r="E18" s="313"/>
      <c r="F18" s="573">
        <v>185.71625249098463</v>
      </c>
      <c r="G18" s="311"/>
      <c r="H18" s="37" t="s">
        <v>3460</v>
      </c>
      <c r="I18" s="386"/>
      <c r="J18" s="311"/>
      <c r="K18" s="101" t="s">
        <v>2374</v>
      </c>
      <c r="L18" s="313"/>
      <c r="M18" s="339" t="s">
        <v>2331</v>
      </c>
      <c r="N18" s="313"/>
      <c r="O18" s="573">
        <v>424.48495422784811</v>
      </c>
      <c r="P18" s="311"/>
      <c r="Q18" s="37"/>
      <c r="R18" s="386"/>
      <c r="S18" s="311"/>
      <c r="T18" s="101" t="s">
        <v>1386</v>
      </c>
      <c r="U18" s="313"/>
      <c r="V18" s="339" t="s">
        <v>1403</v>
      </c>
      <c r="W18" s="313"/>
      <c r="X18" s="573">
        <v>883314.30087722756</v>
      </c>
      <c r="Y18" s="311"/>
      <c r="Z18" s="37" t="s">
        <v>1390</v>
      </c>
      <c r="AA18" s="386"/>
      <c r="AB18" s="311"/>
      <c r="AC18" s="311"/>
      <c r="AD18" s="311"/>
      <c r="AE18" s="311"/>
      <c r="AF18" s="311"/>
      <c r="AG18" s="311"/>
      <c r="AH18" s="311"/>
      <c r="AI18" s="311"/>
      <c r="AJ18" s="311"/>
    </row>
    <row r="19" spans="1:36" x14ac:dyDescent="0.35">
      <c r="A19" s="311"/>
      <c r="B19" s="101" t="s">
        <v>991</v>
      </c>
      <c r="C19" s="313"/>
      <c r="D19" s="339" t="s">
        <v>252</v>
      </c>
      <c r="E19" s="313"/>
      <c r="F19" s="573">
        <v>1407.7750497464763</v>
      </c>
      <c r="G19" s="311"/>
      <c r="H19" s="37" t="s">
        <v>1511</v>
      </c>
      <c r="I19" s="386"/>
      <c r="J19" s="311"/>
      <c r="K19" s="101" t="s">
        <v>1107</v>
      </c>
      <c r="L19" s="313"/>
      <c r="M19" s="339" t="s">
        <v>1138</v>
      </c>
      <c r="N19" s="313"/>
      <c r="O19" s="573">
        <v>309.24815556962022</v>
      </c>
      <c r="P19" s="311"/>
      <c r="Q19" s="37"/>
      <c r="R19" s="386"/>
      <c r="S19" s="311"/>
      <c r="T19" s="101" t="s">
        <v>1387</v>
      </c>
      <c r="U19" s="313"/>
      <c r="V19" s="339" t="s">
        <v>1404</v>
      </c>
      <c r="W19" s="313"/>
      <c r="X19" s="573">
        <v>1104143.2130115295</v>
      </c>
      <c r="Y19" s="311"/>
      <c r="Z19" s="37" t="s">
        <v>1390</v>
      </c>
      <c r="AA19" s="386"/>
      <c r="AB19" s="311"/>
      <c r="AC19" s="311"/>
      <c r="AD19" s="311"/>
      <c r="AE19" s="311"/>
      <c r="AF19" s="311"/>
      <c r="AG19" s="311"/>
      <c r="AH19" s="311"/>
      <c r="AI19" s="311"/>
      <c r="AJ19" s="311"/>
    </row>
    <row r="20" spans="1:36" x14ac:dyDescent="0.35">
      <c r="A20" s="311"/>
      <c r="B20" s="101" t="s">
        <v>992</v>
      </c>
      <c r="C20" s="313"/>
      <c r="D20" s="339" t="s">
        <v>1061</v>
      </c>
      <c r="E20" s="313"/>
      <c r="F20" s="573">
        <v>1631.9685415302056</v>
      </c>
      <c r="G20" s="311"/>
      <c r="H20" s="37" t="s">
        <v>1511</v>
      </c>
      <c r="I20" s="386"/>
      <c r="J20" s="311"/>
      <c r="K20" s="101" t="s">
        <v>2375</v>
      </c>
      <c r="L20" s="313"/>
      <c r="M20" s="339" t="s">
        <v>2332</v>
      </c>
      <c r="N20" s="313"/>
      <c r="O20" s="573">
        <v>309.24815556962022</v>
      </c>
      <c r="P20" s="311"/>
      <c r="Q20" s="37"/>
      <c r="R20" s="386"/>
      <c r="S20" s="311"/>
      <c r="T20" s="101" t="s">
        <v>1388</v>
      </c>
      <c r="U20" s="313"/>
      <c r="V20" s="339" t="s">
        <v>1405</v>
      </c>
      <c r="W20" s="313"/>
      <c r="X20" s="573">
        <v>1084476.8109098957</v>
      </c>
      <c r="Y20" s="311"/>
      <c r="Z20" s="37" t="s">
        <v>1390</v>
      </c>
      <c r="AA20" s="386"/>
      <c r="AB20" s="311"/>
      <c r="AC20" s="311"/>
      <c r="AD20" s="311"/>
      <c r="AE20" s="311"/>
      <c r="AF20" s="311"/>
      <c r="AG20" s="311"/>
      <c r="AH20" s="311"/>
      <c r="AI20" s="311"/>
      <c r="AJ20" s="311"/>
    </row>
    <row r="21" spans="1:36" x14ac:dyDescent="0.35">
      <c r="A21" s="311"/>
      <c r="B21" s="101" t="s">
        <v>2474</v>
      </c>
      <c r="C21" s="313"/>
      <c r="D21" s="339" t="s">
        <v>2475</v>
      </c>
      <c r="E21" s="313"/>
      <c r="F21" s="573">
        <v>1985.102372839342</v>
      </c>
      <c r="G21" s="311"/>
      <c r="H21" s="37" t="s">
        <v>2473</v>
      </c>
      <c r="I21" s="386"/>
      <c r="J21" s="311"/>
      <c r="K21" s="101" t="s">
        <v>2376</v>
      </c>
      <c r="L21" s="313"/>
      <c r="M21" s="339" t="s">
        <v>2377</v>
      </c>
      <c r="N21" s="313"/>
      <c r="O21" s="573">
        <v>309.24815556962022</v>
      </c>
      <c r="P21" s="311"/>
      <c r="Q21" s="37"/>
      <c r="R21" s="386"/>
      <c r="S21" s="311"/>
      <c r="T21" s="101" t="s">
        <v>1389</v>
      </c>
      <c r="U21" s="313"/>
      <c r="V21" s="339" t="s">
        <v>1406</v>
      </c>
      <c r="W21" s="313"/>
      <c r="X21" s="573">
        <v>1305305.7230441975</v>
      </c>
      <c r="Y21" s="311"/>
      <c r="Z21" s="37" t="s">
        <v>1390</v>
      </c>
      <c r="AA21" s="386"/>
      <c r="AB21" s="311"/>
      <c r="AC21" s="311"/>
      <c r="AD21" s="311"/>
      <c r="AE21" s="311"/>
      <c r="AF21" s="311"/>
      <c r="AG21" s="311"/>
      <c r="AH21" s="311"/>
      <c r="AI21" s="311"/>
      <c r="AJ21" s="311"/>
    </row>
    <row r="22" spans="1:36" x14ac:dyDescent="0.35">
      <c r="A22" s="311"/>
      <c r="B22" s="101" t="s">
        <v>2454</v>
      </c>
      <c r="C22" s="313"/>
      <c r="D22" s="339" t="s">
        <v>2455</v>
      </c>
      <c r="E22" s="313"/>
      <c r="F22" s="573">
        <v>223.80441171865309</v>
      </c>
      <c r="G22" s="311"/>
      <c r="H22" s="37" t="s">
        <v>2456</v>
      </c>
      <c r="I22" s="386"/>
      <c r="J22" s="311"/>
      <c r="K22" s="101" t="s">
        <v>2378</v>
      </c>
      <c r="L22" s="313"/>
      <c r="M22" s="339" t="s">
        <v>2324</v>
      </c>
      <c r="N22" s="313"/>
      <c r="O22" s="573">
        <v>309.24815556962022</v>
      </c>
      <c r="P22" s="311"/>
      <c r="Q22" s="37"/>
      <c r="R22" s="386"/>
      <c r="S22" s="311"/>
      <c r="T22" s="101" t="s">
        <v>1394</v>
      </c>
      <c r="U22" s="313"/>
      <c r="V22" s="339" t="s">
        <v>1407</v>
      </c>
      <c r="W22" s="313"/>
      <c r="X22" s="573">
        <v>7948.8489590889167</v>
      </c>
      <c r="Y22" s="311"/>
      <c r="Z22" s="37" t="s">
        <v>1391</v>
      </c>
      <c r="AA22" s="386"/>
      <c r="AB22" s="311"/>
      <c r="AC22" s="311"/>
      <c r="AD22" s="311"/>
      <c r="AE22" s="311"/>
      <c r="AF22" s="311"/>
      <c r="AG22" s="311"/>
      <c r="AH22" s="311"/>
      <c r="AI22" s="311"/>
      <c r="AJ22" s="311"/>
    </row>
    <row r="23" spans="1:36" x14ac:dyDescent="0.35">
      <c r="A23" s="311"/>
      <c r="B23" s="101" t="s">
        <v>2459</v>
      </c>
      <c r="C23" s="313"/>
      <c r="D23" s="339" t="s">
        <v>2460</v>
      </c>
      <c r="E23" s="313"/>
      <c r="F23" s="573">
        <v>336.63763059084124</v>
      </c>
      <c r="G23" s="311"/>
      <c r="H23" s="37" t="s">
        <v>2456</v>
      </c>
      <c r="I23" s="386"/>
      <c r="J23" s="311"/>
      <c r="K23" s="101" t="s">
        <v>1148</v>
      </c>
      <c r="L23" s="313"/>
      <c r="M23" s="339" t="s">
        <v>2320</v>
      </c>
      <c r="N23" s="313"/>
      <c r="O23" s="573">
        <v>309.24815556962022</v>
      </c>
      <c r="P23" s="311"/>
      <c r="Q23" s="37"/>
      <c r="R23" s="386"/>
      <c r="S23" s="311"/>
      <c r="T23" s="101" t="s">
        <v>1393</v>
      </c>
      <c r="U23" s="313"/>
      <c r="V23" s="339" t="s">
        <v>1408</v>
      </c>
      <c r="W23" s="313"/>
      <c r="X23" s="573">
        <v>309.37171298186104</v>
      </c>
      <c r="Y23" s="311"/>
      <c r="Z23" s="37" t="s">
        <v>2480</v>
      </c>
      <c r="AA23" s="311"/>
      <c r="AB23" s="311"/>
      <c r="AC23" s="311"/>
      <c r="AD23" s="311"/>
      <c r="AE23" s="311"/>
      <c r="AF23" s="311"/>
      <c r="AG23" s="311"/>
      <c r="AH23" s="311"/>
      <c r="AI23" s="311"/>
      <c r="AJ23" s="311"/>
    </row>
    <row r="24" spans="1:36" x14ac:dyDescent="0.35">
      <c r="A24" s="311"/>
      <c r="B24" s="101" t="s">
        <v>2461</v>
      </c>
      <c r="C24" s="313"/>
      <c r="D24" s="339" t="s">
        <v>2462</v>
      </c>
      <c r="E24" s="313"/>
      <c r="F24" s="573">
        <v>562.2901726186077</v>
      </c>
      <c r="G24" s="311"/>
      <c r="H24" s="37" t="s">
        <v>2456</v>
      </c>
      <c r="I24" s="386"/>
      <c r="J24" s="311"/>
      <c r="K24" s="101" t="s">
        <v>1558</v>
      </c>
      <c r="L24" s="313"/>
      <c r="M24" s="339" t="s">
        <v>2379</v>
      </c>
      <c r="N24" s="313"/>
      <c r="O24" s="573">
        <v>383.10364632911399</v>
      </c>
      <c r="P24" s="311"/>
      <c r="Q24" s="37"/>
      <c r="R24" s="386"/>
      <c r="S24" s="311"/>
      <c r="T24" s="101" t="s">
        <v>1669</v>
      </c>
      <c r="U24" s="313"/>
      <c r="V24" s="339" t="s">
        <v>3529</v>
      </c>
      <c r="W24" s="313"/>
      <c r="X24" s="573">
        <v>175000</v>
      </c>
      <c r="Y24" s="311"/>
      <c r="Z24" s="37" t="s">
        <v>1390</v>
      </c>
      <c r="AA24" s="311"/>
      <c r="AB24" s="311"/>
      <c r="AC24" s="311"/>
      <c r="AD24" s="311"/>
      <c r="AE24" s="311"/>
      <c r="AF24" s="311"/>
      <c r="AG24" s="311"/>
      <c r="AH24" s="311"/>
      <c r="AI24" s="311"/>
      <c r="AJ24" s="311"/>
    </row>
    <row r="25" spans="1:36" x14ac:dyDescent="0.35">
      <c r="A25" s="311"/>
      <c r="B25" s="101" t="s">
        <v>2463</v>
      </c>
      <c r="C25" s="313"/>
      <c r="D25" s="339" t="s">
        <v>2464</v>
      </c>
      <c r="E25" s="313"/>
      <c r="F25" s="573">
        <v>692.70147300228837</v>
      </c>
      <c r="G25" s="311"/>
      <c r="H25" s="37" t="s">
        <v>2456</v>
      </c>
      <c r="I25" s="386"/>
      <c r="J25" s="311"/>
      <c r="K25" s="101" t="s">
        <v>1559</v>
      </c>
      <c r="L25" s="313"/>
      <c r="M25" s="339" t="s">
        <v>2380</v>
      </c>
      <c r="N25" s="313"/>
      <c r="O25" s="573">
        <v>560.03722372151901</v>
      </c>
      <c r="P25" s="311"/>
      <c r="Q25" s="37"/>
      <c r="R25" s="386"/>
      <c r="S25" s="311"/>
      <c r="T25" s="311"/>
      <c r="U25" s="311"/>
      <c r="V25" s="311"/>
      <c r="W25" s="311"/>
      <c r="X25" s="311"/>
      <c r="Y25" s="311"/>
      <c r="Z25" s="311"/>
      <c r="AA25" s="311"/>
      <c r="AB25" s="311"/>
      <c r="AC25" s="311"/>
      <c r="AD25" s="311"/>
      <c r="AE25" s="311"/>
      <c r="AF25" s="311"/>
      <c r="AG25" s="311"/>
      <c r="AH25" s="311"/>
      <c r="AI25" s="311"/>
      <c r="AJ25" s="311"/>
    </row>
    <row r="26" spans="1:36" x14ac:dyDescent="0.35">
      <c r="A26" s="311"/>
      <c r="B26" s="101" t="s">
        <v>2465</v>
      </c>
      <c r="C26" s="313"/>
      <c r="D26" s="339" t="s">
        <v>2466</v>
      </c>
      <c r="E26" s="313"/>
      <c r="F26" s="573">
        <v>900.7759335185624</v>
      </c>
      <c r="G26" s="311"/>
      <c r="H26" s="37" t="s">
        <v>2456</v>
      </c>
      <c r="I26" s="386"/>
      <c r="J26" s="311"/>
      <c r="K26" s="101" t="s">
        <v>2381</v>
      </c>
      <c r="L26" s="313"/>
      <c r="M26" s="339" t="s">
        <v>2326</v>
      </c>
      <c r="N26" s="313"/>
      <c r="O26" s="573">
        <v>761.42718187341757</v>
      </c>
      <c r="P26" s="311"/>
      <c r="Q26" s="37"/>
      <c r="R26" s="386"/>
      <c r="S26" s="311"/>
      <c r="T26" s="311"/>
      <c r="U26" s="311"/>
      <c r="V26" s="311"/>
      <c r="W26" s="311"/>
      <c r="X26" s="636"/>
      <c r="Y26" s="311"/>
      <c r="Z26" s="311"/>
      <c r="AA26" s="311"/>
      <c r="AB26" s="311"/>
      <c r="AC26" s="311"/>
      <c r="AD26" s="311"/>
      <c r="AE26" s="311"/>
      <c r="AF26" s="311"/>
      <c r="AG26" s="311"/>
      <c r="AH26" s="311"/>
      <c r="AI26" s="311"/>
      <c r="AJ26" s="311"/>
    </row>
    <row r="27" spans="1:36" x14ac:dyDescent="0.35">
      <c r="A27" s="311"/>
      <c r="B27" s="101" t="s">
        <v>2467</v>
      </c>
      <c r="C27" s="313"/>
      <c r="D27" s="339" t="s">
        <v>2468</v>
      </c>
      <c r="E27" s="313"/>
      <c r="F27" s="573">
        <v>1163.0714802465704</v>
      </c>
      <c r="G27" s="311"/>
      <c r="H27" s="37" t="s">
        <v>2456</v>
      </c>
      <c r="I27" s="386"/>
      <c r="J27" s="311"/>
      <c r="K27" s="101" t="s">
        <v>2382</v>
      </c>
      <c r="L27" s="313"/>
      <c r="M27" s="339" t="s">
        <v>2328</v>
      </c>
      <c r="N27" s="313"/>
      <c r="O27" s="573">
        <v>761.42718187341757</v>
      </c>
      <c r="P27" s="311"/>
      <c r="Q27" s="37"/>
      <c r="R27" s="386"/>
      <c r="S27" s="311"/>
      <c r="T27" s="311"/>
      <c r="U27" s="311"/>
      <c r="V27" s="311"/>
      <c r="W27" s="311"/>
      <c r="X27" s="638"/>
      <c r="Y27" s="311"/>
      <c r="Z27" s="311"/>
      <c r="AA27" s="311"/>
      <c r="AB27" s="311"/>
      <c r="AC27" s="311"/>
      <c r="AD27" s="311"/>
      <c r="AE27" s="311"/>
      <c r="AF27" s="311"/>
      <c r="AG27" s="311"/>
      <c r="AH27" s="311"/>
      <c r="AI27" s="311"/>
      <c r="AJ27" s="311"/>
    </row>
    <row r="28" spans="1:36" x14ac:dyDescent="0.35">
      <c r="A28" s="311"/>
      <c r="B28" s="101" t="s">
        <v>2469</v>
      </c>
      <c r="C28" s="313"/>
      <c r="D28" s="339" t="s">
        <v>2470</v>
      </c>
      <c r="E28" s="313"/>
      <c r="F28" s="573">
        <v>1407.7750497464763</v>
      </c>
      <c r="G28" s="311"/>
      <c r="H28" s="37" t="s">
        <v>2456</v>
      </c>
      <c r="I28" s="386"/>
      <c r="J28" s="311"/>
      <c r="K28" s="101" t="s">
        <v>2383</v>
      </c>
      <c r="L28" s="313"/>
      <c r="M28" s="339" t="s">
        <v>2327</v>
      </c>
      <c r="N28" s="313"/>
      <c r="O28" s="573">
        <v>761.42718187341757</v>
      </c>
      <c r="P28" s="311"/>
      <c r="Q28" s="37"/>
      <c r="R28" s="386"/>
      <c r="S28" s="311"/>
      <c r="T28" s="311"/>
      <c r="U28" s="311"/>
      <c r="V28" s="311"/>
      <c r="W28" s="311"/>
      <c r="X28" s="311"/>
      <c r="Y28" s="311"/>
      <c r="Z28" s="311"/>
      <c r="AA28" s="311"/>
      <c r="AB28" s="311"/>
      <c r="AC28" s="311"/>
      <c r="AD28" s="311"/>
      <c r="AE28" s="311"/>
      <c r="AF28" s="311"/>
      <c r="AG28" s="311"/>
      <c r="AH28" s="311"/>
      <c r="AI28" s="311"/>
      <c r="AJ28" s="311"/>
    </row>
    <row r="29" spans="1:36" x14ac:dyDescent="0.35">
      <c r="A29" s="311"/>
      <c r="B29" s="101" t="s">
        <v>956</v>
      </c>
      <c r="C29" s="313"/>
      <c r="D29" s="339" t="s">
        <v>1001</v>
      </c>
      <c r="E29" s="313"/>
      <c r="F29" s="573">
        <v>185.71625249098463</v>
      </c>
      <c r="G29" s="311"/>
      <c r="H29" s="37" t="s">
        <v>1511</v>
      </c>
      <c r="I29" s="386"/>
      <c r="J29" s="311"/>
      <c r="K29" s="101" t="s">
        <v>2384</v>
      </c>
      <c r="L29" s="313"/>
      <c r="M29" s="339" t="s">
        <v>2330</v>
      </c>
      <c r="N29" s="313"/>
      <c r="O29" s="573">
        <v>761.42718187341757</v>
      </c>
      <c r="P29" s="311"/>
      <c r="Q29" s="37"/>
      <c r="R29" s="386"/>
      <c r="S29" s="311"/>
      <c r="T29" s="311"/>
      <c r="U29" s="311"/>
      <c r="V29" s="311"/>
      <c r="W29" s="311"/>
      <c r="X29" s="311"/>
      <c r="Y29" s="311"/>
      <c r="Z29" s="311"/>
      <c r="AA29" s="311"/>
      <c r="AB29" s="311"/>
      <c r="AC29" s="311"/>
      <c r="AD29" s="311"/>
      <c r="AE29" s="311"/>
      <c r="AF29" s="311"/>
      <c r="AG29" s="311"/>
      <c r="AH29" s="311"/>
      <c r="AI29" s="311"/>
      <c r="AJ29" s="311"/>
    </row>
    <row r="30" spans="1:36" x14ac:dyDescent="0.35">
      <c r="A30" s="311"/>
      <c r="B30" s="101" t="s">
        <v>957</v>
      </c>
      <c r="C30" s="313"/>
      <c r="D30" s="339" t="s">
        <v>1002</v>
      </c>
      <c r="E30" s="313"/>
      <c r="F30" s="573">
        <v>223.80441171865309</v>
      </c>
      <c r="G30" s="311"/>
      <c r="H30" s="37" t="s">
        <v>1511</v>
      </c>
      <c r="I30" s="386"/>
      <c r="J30" s="311"/>
      <c r="K30" s="101" t="s">
        <v>2385</v>
      </c>
      <c r="L30" s="313"/>
      <c r="M30" s="339" t="s">
        <v>2386</v>
      </c>
      <c r="N30" s="313"/>
      <c r="O30" s="573">
        <v>560.03722372151901</v>
      </c>
      <c r="P30" s="311"/>
      <c r="Q30" s="37"/>
      <c r="R30" s="386"/>
      <c r="S30" s="311"/>
      <c r="T30" s="311"/>
      <c r="U30" s="311"/>
      <c r="V30" s="311"/>
      <c r="W30" s="311"/>
      <c r="X30" s="311"/>
      <c r="Y30" s="311"/>
      <c r="Z30" s="311"/>
      <c r="AA30" s="311"/>
      <c r="AB30" s="311"/>
      <c r="AC30" s="311"/>
      <c r="AD30" s="311"/>
      <c r="AE30" s="311"/>
      <c r="AF30" s="311"/>
      <c r="AG30" s="311"/>
      <c r="AH30" s="311"/>
      <c r="AI30" s="311"/>
      <c r="AJ30" s="311"/>
    </row>
    <row r="31" spans="1:36" x14ac:dyDescent="0.35">
      <c r="A31" s="311"/>
      <c r="B31" s="101" t="s">
        <v>958</v>
      </c>
      <c r="C31" s="313"/>
      <c r="D31" s="339" t="s">
        <v>1003</v>
      </c>
      <c r="E31" s="313"/>
      <c r="F31" s="573">
        <v>336.63763059084124</v>
      </c>
      <c r="G31" s="311"/>
      <c r="H31" s="37" t="s">
        <v>1511</v>
      </c>
      <c r="I31" s="386"/>
      <c r="J31" s="311"/>
      <c r="K31" s="101" t="s">
        <v>2387</v>
      </c>
      <c r="L31" s="313"/>
      <c r="M31" s="339" t="s">
        <v>2343</v>
      </c>
      <c r="N31" s="313"/>
      <c r="O31" s="573">
        <v>424.48495422784811</v>
      </c>
      <c r="P31" s="311"/>
      <c r="Q31" s="37"/>
      <c r="R31" s="386"/>
      <c r="S31" s="311"/>
      <c r="T31" s="311"/>
      <c r="U31" s="311"/>
      <c r="V31" s="311"/>
      <c r="W31" s="311"/>
      <c r="X31" s="311"/>
      <c r="Y31" s="311"/>
      <c r="Z31" s="311"/>
      <c r="AA31" s="311"/>
      <c r="AB31" s="311"/>
      <c r="AC31" s="311"/>
      <c r="AD31" s="311"/>
      <c r="AE31" s="311"/>
      <c r="AF31" s="311"/>
      <c r="AG31" s="311"/>
      <c r="AH31" s="311"/>
      <c r="AI31" s="311"/>
      <c r="AJ31" s="311"/>
    </row>
    <row r="32" spans="1:36" x14ac:dyDescent="0.35">
      <c r="A32" s="311"/>
      <c r="B32" s="101" t="s">
        <v>959</v>
      </c>
      <c r="C32" s="313"/>
      <c r="D32" s="339" t="s">
        <v>1004</v>
      </c>
      <c r="E32" s="313"/>
      <c r="F32" s="573">
        <v>430.73942347291745</v>
      </c>
      <c r="G32" s="311"/>
      <c r="H32" s="37" t="s">
        <v>1511</v>
      </c>
      <c r="I32" s="386"/>
      <c r="J32" s="311"/>
      <c r="K32" s="101" t="s">
        <v>2388</v>
      </c>
      <c r="L32" s="313"/>
      <c r="M32" s="339" t="s">
        <v>2342</v>
      </c>
      <c r="N32" s="313"/>
      <c r="O32" s="573">
        <v>424.48495422784811</v>
      </c>
      <c r="P32" s="311"/>
      <c r="Q32" s="37"/>
      <c r="R32" s="386"/>
      <c r="S32" s="311"/>
      <c r="T32" s="311"/>
      <c r="U32" s="311"/>
      <c r="V32" s="311"/>
      <c r="W32" s="311"/>
      <c r="X32" s="311"/>
      <c r="Y32" s="311"/>
      <c r="Z32" s="311"/>
      <c r="AA32" s="311"/>
      <c r="AB32" s="311"/>
      <c r="AC32" s="311"/>
      <c r="AD32" s="311"/>
      <c r="AE32" s="311"/>
      <c r="AF32" s="311"/>
      <c r="AG32" s="311"/>
      <c r="AH32" s="311"/>
      <c r="AI32" s="311"/>
      <c r="AJ32" s="311"/>
    </row>
    <row r="33" spans="1:36" x14ac:dyDescent="0.35">
      <c r="A33" s="311"/>
      <c r="B33" s="101" t="s">
        <v>960</v>
      </c>
      <c r="C33" s="313"/>
      <c r="D33" s="339" t="s">
        <v>1005</v>
      </c>
      <c r="E33" s="313"/>
      <c r="F33" s="573">
        <v>562.2901726186077</v>
      </c>
      <c r="G33" s="311"/>
      <c r="H33" s="37" t="s">
        <v>1511</v>
      </c>
      <c r="I33" s="386"/>
      <c r="J33" s="311"/>
      <c r="K33" s="101" t="s">
        <v>2389</v>
      </c>
      <c r="L33" s="313"/>
      <c r="M33" s="339" t="s">
        <v>2336</v>
      </c>
      <c r="N33" s="313"/>
      <c r="O33" s="573">
        <v>424.48495422784811</v>
      </c>
      <c r="P33" s="311"/>
      <c r="Q33" s="37"/>
      <c r="R33" s="386"/>
      <c r="S33" s="311"/>
      <c r="T33" s="311"/>
      <c r="U33" s="311"/>
      <c r="V33" s="311"/>
      <c r="W33" s="311"/>
      <c r="X33" s="311"/>
      <c r="Y33" s="311"/>
      <c r="Z33" s="311"/>
      <c r="AA33" s="311"/>
      <c r="AB33" s="311"/>
      <c r="AC33" s="311"/>
      <c r="AD33" s="311"/>
      <c r="AE33" s="311"/>
      <c r="AF33" s="311"/>
      <c r="AG33" s="311"/>
      <c r="AH33" s="311"/>
      <c r="AI33" s="311"/>
      <c r="AJ33" s="311"/>
    </row>
    <row r="34" spans="1:36" x14ac:dyDescent="0.35">
      <c r="A34" s="311"/>
      <c r="B34" s="101" t="s">
        <v>961</v>
      </c>
      <c r="C34" s="313"/>
      <c r="D34" s="339" t="s">
        <v>1006</v>
      </c>
      <c r="E34" s="313"/>
      <c r="F34" s="573">
        <v>692.70147300228837</v>
      </c>
      <c r="G34" s="311"/>
      <c r="H34" s="37" t="s">
        <v>1511</v>
      </c>
      <c r="I34" s="386"/>
      <c r="J34" s="311"/>
      <c r="K34" s="101" t="s">
        <v>1067</v>
      </c>
      <c r="L34" s="313"/>
      <c r="M34" s="339" t="s">
        <v>1108</v>
      </c>
      <c r="N34" s="313"/>
      <c r="O34" s="573">
        <v>304.4680447848101</v>
      </c>
      <c r="P34" s="311"/>
      <c r="Q34" s="37"/>
      <c r="R34" s="386"/>
      <c r="S34" s="311"/>
      <c r="T34" s="311"/>
      <c r="U34" s="311"/>
      <c r="V34" s="311"/>
      <c r="W34" s="311"/>
      <c r="X34" s="311"/>
      <c r="Y34" s="311"/>
      <c r="Z34" s="311"/>
      <c r="AA34" s="311"/>
      <c r="AB34" s="311"/>
      <c r="AC34" s="311"/>
      <c r="AD34" s="311"/>
      <c r="AE34" s="311"/>
      <c r="AF34" s="311"/>
      <c r="AG34" s="311"/>
      <c r="AH34" s="311"/>
      <c r="AI34" s="311"/>
      <c r="AJ34" s="311"/>
    </row>
    <row r="35" spans="1:36" x14ac:dyDescent="0.35">
      <c r="A35" s="311"/>
      <c r="B35" s="101" t="s">
        <v>1047</v>
      </c>
      <c r="C35" s="313"/>
      <c r="D35" s="339" t="s">
        <v>1037</v>
      </c>
      <c r="E35" s="313"/>
      <c r="F35" s="573">
        <v>900.7759335185624</v>
      </c>
      <c r="G35" s="311"/>
      <c r="H35" s="37" t="s">
        <v>1053</v>
      </c>
      <c r="I35" s="386"/>
      <c r="J35" s="311"/>
      <c r="K35" s="101" t="s">
        <v>1091</v>
      </c>
      <c r="L35" s="313"/>
      <c r="M35" s="339" t="s">
        <v>1124</v>
      </c>
      <c r="N35" s="313"/>
      <c r="O35" s="573">
        <v>304.4680447848101</v>
      </c>
      <c r="P35" s="311"/>
      <c r="Q35" s="37"/>
      <c r="R35" s="386"/>
      <c r="S35" s="311"/>
      <c r="T35" s="311"/>
      <c r="U35" s="311"/>
      <c r="V35" s="311"/>
      <c r="W35" s="311"/>
      <c r="X35" s="311"/>
      <c r="Y35" s="311"/>
      <c r="Z35" s="311"/>
      <c r="AA35" s="311"/>
      <c r="AB35" s="311"/>
      <c r="AC35" s="311"/>
      <c r="AD35" s="311"/>
      <c r="AE35" s="311"/>
      <c r="AF35" s="311"/>
      <c r="AG35" s="311"/>
      <c r="AH35" s="311"/>
      <c r="AI35" s="311"/>
      <c r="AJ35" s="311"/>
    </row>
    <row r="36" spans="1:36" x14ac:dyDescent="0.35">
      <c r="A36" s="311"/>
      <c r="B36" s="101" t="s">
        <v>1048</v>
      </c>
      <c r="C36" s="313"/>
      <c r="D36" s="339" t="s">
        <v>1041</v>
      </c>
      <c r="E36" s="313"/>
      <c r="F36" s="573">
        <v>1163.0714802465704</v>
      </c>
      <c r="G36" s="311"/>
      <c r="H36" s="37" t="s">
        <v>1053</v>
      </c>
      <c r="I36" s="386"/>
      <c r="J36" s="311"/>
      <c r="K36" s="101" t="s">
        <v>1083</v>
      </c>
      <c r="L36" s="313"/>
      <c r="M36" s="339" t="s">
        <v>1139</v>
      </c>
      <c r="N36" s="313"/>
      <c r="O36" s="573">
        <v>318.32202865822785</v>
      </c>
      <c r="P36" s="311"/>
      <c r="Q36" s="37"/>
      <c r="R36" s="386"/>
      <c r="S36" s="311"/>
      <c r="T36" s="311"/>
      <c r="U36" s="311"/>
      <c r="V36" s="311"/>
      <c r="W36" s="311"/>
      <c r="X36" s="311"/>
      <c r="Y36" s="311"/>
      <c r="Z36" s="311"/>
      <c r="AA36" s="311"/>
      <c r="AB36" s="311"/>
      <c r="AC36" s="311"/>
      <c r="AD36" s="311"/>
      <c r="AE36" s="311"/>
      <c r="AF36" s="311"/>
      <c r="AG36" s="311"/>
      <c r="AH36" s="311"/>
      <c r="AI36" s="311"/>
      <c r="AJ36" s="311"/>
    </row>
    <row r="37" spans="1:36" x14ac:dyDescent="0.35">
      <c r="A37" s="311"/>
      <c r="B37" s="101" t="s">
        <v>1049</v>
      </c>
      <c r="C37" s="313"/>
      <c r="D37" s="339" t="s">
        <v>1040</v>
      </c>
      <c r="E37" s="313"/>
      <c r="F37" s="573">
        <v>1407.7750497464763</v>
      </c>
      <c r="G37" s="311"/>
      <c r="H37" s="37" t="s">
        <v>1053</v>
      </c>
      <c r="I37" s="386"/>
      <c r="J37" s="311"/>
      <c r="K37" s="101" t="s">
        <v>1082</v>
      </c>
      <c r="L37" s="313"/>
      <c r="M37" s="339" t="s">
        <v>1123</v>
      </c>
      <c r="N37" s="313"/>
      <c r="O37" s="573">
        <v>318.32202865822785</v>
      </c>
      <c r="P37" s="311"/>
      <c r="Q37" s="37"/>
      <c r="R37" s="386"/>
      <c r="S37" s="311"/>
      <c r="T37" s="311"/>
      <c r="U37" s="311"/>
      <c r="V37" s="311"/>
      <c r="W37" s="311"/>
      <c r="X37" s="311"/>
      <c r="Y37" s="311"/>
      <c r="Z37" s="311"/>
      <c r="AA37" s="311"/>
      <c r="AB37" s="311"/>
      <c r="AC37" s="311"/>
      <c r="AD37" s="311"/>
      <c r="AE37" s="311"/>
      <c r="AF37" s="311"/>
      <c r="AG37" s="311"/>
      <c r="AH37" s="311"/>
      <c r="AI37" s="311"/>
      <c r="AJ37" s="311"/>
    </row>
    <row r="38" spans="1:36" x14ac:dyDescent="0.35">
      <c r="A38" s="311"/>
      <c r="B38" s="101" t="s">
        <v>2471</v>
      </c>
      <c r="C38" s="313"/>
      <c r="D38" s="339" t="s">
        <v>2472</v>
      </c>
      <c r="E38" s="313"/>
      <c r="F38" s="573">
        <v>1985.102372839342</v>
      </c>
      <c r="G38" s="311"/>
      <c r="H38" s="37" t="s">
        <v>2473</v>
      </c>
      <c r="I38" s="386"/>
      <c r="J38" s="311"/>
      <c r="K38" s="101" t="s">
        <v>1068</v>
      </c>
      <c r="L38" s="313"/>
      <c r="M38" s="339" t="s">
        <v>1109</v>
      </c>
      <c r="N38" s="313"/>
      <c r="O38" s="573">
        <v>424.48495422784811</v>
      </c>
      <c r="P38" s="311"/>
      <c r="Q38" s="37"/>
      <c r="R38" s="386"/>
      <c r="S38" s="311"/>
      <c r="T38" s="311"/>
      <c r="U38" s="311"/>
      <c r="V38" s="311"/>
      <c r="W38" s="311"/>
      <c r="X38" s="311"/>
      <c r="Y38" s="311"/>
      <c r="Z38" s="311"/>
      <c r="AA38" s="311"/>
      <c r="AB38" s="311"/>
      <c r="AC38" s="311"/>
      <c r="AD38" s="311"/>
      <c r="AE38" s="311"/>
      <c r="AF38" s="311"/>
      <c r="AG38" s="311"/>
      <c r="AH38" s="311"/>
      <c r="AI38" s="311"/>
      <c r="AJ38" s="311"/>
    </row>
    <row r="39" spans="1:36" x14ac:dyDescent="0.35">
      <c r="A39" s="311"/>
      <c r="B39" s="101" t="s">
        <v>962</v>
      </c>
      <c r="C39" s="313"/>
      <c r="D39" s="339" t="s">
        <v>1007</v>
      </c>
      <c r="E39" s="313"/>
      <c r="F39" s="573">
        <v>185.71625249098463</v>
      </c>
      <c r="G39" s="311"/>
      <c r="H39" s="37" t="s">
        <v>1511</v>
      </c>
      <c r="I39" s="386"/>
      <c r="J39" s="311"/>
      <c r="K39" s="101" t="s">
        <v>1076</v>
      </c>
      <c r="L39" s="313"/>
      <c r="M39" s="339" t="s">
        <v>1117</v>
      </c>
      <c r="N39" s="313"/>
      <c r="O39" s="573">
        <v>424.48495422784811</v>
      </c>
      <c r="P39" s="311"/>
      <c r="Q39" s="37"/>
      <c r="R39" s="386"/>
      <c r="S39" s="311"/>
      <c r="T39" s="311"/>
      <c r="U39" s="311"/>
      <c r="V39" s="311"/>
      <c r="W39" s="311"/>
      <c r="X39" s="311"/>
      <c r="Y39" s="311"/>
      <c r="Z39" s="311"/>
      <c r="AA39" s="311"/>
      <c r="AB39" s="311"/>
      <c r="AC39" s="311"/>
      <c r="AD39" s="311"/>
      <c r="AE39" s="311"/>
      <c r="AF39" s="311"/>
      <c r="AG39" s="311"/>
      <c r="AH39" s="311"/>
      <c r="AI39" s="311"/>
      <c r="AJ39" s="311"/>
    </row>
    <row r="40" spans="1:36" x14ac:dyDescent="0.35">
      <c r="A40" s="311"/>
      <c r="B40" s="101" t="s">
        <v>963</v>
      </c>
      <c r="C40" s="313"/>
      <c r="D40" s="339" t="s">
        <v>1008</v>
      </c>
      <c r="E40" s="313"/>
      <c r="F40" s="573">
        <v>185.71625249098463</v>
      </c>
      <c r="G40" s="311"/>
      <c r="H40" s="37" t="s">
        <v>1511</v>
      </c>
      <c r="I40" s="386"/>
      <c r="J40" s="311"/>
      <c r="K40" s="101" t="s">
        <v>1078</v>
      </c>
      <c r="L40" s="313"/>
      <c r="M40" s="339" t="s">
        <v>1119</v>
      </c>
      <c r="N40" s="313"/>
      <c r="O40" s="573">
        <v>424.48495422784811</v>
      </c>
      <c r="P40" s="311"/>
      <c r="Q40" s="37"/>
      <c r="R40" s="386"/>
      <c r="S40" s="311"/>
      <c r="T40" s="311"/>
      <c r="U40" s="311"/>
      <c r="V40" s="311"/>
      <c r="W40" s="311"/>
      <c r="X40" s="311"/>
      <c r="Y40" s="311"/>
      <c r="Z40" s="311"/>
      <c r="AA40" s="311"/>
      <c r="AB40" s="311"/>
      <c r="AC40" s="311"/>
      <c r="AD40" s="311"/>
      <c r="AE40" s="311"/>
      <c r="AF40" s="311"/>
      <c r="AG40" s="311"/>
      <c r="AH40" s="311"/>
      <c r="AI40" s="311"/>
      <c r="AJ40" s="311"/>
    </row>
    <row r="41" spans="1:36" x14ac:dyDescent="0.35">
      <c r="A41" s="311"/>
      <c r="B41" s="101" t="s">
        <v>964</v>
      </c>
      <c r="C41" s="313"/>
      <c r="D41" s="339" t="s">
        <v>1009</v>
      </c>
      <c r="E41" s="313"/>
      <c r="F41" s="573">
        <v>616.5112588303416</v>
      </c>
      <c r="G41" s="311"/>
      <c r="H41" s="37" t="s">
        <v>1511</v>
      </c>
      <c r="I41" s="386"/>
      <c r="J41" s="311"/>
      <c r="K41" s="101" t="s">
        <v>1080</v>
      </c>
      <c r="L41" s="313"/>
      <c r="M41" s="339" t="s">
        <v>1121</v>
      </c>
      <c r="N41" s="313"/>
      <c r="O41" s="573">
        <v>424.48495422784811</v>
      </c>
      <c r="P41" s="311"/>
      <c r="Q41" s="37"/>
      <c r="R41" s="386"/>
      <c r="S41" s="311"/>
      <c r="T41" s="311"/>
      <c r="U41" s="311"/>
      <c r="V41" s="311"/>
      <c r="W41" s="311"/>
      <c r="X41" s="311"/>
      <c r="Y41" s="311"/>
      <c r="Z41" s="311"/>
      <c r="AA41" s="311"/>
      <c r="AB41" s="311"/>
      <c r="AC41" s="311"/>
      <c r="AD41" s="311"/>
      <c r="AE41" s="311"/>
      <c r="AF41" s="311"/>
      <c r="AG41" s="311"/>
      <c r="AH41" s="311"/>
      <c r="AI41" s="311"/>
      <c r="AJ41" s="311"/>
    </row>
    <row r="42" spans="1:36" x14ac:dyDescent="0.35">
      <c r="A42" s="311"/>
      <c r="B42" s="101" t="s">
        <v>2440</v>
      </c>
      <c r="C42" s="313"/>
      <c r="D42" s="339" t="s">
        <v>2441</v>
      </c>
      <c r="E42" s="313"/>
      <c r="F42" s="573">
        <v>223.80441171865309</v>
      </c>
      <c r="G42" s="311"/>
      <c r="H42" s="37" t="s">
        <v>1053</v>
      </c>
      <c r="I42" s="386"/>
      <c r="J42" s="311"/>
      <c r="K42" s="101" t="s">
        <v>1084</v>
      </c>
      <c r="L42" s="313"/>
      <c r="M42" s="339" t="s">
        <v>888</v>
      </c>
      <c r="N42" s="313"/>
      <c r="O42" s="573">
        <v>424.48495422784811</v>
      </c>
      <c r="P42" s="311"/>
      <c r="Q42" s="37"/>
      <c r="R42" s="386"/>
      <c r="S42" s="311"/>
      <c r="T42" s="311"/>
      <c r="U42" s="311"/>
      <c r="V42" s="311"/>
      <c r="W42" s="311"/>
      <c r="X42" s="311"/>
      <c r="Y42" s="311"/>
      <c r="Z42" s="311"/>
      <c r="AA42" s="311"/>
      <c r="AB42" s="311"/>
      <c r="AC42" s="311"/>
      <c r="AD42" s="311"/>
      <c r="AE42" s="311"/>
      <c r="AF42" s="311"/>
      <c r="AG42" s="311"/>
      <c r="AH42" s="311"/>
      <c r="AI42" s="311"/>
      <c r="AJ42" s="311"/>
    </row>
    <row r="43" spans="1:36" x14ac:dyDescent="0.35">
      <c r="A43" s="311"/>
      <c r="B43" s="101" t="s">
        <v>2452</v>
      </c>
      <c r="C43" s="313"/>
      <c r="D43" s="339" t="s">
        <v>2453</v>
      </c>
      <c r="E43" s="313"/>
      <c r="F43" s="573">
        <v>336.63763059084124</v>
      </c>
      <c r="G43" s="311"/>
      <c r="H43" s="37" t="s">
        <v>1053</v>
      </c>
      <c r="I43" s="386"/>
      <c r="J43" s="311"/>
      <c r="K43" s="101" t="s">
        <v>2390</v>
      </c>
      <c r="L43" s="313"/>
      <c r="M43" s="339" t="s">
        <v>2334</v>
      </c>
      <c r="N43" s="313"/>
      <c r="O43" s="573">
        <v>424.48495422784811</v>
      </c>
      <c r="P43" s="311"/>
      <c r="Q43" s="37"/>
      <c r="R43" s="386"/>
      <c r="S43" s="311"/>
      <c r="T43" s="311"/>
      <c r="U43" s="311"/>
      <c r="V43" s="311"/>
      <c r="W43" s="311"/>
      <c r="X43" s="311"/>
      <c r="Y43" s="311"/>
      <c r="Z43" s="311"/>
      <c r="AA43" s="311"/>
      <c r="AB43" s="311"/>
      <c r="AC43" s="311"/>
      <c r="AD43" s="311"/>
      <c r="AE43" s="311"/>
      <c r="AF43" s="311"/>
      <c r="AG43" s="311"/>
      <c r="AH43" s="311"/>
      <c r="AI43" s="311"/>
      <c r="AJ43" s="311"/>
    </row>
    <row r="44" spans="1:36" x14ac:dyDescent="0.35">
      <c r="A44" s="311"/>
      <c r="B44" s="101" t="s">
        <v>2442</v>
      </c>
      <c r="C44" s="313"/>
      <c r="D44" s="339" t="s">
        <v>2443</v>
      </c>
      <c r="E44" s="313"/>
      <c r="F44" s="573">
        <v>430.41982199089034</v>
      </c>
      <c r="G44" s="311"/>
      <c r="H44" s="37" t="s">
        <v>1053</v>
      </c>
      <c r="I44" s="386"/>
      <c r="J44" s="311"/>
      <c r="K44" s="101" t="s">
        <v>2391</v>
      </c>
      <c r="L44" s="313"/>
      <c r="M44" s="339" t="s">
        <v>2341</v>
      </c>
      <c r="N44" s="313"/>
      <c r="O44" s="573">
        <v>424.48495422784811</v>
      </c>
      <c r="P44" s="311"/>
      <c r="Q44" s="37"/>
      <c r="R44" s="386"/>
      <c r="S44" s="311"/>
      <c r="T44" s="311"/>
      <c r="U44" s="311"/>
      <c r="V44" s="311"/>
      <c r="W44" s="311"/>
      <c r="X44" s="311"/>
      <c r="Y44" s="311"/>
      <c r="Z44" s="311"/>
      <c r="AA44" s="311"/>
      <c r="AB44" s="311"/>
      <c r="AC44" s="311"/>
      <c r="AD44" s="311"/>
      <c r="AE44" s="311"/>
      <c r="AF44" s="311"/>
      <c r="AG44" s="311"/>
      <c r="AH44" s="311"/>
      <c r="AI44" s="311"/>
      <c r="AJ44" s="311"/>
    </row>
    <row r="45" spans="1:36" x14ac:dyDescent="0.35">
      <c r="A45" s="311"/>
      <c r="B45" s="101" t="s">
        <v>2444</v>
      </c>
      <c r="C45" s="313"/>
      <c r="D45" s="339" t="s">
        <v>2445</v>
      </c>
      <c r="E45" s="313"/>
      <c r="F45" s="573">
        <v>761.56864452083062</v>
      </c>
      <c r="G45" s="311"/>
      <c r="H45" s="37" t="s">
        <v>1511</v>
      </c>
      <c r="I45" s="386"/>
      <c r="J45" s="311"/>
      <c r="K45" s="101" t="s">
        <v>1085</v>
      </c>
      <c r="L45" s="313"/>
      <c r="M45" s="339" t="s">
        <v>889</v>
      </c>
      <c r="N45" s="313"/>
      <c r="O45" s="573">
        <v>424.48495422784811</v>
      </c>
      <c r="P45" s="311"/>
      <c r="Q45" s="37"/>
      <c r="R45" s="386"/>
      <c r="S45" s="311"/>
      <c r="T45" s="311"/>
      <c r="U45" s="311"/>
      <c r="V45" s="311"/>
      <c r="W45" s="311"/>
      <c r="X45" s="311"/>
      <c r="Y45" s="311"/>
      <c r="Z45" s="311"/>
      <c r="AA45" s="311"/>
      <c r="AB45" s="311"/>
      <c r="AC45" s="311"/>
      <c r="AD45" s="311"/>
      <c r="AE45" s="311"/>
      <c r="AF45" s="311"/>
      <c r="AG45" s="311"/>
      <c r="AH45" s="311"/>
      <c r="AI45" s="311"/>
      <c r="AJ45" s="311"/>
    </row>
    <row r="46" spans="1:36" x14ac:dyDescent="0.35">
      <c r="A46" s="311"/>
      <c r="B46" s="101" t="s">
        <v>2446</v>
      </c>
      <c r="C46" s="313"/>
      <c r="D46" s="339" t="s">
        <v>2447</v>
      </c>
      <c r="E46" s="313"/>
      <c r="F46" s="573">
        <v>988.69413250924413</v>
      </c>
      <c r="G46" s="311"/>
      <c r="H46" s="37" t="s">
        <v>1511</v>
      </c>
      <c r="I46" s="386"/>
      <c r="J46" s="311"/>
      <c r="K46" s="101" t="s">
        <v>2392</v>
      </c>
      <c r="L46" s="313"/>
      <c r="M46" s="339" t="s">
        <v>2393</v>
      </c>
      <c r="N46" s="313"/>
      <c r="O46" s="573">
        <v>424.48495422784811</v>
      </c>
      <c r="P46" s="311"/>
      <c r="Q46" s="37"/>
      <c r="R46" s="386"/>
      <c r="S46" s="311"/>
      <c r="T46" s="311"/>
      <c r="U46" s="311"/>
      <c r="V46" s="311"/>
      <c r="W46" s="311"/>
      <c r="X46" s="311"/>
      <c r="Y46" s="311"/>
      <c r="Z46" s="311"/>
      <c r="AA46" s="311"/>
      <c r="AB46" s="311"/>
      <c r="AC46" s="311"/>
      <c r="AD46" s="311"/>
      <c r="AE46" s="311"/>
      <c r="AF46" s="311"/>
      <c r="AG46" s="311"/>
      <c r="AH46" s="311"/>
      <c r="AI46" s="311"/>
      <c r="AJ46" s="311"/>
    </row>
    <row r="47" spans="1:36" x14ac:dyDescent="0.35">
      <c r="A47" s="311"/>
      <c r="B47" s="101" t="s">
        <v>2448</v>
      </c>
      <c r="C47" s="313"/>
      <c r="D47" s="339" t="s">
        <v>2449</v>
      </c>
      <c r="E47" s="313"/>
      <c r="F47" s="573">
        <v>1163.0714802465704</v>
      </c>
      <c r="G47" s="311"/>
      <c r="H47" s="37" t="s">
        <v>1053</v>
      </c>
      <c r="I47" s="386"/>
      <c r="J47" s="311"/>
      <c r="K47" s="101" t="s">
        <v>2394</v>
      </c>
      <c r="L47" s="313"/>
      <c r="M47" s="339" t="s">
        <v>2340</v>
      </c>
      <c r="N47" s="313"/>
      <c r="O47" s="573">
        <v>309.24815556962022</v>
      </c>
      <c r="P47" s="311"/>
      <c r="Q47" s="37"/>
      <c r="R47" s="386"/>
      <c r="S47" s="311"/>
      <c r="T47" s="311"/>
      <c r="U47" s="311"/>
      <c r="V47" s="311"/>
      <c r="W47" s="311"/>
      <c r="X47" s="311"/>
      <c r="Y47" s="311"/>
      <c r="Z47" s="311"/>
      <c r="AA47" s="311"/>
      <c r="AB47" s="311"/>
      <c r="AC47" s="311"/>
      <c r="AD47" s="311"/>
      <c r="AE47" s="311"/>
      <c r="AF47" s="311"/>
      <c r="AG47" s="311"/>
      <c r="AH47" s="311"/>
      <c r="AI47" s="311"/>
      <c r="AJ47" s="311"/>
    </row>
    <row r="48" spans="1:36" x14ac:dyDescent="0.35">
      <c r="A48" s="311"/>
      <c r="B48" s="101" t="s">
        <v>2450</v>
      </c>
      <c r="C48" s="313"/>
      <c r="D48" s="339" t="s">
        <v>2451</v>
      </c>
      <c r="E48" s="313"/>
      <c r="F48" s="573">
        <v>1407.7750497464763</v>
      </c>
      <c r="G48" s="311"/>
      <c r="H48" s="37" t="s">
        <v>1053</v>
      </c>
      <c r="I48" s="386"/>
      <c r="J48" s="311"/>
      <c r="K48" s="101" t="s">
        <v>2395</v>
      </c>
      <c r="L48" s="313"/>
      <c r="M48" s="339" t="s">
        <v>2338</v>
      </c>
      <c r="N48" s="313"/>
      <c r="O48" s="573">
        <v>309.24815556962022</v>
      </c>
      <c r="P48" s="311"/>
      <c r="Q48" s="37"/>
      <c r="R48" s="386"/>
      <c r="S48" s="311"/>
      <c r="T48" s="311"/>
      <c r="U48" s="311"/>
      <c r="V48" s="311"/>
      <c r="W48" s="311"/>
      <c r="X48" s="311"/>
      <c r="Y48" s="311"/>
      <c r="Z48" s="311"/>
      <c r="AA48" s="311"/>
      <c r="AB48" s="311"/>
      <c r="AC48" s="311"/>
      <c r="AD48" s="311"/>
      <c r="AE48" s="311"/>
      <c r="AF48" s="311"/>
      <c r="AG48" s="311"/>
      <c r="AH48" s="311"/>
      <c r="AI48" s="311"/>
      <c r="AJ48" s="311"/>
    </row>
    <row r="49" spans="1:36" x14ac:dyDescent="0.35">
      <c r="A49" s="311"/>
      <c r="B49" s="101" t="s">
        <v>3456</v>
      </c>
      <c r="C49" s="313"/>
      <c r="D49" s="339" t="s">
        <v>3455</v>
      </c>
      <c r="E49" s="313"/>
      <c r="F49" s="573">
        <v>223.80441171865309</v>
      </c>
      <c r="G49" s="311"/>
      <c r="H49" s="37" t="s">
        <v>1053</v>
      </c>
      <c r="I49" s="386"/>
      <c r="J49" s="311"/>
      <c r="K49" s="101" t="s">
        <v>2396</v>
      </c>
      <c r="L49" s="313"/>
      <c r="M49" s="339" t="s">
        <v>1141</v>
      </c>
      <c r="N49" s="313"/>
      <c r="O49" s="573">
        <v>424.48495422784811</v>
      </c>
      <c r="P49" s="311"/>
      <c r="Q49" s="37"/>
      <c r="R49" s="386"/>
      <c r="S49" s="311"/>
      <c r="T49" s="311"/>
      <c r="U49" s="311"/>
      <c r="V49" s="311"/>
      <c r="W49" s="311"/>
      <c r="X49" s="311"/>
      <c r="Y49" s="311"/>
      <c r="Z49" s="311"/>
      <c r="AA49" s="311"/>
      <c r="AB49" s="311"/>
      <c r="AC49" s="311"/>
      <c r="AD49" s="311"/>
      <c r="AE49" s="311"/>
      <c r="AF49" s="311"/>
      <c r="AG49" s="311"/>
      <c r="AH49" s="311"/>
      <c r="AI49" s="311"/>
      <c r="AJ49" s="311"/>
    </row>
    <row r="50" spans="1:36" x14ac:dyDescent="0.35">
      <c r="A50" s="311"/>
      <c r="B50" s="101" t="s">
        <v>965</v>
      </c>
      <c r="C50" s="313"/>
      <c r="D50" s="339" t="s">
        <v>1010</v>
      </c>
      <c r="E50" s="313"/>
      <c r="F50" s="573">
        <v>101.71664558428787</v>
      </c>
      <c r="G50" s="311"/>
      <c r="H50" s="37" t="s">
        <v>1511</v>
      </c>
      <c r="I50" s="386"/>
      <c r="J50" s="311"/>
      <c r="K50" s="101" t="s">
        <v>1069</v>
      </c>
      <c r="L50" s="313"/>
      <c r="M50" s="339" t="s">
        <v>1110</v>
      </c>
      <c r="N50" s="313"/>
      <c r="O50" s="573">
        <v>626.02776475949361</v>
      </c>
      <c r="P50" s="311"/>
      <c r="Q50" s="37"/>
      <c r="R50" s="386"/>
      <c r="S50" s="311"/>
      <c r="T50" s="311"/>
      <c r="U50" s="311"/>
      <c r="V50" s="311"/>
      <c r="W50" s="311"/>
      <c r="X50" s="311"/>
      <c r="Y50" s="311"/>
      <c r="Z50" s="311"/>
      <c r="AA50" s="311"/>
      <c r="AB50" s="311"/>
      <c r="AC50" s="311"/>
      <c r="AD50" s="311"/>
      <c r="AE50" s="311"/>
      <c r="AF50" s="311"/>
      <c r="AG50" s="311"/>
      <c r="AH50" s="311"/>
      <c r="AI50" s="311"/>
      <c r="AJ50" s="311"/>
    </row>
    <row r="51" spans="1:36" x14ac:dyDescent="0.35">
      <c r="A51" s="311"/>
      <c r="B51" s="101" t="s">
        <v>966</v>
      </c>
      <c r="C51" s="313"/>
      <c r="D51" s="339" t="s">
        <v>1011</v>
      </c>
      <c r="E51" s="313"/>
      <c r="F51" s="573">
        <v>223.80441171865309</v>
      </c>
      <c r="G51" s="311"/>
      <c r="H51" s="37" t="s">
        <v>1511</v>
      </c>
      <c r="I51" s="386"/>
      <c r="J51" s="311"/>
      <c r="K51" s="101" t="s">
        <v>2397</v>
      </c>
      <c r="L51" s="313"/>
      <c r="M51" s="339" t="s">
        <v>2337</v>
      </c>
      <c r="N51" s="313"/>
      <c r="O51" s="573">
        <v>626.02776475949361</v>
      </c>
      <c r="P51" s="311"/>
      <c r="Q51" s="37"/>
      <c r="R51" s="386"/>
      <c r="S51" s="311"/>
      <c r="T51" s="311"/>
      <c r="U51" s="311"/>
      <c r="V51" s="311"/>
      <c r="W51" s="311"/>
      <c r="X51" s="311"/>
      <c r="Y51" s="311"/>
      <c r="Z51" s="311"/>
      <c r="AA51" s="311"/>
      <c r="AB51" s="311"/>
      <c r="AC51" s="311"/>
      <c r="AD51" s="311"/>
      <c r="AE51" s="311"/>
      <c r="AF51" s="311"/>
      <c r="AG51" s="311"/>
      <c r="AH51" s="311"/>
      <c r="AI51" s="311"/>
      <c r="AJ51" s="311"/>
    </row>
    <row r="52" spans="1:36" x14ac:dyDescent="0.35">
      <c r="A52" s="311"/>
      <c r="B52" s="101" t="s">
        <v>967</v>
      </c>
      <c r="C52" s="313"/>
      <c r="D52" s="339" t="s">
        <v>1012</v>
      </c>
      <c r="E52" s="313"/>
      <c r="F52" s="573">
        <v>185.71625249098463</v>
      </c>
      <c r="G52" s="311"/>
      <c r="H52" s="37" t="s">
        <v>1511</v>
      </c>
      <c r="I52" s="386"/>
      <c r="J52" s="311"/>
      <c r="K52" s="101" t="s">
        <v>1077</v>
      </c>
      <c r="L52" s="313"/>
      <c r="M52" s="339" t="s">
        <v>1118</v>
      </c>
      <c r="N52" s="313"/>
      <c r="O52" s="573">
        <v>626.02776475949361</v>
      </c>
      <c r="P52" s="311"/>
      <c r="Q52" s="37"/>
      <c r="R52" s="386"/>
      <c r="S52" s="311"/>
      <c r="T52" s="311"/>
      <c r="U52" s="311"/>
      <c r="V52" s="311"/>
      <c r="W52" s="311"/>
      <c r="X52" s="311"/>
      <c r="Y52" s="311"/>
      <c r="Z52" s="311"/>
      <c r="AA52" s="311"/>
      <c r="AB52" s="311"/>
      <c r="AC52" s="311"/>
      <c r="AD52" s="311"/>
      <c r="AE52" s="311"/>
      <c r="AF52" s="311"/>
      <c r="AG52" s="311"/>
      <c r="AH52" s="311"/>
      <c r="AI52" s="311"/>
      <c r="AJ52" s="311"/>
    </row>
    <row r="53" spans="1:36" x14ac:dyDescent="0.35">
      <c r="A53" s="311"/>
      <c r="B53" s="101" t="s">
        <v>968</v>
      </c>
      <c r="C53" s="313"/>
      <c r="D53" s="339" t="s">
        <v>1013</v>
      </c>
      <c r="E53" s="313"/>
      <c r="F53" s="573">
        <v>223.80441171865309</v>
      </c>
      <c r="G53" s="311"/>
      <c r="H53" s="37" t="s">
        <v>1511</v>
      </c>
      <c r="I53" s="386"/>
      <c r="J53" s="311"/>
      <c r="K53" s="101" t="s">
        <v>1079</v>
      </c>
      <c r="L53" s="313"/>
      <c r="M53" s="339" t="s">
        <v>1120</v>
      </c>
      <c r="N53" s="313"/>
      <c r="O53" s="573">
        <v>626.02776475949361</v>
      </c>
      <c r="P53" s="311"/>
      <c r="Q53" s="37"/>
      <c r="R53" s="386"/>
      <c r="S53" s="311"/>
      <c r="T53" s="311"/>
      <c r="U53" s="311"/>
      <c r="V53" s="311"/>
      <c r="W53" s="311"/>
      <c r="X53" s="311"/>
      <c r="Y53" s="311"/>
      <c r="Z53" s="311"/>
      <c r="AA53" s="311"/>
      <c r="AB53" s="311"/>
      <c r="AC53" s="311"/>
      <c r="AD53" s="311"/>
      <c r="AE53" s="311"/>
      <c r="AF53" s="311"/>
      <c r="AG53" s="311"/>
      <c r="AH53" s="311"/>
      <c r="AI53" s="311"/>
      <c r="AJ53" s="311"/>
    </row>
    <row r="54" spans="1:36" x14ac:dyDescent="0.35">
      <c r="A54" s="311"/>
      <c r="B54" s="101" t="s">
        <v>969</v>
      </c>
      <c r="C54" s="313"/>
      <c r="D54" s="339" t="s">
        <v>1014</v>
      </c>
      <c r="E54" s="313"/>
      <c r="F54" s="573">
        <v>336.63763059084124</v>
      </c>
      <c r="G54" s="311"/>
      <c r="H54" s="37" t="s">
        <v>1511</v>
      </c>
      <c r="I54" s="386"/>
      <c r="J54" s="311"/>
      <c r="K54" s="101" t="s">
        <v>1144</v>
      </c>
      <c r="L54" s="313"/>
      <c r="M54" s="339" t="s">
        <v>1143</v>
      </c>
      <c r="N54" s="313"/>
      <c r="O54" s="573">
        <v>626.02776475949361</v>
      </c>
      <c r="P54" s="311"/>
      <c r="Q54" s="37"/>
      <c r="R54" s="386"/>
      <c r="S54" s="311"/>
      <c r="T54" s="311"/>
      <c r="U54" s="311"/>
      <c r="V54" s="311"/>
      <c r="W54" s="311"/>
      <c r="X54" s="311"/>
      <c r="Y54" s="311"/>
      <c r="Z54" s="311"/>
      <c r="AA54" s="311"/>
      <c r="AB54" s="311"/>
      <c r="AC54" s="311"/>
      <c r="AD54" s="311"/>
      <c r="AE54" s="311"/>
      <c r="AF54" s="311"/>
      <c r="AG54" s="311"/>
      <c r="AH54" s="311"/>
      <c r="AI54" s="311"/>
      <c r="AJ54" s="311"/>
    </row>
    <row r="55" spans="1:36" x14ac:dyDescent="0.35">
      <c r="A55" s="311"/>
      <c r="B55" s="101" t="s">
        <v>970</v>
      </c>
      <c r="C55" s="313"/>
      <c r="D55" s="339" t="s">
        <v>1015</v>
      </c>
      <c r="E55" s="313"/>
      <c r="F55" s="573">
        <v>562.2901726186077</v>
      </c>
      <c r="G55" s="311"/>
      <c r="H55" s="37" t="s">
        <v>1511</v>
      </c>
      <c r="I55" s="386"/>
      <c r="J55" s="311"/>
      <c r="K55" s="101" t="s">
        <v>1086</v>
      </c>
      <c r="L55" s="313"/>
      <c r="M55" s="339" t="s">
        <v>890</v>
      </c>
      <c r="N55" s="313"/>
      <c r="O55" s="573">
        <v>626.02776475949361</v>
      </c>
      <c r="P55" s="311"/>
      <c r="Q55" s="37"/>
      <c r="R55" s="386"/>
      <c r="S55" s="311"/>
      <c r="T55" s="311"/>
      <c r="U55" s="311"/>
      <c r="V55" s="311"/>
      <c r="W55" s="311"/>
      <c r="X55" s="311"/>
      <c r="Y55" s="311"/>
      <c r="Z55" s="311"/>
      <c r="AA55" s="311"/>
      <c r="AB55" s="311"/>
      <c r="AC55" s="311"/>
      <c r="AD55" s="311"/>
      <c r="AE55" s="311"/>
      <c r="AF55" s="311"/>
      <c r="AG55" s="311"/>
      <c r="AH55" s="311"/>
      <c r="AI55" s="311"/>
      <c r="AJ55" s="311"/>
    </row>
    <row r="56" spans="1:36" x14ac:dyDescent="0.35">
      <c r="A56" s="311"/>
      <c r="B56" s="101" t="s">
        <v>971</v>
      </c>
      <c r="C56" s="313"/>
      <c r="D56" s="339" t="s">
        <v>1016</v>
      </c>
      <c r="E56" s="313"/>
      <c r="F56" s="573">
        <v>693.35457168295238</v>
      </c>
      <c r="G56" s="311"/>
      <c r="H56" s="37" t="s">
        <v>1511</v>
      </c>
      <c r="I56" s="386"/>
      <c r="J56" s="311"/>
      <c r="K56" s="101" t="s">
        <v>2398</v>
      </c>
      <c r="L56" s="313"/>
      <c r="M56" s="339" t="s">
        <v>2348</v>
      </c>
      <c r="N56" s="313"/>
      <c r="O56" s="573">
        <v>626.02776475949361</v>
      </c>
      <c r="P56" s="311"/>
      <c r="Q56" s="37"/>
      <c r="R56" s="386"/>
      <c r="S56" s="311"/>
      <c r="T56" s="311"/>
      <c r="U56" s="311"/>
      <c r="V56" s="311"/>
      <c r="W56" s="311"/>
      <c r="X56" s="311"/>
      <c r="Y56" s="311"/>
      <c r="Z56" s="311"/>
      <c r="AA56" s="311"/>
      <c r="AB56" s="311"/>
      <c r="AC56" s="311"/>
      <c r="AD56" s="311"/>
      <c r="AE56" s="311"/>
      <c r="AF56" s="311"/>
      <c r="AG56" s="311"/>
      <c r="AH56" s="311"/>
      <c r="AI56" s="311"/>
      <c r="AJ56" s="311"/>
    </row>
    <row r="57" spans="1:36" x14ac:dyDescent="0.35">
      <c r="A57" s="311"/>
      <c r="B57" s="101" t="s">
        <v>972</v>
      </c>
      <c r="C57" s="313"/>
      <c r="D57" s="339" t="s">
        <v>1017</v>
      </c>
      <c r="E57" s="313"/>
      <c r="F57" s="573">
        <v>900.7759335185624</v>
      </c>
      <c r="G57" s="311"/>
      <c r="H57" s="37" t="s">
        <v>1511</v>
      </c>
      <c r="I57" s="386"/>
      <c r="J57" s="311"/>
      <c r="K57" s="101" t="s">
        <v>2399</v>
      </c>
      <c r="L57" s="313"/>
      <c r="M57" s="339" t="s">
        <v>2339</v>
      </c>
      <c r="N57" s="313"/>
      <c r="O57" s="573">
        <v>626.02776475949361</v>
      </c>
      <c r="P57" s="311"/>
      <c r="Q57" s="37"/>
      <c r="R57" s="386"/>
      <c r="S57" s="311"/>
      <c r="T57" s="311"/>
      <c r="U57" s="311"/>
      <c r="V57" s="311"/>
      <c r="W57" s="311"/>
      <c r="X57" s="311"/>
      <c r="Y57" s="311"/>
      <c r="Z57" s="311"/>
      <c r="AA57" s="311"/>
      <c r="AB57" s="311"/>
      <c r="AC57" s="311"/>
      <c r="AD57" s="311"/>
      <c r="AE57" s="311"/>
      <c r="AF57" s="311"/>
      <c r="AG57" s="311"/>
      <c r="AH57" s="311"/>
      <c r="AI57" s="311"/>
      <c r="AJ57" s="311"/>
    </row>
    <row r="58" spans="1:36" x14ac:dyDescent="0.35">
      <c r="A58" s="311"/>
      <c r="B58" s="101" t="s">
        <v>973</v>
      </c>
      <c r="C58" s="313"/>
      <c r="D58" s="339" t="s">
        <v>1018</v>
      </c>
      <c r="E58" s="313"/>
      <c r="F58" s="573">
        <v>185.71625249098463</v>
      </c>
      <c r="G58" s="311"/>
      <c r="H58" s="37" t="s">
        <v>1511</v>
      </c>
      <c r="I58" s="386"/>
      <c r="J58" s="311"/>
      <c r="K58" s="101" t="s">
        <v>1070</v>
      </c>
      <c r="L58" s="313"/>
      <c r="M58" s="339" t="s">
        <v>1111</v>
      </c>
      <c r="N58" s="313"/>
      <c r="O58" s="573">
        <v>626.02776475949361</v>
      </c>
      <c r="P58" s="311"/>
      <c r="Q58" s="37"/>
      <c r="R58" s="386"/>
      <c r="S58" s="311"/>
      <c r="T58" s="311"/>
      <c r="U58" s="311"/>
      <c r="V58" s="311"/>
      <c r="W58" s="311"/>
      <c r="X58" s="311"/>
      <c r="Y58" s="311"/>
      <c r="Z58" s="311"/>
      <c r="AA58" s="311"/>
      <c r="AB58" s="311"/>
      <c r="AC58" s="311"/>
      <c r="AD58" s="311"/>
      <c r="AE58" s="311"/>
      <c r="AF58" s="311"/>
      <c r="AG58" s="311"/>
      <c r="AH58" s="311"/>
      <c r="AI58" s="311"/>
      <c r="AJ58" s="311"/>
    </row>
    <row r="59" spans="1:36" x14ac:dyDescent="0.35">
      <c r="A59" s="311"/>
      <c r="B59" s="101" t="s">
        <v>3458</v>
      </c>
      <c r="C59" s="313"/>
      <c r="D59" s="339" t="s">
        <v>3457</v>
      </c>
      <c r="E59" s="313"/>
      <c r="F59" s="573">
        <v>185.71625249098463</v>
      </c>
      <c r="G59" s="311"/>
      <c r="H59" s="37" t="s">
        <v>3459</v>
      </c>
      <c r="I59" s="386"/>
      <c r="J59" s="311"/>
      <c r="K59" s="101" t="s">
        <v>2400</v>
      </c>
      <c r="L59" s="313"/>
      <c r="M59" s="339" t="s">
        <v>2401</v>
      </c>
      <c r="N59" s="313"/>
      <c r="O59" s="573">
        <v>626.02776475949361</v>
      </c>
      <c r="P59" s="311"/>
      <c r="Q59" s="37"/>
      <c r="R59" s="386"/>
      <c r="S59" s="311"/>
      <c r="T59" s="311"/>
      <c r="U59" s="311"/>
      <c r="V59" s="311"/>
      <c r="W59" s="311"/>
      <c r="X59" s="311"/>
      <c r="Y59" s="311"/>
      <c r="Z59" s="311"/>
      <c r="AA59" s="311"/>
      <c r="AB59" s="311"/>
      <c r="AC59" s="311"/>
      <c r="AD59" s="311"/>
      <c r="AE59" s="311"/>
      <c r="AF59" s="311"/>
      <c r="AG59" s="311"/>
      <c r="AH59" s="311"/>
      <c r="AI59" s="311"/>
      <c r="AJ59" s="311"/>
    </row>
    <row r="60" spans="1:36" x14ac:dyDescent="0.35">
      <c r="A60" s="311"/>
      <c r="B60" s="101" t="s">
        <v>974</v>
      </c>
      <c r="C60" s="313"/>
      <c r="D60" s="339" t="s">
        <v>1019</v>
      </c>
      <c r="E60" s="313"/>
      <c r="F60" s="573">
        <v>185.71625249098463</v>
      </c>
      <c r="G60" s="311"/>
      <c r="H60" s="37" t="s">
        <v>1511</v>
      </c>
      <c r="I60" s="386"/>
      <c r="J60" s="311"/>
      <c r="K60" s="101" t="s">
        <v>1087</v>
      </c>
      <c r="L60" s="313"/>
      <c r="M60" s="339" t="s">
        <v>891</v>
      </c>
      <c r="N60" s="313"/>
      <c r="O60" s="573">
        <v>626.02776475949361</v>
      </c>
      <c r="P60" s="311"/>
      <c r="Q60" s="37"/>
      <c r="R60" s="386"/>
      <c r="S60" s="311"/>
      <c r="T60" s="311"/>
      <c r="U60" s="311"/>
      <c r="V60" s="311"/>
      <c r="W60" s="311"/>
      <c r="X60" s="311"/>
      <c r="Y60" s="311"/>
      <c r="Z60" s="311"/>
      <c r="AA60" s="311"/>
      <c r="AB60" s="311"/>
      <c r="AC60" s="311"/>
      <c r="AD60" s="311"/>
      <c r="AE60" s="311"/>
      <c r="AF60" s="311"/>
      <c r="AG60" s="311"/>
      <c r="AH60" s="311"/>
      <c r="AI60" s="311"/>
      <c r="AJ60" s="311"/>
    </row>
    <row r="61" spans="1:36" x14ac:dyDescent="0.35">
      <c r="A61" s="311"/>
      <c r="B61" s="101" t="s">
        <v>975</v>
      </c>
      <c r="C61" s="313"/>
      <c r="D61" s="339" t="s">
        <v>1020</v>
      </c>
      <c r="E61" s="313"/>
      <c r="F61" s="573">
        <v>223.80441171865309</v>
      </c>
      <c r="G61" s="311"/>
      <c r="H61" s="37" t="s">
        <v>1511</v>
      </c>
      <c r="I61" s="386"/>
      <c r="J61" s="311"/>
      <c r="K61" s="101" t="s">
        <v>2402</v>
      </c>
      <c r="L61" s="313"/>
      <c r="M61" s="339" t="s">
        <v>2403</v>
      </c>
      <c r="N61" s="313"/>
      <c r="O61" s="573">
        <v>626.02776475949361</v>
      </c>
      <c r="P61" s="311"/>
      <c r="Q61" s="37"/>
      <c r="R61" s="386"/>
      <c r="S61" s="311"/>
      <c r="T61" s="311"/>
      <c r="U61" s="311"/>
      <c r="V61" s="311"/>
      <c r="W61" s="311"/>
      <c r="X61" s="311"/>
      <c r="Y61" s="311"/>
      <c r="Z61" s="311"/>
      <c r="AA61" s="311"/>
      <c r="AB61" s="311"/>
      <c r="AC61" s="311"/>
      <c r="AD61" s="311"/>
      <c r="AE61" s="311"/>
      <c r="AF61" s="311"/>
      <c r="AG61" s="311"/>
      <c r="AH61" s="311"/>
      <c r="AI61" s="311"/>
      <c r="AJ61" s="311"/>
    </row>
    <row r="62" spans="1:36" x14ac:dyDescent="0.35">
      <c r="A62" s="311"/>
      <c r="B62" s="101" t="s">
        <v>976</v>
      </c>
      <c r="C62" s="313"/>
      <c r="D62" s="339" t="s">
        <v>1021</v>
      </c>
      <c r="E62" s="313"/>
      <c r="F62" s="573">
        <v>185.71625249098463</v>
      </c>
      <c r="G62" s="311"/>
      <c r="H62" s="37" t="s">
        <v>1511</v>
      </c>
      <c r="I62" s="386"/>
      <c r="J62" s="311"/>
      <c r="K62" s="101" t="s">
        <v>1071</v>
      </c>
      <c r="L62" s="313"/>
      <c r="M62" s="339" t="s">
        <v>1112</v>
      </c>
      <c r="N62" s="313"/>
      <c r="O62" s="573">
        <v>761.42718187341757</v>
      </c>
      <c r="P62" s="311"/>
      <c r="Q62" s="37"/>
      <c r="R62" s="386"/>
      <c r="S62" s="311"/>
      <c r="T62" s="311"/>
      <c r="U62" s="311"/>
      <c r="V62" s="311"/>
      <c r="W62" s="311"/>
      <c r="X62" s="311"/>
      <c r="Y62" s="311"/>
      <c r="Z62" s="311"/>
      <c r="AA62" s="311"/>
      <c r="AB62" s="311"/>
      <c r="AC62" s="311"/>
      <c r="AD62" s="311"/>
      <c r="AE62" s="311"/>
      <c r="AF62" s="311"/>
      <c r="AG62" s="311"/>
      <c r="AH62" s="311"/>
      <c r="AI62" s="311"/>
      <c r="AJ62" s="311"/>
    </row>
    <row r="63" spans="1:36" x14ac:dyDescent="0.35">
      <c r="A63" s="311"/>
      <c r="B63" s="101" t="s">
        <v>977</v>
      </c>
      <c r="C63" s="313"/>
      <c r="D63" s="339" t="s">
        <v>1022</v>
      </c>
      <c r="E63" s="313"/>
      <c r="F63" s="573">
        <v>223.80441171865309</v>
      </c>
      <c r="G63" s="311"/>
      <c r="H63" s="37" t="s">
        <v>1511</v>
      </c>
      <c r="I63" s="386"/>
      <c r="J63" s="311"/>
      <c r="K63" s="101" t="s">
        <v>2404</v>
      </c>
      <c r="L63" s="313"/>
      <c r="M63" s="339" t="s">
        <v>2335</v>
      </c>
      <c r="N63" s="313"/>
      <c r="O63" s="573">
        <v>761.42718187341757</v>
      </c>
      <c r="P63" s="311"/>
      <c r="Q63" s="37"/>
      <c r="R63" s="386"/>
      <c r="S63" s="311"/>
      <c r="T63" s="311"/>
      <c r="U63" s="311"/>
      <c r="V63" s="311"/>
      <c r="W63" s="311"/>
      <c r="X63" s="311"/>
      <c r="Y63" s="311"/>
      <c r="Z63" s="311"/>
      <c r="AA63" s="311"/>
      <c r="AB63" s="311"/>
      <c r="AC63" s="311"/>
      <c r="AD63" s="311"/>
      <c r="AE63" s="311"/>
      <c r="AF63" s="311"/>
      <c r="AG63" s="311"/>
      <c r="AH63" s="311"/>
      <c r="AI63" s="311"/>
      <c r="AJ63" s="311"/>
    </row>
    <row r="64" spans="1:36" x14ac:dyDescent="0.35">
      <c r="A64" s="311"/>
      <c r="B64" s="101" t="s">
        <v>1050</v>
      </c>
      <c r="C64" s="313"/>
      <c r="D64" s="339" t="s">
        <v>1043</v>
      </c>
      <c r="E64" s="313"/>
      <c r="F64" s="573">
        <v>336.63763059084124</v>
      </c>
      <c r="G64" s="311"/>
      <c r="H64" s="37" t="s">
        <v>1053</v>
      </c>
      <c r="I64" s="386"/>
      <c r="J64" s="311"/>
      <c r="K64" s="101" t="s">
        <v>1081</v>
      </c>
      <c r="L64" s="313"/>
      <c r="M64" s="339" t="s">
        <v>1122</v>
      </c>
      <c r="N64" s="313"/>
      <c r="O64" s="573">
        <v>761.42718187341757</v>
      </c>
      <c r="P64" s="311"/>
      <c r="Q64" s="37"/>
      <c r="R64" s="386"/>
      <c r="S64" s="311"/>
      <c r="T64" s="311"/>
      <c r="U64" s="311"/>
      <c r="V64" s="311"/>
      <c r="W64" s="311"/>
      <c r="X64" s="311"/>
      <c r="Y64" s="311"/>
      <c r="Z64" s="311"/>
      <c r="AA64" s="311"/>
      <c r="AB64" s="311"/>
      <c r="AC64" s="311"/>
      <c r="AD64" s="311"/>
      <c r="AE64" s="311"/>
      <c r="AF64" s="311"/>
      <c r="AG64" s="311"/>
      <c r="AH64" s="311"/>
      <c r="AI64" s="311"/>
      <c r="AJ64" s="311"/>
    </row>
    <row r="65" spans="1:36" x14ac:dyDescent="0.35">
      <c r="A65" s="311"/>
      <c r="B65" s="101" t="s">
        <v>1051</v>
      </c>
      <c r="C65" s="313"/>
      <c r="D65" s="339" t="s">
        <v>1044</v>
      </c>
      <c r="E65" s="313"/>
      <c r="F65" s="573">
        <v>692.70147300228837</v>
      </c>
      <c r="G65" s="311"/>
      <c r="H65" s="37" t="s">
        <v>1053</v>
      </c>
      <c r="I65" s="386"/>
      <c r="J65" s="311"/>
      <c r="K65" s="101" t="s">
        <v>1088</v>
      </c>
      <c r="L65" s="313"/>
      <c r="M65" s="339" t="s">
        <v>892</v>
      </c>
      <c r="N65" s="313"/>
      <c r="O65" s="573">
        <v>761.42718187341757</v>
      </c>
      <c r="P65" s="311"/>
      <c r="Q65" s="37"/>
      <c r="R65" s="386"/>
      <c r="S65" s="311"/>
      <c r="T65" s="311"/>
      <c r="U65" s="311"/>
      <c r="V65" s="311"/>
      <c r="W65" s="311"/>
      <c r="X65" s="311"/>
      <c r="Y65" s="311"/>
      <c r="Z65" s="311"/>
      <c r="AA65" s="311"/>
      <c r="AB65" s="311"/>
      <c r="AC65" s="311"/>
      <c r="AD65" s="311"/>
      <c r="AE65" s="311"/>
      <c r="AF65" s="311"/>
      <c r="AG65" s="311"/>
      <c r="AH65" s="311"/>
      <c r="AI65" s="311"/>
      <c r="AJ65" s="311"/>
    </row>
    <row r="66" spans="1:36" x14ac:dyDescent="0.35">
      <c r="A66" s="311"/>
      <c r="B66" s="101" t="s">
        <v>1052</v>
      </c>
      <c r="C66" s="313"/>
      <c r="D66" s="339" t="s">
        <v>1042</v>
      </c>
      <c r="E66" s="313"/>
      <c r="F66" s="573">
        <v>900.7759335185624</v>
      </c>
      <c r="G66" s="311"/>
      <c r="H66" s="37" t="s">
        <v>1053</v>
      </c>
      <c r="I66" s="386"/>
      <c r="J66" s="311"/>
      <c r="K66" s="101" t="s">
        <v>2404</v>
      </c>
      <c r="L66" s="313"/>
      <c r="M66" s="339" t="s">
        <v>2335</v>
      </c>
      <c r="N66" s="313"/>
      <c r="O66" s="573">
        <v>761.42718187341757</v>
      </c>
      <c r="P66" s="311"/>
      <c r="Q66" s="37"/>
      <c r="R66" s="386"/>
      <c r="S66" s="311"/>
      <c r="T66" s="311"/>
      <c r="U66" s="311"/>
      <c r="V66" s="311"/>
      <c r="W66" s="311"/>
      <c r="X66" s="311"/>
      <c r="Y66" s="311"/>
      <c r="Z66" s="311"/>
      <c r="AA66" s="311"/>
      <c r="AB66" s="311"/>
      <c r="AC66" s="311"/>
      <c r="AD66" s="311"/>
      <c r="AE66" s="311"/>
      <c r="AF66" s="311"/>
      <c r="AG66" s="311"/>
      <c r="AH66" s="311"/>
      <c r="AI66" s="311"/>
      <c r="AJ66" s="311"/>
    </row>
    <row r="67" spans="1:36" x14ac:dyDescent="0.35">
      <c r="A67" s="311"/>
      <c r="B67" s="101" t="s">
        <v>978</v>
      </c>
      <c r="C67" s="313"/>
      <c r="D67" s="339" t="s">
        <v>1023</v>
      </c>
      <c r="E67" s="313"/>
      <c r="F67" s="573">
        <v>185.71625249098463</v>
      </c>
      <c r="G67" s="311"/>
      <c r="H67" s="37" t="s">
        <v>1511</v>
      </c>
      <c r="I67" s="386"/>
      <c r="J67" s="311"/>
      <c r="K67" s="101" t="s">
        <v>2405</v>
      </c>
      <c r="L67" s="313"/>
      <c r="M67" s="339" t="s">
        <v>2406</v>
      </c>
      <c r="N67" s="313"/>
      <c r="O67" s="573">
        <v>761.42718187341757</v>
      </c>
      <c r="P67" s="311"/>
      <c r="Q67" s="37"/>
      <c r="R67" s="311"/>
      <c r="S67" s="311"/>
      <c r="T67" s="311"/>
      <c r="U67" s="311"/>
      <c r="V67" s="311"/>
      <c r="W67" s="311"/>
      <c r="X67" s="311"/>
      <c r="Y67" s="311"/>
      <c r="Z67" s="311"/>
      <c r="AA67" s="311"/>
      <c r="AB67" s="311"/>
      <c r="AC67" s="311"/>
      <c r="AD67" s="311"/>
      <c r="AE67" s="311"/>
      <c r="AF67" s="311"/>
      <c r="AG67" s="311"/>
      <c r="AH67" s="311"/>
      <c r="AI67" s="311"/>
      <c r="AJ67" s="311"/>
    </row>
    <row r="68" spans="1:36" x14ac:dyDescent="0.35">
      <c r="A68" s="311"/>
      <c r="B68" s="101" t="s">
        <v>979</v>
      </c>
      <c r="C68" s="313"/>
      <c r="D68" s="339" t="s">
        <v>1024</v>
      </c>
      <c r="E68" s="313"/>
      <c r="F68" s="573">
        <v>223.80441171865309</v>
      </c>
      <c r="G68" s="311"/>
      <c r="H68" s="37" t="s">
        <v>1511</v>
      </c>
      <c r="I68" s="386"/>
      <c r="J68" s="311"/>
      <c r="K68" s="101" t="s">
        <v>1089</v>
      </c>
      <c r="L68" s="313"/>
      <c r="M68" s="339" t="s">
        <v>893</v>
      </c>
      <c r="N68" s="313"/>
      <c r="O68" s="573">
        <v>761.42718187341757</v>
      </c>
      <c r="P68" s="311"/>
      <c r="Q68" s="37"/>
      <c r="R68" s="311"/>
      <c r="S68" s="311"/>
      <c r="T68" s="311"/>
      <c r="U68" s="311"/>
      <c r="V68" s="311"/>
      <c r="W68" s="311"/>
      <c r="X68" s="311"/>
      <c r="Y68" s="311"/>
      <c r="Z68" s="311"/>
      <c r="AA68" s="311"/>
      <c r="AB68" s="311"/>
      <c r="AC68" s="311"/>
      <c r="AD68" s="311"/>
      <c r="AE68" s="311"/>
      <c r="AF68" s="311"/>
      <c r="AG68" s="311"/>
      <c r="AH68" s="311"/>
      <c r="AI68" s="311"/>
      <c r="AJ68" s="311"/>
    </row>
    <row r="69" spans="1:36" x14ac:dyDescent="0.35">
      <c r="A69" s="311"/>
      <c r="B69" s="101" t="s">
        <v>980</v>
      </c>
      <c r="C69" s="313"/>
      <c r="D69" s="339" t="s">
        <v>1025</v>
      </c>
      <c r="E69" s="313"/>
      <c r="F69" s="573">
        <v>430.41982199089034</v>
      </c>
      <c r="G69" s="311"/>
      <c r="H69" s="37" t="s">
        <v>1511</v>
      </c>
      <c r="I69" s="386"/>
      <c r="J69" s="311"/>
      <c r="K69" s="101" t="s">
        <v>1072</v>
      </c>
      <c r="L69" s="313"/>
      <c r="M69" s="339" t="s">
        <v>1113</v>
      </c>
      <c r="N69" s="313"/>
      <c r="O69" s="573">
        <v>906.05332445569616</v>
      </c>
      <c r="P69" s="311"/>
      <c r="Q69" s="37"/>
      <c r="R69" s="311"/>
      <c r="S69" s="311"/>
      <c r="T69" s="311"/>
      <c r="U69" s="311"/>
      <c r="V69" s="311"/>
      <c r="W69" s="311"/>
      <c r="X69" s="311"/>
      <c r="Y69" s="311"/>
      <c r="Z69" s="311"/>
      <c r="AA69" s="311"/>
      <c r="AB69" s="311"/>
      <c r="AC69" s="311"/>
      <c r="AD69" s="311"/>
      <c r="AE69" s="311"/>
      <c r="AF69" s="311"/>
      <c r="AG69" s="311"/>
      <c r="AH69" s="311"/>
      <c r="AI69" s="311"/>
      <c r="AJ69" s="311"/>
    </row>
    <row r="70" spans="1:36" x14ac:dyDescent="0.35">
      <c r="A70" s="311"/>
      <c r="B70" s="101" t="s">
        <v>981</v>
      </c>
      <c r="C70" s="313"/>
      <c r="D70" s="339" t="s">
        <v>1026</v>
      </c>
      <c r="E70" s="313"/>
      <c r="F70" s="573">
        <v>692.70147300228837</v>
      </c>
      <c r="G70" s="311"/>
      <c r="H70" s="37" t="s">
        <v>1511</v>
      </c>
      <c r="I70" s="386"/>
      <c r="J70" s="311"/>
      <c r="K70" s="101" t="s">
        <v>1072</v>
      </c>
      <c r="L70" s="313"/>
      <c r="M70" s="339" t="s">
        <v>1113</v>
      </c>
      <c r="N70" s="313"/>
      <c r="O70" s="573">
        <v>906.05332445569616</v>
      </c>
      <c r="P70" s="311"/>
      <c r="Q70" s="37"/>
      <c r="R70" s="311"/>
      <c r="S70" s="311"/>
      <c r="T70" s="311"/>
      <c r="U70" s="311"/>
      <c r="V70" s="311"/>
      <c r="W70" s="311"/>
      <c r="X70" s="311"/>
      <c r="Y70" s="311"/>
      <c r="Z70" s="311"/>
      <c r="AA70" s="311"/>
      <c r="AB70" s="311"/>
      <c r="AC70" s="311"/>
      <c r="AD70" s="311"/>
      <c r="AE70" s="311"/>
      <c r="AF70" s="311"/>
      <c r="AG70" s="311"/>
      <c r="AH70" s="311"/>
      <c r="AI70" s="311"/>
      <c r="AJ70" s="311"/>
    </row>
    <row r="71" spans="1:36" x14ac:dyDescent="0.35">
      <c r="A71" s="311"/>
      <c r="B71" s="101" t="s">
        <v>993</v>
      </c>
      <c r="C71" s="313"/>
      <c r="D71" s="339" t="s">
        <v>1027</v>
      </c>
      <c r="E71" s="313"/>
      <c r="F71" s="573">
        <v>185.71625249098463</v>
      </c>
      <c r="G71" s="311"/>
      <c r="H71" s="37" t="s">
        <v>1511</v>
      </c>
      <c r="I71" s="311"/>
      <c r="J71" s="311"/>
      <c r="K71" s="101" t="s">
        <v>2407</v>
      </c>
      <c r="L71" s="313"/>
      <c r="M71" s="339" t="s">
        <v>2349</v>
      </c>
      <c r="N71" s="313"/>
      <c r="O71" s="573">
        <v>906.05332445569616</v>
      </c>
      <c r="P71" s="311"/>
      <c r="Q71" s="37"/>
      <c r="R71" s="311"/>
      <c r="S71" s="311"/>
      <c r="T71" s="311"/>
      <c r="U71" s="311"/>
      <c r="V71" s="311"/>
      <c r="W71" s="311"/>
      <c r="X71" s="311"/>
      <c r="Y71" s="311"/>
      <c r="Z71" s="311"/>
      <c r="AA71" s="311"/>
      <c r="AB71" s="311"/>
      <c r="AC71" s="311"/>
      <c r="AD71" s="311"/>
      <c r="AE71" s="311"/>
      <c r="AF71" s="311"/>
      <c r="AG71" s="311"/>
      <c r="AH71" s="311"/>
      <c r="AI71" s="311"/>
      <c r="AJ71" s="311"/>
    </row>
    <row r="72" spans="1:36" x14ac:dyDescent="0.35">
      <c r="A72" s="311"/>
      <c r="B72" s="101" t="s">
        <v>994</v>
      </c>
      <c r="C72" s="313"/>
      <c r="D72" s="339" t="s">
        <v>1028</v>
      </c>
      <c r="E72" s="313"/>
      <c r="F72" s="573">
        <v>223.80441171865309</v>
      </c>
      <c r="G72" s="311"/>
      <c r="H72" s="37" t="s">
        <v>1511</v>
      </c>
      <c r="I72" s="311"/>
      <c r="J72" s="311"/>
      <c r="K72" s="101" t="s">
        <v>1090</v>
      </c>
      <c r="L72" s="313"/>
      <c r="M72" s="339" t="s">
        <v>894</v>
      </c>
      <c r="N72" s="313"/>
      <c r="O72" s="573">
        <v>906.05332445569616</v>
      </c>
      <c r="P72" s="311"/>
      <c r="Q72" s="37"/>
      <c r="R72" s="311"/>
      <c r="S72" s="311"/>
      <c r="T72" s="311"/>
      <c r="U72" s="311"/>
      <c r="V72" s="311"/>
      <c r="W72" s="311"/>
      <c r="X72" s="311"/>
      <c r="Y72" s="311"/>
      <c r="Z72" s="311"/>
      <c r="AA72" s="311"/>
      <c r="AB72" s="311"/>
      <c r="AC72" s="311"/>
      <c r="AD72" s="311"/>
      <c r="AE72" s="311"/>
      <c r="AF72" s="311"/>
      <c r="AG72" s="311"/>
      <c r="AH72" s="311"/>
      <c r="AI72" s="311"/>
      <c r="AJ72" s="311"/>
    </row>
    <row r="73" spans="1:36" x14ac:dyDescent="0.35">
      <c r="A73" s="311"/>
      <c r="B73" s="101" t="s">
        <v>995</v>
      </c>
      <c r="C73" s="313"/>
      <c r="D73" s="339" t="s">
        <v>1029</v>
      </c>
      <c r="E73" s="313"/>
      <c r="F73" s="573">
        <v>336.63763059084124</v>
      </c>
      <c r="G73" s="311"/>
      <c r="H73" s="37" t="s">
        <v>1511</v>
      </c>
      <c r="I73" s="311"/>
      <c r="J73" s="311"/>
      <c r="K73" s="101" t="s">
        <v>2408</v>
      </c>
      <c r="L73" s="313"/>
      <c r="M73" s="339" t="s">
        <v>2409</v>
      </c>
      <c r="N73" s="313"/>
      <c r="O73" s="573">
        <v>906.05332445569616</v>
      </c>
      <c r="P73" s="311"/>
      <c r="Q73" s="37"/>
      <c r="R73" s="311"/>
      <c r="S73" s="311"/>
      <c r="T73" s="311"/>
      <c r="U73" s="311"/>
      <c r="V73" s="311"/>
      <c r="W73" s="311"/>
      <c r="X73" s="311"/>
      <c r="Y73" s="311"/>
      <c r="Z73" s="311"/>
      <c r="AA73" s="311"/>
      <c r="AB73" s="311"/>
      <c r="AC73" s="311"/>
      <c r="AD73" s="311"/>
      <c r="AE73" s="311"/>
      <c r="AF73" s="311"/>
      <c r="AG73" s="311"/>
      <c r="AH73" s="311"/>
      <c r="AI73" s="311"/>
      <c r="AJ73" s="311"/>
    </row>
    <row r="74" spans="1:36" x14ac:dyDescent="0.35">
      <c r="A74" s="311"/>
      <c r="B74" s="101" t="s">
        <v>1054</v>
      </c>
      <c r="C74" s="313"/>
      <c r="D74" s="339" t="s">
        <v>1055</v>
      </c>
      <c r="E74" s="313"/>
      <c r="F74" s="573">
        <v>430.41982199089034</v>
      </c>
      <c r="G74" s="311"/>
      <c r="H74" s="37" t="s">
        <v>1053</v>
      </c>
      <c r="I74" s="311"/>
      <c r="J74" s="311"/>
      <c r="K74" s="101" t="s">
        <v>1073</v>
      </c>
      <c r="L74" s="313"/>
      <c r="M74" s="339" t="s">
        <v>1114</v>
      </c>
      <c r="N74" s="313"/>
      <c r="O74" s="573">
        <v>1049.1370475696201</v>
      </c>
      <c r="P74" s="311"/>
      <c r="Q74" s="37"/>
      <c r="R74" s="311"/>
      <c r="S74" s="311"/>
      <c r="T74" s="311"/>
      <c r="U74" s="311"/>
      <c r="V74" s="311"/>
      <c r="W74" s="311"/>
      <c r="X74" s="311"/>
      <c r="Y74" s="311"/>
      <c r="Z74" s="311"/>
      <c r="AA74" s="311"/>
      <c r="AB74" s="311"/>
      <c r="AC74" s="311"/>
      <c r="AD74" s="311"/>
      <c r="AE74" s="311"/>
      <c r="AF74" s="311"/>
      <c r="AG74" s="311"/>
      <c r="AH74" s="311"/>
      <c r="AI74" s="311"/>
      <c r="AJ74" s="311"/>
    </row>
    <row r="75" spans="1:36" x14ac:dyDescent="0.35">
      <c r="A75" s="311"/>
      <c r="B75" s="101" t="s">
        <v>996</v>
      </c>
      <c r="C75" s="313"/>
      <c r="D75" s="339" t="s">
        <v>1030</v>
      </c>
      <c r="E75" s="313"/>
      <c r="F75" s="573">
        <v>562.2901726186077</v>
      </c>
      <c r="G75" s="311"/>
      <c r="H75" s="37" t="s">
        <v>1511</v>
      </c>
      <c r="I75" s="311"/>
      <c r="J75" s="311"/>
      <c r="K75" s="101" t="s">
        <v>2410</v>
      </c>
      <c r="L75" s="313"/>
      <c r="M75" s="339" t="s">
        <v>2351</v>
      </c>
      <c r="N75" s="313"/>
      <c r="O75" s="573">
        <v>1049.1370475696201</v>
      </c>
      <c r="P75" s="311"/>
      <c r="Q75" s="37"/>
      <c r="R75" s="311"/>
      <c r="S75" s="311"/>
      <c r="T75" s="311"/>
      <c r="U75" s="311"/>
      <c r="V75" s="311"/>
      <c r="W75" s="311"/>
      <c r="X75" s="311"/>
      <c r="Y75" s="311"/>
      <c r="Z75" s="311"/>
      <c r="AA75" s="311"/>
      <c r="AB75" s="311"/>
      <c r="AC75" s="311"/>
      <c r="AD75" s="311"/>
      <c r="AE75" s="311"/>
      <c r="AF75" s="311"/>
      <c r="AG75" s="311"/>
      <c r="AH75" s="311"/>
      <c r="AI75" s="311"/>
      <c r="AJ75" s="311"/>
    </row>
    <row r="76" spans="1:36" x14ac:dyDescent="0.35">
      <c r="A76" s="311"/>
      <c r="B76" s="101" t="s">
        <v>997</v>
      </c>
      <c r="C76" s="313"/>
      <c r="D76" s="339" t="s">
        <v>1031</v>
      </c>
      <c r="E76" s="313"/>
      <c r="F76" s="573">
        <v>692.70147300228837</v>
      </c>
      <c r="G76" s="311"/>
      <c r="H76" s="37" t="s">
        <v>1511</v>
      </c>
      <c r="I76" s="311"/>
      <c r="J76" s="311"/>
      <c r="K76" s="101" t="s">
        <v>2411</v>
      </c>
      <c r="L76" s="313"/>
      <c r="M76" s="339" t="s">
        <v>2346</v>
      </c>
      <c r="N76" s="313"/>
      <c r="O76" s="573">
        <v>1049.1370475696201</v>
      </c>
      <c r="P76" s="311"/>
      <c r="Q76" s="37"/>
      <c r="R76" s="311"/>
      <c r="S76" s="311"/>
      <c r="T76" s="311"/>
      <c r="U76" s="311"/>
      <c r="V76" s="311"/>
      <c r="W76" s="311"/>
      <c r="X76" s="311"/>
      <c r="Y76" s="311"/>
      <c r="Z76" s="311"/>
      <c r="AA76" s="311"/>
      <c r="AB76" s="311"/>
      <c r="AC76" s="311"/>
      <c r="AD76" s="311"/>
      <c r="AE76" s="311"/>
      <c r="AF76" s="311"/>
      <c r="AG76" s="311"/>
      <c r="AH76" s="311"/>
      <c r="AI76" s="311"/>
      <c r="AJ76" s="311"/>
    </row>
    <row r="77" spans="1:36" x14ac:dyDescent="0.35">
      <c r="A77" s="311"/>
      <c r="B77" s="101" t="s">
        <v>998</v>
      </c>
      <c r="C77" s="313"/>
      <c r="D77" s="339" t="s">
        <v>1032</v>
      </c>
      <c r="E77" s="313"/>
      <c r="F77" s="573">
        <v>692.70147300228837</v>
      </c>
      <c r="G77" s="311"/>
      <c r="H77" s="37" t="s">
        <v>1511</v>
      </c>
      <c r="I77" s="311"/>
      <c r="J77" s="311"/>
      <c r="K77" s="101" t="s">
        <v>2412</v>
      </c>
      <c r="L77" s="313"/>
      <c r="M77" s="339" t="s">
        <v>2413</v>
      </c>
      <c r="N77" s="313"/>
      <c r="O77" s="573">
        <v>1049.1370475696201</v>
      </c>
      <c r="P77" s="311"/>
      <c r="Q77" s="37"/>
      <c r="R77" s="311"/>
      <c r="S77" s="311"/>
      <c r="T77" s="311"/>
      <c r="U77" s="311"/>
      <c r="V77" s="311"/>
      <c r="W77" s="311"/>
      <c r="X77" s="311"/>
      <c r="Y77" s="311"/>
      <c r="Z77" s="311"/>
      <c r="AA77" s="311"/>
      <c r="AB77" s="311"/>
      <c r="AC77" s="311"/>
      <c r="AD77" s="311"/>
      <c r="AE77" s="311"/>
      <c r="AF77" s="311"/>
      <c r="AG77" s="311"/>
      <c r="AH77" s="311"/>
      <c r="AI77" s="311"/>
      <c r="AJ77" s="311"/>
    </row>
    <row r="78" spans="1:36" x14ac:dyDescent="0.35">
      <c r="A78" s="311"/>
      <c r="B78" s="101" t="s">
        <v>1045</v>
      </c>
      <c r="C78" s="313"/>
      <c r="D78" s="339" t="s">
        <v>1046</v>
      </c>
      <c r="E78" s="313"/>
      <c r="F78" s="573">
        <v>900.7759335185624</v>
      </c>
      <c r="G78" s="311"/>
      <c r="H78" s="37" t="s">
        <v>1053</v>
      </c>
      <c r="I78" s="311"/>
      <c r="J78" s="311"/>
      <c r="K78" s="101" t="s">
        <v>1074</v>
      </c>
      <c r="L78" s="313"/>
      <c r="M78" s="339" t="s">
        <v>1115</v>
      </c>
      <c r="N78" s="313"/>
      <c r="O78" s="573">
        <v>1049.1370475696201</v>
      </c>
      <c r="P78" s="311"/>
      <c r="Q78" s="37"/>
      <c r="R78" s="311"/>
      <c r="S78" s="311"/>
      <c r="T78" s="311"/>
      <c r="U78" s="311"/>
      <c r="V78" s="311"/>
      <c r="W78" s="311"/>
      <c r="X78" s="311"/>
      <c r="Y78" s="311"/>
      <c r="Z78" s="311"/>
      <c r="AA78" s="311"/>
      <c r="AB78" s="311"/>
      <c r="AC78" s="311"/>
      <c r="AD78" s="311"/>
      <c r="AE78" s="311"/>
      <c r="AF78" s="311"/>
      <c r="AG78" s="311"/>
      <c r="AH78" s="311"/>
      <c r="AI78" s="311"/>
      <c r="AJ78" s="311"/>
    </row>
    <row r="79" spans="1:36" x14ac:dyDescent="0.35">
      <c r="A79" s="311"/>
      <c r="B79" s="101" t="s">
        <v>1056</v>
      </c>
      <c r="C79" s="313"/>
      <c r="D79" s="339" t="s">
        <v>1058</v>
      </c>
      <c r="E79" s="313"/>
      <c r="F79" s="573">
        <v>1163.0714802465704</v>
      </c>
      <c r="G79" s="311"/>
      <c r="H79" s="37" t="s">
        <v>1053</v>
      </c>
      <c r="I79" s="311"/>
      <c r="J79" s="311"/>
      <c r="K79" s="101" t="s">
        <v>2414</v>
      </c>
      <c r="L79" s="313"/>
      <c r="M79" s="339" t="s">
        <v>2350</v>
      </c>
      <c r="N79" s="313"/>
      <c r="O79" s="573">
        <v>1329.1487115949365</v>
      </c>
      <c r="P79" s="311"/>
      <c r="Q79" s="37"/>
      <c r="R79" s="311"/>
      <c r="S79" s="311"/>
      <c r="T79" s="311"/>
      <c r="U79" s="311"/>
      <c r="V79" s="311"/>
      <c r="W79" s="311"/>
      <c r="X79" s="311"/>
      <c r="Y79" s="311"/>
      <c r="Z79" s="311"/>
      <c r="AA79" s="311"/>
      <c r="AB79" s="311"/>
      <c r="AC79" s="311"/>
      <c r="AD79" s="311"/>
      <c r="AE79" s="311"/>
      <c r="AF79" s="311"/>
      <c r="AG79" s="311"/>
      <c r="AH79" s="311"/>
      <c r="AI79" s="311"/>
      <c r="AJ79" s="311"/>
    </row>
    <row r="80" spans="1:36" x14ac:dyDescent="0.35">
      <c r="A80" s="311"/>
      <c r="B80" s="101" t="s">
        <v>1057</v>
      </c>
      <c r="C80" s="313"/>
      <c r="D80" s="339" t="s">
        <v>1059</v>
      </c>
      <c r="E80" s="313"/>
      <c r="F80" s="573">
        <v>1407.7750497464763</v>
      </c>
      <c r="G80" s="311"/>
      <c r="H80" s="37" t="s">
        <v>1053</v>
      </c>
      <c r="I80" s="311"/>
      <c r="J80" s="311"/>
      <c r="K80" s="101" t="s">
        <v>2415</v>
      </c>
      <c r="L80" s="313"/>
      <c r="M80" s="339" t="s">
        <v>2347</v>
      </c>
      <c r="N80" s="313"/>
      <c r="O80" s="573">
        <v>1049.1370475696201</v>
      </c>
      <c r="P80" s="311"/>
      <c r="Q80" s="37"/>
      <c r="R80" s="311"/>
      <c r="S80" s="311"/>
      <c r="T80" s="311"/>
      <c r="U80" s="311"/>
      <c r="V80" s="311"/>
      <c r="W80" s="311"/>
      <c r="X80" s="311"/>
      <c r="Y80" s="311"/>
      <c r="Z80" s="311"/>
      <c r="AA80" s="311"/>
      <c r="AB80" s="311"/>
      <c r="AC80" s="311"/>
      <c r="AD80" s="311"/>
      <c r="AE80" s="311"/>
      <c r="AF80" s="311"/>
      <c r="AG80" s="311"/>
      <c r="AH80" s="311"/>
      <c r="AI80" s="311"/>
      <c r="AJ80" s="311"/>
    </row>
    <row r="81" spans="1:36" x14ac:dyDescent="0.35">
      <c r="A81" s="311"/>
      <c r="B81" s="101" t="s">
        <v>999</v>
      </c>
      <c r="C81" s="313"/>
      <c r="D81" s="339" t="s">
        <v>1033</v>
      </c>
      <c r="E81" s="313"/>
      <c r="F81" s="573">
        <v>336.63763059084124</v>
      </c>
      <c r="G81" s="311"/>
      <c r="H81" s="37" t="s">
        <v>1511</v>
      </c>
      <c r="I81" s="311"/>
      <c r="J81" s="311"/>
      <c r="K81" s="101" t="s">
        <v>1149</v>
      </c>
      <c r="L81" s="313"/>
      <c r="M81" s="339" t="s">
        <v>895</v>
      </c>
      <c r="N81" s="313"/>
      <c r="O81" s="573">
        <v>1049.1370475696201</v>
      </c>
      <c r="P81" s="311"/>
      <c r="Q81" s="37"/>
      <c r="R81" s="311"/>
      <c r="S81" s="311"/>
      <c r="T81" s="311"/>
      <c r="U81" s="311"/>
      <c r="V81" s="311"/>
      <c r="W81" s="311"/>
      <c r="X81" s="311"/>
      <c r="Y81" s="311"/>
      <c r="Z81" s="311"/>
      <c r="AA81" s="311"/>
      <c r="AB81" s="311"/>
      <c r="AC81" s="311"/>
      <c r="AD81" s="311"/>
      <c r="AE81" s="311"/>
      <c r="AF81" s="311"/>
      <c r="AG81" s="311"/>
      <c r="AH81" s="311"/>
      <c r="AI81" s="311"/>
      <c r="AJ81" s="311"/>
    </row>
    <row r="82" spans="1:36" x14ac:dyDescent="0.35">
      <c r="A82" s="311"/>
      <c r="B82" s="101" t="s">
        <v>1000</v>
      </c>
      <c r="C82" s="313"/>
      <c r="D82" s="339" t="s">
        <v>1034</v>
      </c>
      <c r="E82" s="313"/>
      <c r="F82" s="573">
        <v>223.80441171865309</v>
      </c>
      <c r="G82" s="311"/>
      <c r="H82" s="37" t="s">
        <v>1511</v>
      </c>
      <c r="I82" s="311"/>
      <c r="J82" s="311"/>
      <c r="K82" s="101" t="s">
        <v>1075</v>
      </c>
      <c r="L82" s="313"/>
      <c r="M82" s="339" t="s">
        <v>1116</v>
      </c>
      <c r="N82" s="313"/>
      <c r="O82" s="573">
        <v>1329.1487115949365</v>
      </c>
      <c r="P82" s="311"/>
      <c r="Q82" s="37"/>
      <c r="R82" s="311"/>
      <c r="S82" s="311"/>
      <c r="T82" s="311"/>
      <c r="U82" s="311"/>
      <c r="V82" s="311"/>
      <c r="W82" s="311"/>
      <c r="X82" s="311"/>
      <c r="Y82" s="311"/>
      <c r="Z82" s="311"/>
      <c r="AA82" s="311"/>
      <c r="AB82" s="311"/>
      <c r="AC82" s="311"/>
      <c r="AD82" s="311"/>
      <c r="AE82" s="311"/>
      <c r="AF82" s="311"/>
      <c r="AG82" s="311"/>
      <c r="AH82" s="311"/>
      <c r="AI82" s="311"/>
      <c r="AJ82" s="311"/>
    </row>
    <row r="83" spans="1:36" x14ac:dyDescent="0.35">
      <c r="A83" s="311"/>
      <c r="B83" s="311"/>
      <c r="C83" s="311"/>
      <c r="D83" s="311"/>
      <c r="E83" s="311"/>
      <c r="F83" s="311"/>
      <c r="G83" s="311"/>
      <c r="H83" s="311"/>
      <c r="I83" s="311"/>
      <c r="J83" s="311"/>
      <c r="K83" s="101" t="s">
        <v>2416</v>
      </c>
      <c r="L83" s="313"/>
      <c r="M83" s="339" t="s">
        <v>2344</v>
      </c>
      <c r="N83" s="313"/>
      <c r="O83" s="573">
        <v>1329.1487115949365</v>
      </c>
      <c r="P83" s="311"/>
      <c r="Q83" s="37"/>
      <c r="R83" s="311"/>
      <c r="S83" s="311"/>
      <c r="T83" s="311"/>
      <c r="U83" s="311"/>
      <c r="V83" s="311"/>
      <c r="W83" s="311"/>
      <c r="X83" s="311"/>
      <c r="Y83" s="311"/>
      <c r="Z83" s="311"/>
      <c r="AA83" s="311"/>
      <c r="AB83" s="311"/>
      <c r="AC83" s="311"/>
      <c r="AD83" s="311"/>
      <c r="AE83" s="311"/>
      <c r="AF83" s="311"/>
      <c r="AG83" s="311"/>
      <c r="AH83" s="311"/>
      <c r="AI83" s="311"/>
      <c r="AJ83" s="311"/>
    </row>
    <row r="84" spans="1:36" x14ac:dyDescent="0.35">
      <c r="A84" s="311"/>
      <c r="B84" s="311"/>
      <c r="C84" s="311"/>
      <c r="D84" s="311"/>
      <c r="E84" s="311"/>
      <c r="F84" s="311"/>
      <c r="G84" s="311"/>
      <c r="H84" s="311"/>
      <c r="I84" s="311"/>
      <c r="J84" s="311"/>
      <c r="K84" s="101" t="s">
        <v>2417</v>
      </c>
      <c r="L84" s="313"/>
      <c r="M84" s="339" t="s">
        <v>2345</v>
      </c>
      <c r="N84" s="313"/>
      <c r="O84" s="573">
        <v>1329.1487115949365</v>
      </c>
      <c r="P84" s="311"/>
      <c r="Q84" s="37"/>
      <c r="R84" s="311"/>
      <c r="S84" s="311"/>
      <c r="T84" s="311"/>
      <c r="U84" s="311"/>
      <c r="V84" s="311"/>
      <c r="W84" s="311"/>
      <c r="X84" s="311"/>
      <c r="Y84" s="311"/>
      <c r="Z84" s="311"/>
      <c r="AA84" s="311"/>
      <c r="AB84" s="311"/>
      <c r="AC84" s="311"/>
      <c r="AD84" s="311"/>
      <c r="AE84" s="311"/>
      <c r="AF84" s="311"/>
      <c r="AG84" s="311"/>
      <c r="AH84" s="311"/>
      <c r="AI84" s="311"/>
      <c r="AJ84" s="311"/>
    </row>
    <row r="85" spans="1:36" x14ac:dyDescent="0.35">
      <c r="A85" s="311"/>
      <c r="B85" s="311"/>
      <c r="C85" s="311"/>
      <c r="D85" s="311"/>
      <c r="E85" s="311"/>
      <c r="F85" s="311"/>
      <c r="G85" s="311"/>
      <c r="H85" s="311"/>
      <c r="I85" s="311"/>
      <c r="J85" s="311"/>
      <c r="K85" s="101" t="s">
        <v>2418</v>
      </c>
      <c r="L85" s="313"/>
      <c r="M85" s="339" t="s">
        <v>2355</v>
      </c>
      <c r="N85" s="313"/>
      <c r="O85" s="573">
        <v>236.93508427848101</v>
      </c>
      <c r="P85" s="311"/>
      <c r="Q85" s="37"/>
      <c r="R85" s="311"/>
      <c r="S85" s="311"/>
      <c r="T85" s="311"/>
      <c r="U85" s="311"/>
      <c r="V85" s="311"/>
      <c r="W85" s="311"/>
      <c r="X85" s="311"/>
      <c r="Y85" s="311"/>
      <c r="Z85" s="311"/>
      <c r="AA85" s="311"/>
      <c r="AB85" s="311"/>
      <c r="AC85" s="311"/>
      <c r="AD85" s="311"/>
      <c r="AE85" s="311"/>
      <c r="AF85" s="311"/>
      <c r="AG85" s="311"/>
      <c r="AH85" s="311"/>
      <c r="AI85" s="311"/>
      <c r="AJ85" s="311"/>
    </row>
    <row r="86" spans="1:36" x14ac:dyDescent="0.35">
      <c r="A86" s="311"/>
      <c r="B86" s="311"/>
      <c r="C86" s="311"/>
      <c r="D86" s="311"/>
      <c r="E86" s="311"/>
      <c r="F86" s="311"/>
      <c r="G86" s="311"/>
      <c r="H86" s="311"/>
      <c r="I86" s="311"/>
      <c r="J86" s="311"/>
      <c r="K86" s="101" t="s">
        <v>2419</v>
      </c>
      <c r="L86" s="313"/>
      <c r="M86" s="339" t="s">
        <v>2352</v>
      </c>
      <c r="N86" s="313"/>
      <c r="O86" s="573">
        <v>190.78756126582275</v>
      </c>
      <c r="P86" s="311"/>
      <c r="Q86" s="37"/>
      <c r="R86" s="311"/>
      <c r="S86" s="311"/>
      <c r="T86" s="311"/>
      <c r="U86" s="311"/>
      <c r="V86" s="311"/>
      <c r="W86" s="311"/>
      <c r="X86" s="311"/>
      <c r="Y86" s="311"/>
      <c r="Z86" s="311"/>
      <c r="AA86" s="311"/>
      <c r="AB86" s="311"/>
      <c r="AC86" s="311"/>
      <c r="AD86" s="311"/>
      <c r="AE86" s="311"/>
      <c r="AF86" s="311"/>
      <c r="AG86" s="311"/>
      <c r="AH86" s="311"/>
      <c r="AI86" s="311"/>
      <c r="AJ86" s="311"/>
    </row>
    <row r="87" spans="1:36" x14ac:dyDescent="0.35">
      <c r="A87" s="311"/>
      <c r="B87" s="311"/>
      <c r="C87" s="311"/>
      <c r="D87" s="311"/>
      <c r="E87" s="311"/>
      <c r="F87" s="311"/>
      <c r="G87" s="311"/>
      <c r="H87" s="311"/>
      <c r="I87" s="311"/>
      <c r="J87" s="311"/>
      <c r="K87" s="101" t="s">
        <v>1146</v>
      </c>
      <c r="L87" s="313"/>
      <c r="M87" s="339" t="s">
        <v>896</v>
      </c>
      <c r="N87" s="313"/>
      <c r="O87" s="573">
        <v>190.78756126582275</v>
      </c>
      <c r="P87" s="311"/>
      <c r="Q87" s="37"/>
      <c r="R87" s="311"/>
      <c r="S87" s="311"/>
      <c r="T87" s="311"/>
      <c r="U87" s="311"/>
      <c r="V87" s="311"/>
      <c r="W87" s="311"/>
      <c r="X87" s="311"/>
      <c r="Y87" s="311"/>
      <c r="Z87" s="311"/>
      <c r="AA87" s="311"/>
      <c r="AB87" s="311"/>
      <c r="AC87" s="311"/>
      <c r="AD87" s="311"/>
      <c r="AE87" s="311"/>
      <c r="AF87" s="311"/>
      <c r="AG87" s="311"/>
      <c r="AH87" s="311"/>
      <c r="AI87" s="311"/>
      <c r="AJ87" s="311"/>
    </row>
    <row r="88" spans="1:36" x14ac:dyDescent="0.35">
      <c r="A88" s="311"/>
      <c r="B88" s="311"/>
      <c r="C88" s="311"/>
      <c r="D88" s="311"/>
      <c r="E88" s="311"/>
      <c r="F88" s="311"/>
      <c r="G88" s="311"/>
      <c r="H88" s="311"/>
      <c r="I88" s="311"/>
      <c r="J88" s="311"/>
      <c r="K88" s="101" t="s">
        <v>2420</v>
      </c>
      <c r="L88" s="313"/>
      <c r="M88" s="339" t="s">
        <v>2358</v>
      </c>
      <c r="N88" s="313"/>
      <c r="O88" s="573">
        <v>190.78756126582275</v>
      </c>
      <c r="P88" s="311"/>
      <c r="Q88" s="37"/>
      <c r="R88" s="311"/>
      <c r="S88" s="311"/>
      <c r="T88" s="311"/>
      <c r="U88" s="311"/>
      <c r="V88" s="311"/>
      <c r="W88" s="311"/>
      <c r="X88" s="311"/>
      <c r="Y88" s="311"/>
      <c r="Z88" s="311"/>
      <c r="AA88" s="311"/>
      <c r="AB88" s="311"/>
      <c r="AC88" s="311"/>
      <c r="AD88" s="311"/>
      <c r="AE88" s="311"/>
      <c r="AF88" s="311"/>
      <c r="AG88" s="311"/>
      <c r="AH88" s="311"/>
      <c r="AI88" s="311"/>
      <c r="AJ88" s="311"/>
    </row>
    <row r="89" spans="1:36" x14ac:dyDescent="0.35">
      <c r="A89" s="311"/>
      <c r="B89" s="311"/>
      <c r="C89" s="311"/>
      <c r="D89" s="311"/>
      <c r="E89" s="311"/>
      <c r="F89" s="311"/>
      <c r="G89" s="311"/>
      <c r="H89" s="311"/>
      <c r="I89" s="311"/>
      <c r="J89" s="311"/>
      <c r="K89" s="101" t="s">
        <v>1092</v>
      </c>
      <c r="L89" s="313"/>
      <c r="M89" s="339" t="s">
        <v>1125</v>
      </c>
      <c r="N89" s="313"/>
      <c r="O89" s="573">
        <v>190.78756126582275</v>
      </c>
      <c r="P89" s="311"/>
      <c r="Q89" s="37"/>
      <c r="R89" s="311"/>
      <c r="S89" s="311"/>
      <c r="T89" s="311"/>
      <c r="U89" s="311"/>
      <c r="V89" s="311"/>
      <c r="W89" s="311"/>
      <c r="X89" s="311"/>
      <c r="Y89" s="311"/>
      <c r="Z89" s="311"/>
      <c r="AA89" s="311"/>
      <c r="AB89" s="311"/>
      <c r="AC89" s="311"/>
      <c r="AD89" s="311"/>
      <c r="AE89" s="311"/>
      <c r="AF89" s="311"/>
      <c r="AG89" s="311"/>
      <c r="AH89" s="311"/>
      <c r="AI89" s="311"/>
      <c r="AJ89" s="311"/>
    </row>
    <row r="90" spans="1:36" x14ac:dyDescent="0.35">
      <c r="A90" s="311"/>
      <c r="B90" s="311"/>
      <c r="C90" s="311"/>
      <c r="D90" s="311"/>
      <c r="E90" s="311"/>
      <c r="F90" s="311"/>
      <c r="G90" s="311"/>
      <c r="H90" s="311"/>
      <c r="I90" s="311"/>
      <c r="J90" s="311"/>
      <c r="K90" s="101" t="s">
        <v>2421</v>
      </c>
      <c r="L90" s="313"/>
      <c r="M90" s="339" t="s">
        <v>2363</v>
      </c>
      <c r="N90" s="313"/>
      <c r="O90" s="573">
        <v>190.78756126582275</v>
      </c>
      <c r="P90" s="311"/>
      <c r="Q90" s="37"/>
      <c r="R90" s="311"/>
      <c r="S90" s="311"/>
      <c r="T90" s="311"/>
      <c r="U90" s="311"/>
      <c r="V90" s="311"/>
      <c r="W90" s="311"/>
      <c r="X90" s="311"/>
      <c r="Y90" s="311"/>
      <c r="Z90" s="311"/>
      <c r="AA90" s="311"/>
      <c r="AB90" s="311"/>
      <c r="AC90" s="311"/>
      <c r="AD90" s="311"/>
      <c r="AE90" s="311"/>
      <c r="AF90" s="311"/>
      <c r="AG90" s="311"/>
      <c r="AH90" s="311"/>
      <c r="AI90" s="311"/>
      <c r="AJ90" s="311"/>
    </row>
    <row r="91" spans="1:36" x14ac:dyDescent="0.35">
      <c r="A91" s="311"/>
      <c r="B91" s="311"/>
      <c r="C91" s="311"/>
      <c r="D91" s="311"/>
      <c r="E91" s="311"/>
      <c r="F91" s="311"/>
      <c r="G91" s="311"/>
      <c r="H91" s="311"/>
      <c r="I91" s="311"/>
      <c r="J91" s="311"/>
      <c r="K91" s="101" t="s">
        <v>1100</v>
      </c>
      <c r="L91" s="313"/>
      <c r="M91" s="339" t="s">
        <v>1133</v>
      </c>
      <c r="N91" s="313"/>
      <c r="O91" s="573">
        <v>190.78756126582275</v>
      </c>
      <c r="P91" s="311"/>
      <c r="Q91" s="37"/>
      <c r="R91" s="311"/>
      <c r="S91" s="311"/>
      <c r="T91" s="311"/>
      <c r="U91" s="311"/>
      <c r="V91" s="311"/>
      <c r="W91" s="311"/>
      <c r="X91" s="311"/>
      <c r="Y91" s="311"/>
      <c r="Z91" s="311"/>
      <c r="AA91" s="311"/>
      <c r="AB91" s="311"/>
      <c r="AC91" s="311"/>
      <c r="AD91" s="311"/>
      <c r="AE91" s="311"/>
      <c r="AF91" s="311"/>
      <c r="AG91" s="311"/>
      <c r="AH91" s="311"/>
      <c r="AI91" s="311"/>
      <c r="AJ91" s="311"/>
    </row>
    <row r="92" spans="1:36" x14ac:dyDescent="0.35">
      <c r="A92" s="311"/>
      <c r="B92" s="311"/>
      <c r="C92" s="311"/>
      <c r="D92" s="311"/>
      <c r="E92" s="311"/>
      <c r="F92" s="311"/>
      <c r="G92" s="311"/>
      <c r="H92" s="311"/>
      <c r="I92" s="311"/>
      <c r="J92" s="311"/>
      <c r="K92" s="101" t="s">
        <v>2422</v>
      </c>
      <c r="L92" s="313"/>
      <c r="M92" s="339" t="s">
        <v>2353</v>
      </c>
      <c r="N92" s="313"/>
      <c r="O92" s="573">
        <v>190.78756126582275</v>
      </c>
      <c r="P92" s="311"/>
      <c r="Q92" s="37"/>
      <c r="R92" s="311"/>
      <c r="S92" s="311"/>
      <c r="T92" s="311"/>
      <c r="U92" s="311"/>
      <c r="V92" s="311"/>
      <c r="W92" s="311"/>
      <c r="X92" s="311"/>
      <c r="Y92" s="311"/>
      <c r="Z92" s="311"/>
      <c r="AA92" s="311"/>
      <c r="AB92" s="311"/>
      <c r="AC92" s="311"/>
      <c r="AD92" s="311"/>
      <c r="AE92" s="311"/>
      <c r="AF92" s="311"/>
      <c r="AG92" s="311"/>
      <c r="AH92" s="311"/>
      <c r="AI92" s="311"/>
      <c r="AJ92" s="311"/>
    </row>
    <row r="93" spans="1:36" x14ac:dyDescent="0.35">
      <c r="A93" s="311"/>
      <c r="B93" s="311"/>
      <c r="C93" s="311"/>
      <c r="D93" s="311"/>
      <c r="E93" s="311"/>
      <c r="F93" s="311"/>
      <c r="G93" s="311"/>
      <c r="H93" s="311"/>
      <c r="I93" s="311"/>
      <c r="J93" s="311"/>
      <c r="K93" s="101" t="s">
        <v>1102</v>
      </c>
      <c r="L93" s="313"/>
      <c r="M93" s="339" t="s">
        <v>1135</v>
      </c>
      <c r="N93" s="313"/>
      <c r="O93" s="573">
        <v>190.78756126582275</v>
      </c>
      <c r="P93" s="311"/>
      <c r="Q93" s="37"/>
      <c r="R93" s="311"/>
      <c r="S93" s="311"/>
      <c r="T93" s="311"/>
      <c r="U93" s="311"/>
      <c r="V93" s="311"/>
      <c r="W93" s="311"/>
      <c r="X93" s="311"/>
      <c r="Y93" s="311"/>
      <c r="Z93" s="311"/>
      <c r="AA93" s="311"/>
      <c r="AB93" s="311"/>
      <c r="AC93" s="311"/>
      <c r="AD93" s="311"/>
      <c r="AE93" s="311"/>
      <c r="AF93" s="311"/>
      <c r="AG93" s="311"/>
      <c r="AH93" s="311"/>
      <c r="AI93" s="311"/>
      <c r="AJ93" s="311"/>
    </row>
    <row r="94" spans="1:36" x14ac:dyDescent="0.35">
      <c r="A94" s="311"/>
      <c r="B94" s="311"/>
      <c r="C94" s="311"/>
      <c r="D94" s="311"/>
      <c r="E94" s="311"/>
      <c r="F94" s="311"/>
      <c r="G94" s="311"/>
      <c r="H94" s="311"/>
      <c r="I94" s="311"/>
      <c r="J94" s="311"/>
      <c r="K94" s="101" t="s">
        <v>1102</v>
      </c>
      <c r="L94" s="313"/>
      <c r="M94" s="339" t="s">
        <v>1135</v>
      </c>
      <c r="N94" s="313"/>
      <c r="O94" s="573">
        <v>190.78756126582275</v>
      </c>
      <c r="P94" s="311"/>
      <c r="Q94" s="37"/>
      <c r="R94" s="311"/>
      <c r="S94" s="311"/>
      <c r="T94" s="311"/>
      <c r="U94" s="311"/>
      <c r="V94" s="311"/>
      <c r="W94" s="311"/>
      <c r="X94" s="311"/>
      <c r="Y94" s="311"/>
      <c r="Z94" s="311"/>
      <c r="AA94" s="311"/>
      <c r="AB94" s="311"/>
      <c r="AC94" s="311"/>
      <c r="AD94" s="311"/>
      <c r="AE94" s="311"/>
      <c r="AF94" s="311"/>
      <c r="AG94" s="311"/>
      <c r="AH94" s="311"/>
      <c r="AI94" s="311"/>
      <c r="AJ94" s="311"/>
    </row>
    <row r="95" spans="1:36" x14ac:dyDescent="0.35">
      <c r="A95" s="311"/>
      <c r="B95" s="311"/>
      <c r="C95" s="311"/>
      <c r="D95" s="311"/>
      <c r="E95" s="311"/>
      <c r="F95" s="311"/>
      <c r="G95" s="311"/>
      <c r="H95" s="311"/>
      <c r="I95" s="311"/>
      <c r="J95" s="311"/>
      <c r="K95" s="101" t="s">
        <v>1145</v>
      </c>
      <c r="L95" s="313"/>
      <c r="M95" s="339" t="s">
        <v>1142</v>
      </c>
      <c r="N95" s="313"/>
      <c r="O95" s="573">
        <v>236.93508427848101</v>
      </c>
      <c r="P95" s="311"/>
      <c r="Q95" s="37"/>
      <c r="R95" s="311"/>
      <c r="S95" s="311"/>
      <c r="T95" s="311"/>
      <c r="U95" s="311"/>
      <c r="V95" s="311"/>
      <c r="W95" s="311"/>
      <c r="X95" s="311"/>
      <c r="Y95" s="311"/>
      <c r="Z95" s="311"/>
      <c r="AA95" s="311"/>
      <c r="AB95" s="311"/>
      <c r="AC95" s="311"/>
      <c r="AD95" s="311"/>
      <c r="AE95" s="311"/>
      <c r="AF95" s="311"/>
      <c r="AG95" s="311"/>
      <c r="AH95" s="311"/>
      <c r="AI95" s="311"/>
      <c r="AJ95" s="311"/>
    </row>
    <row r="96" spans="1:36" x14ac:dyDescent="0.35">
      <c r="A96" s="311"/>
      <c r="B96" s="311"/>
      <c r="C96" s="311"/>
      <c r="D96" s="311"/>
      <c r="E96" s="311"/>
      <c r="F96" s="311"/>
      <c r="G96" s="311"/>
      <c r="H96" s="311"/>
      <c r="I96" s="311"/>
      <c r="J96" s="311"/>
      <c r="K96" s="101" t="s">
        <v>1098</v>
      </c>
      <c r="L96" s="313"/>
      <c r="M96" s="339" t="s">
        <v>1131</v>
      </c>
      <c r="N96" s="313"/>
      <c r="O96" s="573">
        <v>236.93508427848101</v>
      </c>
      <c r="P96" s="311"/>
      <c r="Q96" s="37"/>
      <c r="R96" s="311"/>
      <c r="S96" s="311"/>
      <c r="T96" s="311"/>
      <c r="U96" s="311"/>
      <c r="V96" s="311"/>
      <c r="W96" s="311"/>
      <c r="X96" s="311"/>
      <c r="Y96" s="311"/>
      <c r="Z96" s="311"/>
      <c r="AA96" s="311"/>
      <c r="AB96" s="311"/>
      <c r="AC96" s="311"/>
      <c r="AD96" s="311"/>
      <c r="AE96" s="311"/>
      <c r="AF96" s="311"/>
      <c r="AG96" s="311"/>
      <c r="AH96" s="311"/>
      <c r="AI96" s="311"/>
      <c r="AJ96" s="311"/>
    </row>
    <row r="97" spans="1:36" x14ac:dyDescent="0.35">
      <c r="A97" s="311"/>
      <c r="B97" s="311"/>
      <c r="C97" s="311"/>
      <c r="D97" s="311"/>
      <c r="E97" s="311"/>
      <c r="F97" s="311"/>
      <c r="G97" s="311"/>
      <c r="H97" s="311"/>
      <c r="I97" s="311"/>
      <c r="J97" s="311"/>
      <c r="K97" s="101" t="s">
        <v>1098</v>
      </c>
      <c r="L97" s="313"/>
      <c r="M97" s="339" t="s">
        <v>1131</v>
      </c>
      <c r="N97" s="313"/>
      <c r="O97" s="573">
        <v>236.93508427848101</v>
      </c>
      <c r="P97" s="311"/>
      <c r="Q97" s="37"/>
      <c r="R97" s="311"/>
      <c r="S97" s="311"/>
      <c r="T97" s="311"/>
      <c r="U97" s="311"/>
      <c r="V97" s="311"/>
      <c r="W97" s="311"/>
      <c r="X97" s="311"/>
      <c r="Y97" s="311"/>
      <c r="Z97" s="311"/>
      <c r="AA97" s="311"/>
      <c r="AB97" s="311"/>
      <c r="AC97" s="311"/>
      <c r="AD97" s="311"/>
      <c r="AE97" s="311"/>
      <c r="AF97" s="311"/>
      <c r="AG97" s="311"/>
      <c r="AH97" s="311"/>
      <c r="AI97" s="311"/>
      <c r="AJ97" s="311"/>
    </row>
    <row r="98" spans="1:36" x14ac:dyDescent="0.35">
      <c r="A98" s="311"/>
      <c r="B98" s="311"/>
      <c r="C98" s="311"/>
      <c r="D98" s="311"/>
      <c r="E98" s="311"/>
      <c r="F98" s="311"/>
      <c r="G98" s="311"/>
      <c r="H98" s="311"/>
      <c r="I98" s="311"/>
      <c r="J98" s="311"/>
      <c r="K98" s="101" t="s">
        <v>1105</v>
      </c>
      <c r="L98" s="313"/>
      <c r="M98" s="339" t="s">
        <v>897</v>
      </c>
      <c r="N98" s="313"/>
      <c r="O98" s="573">
        <v>236.93508427848101</v>
      </c>
      <c r="P98" s="311"/>
      <c r="Q98" s="37"/>
      <c r="R98" s="311"/>
      <c r="S98" s="311"/>
      <c r="T98" s="311"/>
      <c r="U98" s="311"/>
      <c r="V98" s="311"/>
      <c r="W98" s="311"/>
      <c r="X98" s="311"/>
      <c r="Y98" s="311"/>
      <c r="Z98" s="311"/>
      <c r="AA98" s="311"/>
      <c r="AB98" s="311"/>
      <c r="AC98" s="311"/>
      <c r="AD98" s="311"/>
      <c r="AE98" s="311"/>
      <c r="AF98" s="311"/>
      <c r="AG98" s="311"/>
      <c r="AH98" s="311"/>
      <c r="AI98" s="311"/>
      <c r="AJ98" s="311"/>
    </row>
    <row r="99" spans="1:36" x14ac:dyDescent="0.35">
      <c r="A99" s="311"/>
      <c r="B99" s="311"/>
      <c r="C99" s="311"/>
      <c r="D99" s="311"/>
      <c r="E99" s="311"/>
      <c r="F99" s="311"/>
      <c r="G99" s="311"/>
      <c r="H99" s="311"/>
      <c r="I99" s="311"/>
      <c r="J99" s="311"/>
      <c r="K99" s="101" t="s">
        <v>2423</v>
      </c>
      <c r="L99" s="313"/>
      <c r="M99" s="339" t="s">
        <v>2354</v>
      </c>
      <c r="N99" s="313"/>
      <c r="O99" s="573">
        <v>236.93508427848101</v>
      </c>
      <c r="P99" s="311"/>
      <c r="Q99" s="37"/>
      <c r="R99" s="311"/>
      <c r="S99" s="311"/>
      <c r="T99" s="311"/>
      <c r="U99" s="311"/>
      <c r="V99" s="311"/>
      <c r="W99" s="311"/>
      <c r="X99" s="311"/>
      <c r="Y99" s="311"/>
      <c r="Z99" s="311"/>
      <c r="AA99" s="311"/>
      <c r="AB99" s="311"/>
      <c r="AC99" s="311"/>
      <c r="AD99" s="311"/>
      <c r="AE99" s="311"/>
      <c r="AF99" s="311"/>
      <c r="AG99" s="311"/>
      <c r="AH99" s="311"/>
      <c r="AI99" s="311"/>
      <c r="AJ99" s="311"/>
    </row>
    <row r="100" spans="1:36" x14ac:dyDescent="0.35">
      <c r="A100" s="311"/>
      <c r="B100" s="311"/>
      <c r="C100" s="311"/>
      <c r="D100" s="311"/>
      <c r="E100" s="311"/>
      <c r="F100" s="311"/>
      <c r="G100" s="311"/>
      <c r="H100" s="311"/>
      <c r="I100" s="311"/>
      <c r="J100" s="311"/>
      <c r="K100" s="101" t="s">
        <v>1095</v>
      </c>
      <c r="L100" s="313"/>
      <c r="M100" s="339" t="s">
        <v>1128</v>
      </c>
      <c r="N100" s="313"/>
      <c r="O100" s="573">
        <v>310.79057503797463</v>
      </c>
      <c r="P100" s="311"/>
      <c r="Q100" s="37"/>
      <c r="R100" s="311"/>
      <c r="S100" s="311"/>
      <c r="T100" s="311"/>
      <c r="U100" s="311"/>
      <c r="V100" s="311"/>
      <c r="W100" s="311"/>
      <c r="X100" s="311"/>
      <c r="Y100" s="311"/>
      <c r="Z100" s="311"/>
      <c r="AA100" s="311"/>
      <c r="AB100" s="311"/>
      <c r="AC100" s="311"/>
      <c r="AD100" s="311"/>
      <c r="AE100" s="311"/>
      <c r="AF100" s="311"/>
      <c r="AG100" s="311"/>
      <c r="AH100" s="311"/>
      <c r="AI100" s="311"/>
      <c r="AJ100" s="311"/>
    </row>
    <row r="101" spans="1:36" x14ac:dyDescent="0.35">
      <c r="A101" s="311"/>
      <c r="B101" s="311"/>
      <c r="C101" s="311"/>
      <c r="D101" s="311"/>
      <c r="E101" s="311"/>
      <c r="F101" s="311"/>
      <c r="G101" s="311"/>
      <c r="H101" s="311"/>
      <c r="I101" s="311"/>
      <c r="J101" s="311"/>
      <c r="K101" s="101" t="s">
        <v>1094</v>
      </c>
      <c r="L101" s="313"/>
      <c r="M101" s="339" t="s">
        <v>1127</v>
      </c>
      <c r="N101" s="313"/>
      <c r="O101" s="573">
        <v>307.70573610126581</v>
      </c>
      <c r="P101" s="311"/>
      <c r="Q101" s="37"/>
      <c r="R101" s="311"/>
      <c r="S101" s="311"/>
      <c r="T101" s="311"/>
      <c r="U101" s="311"/>
      <c r="V101" s="311"/>
      <c r="W101" s="311"/>
      <c r="X101" s="311"/>
      <c r="Y101" s="311"/>
      <c r="Z101" s="311"/>
      <c r="AA101" s="311"/>
      <c r="AB101" s="311"/>
      <c r="AC101" s="311"/>
      <c r="AD101" s="311"/>
      <c r="AE101" s="311"/>
      <c r="AF101" s="311"/>
      <c r="AG101" s="311"/>
      <c r="AH101" s="311"/>
      <c r="AI101" s="311"/>
      <c r="AJ101" s="311"/>
    </row>
    <row r="102" spans="1:36" x14ac:dyDescent="0.35">
      <c r="A102" s="311"/>
      <c r="B102" s="311"/>
      <c r="C102" s="311"/>
      <c r="D102" s="311"/>
      <c r="E102" s="311"/>
      <c r="F102" s="311"/>
      <c r="G102" s="311"/>
      <c r="H102" s="311"/>
      <c r="I102" s="311"/>
      <c r="J102" s="311"/>
      <c r="K102" s="101" t="s">
        <v>1093</v>
      </c>
      <c r="L102" s="313"/>
      <c r="M102" s="339" t="s">
        <v>1126</v>
      </c>
      <c r="N102" s="313"/>
      <c r="O102" s="573">
        <v>309.24815556962022</v>
      </c>
      <c r="P102" s="311"/>
      <c r="Q102" s="37"/>
      <c r="R102" s="311"/>
      <c r="S102" s="311"/>
      <c r="T102" s="311"/>
      <c r="U102" s="311"/>
      <c r="V102" s="311"/>
      <c r="W102" s="311"/>
      <c r="X102" s="311"/>
      <c r="Y102" s="311"/>
      <c r="Z102" s="311"/>
      <c r="AA102" s="311"/>
      <c r="AB102" s="311"/>
      <c r="AC102" s="311"/>
      <c r="AD102" s="311"/>
      <c r="AE102" s="311"/>
      <c r="AF102" s="311"/>
      <c r="AG102" s="311"/>
      <c r="AH102" s="311"/>
      <c r="AI102" s="311"/>
      <c r="AJ102" s="311"/>
    </row>
    <row r="103" spans="1:36" x14ac:dyDescent="0.35">
      <c r="A103" s="311"/>
      <c r="B103" s="311"/>
      <c r="C103" s="311"/>
      <c r="D103" s="311"/>
      <c r="E103" s="311"/>
      <c r="F103" s="311"/>
      <c r="G103" s="311"/>
      <c r="H103" s="311"/>
      <c r="I103" s="311"/>
      <c r="J103" s="311"/>
      <c r="K103" s="101" t="s">
        <v>1093</v>
      </c>
      <c r="L103" s="313"/>
      <c r="M103" s="339" t="s">
        <v>1126</v>
      </c>
      <c r="N103" s="313"/>
      <c r="O103" s="573">
        <v>309.24815556962022</v>
      </c>
      <c r="P103" s="311"/>
      <c r="Q103" s="37"/>
      <c r="R103" s="311"/>
      <c r="S103" s="311"/>
      <c r="T103" s="311"/>
      <c r="U103" s="311"/>
      <c r="V103" s="311"/>
      <c r="W103" s="311"/>
      <c r="X103" s="311"/>
      <c r="Y103" s="311"/>
      <c r="Z103" s="311"/>
      <c r="AA103" s="311"/>
      <c r="AB103" s="311"/>
      <c r="AC103" s="311"/>
      <c r="AD103" s="311"/>
      <c r="AE103" s="311"/>
      <c r="AF103" s="311"/>
      <c r="AG103" s="311"/>
      <c r="AH103" s="311"/>
      <c r="AI103" s="311"/>
      <c r="AJ103" s="311"/>
    </row>
    <row r="104" spans="1:36" x14ac:dyDescent="0.35">
      <c r="A104" s="311"/>
      <c r="B104" s="311"/>
      <c r="C104" s="311"/>
      <c r="D104" s="311"/>
      <c r="E104" s="311"/>
      <c r="F104" s="311"/>
      <c r="G104" s="311"/>
      <c r="H104" s="311"/>
      <c r="I104" s="311"/>
      <c r="J104" s="311"/>
      <c r="K104" s="101" t="s">
        <v>1099</v>
      </c>
      <c r="L104" s="313"/>
      <c r="M104" s="339" t="s">
        <v>1132</v>
      </c>
      <c r="N104" s="313"/>
      <c r="O104" s="573">
        <v>309.24815556962022</v>
      </c>
      <c r="P104" s="311"/>
      <c r="Q104" s="37"/>
      <c r="R104" s="311"/>
      <c r="S104" s="311"/>
      <c r="T104" s="311"/>
      <c r="U104" s="311"/>
      <c r="V104" s="311"/>
      <c r="W104" s="311"/>
      <c r="X104" s="311"/>
      <c r="Y104" s="311"/>
      <c r="Z104" s="311"/>
      <c r="AA104" s="311"/>
      <c r="AB104" s="311"/>
      <c r="AC104" s="311"/>
      <c r="AD104" s="311"/>
      <c r="AE104" s="311"/>
      <c r="AF104" s="311"/>
      <c r="AG104" s="311"/>
      <c r="AH104" s="311"/>
      <c r="AI104" s="311"/>
      <c r="AJ104" s="311"/>
    </row>
    <row r="105" spans="1:36" x14ac:dyDescent="0.35">
      <c r="A105" s="311"/>
      <c r="B105" s="311"/>
      <c r="C105" s="311"/>
      <c r="D105" s="311"/>
      <c r="E105" s="311"/>
      <c r="F105" s="311"/>
      <c r="G105" s="311"/>
      <c r="H105" s="311"/>
      <c r="I105" s="311"/>
      <c r="J105" s="311"/>
      <c r="K105" s="101" t="s">
        <v>1101</v>
      </c>
      <c r="L105" s="313"/>
      <c r="M105" s="339" t="s">
        <v>1134</v>
      </c>
      <c r="N105" s="313"/>
      <c r="O105" s="573">
        <v>309.24815556962022</v>
      </c>
      <c r="P105" s="311"/>
      <c r="Q105" s="37"/>
      <c r="R105" s="311"/>
      <c r="S105" s="311"/>
      <c r="T105" s="311"/>
      <c r="U105" s="311"/>
      <c r="V105" s="311"/>
      <c r="W105" s="311"/>
      <c r="X105" s="311"/>
      <c r="Y105" s="311"/>
      <c r="Z105" s="311"/>
      <c r="AA105" s="311"/>
      <c r="AB105" s="311"/>
      <c r="AC105" s="311"/>
      <c r="AD105" s="311"/>
      <c r="AE105" s="311"/>
      <c r="AF105" s="311"/>
      <c r="AG105" s="311"/>
      <c r="AH105" s="311"/>
      <c r="AI105" s="311"/>
      <c r="AJ105" s="311"/>
    </row>
    <row r="106" spans="1:36" x14ac:dyDescent="0.35">
      <c r="A106" s="311"/>
      <c r="B106" s="311"/>
      <c r="C106" s="311"/>
      <c r="D106" s="311"/>
      <c r="E106" s="311"/>
      <c r="F106" s="311"/>
      <c r="G106" s="311"/>
      <c r="H106" s="311"/>
      <c r="I106" s="311"/>
      <c r="J106" s="311"/>
      <c r="K106" s="101" t="s">
        <v>1147</v>
      </c>
      <c r="L106" s="313"/>
      <c r="M106" s="339" t="s">
        <v>898</v>
      </c>
      <c r="N106" s="313"/>
      <c r="O106" s="573">
        <v>309.24815556962022</v>
      </c>
      <c r="P106" s="311"/>
      <c r="Q106" s="37"/>
      <c r="R106" s="311"/>
      <c r="S106" s="311"/>
      <c r="T106" s="311"/>
      <c r="U106" s="311"/>
      <c r="V106" s="311"/>
      <c r="W106" s="311"/>
      <c r="X106" s="311"/>
      <c r="Y106" s="311"/>
      <c r="Z106" s="311"/>
      <c r="AA106" s="311"/>
      <c r="AB106" s="311"/>
      <c r="AC106" s="311"/>
      <c r="AD106" s="311"/>
      <c r="AE106" s="311"/>
      <c r="AF106" s="311"/>
      <c r="AG106" s="311"/>
      <c r="AH106" s="311"/>
      <c r="AI106" s="311"/>
      <c r="AJ106" s="311"/>
    </row>
    <row r="107" spans="1:36" x14ac:dyDescent="0.35">
      <c r="A107" s="311"/>
      <c r="B107" s="311"/>
      <c r="C107" s="311"/>
      <c r="D107" s="311"/>
      <c r="E107" s="311"/>
      <c r="F107" s="311"/>
      <c r="G107" s="311"/>
      <c r="H107" s="311"/>
      <c r="I107" s="311"/>
      <c r="J107" s="311"/>
      <c r="K107" s="101" t="s">
        <v>1103</v>
      </c>
      <c r="L107" s="313"/>
      <c r="M107" s="339" t="s">
        <v>1136</v>
      </c>
      <c r="N107" s="313"/>
      <c r="O107" s="573">
        <v>309.24815556962022</v>
      </c>
      <c r="P107" s="311"/>
      <c r="Q107" s="37"/>
      <c r="R107" s="311"/>
      <c r="S107" s="311"/>
      <c r="T107" s="311"/>
      <c r="U107" s="311"/>
      <c r="V107" s="311"/>
      <c r="W107" s="311"/>
      <c r="X107" s="311"/>
      <c r="Y107" s="311"/>
      <c r="Z107" s="311"/>
      <c r="AA107" s="311"/>
      <c r="AB107" s="311"/>
      <c r="AC107" s="311"/>
      <c r="AD107" s="311"/>
      <c r="AE107" s="311"/>
      <c r="AF107" s="311"/>
      <c r="AG107" s="311"/>
      <c r="AH107" s="311"/>
      <c r="AI107" s="311"/>
      <c r="AJ107" s="311"/>
    </row>
    <row r="108" spans="1:36" x14ac:dyDescent="0.35">
      <c r="A108" s="311"/>
      <c r="B108" s="311"/>
      <c r="C108" s="311"/>
      <c r="D108" s="311"/>
      <c r="E108" s="311"/>
      <c r="F108" s="311"/>
      <c r="G108" s="311"/>
      <c r="H108" s="311"/>
      <c r="I108" s="311"/>
      <c r="J108" s="311"/>
      <c r="K108" s="101" t="s">
        <v>2424</v>
      </c>
      <c r="L108" s="313"/>
      <c r="M108" s="339" t="s">
        <v>2364</v>
      </c>
      <c r="N108" s="313"/>
      <c r="O108" s="573">
        <v>383.10364632911399</v>
      </c>
      <c r="P108" s="311"/>
      <c r="Q108" s="37"/>
      <c r="R108" s="311"/>
      <c r="S108" s="311"/>
      <c r="T108" s="311"/>
      <c r="U108" s="311"/>
      <c r="V108" s="311"/>
      <c r="W108" s="311"/>
      <c r="X108" s="311"/>
      <c r="Y108" s="311"/>
      <c r="Z108" s="311"/>
      <c r="AA108" s="311"/>
      <c r="AB108" s="311"/>
      <c r="AC108" s="311"/>
      <c r="AD108" s="311"/>
      <c r="AE108" s="311"/>
      <c r="AF108" s="311"/>
      <c r="AG108" s="311"/>
      <c r="AH108" s="311"/>
      <c r="AI108" s="311"/>
      <c r="AJ108" s="311"/>
    </row>
    <row r="109" spans="1:36" x14ac:dyDescent="0.35">
      <c r="A109" s="311"/>
      <c r="B109" s="311"/>
      <c r="C109" s="311"/>
      <c r="D109" s="311"/>
      <c r="E109" s="311"/>
      <c r="F109" s="311"/>
      <c r="G109" s="311"/>
      <c r="H109" s="311"/>
      <c r="I109" s="311"/>
      <c r="J109" s="311"/>
      <c r="K109" s="101" t="s">
        <v>2425</v>
      </c>
      <c r="L109" s="313"/>
      <c r="M109" s="339" t="s">
        <v>2356</v>
      </c>
      <c r="N109" s="313"/>
      <c r="O109" s="573">
        <v>383.10364632911399</v>
      </c>
      <c r="P109" s="311"/>
      <c r="Q109" s="37"/>
      <c r="R109" s="311"/>
      <c r="S109" s="311"/>
      <c r="T109" s="311"/>
      <c r="U109" s="311"/>
      <c r="V109" s="311"/>
      <c r="W109" s="311"/>
      <c r="X109" s="311"/>
      <c r="Y109" s="311"/>
      <c r="Z109" s="311"/>
      <c r="AA109" s="311"/>
      <c r="AB109" s="311"/>
      <c r="AC109" s="311"/>
      <c r="AD109" s="311"/>
      <c r="AE109" s="311"/>
      <c r="AF109" s="311"/>
      <c r="AG109" s="311"/>
      <c r="AH109" s="311"/>
      <c r="AI109" s="311"/>
      <c r="AJ109" s="311"/>
    </row>
    <row r="110" spans="1:36" x14ac:dyDescent="0.35">
      <c r="A110" s="311"/>
      <c r="B110" s="311"/>
      <c r="C110" s="311"/>
      <c r="D110" s="311"/>
      <c r="E110" s="311"/>
      <c r="F110" s="311"/>
      <c r="G110" s="311"/>
      <c r="H110" s="311"/>
      <c r="I110" s="311"/>
      <c r="J110" s="311"/>
      <c r="K110" s="101" t="s">
        <v>2426</v>
      </c>
      <c r="L110" s="313"/>
      <c r="M110" s="339" t="s">
        <v>2427</v>
      </c>
      <c r="N110" s="313"/>
      <c r="O110" s="573">
        <v>383.10364632911399</v>
      </c>
      <c r="P110" s="311"/>
      <c r="Q110" s="37"/>
      <c r="R110" s="311"/>
      <c r="S110" s="311"/>
      <c r="T110" s="311"/>
      <c r="U110" s="311"/>
      <c r="V110" s="311"/>
      <c r="W110" s="311"/>
      <c r="X110" s="311"/>
      <c r="Y110" s="311"/>
      <c r="Z110" s="311"/>
      <c r="AA110" s="311"/>
      <c r="AB110" s="311"/>
      <c r="AC110" s="311"/>
      <c r="AD110" s="311"/>
      <c r="AE110" s="311"/>
      <c r="AF110" s="311"/>
      <c r="AG110" s="311"/>
      <c r="AH110" s="311"/>
      <c r="AI110" s="311"/>
      <c r="AJ110" s="311"/>
    </row>
    <row r="111" spans="1:36" x14ac:dyDescent="0.35">
      <c r="A111" s="311"/>
      <c r="B111" s="311"/>
      <c r="C111" s="311"/>
      <c r="D111" s="311"/>
      <c r="E111" s="311"/>
      <c r="F111" s="311"/>
      <c r="G111" s="311"/>
      <c r="H111" s="311"/>
      <c r="I111" s="311"/>
      <c r="J111" s="311"/>
      <c r="K111" s="101" t="s">
        <v>1096</v>
      </c>
      <c r="L111" s="313"/>
      <c r="M111" s="339" t="s">
        <v>1129</v>
      </c>
      <c r="N111" s="313"/>
      <c r="O111" s="573">
        <v>310.79057503797463</v>
      </c>
      <c r="P111" s="311"/>
      <c r="Q111" s="37"/>
      <c r="R111" s="311"/>
      <c r="S111" s="311"/>
      <c r="T111" s="311"/>
      <c r="U111" s="311"/>
      <c r="V111" s="311"/>
      <c r="W111" s="311"/>
      <c r="X111" s="311"/>
      <c r="Y111" s="311"/>
      <c r="Z111" s="311"/>
      <c r="AA111" s="311"/>
      <c r="AB111" s="311"/>
      <c r="AC111" s="311"/>
      <c r="AD111" s="311"/>
      <c r="AE111" s="311"/>
      <c r="AF111" s="311"/>
      <c r="AG111" s="311"/>
      <c r="AH111" s="311"/>
      <c r="AI111" s="311"/>
      <c r="AJ111" s="311"/>
    </row>
    <row r="112" spans="1:36" x14ac:dyDescent="0.35">
      <c r="A112" s="311"/>
      <c r="B112" s="311"/>
      <c r="C112" s="311"/>
      <c r="D112" s="311"/>
      <c r="E112" s="311"/>
      <c r="F112" s="311"/>
      <c r="G112" s="311"/>
      <c r="H112" s="311"/>
      <c r="I112" s="311"/>
      <c r="J112" s="311"/>
      <c r="K112" s="101" t="s">
        <v>2428</v>
      </c>
      <c r="L112" s="313"/>
      <c r="M112" s="339" t="s">
        <v>2365</v>
      </c>
      <c r="N112" s="313"/>
      <c r="O112" s="573">
        <v>466.18586255696204</v>
      </c>
      <c r="P112" s="311"/>
      <c r="Q112" s="37"/>
      <c r="R112" s="311"/>
      <c r="S112" s="311"/>
      <c r="T112" s="311"/>
      <c r="U112" s="311"/>
      <c r="V112" s="311"/>
      <c r="W112" s="311"/>
      <c r="X112" s="311"/>
      <c r="Y112" s="311"/>
      <c r="Z112" s="311"/>
      <c r="AA112" s="311"/>
      <c r="AB112" s="311"/>
      <c r="AC112" s="311"/>
      <c r="AD112" s="311"/>
      <c r="AE112" s="311"/>
      <c r="AF112" s="311"/>
      <c r="AG112" s="311"/>
      <c r="AH112" s="311"/>
      <c r="AI112" s="311"/>
      <c r="AJ112" s="311"/>
    </row>
    <row r="113" spans="1:36" x14ac:dyDescent="0.35">
      <c r="A113" s="311"/>
      <c r="B113" s="311"/>
      <c r="C113" s="311"/>
      <c r="D113" s="311"/>
      <c r="E113" s="311"/>
      <c r="F113" s="311"/>
      <c r="G113" s="311"/>
      <c r="H113" s="311"/>
      <c r="I113" s="311"/>
      <c r="J113" s="311"/>
      <c r="K113" s="101" t="s">
        <v>2429</v>
      </c>
      <c r="L113" s="313"/>
      <c r="M113" s="339" t="s">
        <v>2359</v>
      </c>
      <c r="N113" s="313"/>
      <c r="O113" s="573">
        <v>466.18586255696204</v>
      </c>
      <c r="P113" s="311"/>
      <c r="Q113" s="37"/>
      <c r="R113" s="311"/>
      <c r="S113" s="311"/>
      <c r="T113" s="311"/>
      <c r="U113" s="311"/>
      <c r="V113" s="311"/>
      <c r="W113" s="311"/>
      <c r="X113" s="311"/>
      <c r="Y113" s="311"/>
      <c r="Z113" s="311"/>
      <c r="AA113" s="311"/>
      <c r="AB113" s="311"/>
      <c r="AC113" s="311"/>
      <c r="AD113" s="311"/>
      <c r="AE113" s="311"/>
      <c r="AF113" s="311"/>
      <c r="AG113" s="311"/>
      <c r="AH113" s="311"/>
      <c r="AI113" s="311"/>
      <c r="AJ113" s="311"/>
    </row>
    <row r="114" spans="1:36" x14ac:dyDescent="0.35">
      <c r="A114" s="311"/>
      <c r="B114" s="311"/>
      <c r="C114" s="311"/>
      <c r="D114" s="311"/>
      <c r="E114" s="311"/>
      <c r="F114" s="311"/>
      <c r="G114" s="311"/>
      <c r="H114" s="311"/>
      <c r="I114" s="311"/>
      <c r="J114" s="311"/>
      <c r="K114" s="101" t="s">
        <v>2430</v>
      </c>
      <c r="L114" s="313"/>
      <c r="M114" s="339" t="s">
        <v>2357</v>
      </c>
      <c r="N114" s="313"/>
      <c r="O114" s="573">
        <v>466.18586255696204</v>
      </c>
      <c r="P114" s="311"/>
      <c r="Q114" s="37"/>
      <c r="R114" s="311"/>
      <c r="S114" s="311"/>
      <c r="T114" s="311"/>
      <c r="U114" s="311"/>
      <c r="V114" s="311"/>
      <c r="W114" s="311"/>
      <c r="X114" s="311"/>
      <c r="Y114" s="311"/>
      <c r="Z114" s="311"/>
      <c r="AA114" s="311"/>
      <c r="AB114" s="311"/>
      <c r="AC114" s="311"/>
      <c r="AD114" s="311"/>
      <c r="AE114" s="311"/>
      <c r="AF114" s="311"/>
      <c r="AG114" s="311"/>
      <c r="AH114" s="311"/>
      <c r="AI114" s="311"/>
      <c r="AJ114" s="311"/>
    </row>
    <row r="115" spans="1:36" x14ac:dyDescent="0.35">
      <c r="A115" s="311"/>
      <c r="B115" s="311"/>
      <c r="C115" s="311"/>
      <c r="D115" s="311"/>
      <c r="E115" s="311"/>
      <c r="F115" s="311"/>
      <c r="G115" s="311"/>
      <c r="H115" s="311"/>
      <c r="I115" s="311"/>
      <c r="J115" s="311"/>
      <c r="K115" s="101" t="s">
        <v>2431</v>
      </c>
      <c r="L115" s="313"/>
      <c r="M115" s="339" t="s">
        <v>2362</v>
      </c>
      <c r="N115" s="313"/>
      <c r="O115" s="573">
        <v>466.18586255696204</v>
      </c>
      <c r="P115" s="311"/>
      <c r="Q115" s="37"/>
      <c r="R115" s="311"/>
      <c r="S115" s="311"/>
      <c r="T115" s="311"/>
      <c r="U115" s="311"/>
      <c r="V115" s="311"/>
      <c r="W115" s="311"/>
      <c r="X115" s="311"/>
      <c r="Y115" s="311"/>
      <c r="Z115" s="311"/>
      <c r="AA115" s="311"/>
      <c r="AB115" s="311"/>
      <c r="AC115" s="311"/>
      <c r="AD115" s="311"/>
      <c r="AE115" s="311"/>
      <c r="AF115" s="311"/>
      <c r="AG115" s="311"/>
      <c r="AH115" s="311"/>
      <c r="AI115" s="311"/>
      <c r="AJ115" s="311"/>
    </row>
    <row r="116" spans="1:36" x14ac:dyDescent="0.35">
      <c r="A116" s="311"/>
      <c r="B116" s="311"/>
      <c r="C116" s="311"/>
      <c r="D116" s="311"/>
      <c r="E116" s="311"/>
      <c r="F116" s="311"/>
      <c r="G116" s="311"/>
      <c r="H116" s="311"/>
      <c r="I116" s="311"/>
      <c r="J116" s="311"/>
      <c r="K116" s="101" t="s">
        <v>2429</v>
      </c>
      <c r="L116" s="313"/>
      <c r="M116" s="339" t="s">
        <v>2359</v>
      </c>
      <c r="N116" s="313"/>
      <c r="O116" s="573">
        <v>466.18586255696204</v>
      </c>
      <c r="P116" s="311"/>
      <c r="Q116" s="37"/>
      <c r="R116" s="311"/>
      <c r="S116" s="311"/>
      <c r="T116" s="311"/>
      <c r="U116" s="311"/>
      <c r="V116" s="311"/>
      <c r="W116" s="311"/>
      <c r="X116" s="311"/>
      <c r="Y116" s="311"/>
      <c r="Z116" s="311"/>
      <c r="AA116" s="311"/>
      <c r="AB116" s="311"/>
      <c r="AC116" s="311"/>
      <c r="AD116" s="311"/>
      <c r="AE116" s="311"/>
      <c r="AF116" s="311"/>
      <c r="AG116" s="311"/>
      <c r="AH116" s="311"/>
      <c r="AI116" s="311"/>
      <c r="AJ116" s="311"/>
    </row>
    <row r="117" spans="1:36" x14ac:dyDescent="0.35">
      <c r="A117" s="311"/>
      <c r="B117" s="311"/>
      <c r="C117" s="311"/>
      <c r="D117" s="311"/>
      <c r="E117" s="311"/>
      <c r="F117" s="311"/>
      <c r="G117" s="311"/>
      <c r="H117" s="311"/>
      <c r="I117" s="311"/>
      <c r="J117" s="311"/>
      <c r="K117" s="101" t="s">
        <v>2432</v>
      </c>
      <c r="L117" s="313"/>
      <c r="M117" s="339" t="s">
        <v>2361</v>
      </c>
      <c r="N117" s="313"/>
      <c r="O117" s="573">
        <v>466.18586255696204</v>
      </c>
      <c r="P117" s="311"/>
      <c r="Q117" s="37"/>
      <c r="R117" s="311"/>
      <c r="S117" s="311"/>
      <c r="T117" s="311"/>
      <c r="U117" s="311"/>
      <c r="V117" s="311"/>
      <c r="W117" s="311"/>
      <c r="X117" s="311"/>
      <c r="Y117" s="311"/>
      <c r="Z117" s="311"/>
      <c r="AA117" s="311"/>
      <c r="AB117" s="311"/>
      <c r="AC117" s="311"/>
      <c r="AD117" s="311"/>
      <c r="AE117" s="311"/>
      <c r="AF117" s="311"/>
      <c r="AG117" s="311"/>
      <c r="AH117" s="311"/>
      <c r="AI117" s="311"/>
      <c r="AJ117" s="311"/>
    </row>
    <row r="118" spans="1:36" x14ac:dyDescent="0.35">
      <c r="A118" s="311"/>
      <c r="B118" s="311"/>
      <c r="C118" s="311"/>
      <c r="D118" s="311"/>
      <c r="E118" s="311"/>
      <c r="F118" s="311"/>
      <c r="G118" s="311"/>
      <c r="H118" s="311"/>
      <c r="I118" s="311"/>
      <c r="J118" s="311"/>
      <c r="K118" s="101" t="s">
        <v>1150</v>
      </c>
      <c r="L118" s="313"/>
      <c r="M118" s="339" t="s">
        <v>899</v>
      </c>
      <c r="N118" s="313"/>
      <c r="O118" s="573">
        <v>466.18586255696204</v>
      </c>
      <c r="P118" s="311"/>
      <c r="Q118" s="37"/>
      <c r="R118" s="311"/>
      <c r="S118" s="311"/>
      <c r="T118" s="311"/>
      <c r="U118" s="311"/>
      <c r="V118" s="311"/>
      <c r="W118" s="311"/>
      <c r="X118" s="311"/>
      <c r="Y118" s="311"/>
      <c r="Z118" s="311"/>
      <c r="AA118" s="311"/>
      <c r="AB118" s="311"/>
      <c r="AC118" s="311"/>
      <c r="AD118" s="311"/>
      <c r="AE118" s="311"/>
      <c r="AF118" s="311"/>
      <c r="AG118" s="311"/>
      <c r="AH118" s="311"/>
      <c r="AI118" s="311"/>
      <c r="AJ118" s="311"/>
    </row>
    <row r="119" spans="1:36" x14ac:dyDescent="0.35">
      <c r="A119" s="311"/>
      <c r="B119" s="311"/>
      <c r="C119" s="311"/>
      <c r="D119" s="311"/>
      <c r="E119" s="311"/>
      <c r="F119" s="311"/>
      <c r="G119" s="311"/>
      <c r="H119" s="311"/>
      <c r="I119" s="311"/>
      <c r="J119" s="311"/>
      <c r="K119" s="101" t="s">
        <v>1104</v>
      </c>
      <c r="L119" s="313"/>
      <c r="M119" s="339" t="s">
        <v>1137</v>
      </c>
      <c r="N119" s="313"/>
      <c r="O119" s="573">
        <v>466.18586255696204</v>
      </c>
      <c r="P119" s="311"/>
      <c r="Q119" s="37"/>
      <c r="R119" s="311"/>
      <c r="S119" s="311"/>
      <c r="T119" s="311"/>
      <c r="U119" s="311"/>
      <c r="V119" s="311"/>
      <c r="W119" s="311"/>
      <c r="X119" s="311"/>
      <c r="Y119" s="311"/>
      <c r="Z119" s="311"/>
      <c r="AA119" s="311"/>
      <c r="AB119" s="311"/>
      <c r="AC119" s="311"/>
      <c r="AD119" s="311"/>
      <c r="AE119" s="311"/>
      <c r="AF119" s="311"/>
      <c r="AG119" s="311"/>
      <c r="AH119" s="311"/>
      <c r="AI119" s="311"/>
      <c r="AJ119" s="311"/>
    </row>
    <row r="120" spans="1:36" x14ac:dyDescent="0.35">
      <c r="A120" s="311"/>
      <c r="B120" s="311"/>
      <c r="C120" s="311"/>
      <c r="D120" s="311"/>
      <c r="E120" s="311"/>
      <c r="F120" s="311"/>
      <c r="G120" s="311"/>
      <c r="H120" s="311"/>
      <c r="I120" s="311"/>
      <c r="J120" s="311"/>
      <c r="K120" s="101" t="s">
        <v>1152</v>
      </c>
      <c r="L120" s="313"/>
      <c r="M120" s="339" t="s">
        <v>955</v>
      </c>
      <c r="N120" s="313"/>
      <c r="O120" s="573">
        <v>560.03722372151901</v>
      </c>
      <c r="P120" s="311"/>
      <c r="Q120" s="37"/>
      <c r="R120" s="311"/>
      <c r="S120" s="311"/>
      <c r="T120" s="311"/>
      <c r="U120" s="311"/>
      <c r="V120" s="311"/>
      <c r="W120" s="311"/>
      <c r="X120" s="311"/>
      <c r="Y120" s="311"/>
      <c r="Z120" s="311"/>
      <c r="AA120" s="311"/>
      <c r="AB120" s="311"/>
      <c r="AC120" s="311"/>
      <c r="AD120" s="311"/>
      <c r="AE120" s="311"/>
      <c r="AF120" s="311"/>
      <c r="AG120" s="311"/>
      <c r="AH120" s="311"/>
      <c r="AI120" s="311"/>
      <c r="AJ120" s="311"/>
    </row>
    <row r="121" spans="1:36" x14ac:dyDescent="0.35">
      <c r="A121" s="311"/>
      <c r="B121" s="311"/>
      <c r="C121" s="311"/>
      <c r="D121" s="311"/>
      <c r="E121" s="311"/>
      <c r="F121" s="311"/>
      <c r="G121" s="311"/>
      <c r="H121" s="311"/>
      <c r="I121" s="311"/>
      <c r="J121" s="311"/>
      <c r="K121" s="101" t="s">
        <v>2433</v>
      </c>
      <c r="L121" s="313"/>
      <c r="M121" s="339" t="s">
        <v>2434</v>
      </c>
      <c r="N121" s="313"/>
      <c r="O121" s="573">
        <v>560.03722372151901</v>
      </c>
      <c r="P121" s="311"/>
      <c r="Q121" s="37"/>
      <c r="R121" s="311"/>
      <c r="S121" s="311"/>
      <c r="T121" s="311"/>
      <c r="U121" s="311"/>
      <c r="V121" s="311"/>
      <c r="W121" s="311"/>
      <c r="X121" s="311"/>
      <c r="Y121" s="311"/>
      <c r="Z121" s="311"/>
      <c r="AA121" s="311"/>
      <c r="AB121" s="311"/>
      <c r="AC121" s="311"/>
      <c r="AD121" s="311"/>
      <c r="AE121" s="311"/>
      <c r="AF121" s="311"/>
      <c r="AG121" s="311"/>
      <c r="AH121" s="311"/>
      <c r="AI121" s="311"/>
      <c r="AJ121" s="311"/>
    </row>
    <row r="122" spans="1:36" x14ac:dyDescent="0.35">
      <c r="A122" s="311"/>
      <c r="B122" s="311"/>
      <c r="C122" s="311"/>
      <c r="D122" s="311"/>
      <c r="E122" s="311"/>
      <c r="F122" s="311"/>
      <c r="G122" s="311"/>
      <c r="H122" s="311"/>
      <c r="I122" s="311"/>
      <c r="J122" s="311"/>
      <c r="K122" s="101" t="s">
        <v>2435</v>
      </c>
      <c r="L122" s="313"/>
      <c r="M122" s="339" t="s">
        <v>2360</v>
      </c>
      <c r="N122" s="313"/>
      <c r="O122" s="573">
        <v>310.79057503797463</v>
      </c>
      <c r="P122" s="311"/>
      <c r="Q122" s="37"/>
      <c r="R122" s="311"/>
      <c r="S122" s="311"/>
      <c r="T122" s="311"/>
      <c r="U122" s="311"/>
      <c r="V122" s="311"/>
      <c r="W122" s="311"/>
      <c r="X122" s="311"/>
      <c r="Y122" s="311"/>
      <c r="Z122" s="311"/>
      <c r="AA122" s="311"/>
      <c r="AB122" s="311"/>
      <c r="AC122" s="311"/>
      <c r="AD122" s="311"/>
      <c r="AE122" s="311"/>
      <c r="AF122" s="311"/>
      <c r="AG122" s="311"/>
      <c r="AH122" s="311"/>
      <c r="AI122" s="311"/>
      <c r="AJ122" s="311"/>
    </row>
    <row r="123" spans="1:36" x14ac:dyDescent="0.35">
      <c r="A123" s="311"/>
      <c r="B123" s="311"/>
      <c r="C123" s="311"/>
      <c r="D123" s="311"/>
      <c r="E123" s="311"/>
      <c r="F123" s="311"/>
      <c r="G123" s="311"/>
      <c r="H123" s="311"/>
      <c r="I123" s="311"/>
      <c r="J123" s="311"/>
      <c r="K123" s="101" t="s">
        <v>1097</v>
      </c>
      <c r="L123" s="313"/>
      <c r="M123" s="339" t="s">
        <v>1130</v>
      </c>
      <c r="N123" s="313"/>
      <c r="O123" s="573">
        <v>310.79057503797463</v>
      </c>
      <c r="P123" s="311"/>
      <c r="Q123" s="37"/>
      <c r="R123" s="311"/>
      <c r="S123" s="311"/>
      <c r="T123" s="311"/>
      <c r="U123" s="311"/>
      <c r="V123" s="311"/>
      <c r="W123" s="311"/>
      <c r="X123" s="311"/>
      <c r="Y123" s="311"/>
      <c r="Z123" s="311"/>
      <c r="AA123" s="311"/>
      <c r="AB123" s="311"/>
      <c r="AC123" s="311"/>
      <c r="AD123" s="311"/>
      <c r="AE123" s="311"/>
      <c r="AF123" s="311"/>
      <c r="AG123" s="311"/>
      <c r="AH123" s="311"/>
      <c r="AI123" s="311"/>
      <c r="AJ123" s="311"/>
    </row>
    <row r="124" spans="1:36" x14ac:dyDescent="0.35">
      <c r="A124" s="311"/>
      <c r="B124" s="311"/>
      <c r="C124" s="311"/>
      <c r="D124" s="311"/>
      <c r="E124" s="311"/>
      <c r="F124" s="311"/>
      <c r="G124" s="311"/>
      <c r="H124" s="311"/>
      <c r="I124" s="311"/>
      <c r="J124" s="311"/>
      <c r="K124" s="101" t="s">
        <v>1151</v>
      </c>
      <c r="L124" s="313"/>
      <c r="M124" s="339" t="s">
        <v>900</v>
      </c>
      <c r="N124" s="313"/>
      <c r="O124" s="573">
        <v>560.03722372151901</v>
      </c>
      <c r="P124" s="311"/>
      <c r="Q124" s="37"/>
      <c r="R124" s="311"/>
      <c r="S124" s="311"/>
      <c r="T124" s="311"/>
      <c r="U124" s="311"/>
      <c r="V124" s="311"/>
      <c r="W124" s="311"/>
      <c r="X124" s="311"/>
      <c r="Y124" s="311"/>
      <c r="Z124" s="311"/>
      <c r="AA124" s="311"/>
      <c r="AB124" s="311"/>
      <c r="AC124" s="311"/>
      <c r="AD124" s="311"/>
      <c r="AE124" s="311"/>
      <c r="AF124" s="311"/>
      <c r="AG124" s="311"/>
      <c r="AH124" s="311"/>
      <c r="AI124" s="311"/>
      <c r="AJ124" s="311"/>
    </row>
    <row r="125" spans="1:36" x14ac:dyDescent="0.35">
      <c r="A125" s="311"/>
      <c r="B125" s="311"/>
      <c r="C125" s="311"/>
      <c r="D125" s="311"/>
      <c r="E125" s="311"/>
      <c r="F125" s="311"/>
      <c r="G125" s="311"/>
      <c r="H125" s="311"/>
      <c r="I125" s="311"/>
      <c r="J125" s="311"/>
      <c r="K125" s="311"/>
      <c r="L125" s="311"/>
      <c r="M125" s="311"/>
      <c r="N125" s="311"/>
      <c r="O125" s="311"/>
      <c r="P125" s="311"/>
      <c r="Q125" s="311"/>
      <c r="R125" s="311"/>
      <c r="S125" s="311"/>
      <c r="T125" s="311"/>
      <c r="U125" s="311"/>
      <c r="V125" s="311"/>
      <c r="W125" s="311"/>
      <c r="X125" s="311"/>
      <c r="Y125" s="311"/>
      <c r="Z125" s="311"/>
      <c r="AA125" s="311"/>
      <c r="AB125" s="311"/>
      <c r="AC125" s="311"/>
      <c r="AD125" s="311"/>
      <c r="AE125" s="311"/>
      <c r="AF125" s="311"/>
      <c r="AG125" s="311"/>
      <c r="AH125" s="311"/>
      <c r="AI125" s="311"/>
      <c r="AJ125" s="311"/>
    </row>
  </sheetData>
  <sortState xmlns:xlrd2="http://schemas.microsoft.com/office/spreadsheetml/2017/richdata2" ref="B9:H80">
    <sortCondition ref="D9:D80"/>
  </sortState>
  <phoneticPr fontId="36" type="noConversion"/>
  <hyperlinks>
    <hyperlink ref="H1" location="Navigation!A1" display="Return to Navigation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scale="18" orientation="portrait" r:id="rId1"/>
  <headerFooter>
    <oddFooter>&amp;R&amp;"Arial Narrow,Regular"&amp;8LGIP Schedule of Works Model - Created by Integran Pty Ltd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theme="4"/>
  </sheetPr>
  <dimension ref="A1:AY783"/>
  <sheetViews>
    <sheetView zoomScale="70" zoomScaleNormal="70" workbookViewId="0"/>
  </sheetViews>
  <sheetFormatPr defaultColWidth="0" defaultRowHeight="14.5" zeroHeight="1" x14ac:dyDescent="0.35"/>
  <cols>
    <col min="1" max="1" width="3.7265625" style="1" customWidth="1"/>
    <col min="2" max="2" width="13.54296875" style="1" customWidth="1"/>
    <col min="3" max="3" width="11.54296875" style="1" customWidth="1"/>
    <col min="4" max="4" width="22.54296875" style="1" customWidth="1"/>
    <col min="5" max="5" width="37.81640625" style="1" customWidth="1"/>
    <col min="6" max="6" width="12.81640625" style="1" customWidth="1"/>
    <col min="7" max="7" width="14.1796875" style="1" customWidth="1"/>
    <col min="8" max="9" width="18.54296875" style="1" customWidth="1"/>
    <col min="10" max="12" width="14" style="1" customWidth="1"/>
    <col min="13" max="13" width="16" style="1" customWidth="1"/>
    <col min="14" max="14" width="14" style="1" customWidth="1"/>
    <col min="15" max="15" width="16.81640625" style="1" customWidth="1"/>
    <col min="16" max="16" width="12.7265625" style="1" customWidth="1"/>
    <col min="17" max="17" width="17.81640625" style="1" bestFit="1" customWidth="1"/>
    <col min="18" max="20" width="16.7265625" style="1" customWidth="1"/>
    <col min="21" max="21" width="19.54296875" style="1" bestFit="1" customWidth="1"/>
    <col min="22" max="22" width="3.7265625" style="1" customWidth="1"/>
    <col min="23" max="30" width="5.81640625" style="1" bestFit="1" customWidth="1"/>
    <col min="31" max="31" width="3.81640625" style="1" bestFit="1" customWidth="1"/>
    <col min="32" max="40" width="13.26953125" style="1" customWidth="1"/>
    <col min="41" max="41" width="2.54296875" style="1" bestFit="1" customWidth="1"/>
    <col min="42" max="50" width="18.26953125" style="1" customWidth="1"/>
    <col min="51" max="51" width="9.1796875" style="1" customWidth="1"/>
    <col min="52" max="16384" width="9.1796875" hidden="1"/>
  </cols>
  <sheetData>
    <row r="1" spans="1:51" ht="20" x14ac:dyDescent="0.4">
      <c r="A1" s="290"/>
      <c r="B1" s="291" t="str">
        <f>COUNCIL_NAME</f>
        <v>Isaac Regional Council</v>
      </c>
      <c r="C1" s="291"/>
      <c r="D1" s="290"/>
      <c r="E1" s="290"/>
      <c r="F1" s="290"/>
      <c r="G1" s="292" t="s">
        <v>197</v>
      </c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  <c r="AH1" s="290"/>
      <c r="AI1" s="290"/>
      <c r="AJ1" s="290"/>
      <c r="AK1" s="290"/>
      <c r="AL1" s="290"/>
      <c r="AM1" s="290"/>
      <c r="AN1" s="290"/>
      <c r="AO1" s="290"/>
      <c r="AP1" s="290"/>
      <c r="AQ1" s="290"/>
      <c r="AR1" s="290"/>
      <c r="AS1" s="290"/>
      <c r="AT1" s="290"/>
      <c r="AU1" s="290"/>
      <c r="AV1" s="290"/>
      <c r="AW1" s="290"/>
      <c r="AX1" s="290"/>
    </row>
    <row r="2" spans="1:51" ht="18" x14ac:dyDescent="0.4">
      <c r="A2" s="290"/>
      <c r="B2" s="293" t="str">
        <f>PROJECT_NAME</f>
        <v>Local Government Infrastructure Plan</v>
      </c>
      <c r="C2" s="293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290"/>
      <c r="AE2" s="290"/>
      <c r="AF2" s="290"/>
      <c r="AG2" s="290"/>
      <c r="AH2" s="290"/>
      <c r="AI2" s="290"/>
      <c r="AJ2" s="290"/>
      <c r="AK2" s="290"/>
      <c r="AL2" s="290"/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</row>
    <row r="3" spans="1:51" ht="15.5" x14ac:dyDescent="0.35">
      <c r="A3" s="290"/>
      <c r="B3" s="302" t="str">
        <f>"Existing "&amp;NETWORK_1&amp;" Network"</f>
        <v>Existing Water Supply Network</v>
      </c>
      <c r="C3" s="302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290"/>
      <c r="AA3" s="290"/>
      <c r="AB3" s="290"/>
      <c r="AC3" s="290"/>
      <c r="AD3" s="290"/>
      <c r="AE3" s="290"/>
      <c r="AF3" s="290"/>
      <c r="AG3" s="290"/>
      <c r="AH3" s="290"/>
      <c r="AI3" s="290"/>
      <c r="AJ3" s="290"/>
      <c r="AK3" s="290"/>
      <c r="AL3" s="290"/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</row>
    <row r="4" spans="1:51" x14ac:dyDescent="0.35">
      <c r="A4" s="290"/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290"/>
      <c r="AA4" s="290"/>
      <c r="AB4" s="290"/>
      <c r="AC4" s="290"/>
      <c r="AD4" s="290"/>
      <c r="AE4" s="290"/>
      <c r="AF4" s="290"/>
      <c r="AG4" s="290"/>
      <c r="AH4" s="290"/>
      <c r="AI4" s="290"/>
      <c r="AJ4" s="290"/>
      <c r="AK4" s="290"/>
      <c r="AL4" s="290"/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</row>
    <row r="5" spans="1:51" ht="15" thickBot="1" x14ac:dyDescent="0.4">
      <c r="A5" s="290"/>
      <c r="B5" s="290"/>
      <c r="C5" s="290"/>
      <c r="D5" s="290"/>
      <c r="E5" s="290"/>
      <c r="F5" s="290"/>
      <c r="G5" s="290"/>
      <c r="H5" s="290"/>
      <c r="I5" s="290"/>
      <c r="J5" s="290"/>
      <c r="K5" s="290"/>
      <c r="L5" s="290"/>
      <c r="M5" s="290"/>
      <c r="N5" s="290"/>
      <c r="O5" s="290"/>
      <c r="P5" s="290"/>
      <c r="Q5" s="290"/>
      <c r="R5" s="317"/>
      <c r="S5" s="290"/>
      <c r="T5" s="290"/>
      <c r="U5" s="290"/>
      <c r="V5" s="290"/>
      <c r="W5" s="290"/>
      <c r="X5" s="290"/>
      <c r="Y5" s="290"/>
      <c r="Z5" s="290"/>
      <c r="AA5" s="290"/>
      <c r="AB5" s="290"/>
      <c r="AC5" s="290"/>
      <c r="AD5" s="290"/>
      <c r="AE5" s="290"/>
      <c r="AF5" s="290"/>
      <c r="AG5" s="290"/>
      <c r="AH5" s="290"/>
      <c r="AI5" s="290"/>
      <c r="AJ5" s="290"/>
      <c r="AK5" s="290"/>
      <c r="AL5" s="290"/>
      <c r="AM5" s="290"/>
      <c r="AN5" s="290"/>
      <c r="AO5" s="290"/>
      <c r="AP5" s="290"/>
      <c r="AQ5" s="290"/>
      <c r="AR5" s="290"/>
      <c r="AS5" s="290"/>
      <c r="AT5" s="290"/>
      <c r="AU5" s="290"/>
      <c r="AV5" s="290"/>
      <c r="AW5" s="290"/>
      <c r="AX5" s="290"/>
    </row>
    <row r="6" spans="1:51" ht="35.25" customHeight="1" thickBot="1" x14ac:dyDescent="0.4">
      <c r="A6" s="290"/>
      <c r="B6" s="727" t="s">
        <v>12</v>
      </c>
      <c r="C6" s="728"/>
      <c r="D6" s="729"/>
      <c r="E6" s="729"/>
      <c r="F6" s="729"/>
      <c r="G6" s="729"/>
      <c r="H6" s="729"/>
      <c r="I6" s="729"/>
      <c r="J6" s="729"/>
      <c r="K6" s="730"/>
      <c r="L6" s="725" t="s">
        <v>23</v>
      </c>
      <c r="M6" s="726"/>
      <c r="N6" s="731" t="s">
        <v>22</v>
      </c>
      <c r="O6" s="731"/>
      <c r="P6" s="731"/>
      <c r="Q6" s="731"/>
      <c r="R6" s="725" t="s">
        <v>21</v>
      </c>
      <c r="S6" s="726"/>
      <c r="T6" s="725" t="s">
        <v>14</v>
      </c>
      <c r="U6" s="726"/>
      <c r="V6" s="296"/>
      <c r="W6" s="732" t="s">
        <v>8</v>
      </c>
      <c r="X6" s="733"/>
      <c r="Y6" s="733"/>
      <c r="Z6" s="733"/>
      <c r="AA6" s="733"/>
      <c r="AB6" s="733"/>
      <c r="AC6" s="733"/>
      <c r="AD6" s="733"/>
      <c r="AE6" s="296"/>
      <c r="AF6" s="720" t="s">
        <v>9</v>
      </c>
      <c r="AG6" s="721"/>
      <c r="AH6" s="721"/>
      <c r="AI6" s="721"/>
      <c r="AJ6" s="721"/>
      <c r="AK6" s="721"/>
      <c r="AL6" s="721"/>
      <c r="AM6" s="721"/>
      <c r="AN6" s="722"/>
      <c r="AO6" s="296"/>
      <c r="AP6" s="723" t="s">
        <v>10</v>
      </c>
      <c r="AQ6" s="724"/>
      <c r="AR6" s="724"/>
      <c r="AS6" s="724"/>
      <c r="AT6" s="724"/>
      <c r="AU6" s="724"/>
      <c r="AV6" s="724"/>
      <c r="AW6" s="724"/>
      <c r="AX6" s="722"/>
      <c r="AY6" s="290"/>
    </row>
    <row r="7" spans="1:51" ht="97.5" customHeight="1" thickBot="1" x14ac:dyDescent="0.4">
      <c r="A7" s="290"/>
      <c r="B7" s="368" t="s">
        <v>11</v>
      </c>
      <c r="C7" s="443" t="s">
        <v>2848</v>
      </c>
      <c r="D7" s="149" t="s">
        <v>81</v>
      </c>
      <c r="E7" s="149" t="s">
        <v>227</v>
      </c>
      <c r="F7" s="149" t="s">
        <v>872</v>
      </c>
      <c r="G7" s="149" t="s">
        <v>1532</v>
      </c>
      <c r="H7" s="149" t="s">
        <v>195</v>
      </c>
      <c r="I7" s="149" t="s">
        <v>196</v>
      </c>
      <c r="J7" s="149" t="s">
        <v>1534</v>
      </c>
      <c r="K7" s="369" t="s">
        <v>1533</v>
      </c>
      <c r="L7" s="150" t="s">
        <v>80</v>
      </c>
      <c r="M7" s="151" t="s">
        <v>79</v>
      </c>
      <c r="N7" s="152" t="s">
        <v>78</v>
      </c>
      <c r="O7" s="153" t="s">
        <v>74</v>
      </c>
      <c r="P7" s="153" t="s">
        <v>75</v>
      </c>
      <c r="Q7" s="154" t="s">
        <v>76</v>
      </c>
      <c r="R7" s="150" t="s">
        <v>1538</v>
      </c>
      <c r="S7" s="151" t="s">
        <v>77</v>
      </c>
      <c r="T7" s="155" t="s">
        <v>201</v>
      </c>
      <c r="U7" s="151" t="s">
        <v>15</v>
      </c>
      <c r="V7" s="294"/>
      <c r="W7" s="156" t="str">
        <f>N1_C1</f>
        <v>WS01 - Clermont</v>
      </c>
      <c r="X7" s="157" t="str">
        <f>N1_C2</f>
        <v>WS02 - Moranbah</v>
      </c>
      <c r="Y7" s="157" t="str">
        <f>N1_C3</f>
        <v>WS03 - Dysart</v>
      </c>
      <c r="Z7" s="157" t="str">
        <f>N1_C4</f>
        <v>WS04 - Middlemount</v>
      </c>
      <c r="AA7" s="157" t="str">
        <f>N1_C5</f>
        <v>WS05 - Glenden</v>
      </c>
      <c r="AB7" s="157" t="str">
        <f>N1_C6</f>
        <v>WS06 - Nebo</v>
      </c>
      <c r="AC7" s="157" t="str">
        <f>N1_C7</f>
        <v>WS07 - Carmila</v>
      </c>
      <c r="AD7" s="158" t="str">
        <f>N1_C8</f>
        <v>WS08 - St Lawrence</v>
      </c>
      <c r="AE7" s="294"/>
      <c r="AF7" s="575" t="str">
        <f>N1_C1</f>
        <v>WS01 - Clermont</v>
      </c>
      <c r="AG7" s="576" t="str">
        <f>N1_C2</f>
        <v>WS02 - Moranbah</v>
      </c>
      <c r="AH7" s="576" t="str">
        <f>N1_C3</f>
        <v>WS03 - Dysart</v>
      </c>
      <c r="AI7" s="576" t="str">
        <f>N1_C4</f>
        <v>WS04 - Middlemount</v>
      </c>
      <c r="AJ7" s="576" t="str">
        <f>N1_C5</f>
        <v>WS05 - Glenden</v>
      </c>
      <c r="AK7" s="576" t="str">
        <f>N1_C6</f>
        <v>WS06 - Nebo</v>
      </c>
      <c r="AL7" s="576" t="str">
        <f>N1_C7</f>
        <v>WS07 - Carmila</v>
      </c>
      <c r="AM7" s="577" t="str">
        <f>N1_C8</f>
        <v>WS08 - St Lawrence</v>
      </c>
      <c r="AN7" s="340" t="s">
        <v>20</v>
      </c>
      <c r="AO7" s="294"/>
      <c r="AP7" s="156" t="str">
        <f>N1_C1</f>
        <v>WS01 - Clermont</v>
      </c>
      <c r="AQ7" s="157" t="str">
        <f>N1_C2</f>
        <v>WS02 - Moranbah</v>
      </c>
      <c r="AR7" s="157" t="str">
        <f>N1_C3</f>
        <v>WS03 - Dysart</v>
      </c>
      <c r="AS7" s="157" t="str">
        <f>N1_C4</f>
        <v>WS04 - Middlemount</v>
      </c>
      <c r="AT7" s="157" t="str">
        <f>N1_C5</f>
        <v>WS05 - Glenden</v>
      </c>
      <c r="AU7" s="158" t="str">
        <f>N1_C6</f>
        <v>WS06 - Nebo</v>
      </c>
      <c r="AV7" s="158" t="str">
        <f>N1_C7</f>
        <v>WS07 - Carmila</v>
      </c>
      <c r="AW7" s="158" t="str">
        <f>N1_C8</f>
        <v>WS08 - St Lawrence</v>
      </c>
      <c r="AX7" s="340" t="s">
        <v>20</v>
      </c>
      <c r="AY7" s="290"/>
    </row>
    <row r="8" spans="1:51" x14ac:dyDescent="0.35">
      <c r="A8" s="290"/>
      <c r="B8" s="163"/>
      <c r="C8" s="167"/>
      <c r="D8" s="164"/>
      <c r="E8" s="160"/>
      <c r="F8" s="160"/>
      <c r="G8" s="160"/>
      <c r="H8" s="164"/>
      <c r="I8" s="164"/>
      <c r="J8" s="164"/>
      <c r="K8" s="165"/>
      <c r="L8" s="163"/>
      <c r="M8" s="166"/>
      <c r="N8" s="167"/>
      <c r="O8" s="168"/>
      <c r="P8" s="169"/>
      <c r="Q8" s="170"/>
      <c r="R8" s="163"/>
      <c r="S8" s="171"/>
      <c r="T8" s="172"/>
      <c r="U8" s="166"/>
      <c r="V8" s="318"/>
      <c r="W8" s="581"/>
      <c r="X8" s="582"/>
      <c r="Y8" s="582"/>
      <c r="Z8" s="582"/>
      <c r="AA8" s="582"/>
      <c r="AB8" s="582"/>
      <c r="AC8" s="582"/>
      <c r="AD8" s="583"/>
      <c r="AE8" s="318"/>
      <c r="AF8" s="578">
        <f ca="1">IFERROR(Demands!$AB$18+Demands!$C$18,"")</f>
        <v>6105.4488522377851</v>
      </c>
      <c r="AG8" s="579">
        <f ca="1">IFERROR(Demands!$AB$19+Demands!$C$19,"")</f>
        <v>16150.853740115352</v>
      </c>
      <c r="AH8" s="579">
        <f ca="1">IFERROR(Demands!$AB$20+Demands!$C$20,"")</f>
        <v>7168.0761084809337</v>
      </c>
      <c r="AI8" s="579">
        <f ca="1">IFERROR(Demands!$AB$21+Demands!$C$21,"")</f>
        <v>4804.0113505125973</v>
      </c>
      <c r="AJ8" s="579">
        <f ca="1">IFERROR(Demands!$AB$22+Demands!$C$22,"")</f>
        <v>1722.8586382543533</v>
      </c>
      <c r="AK8" s="579">
        <f ca="1">IFERROR(Demands!$AB$23+Demands!$C$23,"")</f>
        <v>1398.8708803462232</v>
      </c>
      <c r="AL8" s="579">
        <f ca="1">IFERROR(Demands!$AB$24+Demands!$C$24,"")</f>
        <v>159.64983995313588</v>
      </c>
      <c r="AM8" s="580">
        <f ca="1">IFERROR(Demands!$AB$25+Demands!$C$25,"")</f>
        <v>315.81433758480284</v>
      </c>
      <c r="AN8" s="341">
        <f ca="1">SUM(AF8:AM8)</f>
        <v>37825.58374748518</v>
      </c>
      <c r="AO8" s="318"/>
      <c r="AP8" s="159"/>
      <c r="AQ8" s="160"/>
      <c r="AR8" s="160"/>
      <c r="AS8" s="160"/>
      <c r="AT8" s="160"/>
      <c r="AU8" s="160"/>
      <c r="AV8" s="160"/>
      <c r="AW8" s="160"/>
      <c r="AX8" s="162"/>
      <c r="AY8" s="290"/>
    </row>
    <row r="9" spans="1:51" x14ac:dyDescent="0.35">
      <c r="A9" s="290"/>
      <c r="B9" s="102"/>
      <c r="C9" s="444"/>
      <c r="D9" s="103"/>
      <c r="E9" s="103"/>
      <c r="F9" s="103"/>
      <c r="G9" s="103"/>
      <c r="H9" s="103"/>
      <c r="I9" s="103"/>
      <c r="J9" s="104"/>
      <c r="K9" s="105"/>
      <c r="L9" s="138"/>
      <c r="M9" s="139"/>
      <c r="N9" s="140"/>
      <c r="O9" s="337"/>
      <c r="P9" s="109"/>
      <c r="Q9" s="143"/>
      <c r="R9" s="111"/>
      <c r="S9" s="139"/>
      <c r="T9" s="113"/>
      <c r="U9" s="147"/>
      <c r="V9" s="290"/>
      <c r="W9" s="115"/>
      <c r="X9" s="116"/>
      <c r="Y9" s="116"/>
      <c r="Z9" s="116"/>
      <c r="AA9" s="116"/>
      <c r="AB9" s="116"/>
      <c r="AC9" s="116"/>
      <c r="AD9" s="117"/>
      <c r="AE9" s="296"/>
      <c r="AF9" s="124" t="str">
        <f t="shared" ref="AF9:AM9" si="0">IF(W9="","",AF$8)</f>
        <v/>
      </c>
      <c r="AG9" s="125" t="str">
        <f t="shared" si="0"/>
        <v/>
      </c>
      <c r="AH9" s="125" t="str">
        <f t="shared" si="0"/>
        <v/>
      </c>
      <c r="AI9" s="125" t="str">
        <f t="shared" si="0"/>
        <v/>
      </c>
      <c r="AJ9" s="125" t="str">
        <f t="shared" si="0"/>
        <v/>
      </c>
      <c r="AK9" s="125" t="str">
        <f t="shared" si="0"/>
        <v/>
      </c>
      <c r="AL9" s="125" t="str">
        <f t="shared" si="0"/>
        <v/>
      </c>
      <c r="AM9" s="126" t="str">
        <f t="shared" si="0"/>
        <v/>
      </c>
      <c r="AN9" s="342">
        <f>SUM(AF9:AM9)</f>
        <v>0</v>
      </c>
      <c r="AO9" s="290"/>
      <c r="AP9" s="124" t="str">
        <f t="shared" ref="AP9:AW10" si="1">IF(W9="","",IFERROR(W9*$U9,$U9/$AN9*AF9))</f>
        <v/>
      </c>
      <c r="AQ9" s="125" t="str">
        <f t="shared" si="1"/>
        <v/>
      </c>
      <c r="AR9" s="125" t="str">
        <f t="shared" si="1"/>
        <v/>
      </c>
      <c r="AS9" s="125" t="str">
        <f t="shared" si="1"/>
        <v/>
      </c>
      <c r="AT9" s="125" t="str">
        <f t="shared" si="1"/>
        <v/>
      </c>
      <c r="AU9" s="125" t="str">
        <f t="shared" si="1"/>
        <v/>
      </c>
      <c r="AV9" s="125" t="str">
        <f t="shared" si="1"/>
        <v/>
      </c>
      <c r="AW9" s="125" t="str">
        <f t="shared" si="1"/>
        <v/>
      </c>
      <c r="AX9" s="130">
        <f>SUM(AP9:AW9)</f>
        <v>0</v>
      </c>
      <c r="AY9" s="290"/>
    </row>
    <row r="10" spans="1:51" x14ac:dyDescent="0.35">
      <c r="A10" s="290"/>
      <c r="B10" s="474" t="s">
        <v>217</v>
      </c>
      <c r="C10" s="475"/>
      <c r="D10" s="103"/>
      <c r="E10" s="103"/>
      <c r="F10" s="103"/>
      <c r="G10" s="103"/>
      <c r="H10" s="103"/>
      <c r="I10" s="103"/>
      <c r="J10" s="104"/>
      <c r="K10" s="105"/>
      <c r="L10" s="138"/>
      <c r="M10" s="139"/>
      <c r="N10" s="140"/>
      <c r="O10" s="337"/>
      <c r="P10" s="109"/>
      <c r="Q10" s="143"/>
      <c r="R10" s="111"/>
      <c r="S10" s="139"/>
      <c r="T10" s="113"/>
      <c r="U10" s="147"/>
      <c r="V10" s="290"/>
      <c r="W10" s="500"/>
      <c r="X10" s="501"/>
      <c r="Y10" s="501"/>
      <c r="Z10" s="501"/>
      <c r="AA10" s="501"/>
      <c r="AB10" s="501"/>
      <c r="AC10" s="501"/>
      <c r="AD10" s="502"/>
      <c r="AE10" s="328"/>
      <c r="AF10" s="503" t="str">
        <f t="shared" ref="AF10:AF72" si="2">IF(W10="","",AF$8)</f>
        <v/>
      </c>
      <c r="AG10" s="504" t="str">
        <f t="shared" ref="AG10:AG72" si="3">IF(X10="","",AG$8)</f>
        <v/>
      </c>
      <c r="AH10" s="504" t="str">
        <f t="shared" ref="AH10:AH72" si="4">IF(Y10="","",AH$8)</f>
        <v/>
      </c>
      <c r="AI10" s="504" t="str">
        <f t="shared" ref="AI10:AI72" si="5">IF(Z10="","",AI$8)</f>
        <v/>
      </c>
      <c r="AJ10" s="504" t="str">
        <f t="shared" ref="AJ10:AJ72" si="6">IF(AA10="","",AJ$8)</f>
        <v/>
      </c>
      <c r="AK10" s="504" t="str">
        <f t="shared" ref="AK10:AK72" si="7">IF(AB10="","",AK$8)</f>
        <v/>
      </c>
      <c r="AL10" s="504" t="str">
        <f t="shared" ref="AL10:AL72" si="8">IF(AC10="","",AL$8)</f>
        <v/>
      </c>
      <c r="AM10" s="505" t="str">
        <f t="shared" ref="AM10:AM72" si="9">IF(AD10="","",AM$8)</f>
        <v/>
      </c>
      <c r="AN10" s="506">
        <f t="shared" ref="AN10:AN72" si="10">SUM(AF10:AM10)</f>
        <v>0</v>
      </c>
      <c r="AO10" s="322"/>
      <c r="AP10" s="503" t="str">
        <f t="shared" si="1"/>
        <v/>
      </c>
      <c r="AQ10" s="504" t="str">
        <f t="shared" si="1"/>
        <v/>
      </c>
      <c r="AR10" s="504" t="str">
        <f t="shared" si="1"/>
        <v/>
      </c>
      <c r="AS10" s="504" t="str">
        <f t="shared" si="1"/>
        <v/>
      </c>
      <c r="AT10" s="504" t="str">
        <f t="shared" si="1"/>
        <v/>
      </c>
      <c r="AU10" s="504" t="str">
        <f t="shared" si="1"/>
        <v/>
      </c>
      <c r="AV10" s="504" t="str">
        <f t="shared" si="1"/>
        <v/>
      </c>
      <c r="AW10" s="504" t="str">
        <f t="shared" si="1"/>
        <v/>
      </c>
      <c r="AX10" s="507">
        <f>SUM(AP10:AW10)</f>
        <v>0</v>
      </c>
      <c r="AY10" s="290"/>
    </row>
    <row r="11" spans="1:51" x14ac:dyDescent="0.35">
      <c r="A11" s="290"/>
      <c r="B11" s="593" t="s">
        <v>229</v>
      </c>
      <c r="C11" s="594" t="s">
        <v>3116</v>
      </c>
      <c r="D11" s="485" t="s">
        <v>218</v>
      </c>
      <c r="E11" s="485" t="s">
        <v>3341</v>
      </c>
      <c r="F11" s="485"/>
      <c r="G11" s="485"/>
      <c r="H11" s="485"/>
      <c r="I11" s="595"/>
      <c r="J11" s="487"/>
      <c r="K11" s="488">
        <v>1</v>
      </c>
      <c r="L11" s="489" t="str">
        <f t="shared" ref="L11:L84" si="11">IFERROR(VLOOKUP(H11,UR_N1,3,FALSE),"")</f>
        <v/>
      </c>
      <c r="M11" s="490">
        <f t="shared" ref="M11:M85" si="12">IFERROR(L11*J11,0)</f>
        <v>0</v>
      </c>
      <c r="N11" s="491" t="str">
        <f t="shared" ref="N11:N84" si="13">IFERROR(VLOOKUP(I11,UR_N1,3,FALSE),"")</f>
        <v/>
      </c>
      <c r="O11" s="492">
        <v>467540.87176458485</v>
      </c>
      <c r="P11" s="493">
        <v>1</v>
      </c>
      <c r="Q11" s="499">
        <f t="shared" ref="Q11:Q85" si="14">O11*P11</f>
        <v>467540.87176458485</v>
      </c>
      <c r="R11" s="495">
        <v>0.13</v>
      </c>
      <c r="S11" s="490">
        <f t="shared" ref="S11:S85" si="15">Q11*(1+R11)</f>
        <v>528321.18509398086</v>
      </c>
      <c r="T11" s="574"/>
      <c r="U11" s="494">
        <f t="shared" ref="U11:U85" si="16">(S11*(1-T11))+M11</f>
        <v>528321.18509398086</v>
      </c>
      <c r="V11" s="290"/>
      <c r="W11" s="500"/>
      <c r="X11" s="501"/>
      <c r="Y11" s="501"/>
      <c r="Z11" s="501"/>
      <c r="AA11" s="501"/>
      <c r="AB11" s="501" t="s">
        <v>115</v>
      </c>
      <c r="AC11" s="501"/>
      <c r="AD11" s="502"/>
      <c r="AE11" s="328"/>
      <c r="AF11" s="503" t="str">
        <f t="shared" si="2"/>
        <v/>
      </c>
      <c r="AG11" s="504" t="str">
        <f t="shared" si="3"/>
        <v/>
      </c>
      <c r="AH11" s="504" t="str">
        <f t="shared" si="4"/>
        <v/>
      </c>
      <c r="AI11" s="504" t="str">
        <f t="shared" si="5"/>
        <v/>
      </c>
      <c r="AJ11" s="504" t="str">
        <f t="shared" si="6"/>
        <v/>
      </c>
      <c r="AK11" s="504">
        <f t="shared" ca="1" si="7"/>
        <v>1398.8708803462232</v>
      </c>
      <c r="AL11" s="504" t="str">
        <f t="shared" si="8"/>
        <v/>
      </c>
      <c r="AM11" s="505" t="str">
        <f t="shared" si="9"/>
        <v/>
      </c>
      <c r="AN11" s="506">
        <f t="shared" ca="1" si="10"/>
        <v>1398.8708803462232</v>
      </c>
      <c r="AO11" s="322"/>
      <c r="AP11" s="503" t="str">
        <f t="shared" ref="AP11:AP74" si="17">IF(W11="","",IFERROR(W11*$U11,$U11/$AN11*AF11))</f>
        <v/>
      </c>
      <c r="AQ11" s="504" t="str">
        <f t="shared" ref="AQ11:AQ74" si="18">IF(X11="","",IFERROR(X11*$U11,$U11/$AN11*AG11))</f>
        <v/>
      </c>
      <c r="AR11" s="504" t="str">
        <f t="shared" ref="AR11:AR74" si="19">IF(Y11="","",IFERROR(Y11*$U11,$U11/$AN11*AH11))</f>
        <v/>
      </c>
      <c r="AS11" s="504" t="str">
        <f t="shared" ref="AS11:AS74" si="20">IF(Z11="","",IFERROR(Z11*$U11,$U11/$AN11*AI11))</f>
        <v/>
      </c>
      <c r="AT11" s="504" t="str">
        <f t="shared" ref="AT11:AT74" si="21">IF(AA11="","",IFERROR(AA11*$U11,$U11/$AN11*AJ11))</f>
        <v/>
      </c>
      <c r="AU11" s="504">
        <f t="shared" ref="AU11:AU74" ca="1" si="22">IF(AB11="","",IFERROR(AB11*$U11,$U11/$AN11*AK11))</f>
        <v>528321.18509398086</v>
      </c>
      <c r="AV11" s="504" t="str">
        <f t="shared" ref="AV11:AV74" si="23">IF(AC11="","",IFERROR(AC11*$U11,$U11/$AN11*AL11))</f>
        <v/>
      </c>
      <c r="AW11" s="504" t="str">
        <f t="shared" ref="AW11:AW74" si="24">IF(AD11="","",IFERROR(AD11*$U11,$U11/$AN11*AM11))</f>
        <v/>
      </c>
      <c r="AX11" s="507">
        <f t="shared" ref="AX11:AX74" ca="1" si="25">SUM(AP11:AW11)</f>
        <v>528321.18509398086</v>
      </c>
      <c r="AY11" s="290"/>
    </row>
    <row r="12" spans="1:51" x14ac:dyDescent="0.35">
      <c r="A12" s="290"/>
      <c r="B12" s="593" t="s">
        <v>230</v>
      </c>
      <c r="C12" s="594" t="s">
        <v>3117</v>
      </c>
      <c r="D12" s="485" t="s">
        <v>218</v>
      </c>
      <c r="E12" s="485" t="s">
        <v>3342</v>
      </c>
      <c r="F12" s="485"/>
      <c r="G12" s="485"/>
      <c r="H12" s="485"/>
      <c r="I12" s="595"/>
      <c r="J12" s="487"/>
      <c r="K12" s="488">
        <v>1</v>
      </c>
      <c r="L12" s="489" t="str">
        <f t="shared" si="11"/>
        <v/>
      </c>
      <c r="M12" s="490">
        <f t="shared" si="12"/>
        <v>0</v>
      </c>
      <c r="N12" s="491" t="str">
        <f t="shared" si="13"/>
        <v/>
      </c>
      <c r="O12" s="492">
        <v>478803.78440376051</v>
      </c>
      <c r="P12" s="493">
        <v>1</v>
      </c>
      <c r="Q12" s="499">
        <f t="shared" si="14"/>
        <v>478803.78440376051</v>
      </c>
      <c r="R12" s="495">
        <v>0.13</v>
      </c>
      <c r="S12" s="490">
        <f t="shared" si="15"/>
        <v>541048.27637624927</v>
      </c>
      <c r="T12" s="574"/>
      <c r="U12" s="494">
        <f t="shared" si="16"/>
        <v>541048.27637624927</v>
      </c>
      <c r="V12" s="290"/>
      <c r="W12" s="500"/>
      <c r="X12" s="501"/>
      <c r="Y12" s="501"/>
      <c r="Z12" s="501"/>
      <c r="AA12" s="501"/>
      <c r="AB12" s="501" t="s">
        <v>115</v>
      </c>
      <c r="AC12" s="501"/>
      <c r="AD12" s="502"/>
      <c r="AE12" s="328"/>
      <c r="AF12" s="503" t="str">
        <f t="shared" si="2"/>
        <v/>
      </c>
      <c r="AG12" s="504" t="str">
        <f t="shared" si="3"/>
        <v/>
      </c>
      <c r="AH12" s="504" t="str">
        <f t="shared" si="4"/>
        <v/>
      </c>
      <c r="AI12" s="504" t="str">
        <f t="shared" si="5"/>
        <v/>
      </c>
      <c r="AJ12" s="504" t="str">
        <f t="shared" si="6"/>
        <v/>
      </c>
      <c r="AK12" s="504">
        <f t="shared" ca="1" si="7"/>
        <v>1398.8708803462232</v>
      </c>
      <c r="AL12" s="504" t="str">
        <f t="shared" si="8"/>
        <v/>
      </c>
      <c r="AM12" s="505" t="str">
        <f t="shared" si="9"/>
        <v/>
      </c>
      <c r="AN12" s="506">
        <f t="shared" ca="1" si="10"/>
        <v>1398.8708803462232</v>
      </c>
      <c r="AO12" s="322"/>
      <c r="AP12" s="503" t="str">
        <f t="shared" si="17"/>
        <v/>
      </c>
      <c r="AQ12" s="504" t="str">
        <f t="shared" si="18"/>
        <v/>
      </c>
      <c r="AR12" s="504" t="str">
        <f t="shared" si="19"/>
        <v/>
      </c>
      <c r="AS12" s="504" t="str">
        <f t="shared" si="20"/>
        <v/>
      </c>
      <c r="AT12" s="504" t="str">
        <f t="shared" si="21"/>
        <v/>
      </c>
      <c r="AU12" s="504">
        <f t="shared" ca="1" si="22"/>
        <v>541048.27637624927</v>
      </c>
      <c r="AV12" s="504" t="str">
        <f t="shared" si="23"/>
        <v/>
      </c>
      <c r="AW12" s="504" t="str">
        <f t="shared" si="24"/>
        <v/>
      </c>
      <c r="AX12" s="507">
        <f t="shared" ca="1" si="25"/>
        <v>541048.27637624927</v>
      </c>
      <c r="AY12" s="290"/>
    </row>
    <row r="13" spans="1:51" x14ac:dyDescent="0.35">
      <c r="A13" s="290"/>
      <c r="B13" s="593" t="s">
        <v>231</v>
      </c>
      <c r="C13" s="594" t="s">
        <v>3118</v>
      </c>
      <c r="D13" s="485" t="s">
        <v>218</v>
      </c>
      <c r="E13" s="485" t="s">
        <v>3343</v>
      </c>
      <c r="F13" s="485"/>
      <c r="G13" s="485"/>
      <c r="H13" s="485"/>
      <c r="I13" s="595"/>
      <c r="J13" s="487"/>
      <c r="K13" s="488">
        <v>1</v>
      </c>
      <c r="L13" s="489" t="str">
        <f t="shared" si="11"/>
        <v/>
      </c>
      <c r="M13" s="490">
        <f t="shared" si="12"/>
        <v>0</v>
      </c>
      <c r="N13" s="491" t="str">
        <f t="shared" si="13"/>
        <v/>
      </c>
      <c r="O13" s="492">
        <v>415467.65956087376</v>
      </c>
      <c r="P13" s="493">
        <v>1</v>
      </c>
      <c r="Q13" s="499">
        <f t="shared" si="14"/>
        <v>415467.65956087376</v>
      </c>
      <c r="R13" s="495">
        <v>0.13</v>
      </c>
      <c r="S13" s="490">
        <f t="shared" si="15"/>
        <v>469478.45530378731</v>
      </c>
      <c r="T13" s="574"/>
      <c r="U13" s="494">
        <f t="shared" si="16"/>
        <v>469478.45530378731</v>
      </c>
      <c r="V13" s="290"/>
      <c r="W13" s="500"/>
      <c r="X13" s="501"/>
      <c r="Y13" s="501"/>
      <c r="Z13" s="501"/>
      <c r="AA13" s="501"/>
      <c r="AB13" s="501" t="s">
        <v>115</v>
      </c>
      <c r="AC13" s="501"/>
      <c r="AD13" s="502"/>
      <c r="AE13" s="328"/>
      <c r="AF13" s="503" t="str">
        <f t="shared" si="2"/>
        <v/>
      </c>
      <c r="AG13" s="504" t="str">
        <f t="shared" si="3"/>
        <v/>
      </c>
      <c r="AH13" s="504" t="str">
        <f t="shared" si="4"/>
        <v/>
      </c>
      <c r="AI13" s="504" t="str">
        <f t="shared" si="5"/>
        <v/>
      </c>
      <c r="AJ13" s="504" t="str">
        <f t="shared" si="6"/>
        <v/>
      </c>
      <c r="AK13" s="504">
        <f t="shared" ca="1" si="7"/>
        <v>1398.8708803462232</v>
      </c>
      <c r="AL13" s="504" t="str">
        <f t="shared" si="8"/>
        <v/>
      </c>
      <c r="AM13" s="505" t="str">
        <f t="shared" si="9"/>
        <v/>
      </c>
      <c r="AN13" s="506">
        <f t="shared" ca="1" si="10"/>
        <v>1398.8708803462232</v>
      </c>
      <c r="AO13" s="322"/>
      <c r="AP13" s="503" t="str">
        <f t="shared" si="17"/>
        <v/>
      </c>
      <c r="AQ13" s="504" t="str">
        <f t="shared" si="18"/>
        <v/>
      </c>
      <c r="AR13" s="504" t="str">
        <f t="shared" si="19"/>
        <v/>
      </c>
      <c r="AS13" s="504" t="str">
        <f t="shared" si="20"/>
        <v/>
      </c>
      <c r="AT13" s="504" t="str">
        <f t="shared" si="21"/>
        <v/>
      </c>
      <c r="AU13" s="504">
        <f t="shared" ca="1" si="22"/>
        <v>469478.45530378731</v>
      </c>
      <c r="AV13" s="504" t="str">
        <f t="shared" si="23"/>
        <v/>
      </c>
      <c r="AW13" s="504" t="str">
        <f t="shared" si="24"/>
        <v/>
      </c>
      <c r="AX13" s="507">
        <f t="shared" ca="1" si="25"/>
        <v>469478.45530378731</v>
      </c>
      <c r="AY13" s="290"/>
    </row>
    <row r="14" spans="1:51" x14ac:dyDescent="0.35">
      <c r="A14" s="290"/>
      <c r="B14" s="593" t="s">
        <v>232</v>
      </c>
      <c r="C14" s="594" t="s">
        <v>3119</v>
      </c>
      <c r="D14" s="485" t="s">
        <v>218</v>
      </c>
      <c r="E14" s="485" t="s">
        <v>3344</v>
      </c>
      <c r="F14" s="485"/>
      <c r="G14" s="485"/>
      <c r="H14" s="485"/>
      <c r="I14" s="595"/>
      <c r="J14" s="487"/>
      <c r="K14" s="488">
        <v>1</v>
      </c>
      <c r="L14" s="489" t="str">
        <f t="shared" si="11"/>
        <v/>
      </c>
      <c r="M14" s="490">
        <f t="shared" si="12"/>
        <v>0</v>
      </c>
      <c r="N14" s="491" t="str">
        <f t="shared" si="13"/>
        <v/>
      </c>
      <c r="O14" s="492">
        <v>180537.96787394845</v>
      </c>
      <c r="P14" s="493">
        <v>1</v>
      </c>
      <c r="Q14" s="499">
        <f t="shared" si="14"/>
        <v>180537.96787394845</v>
      </c>
      <c r="R14" s="495">
        <v>0.13</v>
      </c>
      <c r="S14" s="490">
        <f t="shared" si="15"/>
        <v>204007.90369756173</v>
      </c>
      <c r="T14" s="574"/>
      <c r="U14" s="494">
        <f t="shared" si="16"/>
        <v>204007.90369756173</v>
      </c>
      <c r="V14" s="290"/>
      <c r="W14" s="500"/>
      <c r="X14" s="501"/>
      <c r="Y14" s="501"/>
      <c r="Z14" s="501"/>
      <c r="AA14" s="501"/>
      <c r="AB14" s="501" t="s">
        <v>115</v>
      </c>
      <c r="AC14" s="501"/>
      <c r="AD14" s="502"/>
      <c r="AE14" s="328"/>
      <c r="AF14" s="503" t="str">
        <f t="shared" si="2"/>
        <v/>
      </c>
      <c r="AG14" s="504" t="str">
        <f t="shared" si="3"/>
        <v/>
      </c>
      <c r="AH14" s="504" t="str">
        <f t="shared" si="4"/>
        <v/>
      </c>
      <c r="AI14" s="504" t="str">
        <f t="shared" si="5"/>
        <v/>
      </c>
      <c r="AJ14" s="504" t="str">
        <f t="shared" si="6"/>
        <v/>
      </c>
      <c r="AK14" s="504">
        <f t="shared" ca="1" si="7"/>
        <v>1398.8708803462232</v>
      </c>
      <c r="AL14" s="504" t="str">
        <f t="shared" si="8"/>
        <v/>
      </c>
      <c r="AM14" s="505" t="str">
        <f t="shared" si="9"/>
        <v/>
      </c>
      <c r="AN14" s="506">
        <f t="shared" ca="1" si="10"/>
        <v>1398.8708803462232</v>
      </c>
      <c r="AO14" s="322"/>
      <c r="AP14" s="503" t="str">
        <f t="shared" si="17"/>
        <v/>
      </c>
      <c r="AQ14" s="504" t="str">
        <f t="shared" si="18"/>
        <v/>
      </c>
      <c r="AR14" s="504" t="str">
        <f t="shared" si="19"/>
        <v/>
      </c>
      <c r="AS14" s="504" t="str">
        <f t="shared" si="20"/>
        <v/>
      </c>
      <c r="AT14" s="504" t="str">
        <f t="shared" si="21"/>
        <v/>
      </c>
      <c r="AU14" s="504">
        <f t="shared" ca="1" si="22"/>
        <v>204007.90369756173</v>
      </c>
      <c r="AV14" s="504" t="str">
        <f t="shared" si="23"/>
        <v/>
      </c>
      <c r="AW14" s="504" t="str">
        <f t="shared" si="24"/>
        <v/>
      </c>
      <c r="AX14" s="507">
        <f t="shared" ca="1" si="25"/>
        <v>204007.90369756173</v>
      </c>
      <c r="AY14" s="290"/>
    </row>
    <row r="15" spans="1:51" x14ac:dyDescent="0.35">
      <c r="A15" s="290"/>
      <c r="B15" s="593" t="s">
        <v>233</v>
      </c>
      <c r="C15" s="594" t="s">
        <v>3205</v>
      </c>
      <c r="D15" s="485" t="s">
        <v>219</v>
      </c>
      <c r="E15" s="485" t="s">
        <v>1561</v>
      </c>
      <c r="F15" s="485"/>
      <c r="G15" s="485"/>
      <c r="H15" s="485"/>
      <c r="I15" s="595"/>
      <c r="J15" s="487"/>
      <c r="K15" s="488">
        <v>1</v>
      </c>
      <c r="L15" s="489" t="str">
        <f t="shared" si="11"/>
        <v/>
      </c>
      <c r="M15" s="490">
        <f t="shared" si="12"/>
        <v>0</v>
      </c>
      <c r="N15" s="491" t="str">
        <f t="shared" si="13"/>
        <v/>
      </c>
      <c r="O15" s="492">
        <v>1494724.4736883882</v>
      </c>
      <c r="P15" s="493">
        <v>1</v>
      </c>
      <c r="Q15" s="499">
        <f t="shared" si="14"/>
        <v>1494724.4736883882</v>
      </c>
      <c r="R15" s="495">
        <v>0.13</v>
      </c>
      <c r="S15" s="490">
        <f t="shared" si="15"/>
        <v>1689038.6552678787</v>
      </c>
      <c r="T15" s="574"/>
      <c r="U15" s="494">
        <f t="shared" si="16"/>
        <v>1689038.6552678787</v>
      </c>
      <c r="V15" s="290"/>
      <c r="W15" s="500"/>
      <c r="X15" s="501"/>
      <c r="Y15" s="501"/>
      <c r="Z15" s="501"/>
      <c r="AA15" s="501"/>
      <c r="AB15" s="501" t="s">
        <v>115</v>
      </c>
      <c r="AC15" s="501"/>
      <c r="AD15" s="502"/>
      <c r="AE15" s="328"/>
      <c r="AF15" s="503" t="str">
        <f t="shared" si="2"/>
        <v/>
      </c>
      <c r="AG15" s="504" t="str">
        <f t="shared" si="3"/>
        <v/>
      </c>
      <c r="AH15" s="504" t="str">
        <f t="shared" si="4"/>
        <v/>
      </c>
      <c r="AI15" s="504" t="str">
        <f t="shared" si="5"/>
        <v/>
      </c>
      <c r="AJ15" s="504" t="str">
        <f t="shared" si="6"/>
        <v/>
      </c>
      <c r="AK15" s="504">
        <f t="shared" ca="1" si="7"/>
        <v>1398.8708803462232</v>
      </c>
      <c r="AL15" s="504" t="str">
        <f t="shared" si="8"/>
        <v/>
      </c>
      <c r="AM15" s="505" t="str">
        <f t="shared" si="9"/>
        <v/>
      </c>
      <c r="AN15" s="506">
        <f t="shared" ca="1" si="10"/>
        <v>1398.8708803462232</v>
      </c>
      <c r="AO15" s="322"/>
      <c r="AP15" s="503" t="str">
        <f t="shared" si="17"/>
        <v/>
      </c>
      <c r="AQ15" s="504" t="str">
        <f t="shared" si="18"/>
        <v/>
      </c>
      <c r="AR15" s="504" t="str">
        <f t="shared" si="19"/>
        <v/>
      </c>
      <c r="AS15" s="504" t="str">
        <f t="shared" si="20"/>
        <v/>
      </c>
      <c r="AT15" s="504" t="str">
        <f t="shared" si="21"/>
        <v/>
      </c>
      <c r="AU15" s="504">
        <f t="shared" ca="1" si="22"/>
        <v>1689038.6552678787</v>
      </c>
      <c r="AV15" s="504" t="str">
        <f t="shared" si="23"/>
        <v/>
      </c>
      <c r="AW15" s="504" t="str">
        <f t="shared" si="24"/>
        <v/>
      </c>
      <c r="AX15" s="507">
        <f t="shared" ca="1" si="25"/>
        <v>1689038.6552678787</v>
      </c>
      <c r="AY15" s="290"/>
    </row>
    <row r="16" spans="1:51" ht="28.5" x14ac:dyDescent="0.35">
      <c r="A16" s="290"/>
      <c r="B16" s="593" t="s">
        <v>234</v>
      </c>
      <c r="C16" s="596" t="s">
        <v>3204</v>
      </c>
      <c r="D16" s="485" t="s">
        <v>219</v>
      </c>
      <c r="E16" s="485" t="s">
        <v>1562</v>
      </c>
      <c r="F16" s="485"/>
      <c r="G16" s="485"/>
      <c r="H16" s="485"/>
      <c r="I16" s="595"/>
      <c r="J16" s="487"/>
      <c r="K16" s="488">
        <v>1</v>
      </c>
      <c r="L16" s="489" t="str">
        <f t="shared" si="11"/>
        <v/>
      </c>
      <c r="M16" s="490">
        <f t="shared" si="12"/>
        <v>0</v>
      </c>
      <c r="N16" s="491" t="str">
        <f t="shared" si="13"/>
        <v/>
      </c>
      <c r="O16" s="492">
        <v>4154712.6126618711</v>
      </c>
      <c r="P16" s="493">
        <v>1</v>
      </c>
      <c r="Q16" s="499">
        <f t="shared" si="14"/>
        <v>4154712.6126618711</v>
      </c>
      <c r="R16" s="495">
        <v>0.13</v>
      </c>
      <c r="S16" s="490">
        <f t="shared" si="15"/>
        <v>4694825.2523079142</v>
      </c>
      <c r="T16" s="574"/>
      <c r="U16" s="494">
        <f t="shared" si="16"/>
        <v>4694825.2523079142</v>
      </c>
      <c r="V16" s="290"/>
      <c r="W16" s="500" t="s">
        <v>115</v>
      </c>
      <c r="X16" s="501"/>
      <c r="Y16" s="501"/>
      <c r="Z16" s="501"/>
      <c r="AA16" s="501"/>
      <c r="AB16" s="501"/>
      <c r="AC16" s="501"/>
      <c r="AD16" s="502"/>
      <c r="AE16" s="328"/>
      <c r="AF16" s="503">
        <f t="shared" ca="1" si="2"/>
        <v>6105.4488522377851</v>
      </c>
      <c r="AG16" s="504" t="str">
        <f t="shared" si="3"/>
        <v/>
      </c>
      <c r="AH16" s="504" t="str">
        <f t="shared" si="4"/>
        <v/>
      </c>
      <c r="AI16" s="504" t="str">
        <f t="shared" si="5"/>
        <v/>
      </c>
      <c r="AJ16" s="504" t="str">
        <f t="shared" si="6"/>
        <v/>
      </c>
      <c r="AK16" s="504" t="str">
        <f t="shared" si="7"/>
        <v/>
      </c>
      <c r="AL16" s="504" t="str">
        <f t="shared" si="8"/>
        <v/>
      </c>
      <c r="AM16" s="505" t="str">
        <f t="shared" si="9"/>
        <v/>
      </c>
      <c r="AN16" s="506">
        <f t="shared" ca="1" si="10"/>
        <v>6105.4488522377851</v>
      </c>
      <c r="AO16" s="322"/>
      <c r="AP16" s="503">
        <f t="shared" ca="1" si="17"/>
        <v>4694825.2523079142</v>
      </c>
      <c r="AQ16" s="504" t="str">
        <f t="shared" si="18"/>
        <v/>
      </c>
      <c r="AR16" s="504" t="str">
        <f t="shared" si="19"/>
        <v/>
      </c>
      <c r="AS16" s="504" t="str">
        <f t="shared" si="20"/>
        <v/>
      </c>
      <c r="AT16" s="504" t="str">
        <f t="shared" si="21"/>
        <v/>
      </c>
      <c r="AU16" s="504" t="str">
        <f t="shared" si="22"/>
        <v/>
      </c>
      <c r="AV16" s="504" t="str">
        <f t="shared" si="23"/>
        <v/>
      </c>
      <c r="AW16" s="504" t="str">
        <f t="shared" si="24"/>
        <v/>
      </c>
      <c r="AX16" s="507">
        <f t="shared" ca="1" si="25"/>
        <v>4694825.2523079142</v>
      </c>
      <c r="AY16" s="290"/>
    </row>
    <row r="17" spans="1:51" x14ac:dyDescent="0.35">
      <c r="A17" s="290"/>
      <c r="B17" s="593" t="s">
        <v>235</v>
      </c>
      <c r="C17" s="594" t="s">
        <v>3206</v>
      </c>
      <c r="D17" s="485" t="s">
        <v>219</v>
      </c>
      <c r="E17" s="485" t="s">
        <v>1563</v>
      </c>
      <c r="F17" s="485"/>
      <c r="G17" s="485"/>
      <c r="H17" s="485"/>
      <c r="I17" s="595"/>
      <c r="J17" s="487"/>
      <c r="K17" s="488">
        <v>1</v>
      </c>
      <c r="L17" s="489" t="str">
        <f t="shared" si="11"/>
        <v/>
      </c>
      <c r="M17" s="490">
        <f t="shared" si="12"/>
        <v>0</v>
      </c>
      <c r="N17" s="491" t="str">
        <f t="shared" si="13"/>
        <v/>
      </c>
      <c r="O17" s="492">
        <v>2846600.8564808122</v>
      </c>
      <c r="P17" s="493">
        <v>1</v>
      </c>
      <c r="Q17" s="499">
        <f t="shared" si="14"/>
        <v>2846600.8564808122</v>
      </c>
      <c r="R17" s="495">
        <v>0.13</v>
      </c>
      <c r="S17" s="490">
        <f t="shared" si="15"/>
        <v>3216658.9678233173</v>
      </c>
      <c r="T17" s="574"/>
      <c r="U17" s="494">
        <f t="shared" si="16"/>
        <v>3216658.9678233173</v>
      </c>
      <c r="V17" s="290"/>
      <c r="W17" s="500"/>
      <c r="X17" s="501"/>
      <c r="Y17" s="501" t="s">
        <v>115</v>
      </c>
      <c r="Z17" s="501"/>
      <c r="AA17" s="501"/>
      <c r="AB17" s="501"/>
      <c r="AC17" s="501"/>
      <c r="AD17" s="502"/>
      <c r="AE17" s="328"/>
      <c r="AF17" s="503" t="str">
        <f t="shared" si="2"/>
        <v/>
      </c>
      <c r="AG17" s="504" t="str">
        <f t="shared" si="3"/>
        <v/>
      </c>
      <c r="AH17" s="504">
        <f t="shared" ca="1" si="4"/>
        <v>7168.0761084809337</v>
      </c>
      <c r="AI17" s="504" t="str">
        <f t="shared" si="5"/>
        <v/>
      </c>
      <c r="AJ17" s="504" t="str">
        <f t="shared" si="6"/>
        <v/>
      </c>
      <c r="AK17" s="504" t="str">
        <f t="shared" si="7"/>
        <v/>
      </c>
      <c r="AL17" s="504" t="str">
        <f t="shared" si="8"/>
        <v/>
      </c>
      <c r="AM17" s="505" t="str">
        <f t="shared" si="9"/>
        <v/>
      </c>
      <c r="AN17" s="506">
        <f t="shared" ca="1" si="10"/>
        <v>7168.0761084809337</v>
      </c>
      <c r="AO17" s="322"/>
      <c r="AP17" s="503" t="str">
        <f t="shared" si="17"/>
        <v/>
      </c>
      <c r="AQ17" s="504" t="str">
        <f t="shared" si="18"/>
        <v/>
      </c>
      <c r="AR17" s="504">
        <f t="shared" ca="1" si="19"/>
        <v>3216658.9678233173</v>
      </c>
      <c r="AS17" s="504" t="str">
        <f t="shared" si="20"/>
        <v/>
      </c>
      <c r="AT17" s="504" t="str">
        <f t="shared" si="21"/>
        <v/>
      </c>
      <c r="AU17" s="504" t="str">
        <f t="shared" si="22"/>
        <v/>
      </c>
      <c r="AV17" s="504" t="str">
        <f t="shared" si="23"/>
        <v/>
      </c>
      <c r="AW17" s="504" t="str">
        <f t="shared" si="24"/>
        <v/>
      </c>
      <c r="AX17" s="507">
        <f t="shared" ca="1" si="25"/>
        <v>3216658.9678233173</v>
      </c>
      <c r="AY17" s="290"/>
    </row>
    <row r="18" spans="1:51" x14ac:dyDescent="0.35">
      <c r="A18" s="290"/>
      <c r="B18" s="593" t="s">
        <v>236</v>
      </c>
      <c r="C18" s="594" t="s">
        <v>3207</v>
      </c>
      <c r="D18" s="485" t="s">
        <v>219</v>
      </c>
      <c r="E18" s="485" t="s">
        <v>1564</v>
      </c>
      <c r="F18" s="485"/>
      <c r="G18" s="485"/>
      <c r="H18" s="485"/>
      <c r="I18" s="595"/>
      <c r="J18" s="487"/>
      <c r="K18" s="488">
        <v>1</v>
      </c>
      <c r="L18" s="489" t="str">
        <f t="shared" si="11"/>
        <v/>
      </c>
      <c r="M18" s="490">
        <f t="shared" si="12"/>
        <v>0</v>
      </c>
      <c r="N18" s="491" t="str">
        <f t="shared" si="13"/>
        <v/>
      </c>
      <c r="O18" s="492">
        <v>3374452.0207827836</v>
      </c>
      <c r="P18" s="493">
        <v>1</v>
      </c>
      <c r="Q18" s="499">
        <f t="shared" si="14"/>
        <v>3374452.0207827836</v>
      </c>
      <c r="R18" s="495">
        <v>0.13</v>
      </c>
      <c r="S18" s="490">
        <f t="shared" si="15"/>
        <v>3813130.7834845451</v>
      </c>
      <c r="T18" s="574"/>
      <c r="U18" s="494">
        <f t="shared" si="16"/>
        <v>3813130.7834845451</v>
      </c>
      <c r="V18" s="290"/>
      <c r="W18" s="500"/>
      <c r="X18" s="501"/>
      <c r="Y18" s="501"/>
      <c r="Z18" s="501" t="s">
        <v>115</v>
      </c>
      <c r="AA18" s="501"/>
      <c r="AB18" s="501"/>
      <c r="AC18" s="501"/>
      <c r="AD18" s="502"/>
      <c r="AE18" s="328"/>
      <c r="AF18" s="503" t="str">
        <f t="shared" si="2"/>
        <v/>
      </c>
      <c r="AG18" s="504" t="str">
        <f t="shared" si="3"/>
        <v/>
      </c>
      <c r="AH18" s="504" t="str">
        <f t="shared" si="4"/>
        <v/>
      </c>
      <c r="AI18" s="504">
        <f t="shared" ca="1" si="5"/>
        <v>4804.0113505125973</v>
      </c>
      <c r="AJ18" s="504" t="str">
        <f t="shared" si="6"/>
        <v/>
      </c>
      <c r="AK18" s="504" t="str">
        <f t="shared" si="7"/>
        <v/>
      </c>
      <c r="AL18" s="504" t="str">
        <f t="shared" si="8"/>
        <v/>
      </c>
      <c r="AM18" s="505" t="str">
        <f t="shared" si="9"/>
        <v/>
      </c>
      <c r="AN18" s="506">
        <f t="shared" ca="1" si="10"/>
        <v>4804.0113505125973</v>
      </c>
      <c r="AO18" s="322"/>
      <c r="AP18" s="503" t="str">
        <f t="shared" si="17"/>
        <v/>
      </c>
      <c r="AQ18" s="504" t="str">
        <f t="shared" si="18"/>
        <v/>
      </c>
      <c r="AR18" s="504" t="str">
        <f t="shared" si="19"/>
        <v/>
      </c>
      <c r="AS18" s="504">
        <f t="shared" ca="1" si="20"/>
        <v>3813130.7834845451</v>
      </c>
      <c r="AT18" s="504" t="str">
        <f t="shared" si="21"/>
        <v/>
      </c>
      <c r="AU18" s="504" t="str">
        <f t="shared" si="22"/>
        <v/>
      </c>
      <c r="AV18" s="504" t="str">
        <f t="shared" si="23"/>
        <v/>
      </c>
      <c r="AW18" s="504" t="str">
        <f t="shared" si="24"/>
        <v/>
      </c>
      <c r="AX18" s="507">
        <f t="shared" ca="1" si="25"/>
        <v>3813130.7834845451</v>
      </c>
      <c r="AY18" s="290"/>
    </row>
    <row r="19" spans="1:51" x14ac:dyDescent="0.35">
      <c r="A19" s="290"/>
      <c r="B19" s="593" t="s">
        <v>237</v>
      </c>
      <c r="C19" s="594" t="s">
        <v>3206</v>
      </c>
      <c r="D19" s="485" t="s">
        <v>219</v>
      </c>
      <c r="E19" s="485" t="s">
        <v>1563</v>
      </c>
      <c r="F19" s="485"/>
      <c r="G19" s="485"/>
      <c r="H19" s="485"/>
      <c r="I19" s="595"/>
      <c r="J19" s="487"/>
      <c r="K19" s="488">
        <v>1</v>
      </c>
      <c r="L19" s="489" t="str">
        <f t="shared" si="11"/>
        <v/>
      </c>
      <c r="M19" s="490">
        <f t="shared" si="12"/>
        <v>0</v>
      </c>
      <c r="N19" s="491" t="str">
        <f t="shared" si="13"/>
        <v/>
      </c>
      <c r="O19" s="492">
        <v>1986205.0038617007</v>
      </c>
      <c r="P19" s="493">
        <v>1</v>
      </c>
      <c r="Q19" s="499">
        <f t="shared" si="14"/>
        <v>1986205.0038617007</v>
      </c>
      <c r="R19" s="495">
        <v>0.13</v>
      </c>
      <c r="S19" s="490">
        <f t="shared" si="15"/>
        <v>2244411.6543637216</v>
      </c>
      <c r="T19" s="574"/>
      <c r="U19" s="494">
        <f t="shared" si="16"/>
        <v>2244411.6543637216</v>
      </c>
      <c r="V19" s="290"/>
      <c r="W19" s="500"/>
      <c r="X19" s="501"/>
      <c r="Y19" s="501" t="s">
        <v>115</v>
      </c>
      <c r="Z19" s="501"/>
      <c r="AA19" s="501"/>
      <c r="AB19" s="501"/>
      <c r="AC19" s="501"/>
      <c r="AD19" s="502"/>
      <c r="AE19" s="328"/>
      <c r="AF19" s="503" t="str">
        <f t="shared" si="2"/>
        <v/>
      </c>
      <c r="AG19" s="504" t="str">
        <f t="shared" si="3"/>
        <v/>
      </c>
      <c r="AH19" s="504">
        <f t="shared" ca="1" si="4"/>
        <v>7168.0761084809337</v>
      </c>
      <c r="AI19" s="504" t="str">
        <f t="shared" si="5"/>
        <v/>
      </c>
      <c r="AJ19" s="504" t="str">
        <f t="shared" si="6"/>
        <v/>
      </c>
      <c r="AK19" s="504" t="str">
        <f t="shared" si="7"/>
        <v/>
      </c>
      <c r="AL19" s="504" t="str">
        <f t="shared" si="8"/>
        <v/>
      </c>
      <c r="AM19" s="505" t="str">
        <f t="shared" si="9"/>
        <v/>
      </c>
      <c r="AN19" s="506">
        <f t="shared" ca="1" si="10"/>
        <v>7168.0761084809337</v>
      </c>
      <c r="AO19" s="322"/>
      <c r="AP19" s="503" t="str">
        <f t="shared" si="17"/>
        <v/>
      </c>
      <c r="AQ19" s="504" t="str">
        <f t="shared" si="18"/>
        <v/>
      </c>
      <c r="AR19" s="504">
        <f t="shared" ca="1" si="19"/>
        <v>2244411.6543637216</v>
      </c>
      <c r="AS19" s="504" t="str">
        <f t="shared" si="20"/>
        <v/>
      </c>
      <c r="AT19" s="504" t="str">
        <f t="shared" si="21"/>
        <v/>
      </c>
      <c r="AU19" s="504" t="str">
        <f t="shared" si="22"/>
        <v/>
      </c>
      <c r="AV19" s="504" t="str">
        <f t="shared" si="23"/>
        <v/>
      </c>
      <c r="AW19" s="504" t="str">
        <f t="shared" si="24"/>
        <v/>
      </c>
      <c r="AX19" s="507">
        <f t="shared" ca="1" si="25"/>
        <v>2244411.6543637216</v>
      </c>
      <c r="AY19" s="290"/>
    </row>
    <row r="20" spans="1:51" x14ac:dyDescent="0.35">
      <c r="A20" s="290"/>
      <c r="B20" s="593" t="s">
        <v>238</v>
      </c>
      <c r="C20" s="594" t="e">
        <v>#N/A</v>
      </c>
      <c r="D20" s="485" t="s">
        <v>219</v>
      </c>
      <c r="E20" s="485" t="s">
        <v>1565</v>
      </c>
      <c r="F20" s="485"/>
      <c r="G20" s="485"/>
      <c r="H20" s="485"/>
      <c r="I20" s="595"/>
      <c r="J20" s="487"/>
      <c r="K20" s="488">
        <v>1</v>
      </c>
      <c r="L20" s="489" t="str">
        <f t="shared" si="11"/>
        <v/>
      </c>
      <c r="M20" s="490">
        <f t="shared" si="12"/>
        <v>0</v>
      </c>
      <c r="N20" s="491" t="str">
        <f t="shared" si="13"/>
        <v/>
      </c>
      <c r="O20" s="492">
        <v>5697371.8373435792</v>
      </c>
      <c r="P20" s="493">
        <v>1</v>
      </c>
      <c r="Q20" s="499">
        <f t="shared" si="14"/>
        <v>5697371.8373435792</v>
      </c>
      <c r="R20" s="495">
        <v>0.13</v>
      </c>
      <c r="S20" s="490">
        <f t="shared" si="15"/>
        <v>6438030.1761982441</v>
      </c>
      <c r="T20" s="574"/>
      <c r="U20" s="494">
        <f t="shared" si="16"/>
        <v>6438030.1761982441</v>
      </c>
      <c r="V20" s="290"/>
      <c r="W20" s="500"/>
      <c r="X20" s="501" t="s">
        <v>115</v>
      </c>
      <c r="Y20" s="501"/>
      <c r="Z20" s="501"/>
      <c r="AA20" s="501"/>
      <c r="AB20" s="501"/>
      <c r="AC20" s="501"/>
      <c r="AD20" s="502"/>
      <c r="AE20" s="328"/>
      <c r="AF20" s="503" t="str">
        <f t="shared" si="2"/>
        <v/>
      </c>
      <c r="AG20" s="504">
        <f t="shared" ca="1" si="3"/>
        <v>16150.853740115352</v>
      </c>
      <c r="AH20" s="504" t="str">
        <f t="shared" si="4"/>
        <v/>
      </c>
      <c r="AI20" s="504" t="str">
        <f t="shared" si="5"/>
        <v/>
      </c>
      <c r="AJ20" s="504" t="str">
        <f t="shared" si="6"/>
        <v/>
      </c>
      <c r="AK20" s="504" t="str">
        <f t="shared" si="7"/>
        <v/>
      </c>
      <c r="AL20" s="504" t="str">
        <f t="shared" si="8"/>
        <v/>
      </c>
      <c r="AM20" s="505" t="str">
        <f t="shared" si="9"/>
        <v/>
      </c>
      <c r="AN20" s="506">
        <f t="shared" ca="1" si="10"/>
        <v>16150.853740115352</v>
      </c>
      <c r="AO20" s="322"/>
      <c r="AP20" s="503" t="str">
        <f t="shared" si="17"/>
        <v/>
      </c>
      <c r="AQ20" s="504">
        <f t="shared" ca="1" si="18"/>
        <v>6438030.1761982441</v>
      </c>
      <c r="AR20" s="504" t="str">
        <f t="shared" si="19"/>
        <v/>
      </c>
      <c r="AS20" s="504" t="str">
        <f t="shared" si="20"/>
        <v/>
      </c>
      <c r="AT20" s="504" t="str">
        <f t="shared" si="21"/>
        <v/>
      </c>
      <c r="AU20" s="504" t="str">
        <f t="shared" si="22"/>
        <v/>
      </c>
      <c r="AV20" s="504" t="str">
        <f t="shared" si="23"/>
        <v/>
      </c>
      <c r="AW20" s="504" t="str">
        <f t="shared" si="24"/>
        <v/>
      </c>
      <c r="AX20" s="507">
        <f t="shared" ca="1" si="25"/>
        <v>6438030.1761982441</v>
      </c>
      <c r="AY20" s="290"/>
    </row>
    <row r="21" spans="1:51" x14ac:dyDescent="0.35">
      <c r="A21" s="290"/>
      <c r="B21" s="593" t="s">
        <v>239</v>
      </c>
      <c r="C21" s="594" t="s">
        <v>3120</v>
      </c>
      <c r="D21" s="485" t="s">
        <v>220</v>
      </c>
      <c r="E21" s="485" t="s">
        <v>1567</v>
      </c>
      <c r="F21" s="485"/>
      <c r="G21" s="485"/>
      <c r="H21" s="485"/>
      <c r="I21" s="595"/>
      <c r="J21" s="487"/>
      <c r="K21" s="488">
        <v>1</v>
      </c>
      <c r="L21" s="489" t="str">
        <f t="shared" si="11"/>
        <v/>
      </c>
      <c r="M21" s="490">
        <f t="shared" si="12"/>
        <v>0</v>
      </c>
      <c r="N21" s="491" t="str">
        <f t="shared" si="13"/>
        <v/>
      </c>
      <c r="O21" s="492">
        <v>22133312.205066599</v>
      </c>
      <c r="P21" s="493">
        <v>1</v>
      </c>
      <c r="Q21" s="499">
        <f t="shared" si="14"/>
        <v>22133312.205066599</v>
      </c>
      <c r="R21" s="495">
        <v>0.13</v>
      </c>
      <c r="S21" s="490">
        <f t="shared" si="15"/>
        <v>25010642.791725256</v>
      </c>
      <c r="T21" s="574">
        <v>0.45</v>
      </c>
      <c r="U21" s="494">
        <f t="shared" si="16"/>
        <v>13755853.535448892</v>
      </c>
      <c r="V21" s="483"/>
      <c r="W21" s="500" t="s">
        <v>115</v>
      </c>
      <c r="X21" s="501"/>
      <c r="Y21" s="501"/>
      <c r="Z21" s="501"/>
      <c r="AA21" s="501"/>
      <c r="AB21" s="501"/>
      <c r="AC21" s="501"/>
      <c r="AD21" s="502"/>
      <c r="AE21" s="328"/>
      <c r="AF21" s="503">
        <f t="shared" ca="1" si="2"/>
        <v>6105.4488522377851</v>
      </c>
      <c r="AG21" s="504" t="str">
        <f t="shared" si="3"/>
        <v/>
      </c>
      <c r="AH21" s="504" t="str">
        <f t="shared" si="4"/>
        <v/>
      </c>
      <c r="AI21" s="504" t="str">
        <f t="shared" si="5"/>
        <v/>
      </c>
      <c r="AJ21" s="504" t="str">
        <f t="shared" si="6"/>
        <v/>
      </c>
      <c r="AK21" s="504" t="str">
        <f t="shared" si="7"/>
        <v/>
      </c>
      <c r="AL21" s="504" t="str">
        <f t="shared" si="8"/>
        <v/>
      </c>
      <c r="AM21" s="505" t="str">
        <f t="shared" si="9"/>
        <v/>
      </c>
      <c r="AN21" s="506">
        <f t="shared" ca="1" si="10"/>
        <v>6105.4488522377851</v>
      </c>
      <c r="AO21" s="322"/>
      <c r="AP21" s="503">
        <f t="shared" ca="1" si="17"/>
        <v>13755853.535448894</v>
      </c>
      <c r="AQ21" s="504" t="str">
        <f t="shared" si="18"/>
        <v/>
      </c>
      <c r="AR21" s="504" t="str">
        <f t="shared" si="19"/>
        <v/>
      </c>
      <c r="AS21" s="504" t="str">
        <f t="shared" si="20"/>
        <v/>
      </c>
      <c r="AT21" s="504" t="str">
        <f t="shared" si="21"/>
        <v/>
      </c>
      <c r="AU21" s="504" t="str">
        <f t="shared" si="22"/>
        <v/>
      </c>
      <c r="AV21" s="504" t="str">
        <f t="shared" si="23"/>
        <v/>
      </c>
      <c r="AW21" s="504" t="str">
        <f t="shared" si="24"/>
        <v/>
      </c>
      <c r="AX21" s="507">
        <f t="shared" ca="1" si="25"/>
        <v>13755853.535448894</v>
      </c>
      <c r="AY21" s="290"/>
    </row>
    <row r="22" spans="1:51" x14ac:dyDescent="0.35">
      <c r="A22" s="290"/>
      <c r="B22" s="593" t="s">
        <v>240</v>
      </c>
      <c r="C22" s="594" t="s">
        <v>3121</v>
      </c>
      <c r="D22" s="485" t="s">
        <v>220</v>
      </c>
      <c r="E22" s="485" t="s">
        <v>1568</v>
      </c>
      <c r="F22" s="485"/>
      <c r="G22" s="485"/>
      <c r="H22" s="485"/>
      <c r="I22" s="595"/>
      <c r="J22" s="487"/>
      <c r="K22" s="488">
        <v>1</v>
      </c>
      <c r="L22" s="489" t="str">
        <f t="shared" si="11"/>
        <v/>
      </c>
      <c r="M22" s="490">
        <f t="shared" si="12"/>
        <v>0</v>
      </c>
      <c r="N22" s="491" t="str">
        <f t="shared" si="13"/>
        <v/>
      </c>
      <c r="O22" s="492">
        <v>34137729.694596723</v>
      </c>
      <c r="P22" s="493">
        <v>1</v>
      </c>
      <c r="Q22" s="499">
        <f t="shared" si="14"/>
        <v>34137729.694596723</v>
      </c>
      <c r="R22" s="495">
        <v>0.13</v>
      </c>
      <c r="S22" s="490">
        <f t="shared" si="15"/>
        <v>38575634.554894291</v>
      </c>
      <c r="T22" s="574"/>
      <c r="U22" s="494">
        <f t="shared" si="16"/>
        <v>38575634.554894291</v>
      </c>
      <c r="V22" s="290"/>
      <c r="W22" s="500"/>
      <c r="X22" s="501" t="s">
        <v>115</v>
      </c>
      <c r="Y22" s="501"/>
      <c r="Z22" s="501"/>
      <c r="AA22" s="501"/>
      <c r="AB22" s="501"/>
      <c r="AC22" s="501"/>
      <c r="AD22" s="502"/>
      <c r="AE22" s="328"/>
      <c r="AF22" s="503" t="str">
        <f t="shared" si="2"/>
        <v/>
      </c>
      <c r="AG22" s="504">
        <f t="shared" ca="1" si="3"/>
        <v>16150.853740115352</v>
      </c>
      <c r="AH22" s="504" t="str">
        <f t="shared" si="4"/>
        <v/>
      </c>
      <c r="AI22" s="504" t="str">
        <f t="shared" si="5"/>
        <v/>
      </c>
      <c r="AJ22" s="504" t="str">
        <f t="shared" si="6"/>
        <v/>
      </c>
      <c r="AK22" s="504" t="str">
        <f t="shared" si="7"/>
        <v/>
      </c>
      <c r="AL22" s="504" t="str">
        <f t="shared" si="8"/>
        <v/>
      </c>
      <c r="AM22" s="505" t="str">
        <f t="shared" si="9"/>
        <v/>
      </c>
      <c r="AN22" s="506">
        <f t="shared" ca="1" si="10"/>
        <v>16150.853740115352</v>
      </c>
      <c r="AO22" s="322"/>
      <c r="AP22" s="503" t="str">
        <f t="shared" si="17"/>
        <v/>
      </c>
      <c r="AQ22" s="504">
        <f t="shared" ca="1" si="18"/>
        <v>38575634.554894291</v>
      </c>
      <c r="AR22" s="504" t="str">
        <f t="shared" si="19"/>
        <v/>
      </c>
      <c r="AS22" s="504" t="str">
        <f t="shared" si="20"/>
        <v/>
      </c>
      <c r="AT22" s="504" t="str">
        <f t="shared" si="21"/>
        <v/>
      </c>
      <c r="AU22" s="504" t="str">
        <f t="shared" si="22"/>
        <v/>
      </c>
      <c r="AV22" s="504" t="str">
        <f t="shared" si="23"/>
        <v/>
      </c>
      <c r="AW22" s="504" t="str">
        <f t="shared" si="24"/>
        <v/>
      </c>
      <c r="AX22" s="507">
        <f t="shared" ca="1" si="25"/>
        <v>38575634.554894291</v>
      </c>
      <c r="AY22" s="290"/>
    </row>
    <row r="23" spans="1:51" x14ac:dyDescent="0.35">
      <c r="A23" s="290"/>
      <c r="B23" s="593" t="s">
        <v>241</v>
      </c>
      <c r="C23" s="594" t="s">
        <v>3122</v>
      </c>
      <c r="D23" s="485" t="s">
        <v>220</v>
      </c>
      <c r="E23" s="485" t="s">
        <v>1569</v>
      </c>
      <c r="F23" s="485"/>
      <c r="G23" s="485"/>
      <c r="H23" s="485"/>
      <c r="I23" s="595"/>
      <c r="J23" s="487"/>
      <c r="K23" s="488">
        <v>1</v>
      </c>
      <c r="L23" s="489" t="str">
        <f t="shared" si="11"/>
        <v/>
      </c>
      <c r="M23" s="490">
        <f t="shared" si="12"/>
        <v>0</v>
      </c>
      <c r="N23" s="491" t="str">
        <f t="shared" si="13"/>
        <v/>
      </c>
      <c r="O23" s="492">
        <v>19168433.687063284</v>
      </c>
      <c r="P23" s="493">
        <v>1</v>
      </c>
      <c r="Q23" s="499">
        <f t="shared" si="14"/>
        <v>19168433.687063284</v>
      </c>
      <c r="R23" s="495">
        <v>0.13</v>
      </c>
      <c r="S23" s="490">
        <f t="shared" si="15"/>
        <v>21660330.06638151</v>
      </c>
      <c r="T23" s="574">
        <v>0.45</v>
      </c>
      <c r="U23" s="494">
        <f t="shared" si="16"/>
        <v>11913181.536509832</v>
      </c>
      <c r="V23" s="290"/>
      <c r="W23" s="500"/>
      <c r="X23" s="501"/>
      <c r="Y23" s="501" t="s">
        <v>115</v>
      </c>
      <c r="Z23" s="501"/>
      <c r="AA23" s="501"/>
      <c r="AB23" s="501"/>
      <c r="AC23" s="501"/>
      <c r="AD23" s="502"/>
      <c r="AE23" s="328"/>
      <c r="AF23" s="503" t="str">
        <f t="shared" si="2"/>
        <v/>
      </c>
      <c r="AG23" s="504" t="str">
        <f t="shared" si="3"/>
        <v/>
      </c>
      <c r="AH23" s="504">
        <f t="shared" ca="1" si="4"/>
        <v>7168.0761084809337</v>
      </c>
      <c r="AI23" s="504" t="str">
        <f t="shared" si="5"/>
        <v/>
      </c>
      <c r="AJ23" s="504" t="str">
        <f t="shared" si="6"/>
        <v/>
      </c>
      <c r="AK23" s="504" t="str">
        <f t="shared" si="7"/>
        <v/>
      </c>
      <c r="AL23" s="504" t="str">
        <f t="shared" si="8"/>
        <v/>
      </c>
      <c r="AM23" s="505" t="str">
        <f t="shared" si="9"/>
        <v/>
      </c>
      <c r="AN23" s="506">
        <f t="shared" ca="1" si="10"/>
        <v>7168.0761084809337</v>
      </c>
      <c r="AO23" s="322"/>
      <c r="AP23" s="503" t="str">
        <f t="shared" si="17"/>
        <v/>
      </c>
      <c r="AQ23" s="504" t="str">
        <f t="shared" si="18"/>
        <v/>
      </c>
      <c r="AR23" s="504">
        <f t="shared" ca="1" si="19"/>
        <v>11913181.536509832</v>
      </c>
      <c r="AS23" s="504" t="str">
        <f t="shared" si="20"/>
        <v/>
      </c>
      <c r="AT23" s="504" t="str">
        <f t="shared" si="21"/>
        <v/>
      </c>
      <c r="AU23" s="504" t="str">
        <f t="shared" si="22"/>
        <v/>
      </c>
      <c r="AV23" s="504" t="str">
        <f t="shared" si="23"/>
        <v/>
      </c>
      <c r="AW23" s="504" t="str">
        <f t="shared" si="24"/>
        <v/>
      </c>
      <c r="AX23" s="507">
        <f t="shared" ca="1" si="25"/>
        <v>11913181.536509832</v>
      </c>
      <c r="AY23" s="290"/>
    </row>
    <row r="24" spans="1:51" x14ac:dyDescent="0.35">
      <c r="A24" s="290"/>
      <c r="B24" s="593" t="s">
        <v>242</v>
      </c>
      <c r="C24" s="594" t="s">
        <v>3123</v>
      </c>
      <c r="D24" s="485" t="s">
        <v>220</v>
      </c>
      <c r="E24" s="485" t="s">
        <v>1570</v>
      </c>
      <c r="F24" s="485"/>
      <c r="G24" s="485"/>
      <c r="H24" s="485"/>
      <c r="I24" s="595"/>
      <c r="J24" s="487"/>
      <c r="K24" s="488">
        <v>1</v>
      </c>
      <c r="L24" s="489" t="str">
        <f t="shared" si="11"/>
        <v/>
      </c>
      <c r="M24" s="490">
        <f t="shared" si="12"/>
        <v>0</v>
      </c>
      <c r="N24" s="491" t="str">
        <f t="shared" si="13"/>
        <v/>
      </c>
      <c r="O24" s="492">
        <v>12274490.712945743</v>
      </c>
      <c r="P24" s="493">
        <v>1</v>
      </c>
      <c r="Q24" s="499">
        <f t="shared" si="14"/>
        <v>12274490.712945743</v>
      </c>
      <c r="R24" s="495">
        <v>0.13</v>
      </c>
      <c r="S24" s="490">
        <f t="shared" si="15"/>
        <v>13870174.505628688</v>
      </c>
      <c r="T24" s="574"/>
      <c r="U24" s="494">
        <f t="shared" si="16"/>
        <v>13870174.505628688</v>
      </c>
      <c r="V24" s="290"/>
      <c r="W24" s="500"/>
      <c r="X24" s="501"/>
      <c r="Y24" s="501"/>
      <c r="Z24" s="501"/>
      <c r="AA24" s="501" t="s">
        <v>115</v>
      </c>
      <c r="AB24" s="501"/>
      <c r="AC24" s="501"/>
      <c r="AD24" s="502"/>
      <c r="AE24" s="328"/>
      <c r="AF24" s="503" t="str">
        <f t="shared" si="2"/>
        <v/>
      </c>
      <c r="AG24" s="504" t="str">
        <f t="shared" si="3"/>
        <v/>
      </c>
      <c r="AH24" s="504" t="str">
        <f t="shared" si="4"/>
        <v/>
      </c>
      <c r="AI24" s="504" t="str">
        <f t="shared" si="5"/>
        <v/>
      </c>
      <c r="AJ24" s="504">
        <f t="shared" ca="1" si="6"/>
        <v>1722.8586382543533</v>
      </c>
      <c r="AK24" s="504" t="str">
        <f t="shared" si="7"/>
        <v/>
      </c>
      <c r="AL24" s="504" t="str">
        <f t="shared" si="8"/>
        <v/>
      </c>
      <c r="AM24" s="505" t="str">
        <f t="shared" si="9"/>
        <v/>
      </c>
      <c r="AN24" s="506">
        <f t="shared" ca="1" si="10"/>
        <v>1722.8586382543533</v>
      </c>
      <c r="AO24" s="322"/>
      <c r="AP24" s="503" t="str">
        <f t="shared" si="17"/>
        <v/>
      </c>
      <c r="AQ24" s="504" t="str">
        <f t="shared" si="18"/>
        <v/>
      </c>
      <c r="AR24" s="504" t="str">
        <f t="shared" si="19"/>
        <v/>
      </c>
      <c r="AS24" s="504" t="str">
        <f t="shared" si="20"/>
        <v/>
      </c>
      <c r="AT24" s="504">
        <f t="shared" ca="1" si="21"/>
        <v>13870174.505628688</v>
      </c>
      <c r="AU24" s="504" t="str">
        <f t="shared" si="22"/>
        <v/>
      </c>
      <c r="AV24" s="504" t="str">
        <f t="shared" si="23"/>
        <v/>
      </c>
      <c r="AW24" s="504" t="str">
        <f t="shared" si="24"/>
        <v/>
      </c>
      <c r="AX24" s="507">
        <f t="shared" ca="1" si="25"/>
        <v>13870174.505628688</v>
      </c>
      <c r="AY24" s="290"/>
    </row>
    <row r="25" spans="1:51" x14ac:dyDescent="0.35">
      <c r="A25" s="290"/>
      <c r="B25" s="593" t="s">
        <v>243</v>
      </c>
      <c r="C25" s="594" t="s">
        <v>3203</v>
      </c>
      <c r="D25" s="485" t="s">
        <v>220</v>
      </c>
      <c r="E25" s="485" t="s">
        <v>1571</v>
      </c>
      <c r="F25" s="485"/>
      <c r="G25" s="485"/>
      <c r="H25" s="485"/>
      <c r="I25" s="595"/>
      <c r="J25" s="487"/>
      <c r="K25" s="488">
        <v>1</v>
      </c>
      <c r="L25" s="489" t="str">
        <f t="shared" si="11"/>
        <v/>
      </c>
      <c r="M25" s="490">
        <f t="shared" si="12"/>
        <v>0</v>
      </c>
      <c r="N25" s="491" t="str">
        <f t="shared" si="13"/>
        <v/>
      </c>
      <c r="O25" s="492">
        <v>11525410.26913519</v>
      </c>
      <c r="P25" s="493">
        <v>1</v>
      </c>
      <c r="Q25" s="499">
        <f t="shared" si="14"/>
        <v>11525410.26913519</v>
      </c>
      <c r="R25" s="495">
        <v>0.13</v>
      </c>
      <c r="S25" s="490">
        <f t="shared" si="15"/>
        <v>13023713.604122763</v>
      </c>
      <c r="T25" s="574"/>
      <c r="U25" s="494">
        <f t="shared" si="16"/>
        <v>13023713.604122763</v>
      </c>
      <c r="V25" s="483"/>
      <c r="W25" s="500"/>
      <c r="X25" s="501"/>
      <c r="Y25" s="501"/>
      <c r="Z25" s="501" t="s">
        <v>115</v>
      </c>
      <c r="AA25" s="501"/>
      <c r="AB25" s="501"/>
      <c r="AC25" s="501"/>
      <c r="AD25" s="502"/>
      <c r="AE25" s="328"/>
      <c r="AF25" s="503" t="str">
        <f t="shared" si="2"/>
        <v/>
      </c>
      <c r="AG25" s="504" t="str">
        <f t="shared" si="3"/>
        <v/>
      </c>
      <c r="AH25" s="504" t="str">
        <f t="shared" si="4"/>
        <v/>
      </c>
      <c r="AI25" s="504">
        <f t="shared" ca="1" si="5"/>
        <v>4804.0113505125973</v>
      </c>
      <c r="AJ25" s="504" t="str">
        <f t="shared" si="6"/>
        <v/>
      </c>
      <c r="AK25" s="504" t="str">
        <f t="shared" si="7"/>
        <v/>
      </c>
      <c r="AL25" s="504" t="str">
        <f t="shared" si="8"/>
        <v/>
      </c>
      <c r="AM25" s="505" t="str">
        <f t="shared" si="9"/>
        <v/>
      </c>
      <c r="AN25" s="506">
        <f t="shared" ca="1" si="10"/>
        <v>4804.0113505125973</v>
      </c>
      <c r="AO25" s="322"/>
      <c r="AP25" s="503" t="str">
        <f t="shared" si="17"/>
        <v/>
      </c>
      <c r="AQ25" s="504" t="str">
        <f t="shared" si="18"/>
        <v/>
      </c>
      <c r="AR25" s="504" t="str">
        <f t="shared" si="19"/>
        <v/>
      </c>
      <c r="AS25" s="504">
        <f t="shared" ca="1" si="20"/>
        <v>13023713.604122763</v>
      </c>
      <c r="AT25" s="504" t="str">
        <f t="shared" si="21"/>
        <v/>
      </c>
      <c r="AU25" s="504" t="str">
        <f t="shared" si="22"/>
        <v/>
      </c>
      <c r="AV25" s="504" t="str">
        <f t="shared" si="23"/>
        <v/>
      </c>
      <c r="AW25" s="504" t="str">
        <f t="shared" si="24"/>
        <v/>
      </c>
      <c r="AX25" s="507">
        <f t="shared" ca="1" si="25"/>
        <v>13023713.604122763</v>
      </c>
      <c r="AY25" s="290"/>
    </row>
    <row r="26" spans="1:51" x14ac:dyDescent="0.35">
      <c r="A26" s="290"/>
      <c r="B26" s="593" t="s">
        <v>1548</v>
      </c>
      <c r="C26" s="594" t="s">
        <v>3208</v>
      </c>
      <c r="D26" s="485" t="s">
        <v>1572</v>
      </c>
      <c r="E26" s="485" t="s">
        <v>1560</v>
      </c>
      <c r="F26" s="485"/>
      <c r="G26" s="485"/>
      <c r="H26" s="485"/>
      <c r="I26" s="595"/>
      <c r="J26" s="487"/>
      <c r="K26" s="488">
        <v>1</v>
      </c>
      <c r="L26" s="489" t="str">
        <f>IFERROR(VLOOKUP(H26,UR_N1,3,FALSE),"")</f>
        <v/>
      </c>
      <c r="M26" s="490">
        <f>IFERROR(L26*J26,0)</f>
        <v>0</v>
      </c>
      <c r="N26" s="491" t="str">
        <f>IFERROR(VLOOKUP(I26,UR_N1,3,FALSE),"")</f>
        <v/>
      </c>
      <c r="O26" s="492">
        <v>48625176.920000017</v>
      </c>
      <c r="P26" s="493">
        <v>1</v>
      </c>
      <c r="Q26" s="499">
        <f>O26*P26</f>
        <v>48625176.920000017</v>
      </c>
      <c r="R26" s="495">
        <v>0.13</v>
      </c>
      <c r="S26" s="490">
        <f>Q26*(1+R26)</f>
        <v>54946449.919600017</v>
      </c>
      <c r="T26" s="574">
        <v>1</v>
      </c>
      <c r="U26" s="494">
        <f>(S26*(1-T26))+M26</f>
        <v>0</v>
      </c>
      <c r="V26" s="483"/>
      <c r="W26" s="500" t="s">
        <v>115</v>
      </c>
      <c r="X26" s="501"/>
      <c r="Y26" s="501"/>
      <c r="Z26" s="501"/>
      <c r="AA26" s="501"/>
      <c r="AB26" s="501"/>
      <c r="AC26" s="501"/>
      <c r="AD26" s="502"/>
      <c r="AE26" s="328"/>
      <c r="AF26" s="503">
        <f t="shared" ca="1" si="2"/>
        <v>6105.4488522377851</v>
      </c>
      <c r="AG26" s="504" t="str">
        <f t="shared" si="3"/>
        <v/>
      </c>
      <c r="AH26" s="504" t="str">
        <f t="shared" si="4"/>
        <v/>
      </c>
      <c r="AI26" s="504" t="str">
        <f t="shared" si="5"/>
        <v/>
      </c>
      <c r="AJ26" s="504" t="str">
        <f t="shared" si="6"/>
        <v/>
      </c>
      <c r="AK26" s="504" t="str">
        <f t="shared" si="7"/>
        <v/>
      </c>
      <c r="AL26" s="504" t="str">
        <f t="shared" si="8"/>
        <v/>
      </c>
      <c r="AM26" s="505" t="str">
        <f t="shared" si="9"/>
        <v/>
      </c>
      <c r="AN26" s="506">
        <f t="shared" ca="1" si="10"/>
        <v>6105.4488522377851</v>
      </c>
      <c r="AO26" s="322"/>
      <c r="AP26" s="503">
        <f t="shared" ca="1" si="17"/>
        <v>0</v>
      </c>
      <c r="AQ26" s="504" t="str">
        <f t="shared" si="18"/>
        <v/>
      </c>
      <c r="AR26" s="504" t="str">
        <f t="shared" si="19"/>
        <v/>
      </c>
      <c r="AS26" s="504" t="str">
        <f t="shared" si="20"/>
        <v/>
      </c>
      <c r="AT26" s="504" t="str">
        <f t="shared" si="21"/>
        <v/>
      </c>
      <c r="AU26" s="504" t="str">
        <f t="shared" si="22"/>
        <v/>
      </c>
      <c r="AV26" s="504" t="str">
        <f t="shared" si="23"/>
        <v/>
      </c>
      <c r="AW26" s="504" t="str">
        <f t="shared" si="24"/>
        <v/>
      </c>
      <c r="AX26" s="507">
        <f t="shared" ca="1" si="25"/>
        <v>0</v>
      </c>
      <c r="AY26" s="290"/>
    </row>
    <row r="27" spans="1:51" x14ac:dyDescent="0.35">
      <c r="A27" s="290"/>
      <c r="B27" s="593" t="s">
        <v>1549</v>
      </c>
      <c r="C27" s="594" t="e">
        <v>#N/A</v>
      </c>
      <c r="D27" s="485" t="s">
        <v>219</v>
      </c>
      <c r="E27" s="485" t="s">
        <v>1566</v>
      </c>
      <c r="F27" s="485"/>
      <c r="G27" s="485"/>
      <c r="H27" s="485"/>
      <c r="I27" s="595"/>
      <c r="J27" s="487"/>
      <c r="K27" s="488">
        <v>1</v>
      </c>
      <c r="L27" s="489" t="str">
        <f>IFERROR(VLOOKUP(H27,UR_N1,3,FALSE),"")</f>
        <v/>
      </c>
      <c r="M27" s="490">
        <f>IFERROR(L27*J27,0)</f>
        <v>0</v>
      </c>
      <c r="N27" s="491" t="str">
        <f>IFERROR(VLOOKUP(I27,UR_N1,3,FALSE),"")</f>
        <v/>
      </c>
      <c r="O27" s="492">
        <v>3949130.8036799994</v>
      </c>
      <c r="P27" s="493">
        <v>1</v>
      </c>
      <c r="Q27" s="499">
        <f>O27*P27</f>
        <v>3949130.8036799994</v>
      </c>
      <c r="R27" s="495">
        <v>0.13</v>
      </c>
      <c r="S27" s="490">
        <f>Q27*(1+R27)</f>
        <v>4462517.8081583986</v>
      </c>
      <c r="T27" s="574">
        <v>0.5</v>
      </c>
      <c r="U27" s="494">
        <f>(S27*(1-T27))+M27</f>
        <v>2231258.9040791993</v>
      </c>
      <c r="V27" s="290"/>
      <c r="W27" s="500"/>
      <c r="X27" s="501" t="s">
        <v>115</v>
      </c>
      <c r="Y27" s="501"/>
      <c r="Z27" s="501"/>
      <c r="AA27" s="501"/>
      <c r="AB27" s="501"/>
      <c r="AC27" s="501"/>
      <c r="AD27" s="502"/>
      <c r="AE27" s="328"/>
      <c r="AF27" s="503" t="str">
        <f t="shared" si="2"/>
        <v/>
      </c>
      <c r="AG27" s="504">
        <f t="shared" ca="1" si="3"/>
        <v>16150.853740115352</v>
      </c>
      <c r="AH27" s="504" t="str">
        <f t="shared" si="4"/>
        <v/>
      </c>
      <c r="AI27" s="504" t="str">
        <f t="shared" si="5"/>
        <v/>
      </c>
      <c r="AJ27" s="504" t="str">
        <f t="shared" si="6"/>
        <v/>
      </c>
      <c r="AK27" s="504" t="str">
        <f t="shared" si="7"/>
        <v/>
      </c>
      <c r="AL27" s="504" t="str">
        <f t="shared" si="8"/>
        <v/>
      </c>
      <c r="AM27" s="505" t="str">
        <f t="shared" si="9"/>
        <v/>
      </c>
      <c r="AN27" s="506">
        <f t="shared" ca="1" si="10"/>
        <v>16150.853740115352</v>
      </c>
      <c r="AO27" s="322"/>
      <c r="AP27" s="503" t="str">
        <f t="shared" si="17"/>
        <v/>
      </c>
      <c r="AQ27" s="504">
        <f t="shared" ca="1" si="18"/>
        <v>2231258.9040791993</v>
      </c>
      <c r="AR27" s="504" t="str">
        <f t="shared" si="19"/>
        <v/>
      </c>
      <c r="AS27" s="504" t="str">
        <f t="shared" si="20"/>
        <v/>
      </c>
      <c r="AT27" s="504" t="str">
        <f t="shared" si="21"/>
        <v/>
      </c>
      <c r="AU27" s="504" t="str">
        <f t="shared" si="22"/>
        <v/>
      </c>
      <c r="AV27" s="504" t="str">
        <f t="shared" si="23"/>
        <v/>
      </c>
      <c r="AW27" s="504" t="str">
        <f t="shared" si="24"/>
        <v/>
      </c>
      <c r="AX27" s="507">
        <f t="shared" ca="1" si="25"/>
        <v>2231258.9040791993</v>
      </c>
      <c r="AY27" s="290"/>
    </row>
    <row r="28" spans="1:51" x14ac:dyDescent="0.35">
      <c r="A28" s="290"/>
      <c r="B28" s="593" t="s">
        <v>1550</v>
      </c>
      <c r="C28" s="594" t="s">
        <v>3124</v>
      </c>
      <c r="D28" s="485" t="s">
        <v>218</v>
      </c>
      <c r="E28" s="485" t="s">
        <v>3345</v>
      </c>
      <c r="F28" s="485"/>
      <c r="G28" s="485"/>
      <c r="H28" s="485"/>
      <c r="I28" s="595"/>
      <c r="J28" s="487"/>
      <c r="K28" s="488">
        <v>1</v>
      </c>
      <c r="L28" s="489" t="str">
        <f>IFERROR(VLOOKUP(H28,UR_N1,3,FALSE),"")</f>
        <v/>
      </c>
      <c r="M28" s="490">
        <f>IFERROR(L28*J28,0)</f>
        <v>0</v>
      </c>
      <c r="N28" s="491" t="str">
        <f>IFERROR(VLOOKUP(I28,UR_N1,3,FALSE),"")</f>
        <v/>
      </c>
      <c r="O28" s="492">
        <v>333482.84064810356</v>
      </c>
      <c r="P28" s="493">
        <v>1</v>
      </c>
      <c r="Q28" s="499">
        <f>O28*P28</f>
        <v>333482.84064810356</v>
      </c>
      <c r="R28" s="495">
        <v>0.13</v>
      </c>
      <c r="S28" s="490">
        <f>Q28*(1+R28)</f>
        <v>376835.60993235698</v>
      </c>
      <c r="T28" s="574">
        <v>0.5</v>
      </c>
      <c r="U28" s="494">
        <f>(S28*(1-T28))+M28</f>
        <v>188417.80496617849</v>
      </c>
      <c r="V28" s="290"/>
      <c r="W28" s="500"/>
      <c r="X28" s="501"/>
      <c r="Y28" s="501"/>
      <c r="Z28" s="501"/>
      <c r="AA28" s="501"/>
      <c r="AB28" s="501" t="s">
        <v>115</v>
      </c>
      <c r="AC28" s="501"/>
      <c r="AD28" s="502"/>
      <c r="AE28" s="328"/>
      <c r="AF28" s="503" t="str">
        <f t="shared" si="2"/>
        <v/>
      </c>
      <c r="AG28" s="504" t="str">
        <f t="shared" si="3"/>
        <v/>
      </c>
      <c r="AH28" s="504" t="str">
        <f t="shared" si="4"/>
        <v/>
      </c>
      <c r="AI28" s="504" t="str">
        <f t="shared" si="5"/>
        <v/>
      </c>
      <c r="AJ28" s="504" t="str">
        <f t="shared" si="6"/>
        <v/>
      </c>
      <c r="AK28" s="504">
        <f t="shared" ca="1" si="7"/>
        <v>1398.8708803462232</v>
      </c>
      <c r="AL28" s="504" t="str">
        <f t="shared" si="8"/>
        <v/>
      </c>
      <c r="AM28" s="505" t="str">
        <f t="shared" si="9"/>
        <v/>
      </c>
      <c r="AN28" s="506">
        <f t="shared" ca="1" si="10"/>
        <v>1398.8708803462232</v>
      </c>
      <c r="AO28" s="322"/>
      <c r="AP28" s="503" t="str">
        <f t="shared" si="17"/>
        <v/>
      </c>
      <c r="AQ28" s="504" t="str">
        <f t="shared" si="18"/>
        <v/>
      </c>
      <c r="AR28" s="504" t="str">
        <f t="shared" si="19"/>
        <v/>
      </c>
      <c r="AS28" s="504" t="str">
        <f t="shared" si="20"/>
        <v/>
      </c>
      <c r="AT28" s="504" t="str">
        <f t="shared" si="21"/>
        <v/>
      </c>
      <c r="AU28" s="504">
        <f t="shared" ca="1" si="22"/>
        <v>188417.80496617846</v>
      </c>
      <c r="AV28" s="504" t="str">
        <f t="shared" si="23"/>
        <v/>
      </c>
      <c r="AW28" s="504" t="str">
        <f t="shared" si="24"/>
        <v/>
      </c>
      <c r="AX28" s="507">
        <f t="shared" ca="1" si="25"/>
        <v>188417.80496617846</v>
      </c>
      <c r="AY28" s="290"/>
    </row>
    <row r="29" spans="1:51" x14ac:dyDescent="0.35">
      <c r="A29" s="290"/>
      <c r="B29" s="593" t="s">
        <v>3249</v>
      </c>
      <c r="C29" s="594" t="s">
        <v>3250</v>
      </c>
      <c r="D29" s="485" t="s">
        <v>218</v>
      </c>
      <c r="E29" s="485" t="s">
        <v>3251</v>
      </c>
      <c r="F29" s="485"/>
      <c r="G29" s="485"/>
      <c r="H29" s="485"/>
      <c r="I29" s="595"/>
      <c r="J29" s="487"/>
      <c r="K29" s="488">
        <v>1</v>
      </c>
      <c r="L29" s="489"/>
      <c r="M29" s="490">
        <v>0</v>
      </c>
      <c r="N29" s="491"/>
      <c r="O29" s="492">
        <v>2322472.1740099764</v>
      </c>
      <c r="P29" s="493">
        <v>1</v>
      </c>
      <c r="Q29" s="499">
        <f t="shared" ref="Q29:Q37" si="26">O29*P29</f>
        <v>2322472.1740099764</v>
      </c>
      <c r="R29" s="495">
        <v>0.13</v>
      </c>
      <c r="S29" s="490">
        <f t="shared" ref="S29:S37" si="27">Q29*(1+R29)</f>
        <v>2624393.5566312731</v>
      </c>
      <c r="T29" s="574">
        <v>0.5</v>
      </c>
      <c r="U29" s="494">
        <f t="shared" ref="U29:U37" si="28">(S29*(1-T29))+M29</f>
        <v>1312196.7783156366</v>
      </c>
      <c r="V29" s="483"/>
      <c r="W29" s="500"/>
      <c r="X29" s="501"/>
      <c r="Y29" s="501"/>
      <c r="Z29" s="501"/>
      <c r="AA29" s="501"/>
      <c r="AB29" s="501" t="s">
        <v>115</v>
      </c>
      <c r="AC29" s="501"/>
      <c r="AD29" s="502"/>
      <c r="AE29" s="328"/>
      <c r="AF29" s="503" t="str">
        <f t="shared" si="2"/>
        <v/>
      </c>
      <c r="AG29" s="504" t="str">
        <f t="shared" si="3"/>
        <v/>
      </c>
      <c r="AH29" s="504" t="str">
        <f t="shared" si="4"/>
        <v/>
      </c>
      <c r="AI29" s="504" t="str">
        <f t="shared" si="5"/>
        <v/>
      </c>
      <c r="AJ29" s="504" t="str">
        <f t="shared" si="6"/>
        <v/>
      </c>
      <c r="AK29" s="504">
        <f t="shared" ca="1" si="7"/>
        <v>1398.8708803462232</v>
      </c>
      <c r="AL29" s="504" t="str">
        <f t="shared" si="8"/>
        <v/>
      </c>
      <c r="AM29" s="505" t="str">
        <f t="shared" si="9"/>
        <v/>
      </c>
      <c r="AN29" s="506">
        <f t="shared" ca="1" si="10"/>
        <v>1398.8708803462232</v>
      </c>
      <c r="AO29" s="322"/>
      <c r="AP29" s="503" t="str">
        <f t="shared" si="17"/>
        <v/>
      </c>
      <c r="AQ29" s="504" t="str">
        <f t="shared" si="18"/>
        <v/>
      </c>
      <c r="AR29" s="504" t="str">
        <f t="shared" si="19"/>
        <v/>
      </c>
      <c r="AS29" s="504" t="str">
        <f t="shared" si="20"/>
        <v/>
      </c>
      <c r="AT29" s="504" t="str">
        <f t="shared" si="21"/>
        <v/>
      </c>
      <c r="AU29" s="504">
        <f t="shared" ca="1" si="22"/>
        <v>1312196.7783156366</v>
      </c>
      <c r="AV29" s="504" t="str">
        <f t="shared" si="23"/>
        <v/>
      </c>
      <c r="AW29" s="504" t="str">
        <f t="shared" si="24"/>
        <v/>
      </c>
      <c r="AX29" s="507">
        <f t="shared" ca="1" si="25"/>
        <v>1312196.7783156366</v>
      </c>
      <c r="AY29" s="290"/>
    </row>
    <row r="30" spans="1:51" x14ac:dyDescent="0.35">
      <c r="A30" s="290"/>
      <c r="B30" s="593" t="s">
        <v>3252</v>
      </c>
      <c r="C30" s="594" t="s">
        <v>3253</v>
      </c>
      <c r="D30" s="485" t="s">
        <v>220</v>
      </c>
      <c r="E30" s="485" t="s">
        <v>3254</v>
      </c>
      <c r="F30" s="485"/>
      <c r="G30" s="485"/>
      <c r="H30" s="485"/>
      <c r="I30" s="595"/>
      <c r="J30" s="487"/>
      <c r="K30" s="488">
        <v>1</v>
      </c>
      <c r="L30" s="489"/>
      <c r="M30" s="490">
        <v>0</v>
      </c>
      <c r="N30" s="491"/>
      <c r="O30" s="492">
        <v>1463939.3291933928</v>
      </c>
      <c r="P30" s="493">
        <v>1</v>
      </c>
      <c r="Q30" s="499">
        <f t="shared" si="26"/>
        <v>1463939.3291933928</v>
      </c>
      <c r="R30" s="495">
        <v>0.13</v>
      </c>
      <c r="S30" s="490">
        <f t="shared" si="27"/>
        <v>1654251.4419885336</v>
      </c>
      <c r="T30" s="574">
        <v>0.5</v>
      </c>
      <c r="U30" s="494">
        <f t="shared" si="28"/>
        <v>827125.7209942668</v>
      </c>
      <c r="V30" s="483"/>
      <c r="W30" s="500"/>
      <c r="X30" s="501"/>
      <c r="Y30" s="501"/>
      <c r="Z30" s="501"/>
      <c r="AA30" s="501"/>
      <c r="AB30" s="501"/>
      <c r="AC30" s="501" t="s">
        <v>115</v>
      </c>
      <c r="AD30" s="502"/>
      <c r="AE30" s="328"/>
      <c r="AF30" s="503" t="str">
        <f t="shared" si="2"/>
        <v/>
      </c>
      <c r="AG30" s="504" t="str">
        <f t="shared" si="3"/>
        <v/>
      </c>
      <c r="AH30" s="504" t="str">
        <f t="shared" si="4"/>
        <v/>
      </c>
      <c r="AI30" s="504" t="str">
        <f t="shared" si="5"/>
        <v/>
      </c>
      <c r="AJ30" s="504" t="str">
        <f t="shared" si="6"/>
        <v/>
      </c>
      <c r="AK30" s="504" t="str">
        <f t="shared" si="7"/>
        <v/>
      </c>
      <c r="AL30" s="504">
        <f t="shared" ca="1" si="8"/>
        <v>159.64983995313588</v>
      </c>
      <c r="AM30" s="505" t="str">
        <f t="shared" si="9"/>
        <v/>
      </c>
      <c r="AN30" s="506">
        <f t="shared" ca="1" si="10"/>
        <v>159.64983995313588</v>
      </c>
      <c r="AO30" s="322"/>
      <c r="AP30" s="503" t="str">
        <f t="shared" si="17"/>
        <v/>
      </c>
      <c r="AQ30" s="504" t="str">
        <f t="shared" si="18"/>
        <v/>
      </c>
      <c r="AR30" s="504" t="str">
        <f t="shared" si="19"/>
        <v/>
      </c>
      <c r="AS30" s="504" t="str">
        <f t="shared" si="20"/>
        <v/>
      </c>
      <c r="AT30" s="504" t="str">
        <f t="shared" si="21"/>
        <v/>
      </c>
      <c r="AU30" s="504" t="str">
        <f t="shared" si="22"/>
        <v/>
      </c>
      <c r="AV30" s="504">
        <f t="shared" ca="1" si="23"/>
        <v>827125.72099426691</v>
      </c>
      <c r="AW30" s="504" t="str">
        <f t="shared" si="24"/>
        <v/>
      </c>
      <c r="AX30" s="507">
        <f t="shared" ca="1" si="25"/>
        <v>827125.72099426691</v>
      </c>
      <c r="AY30" s="290"/>
    </row>
    <row r="31" spans="1:51" x14ac:dyDescent="0.35">
      <c r="A31" s="290"/>
      <c r="B31" s="593" t="s">
        <v>3255</v>
      </c>
      <c r="C31" s="594" t="s">
        <v>3256</v>
      </c>
      <c r="D31" s="485" t="s">
        <v>218</v>
      </c>
      <c r="E31" s="485" t="s">
        <v>3257</v>
      </c>
      <c r="F31" s="485"/>
      <c r="G31" s="485"/>
      <c r="H31" s="485"/>
      <c r="I31" s="595"/>
      <c r="J31" s="487"/>
      <c r="K31" s="488">
        <v>1</v>
      </c>
      <c r="L31" s="489"/>
      <c r="M31" s="490">
        <v>0</v>
      </c>
      <c r="N31" s="491"/>
      <c r="O31" s="492">
        <v>115731.57895349764</v>
      </c>
      <c r="P31" s="493">
        <v>1</v>
      </c>
      <c r="Q31" s="499">
        <f t="shared" si="26"/>
        <v>115731.57895349764</v>
      </c>
      <c r="R31" s="495">
        <v>0.13</v>
      </c>
      <c r="S31" s="490">
        <f t="shared" si="27"/>
        <v>130776.68421745232</v>
      </c>
      <c r="T31" s="574">
        <v>0.5</v>
      </c>
      <c r="U31" s="494">
        <f t="shared" si="28"/>
        <v>65388.342108726159</v>
      </c>
      <c r="V31" s="483"/>
      <c r="W31" s="500"/>
      <c r="X31" s="501"/>
      <c r="Y31" s="501"/>
      <c r="Z31" s="501"/>
      <c r="AA31" s="501"/>
      <c r="AB31" s="501"/>
      <c r="AC31" s="501" t="s">
        <v>115</v>
      </c>
      <c r="AD31" s="502"/>
      <c r="AE31" s="328"/>
      <c r="AF31" s="503" t="str">
        <f t="shared" si="2"/>
        <v/>
      </c>
      <c r="AG31" s="504" t="str">
        <f t="shared" si="3"/>
        <v/>
      </c>
      <c r="AH31" s="504" t="str">
        <f t="shared" si="4"/>
        <v/>
      </c>
      <c r="AI31" s="504" t="str">
        <f t="shared" si="5"/>
        <v/>
      </c>
      <c r="AJ31" s="504" t="str">
        <f t="shared" si="6"/>
        <v/>
      </c>
      <c r="AK31" s="504" t="str">
        <f t="shared" si="7"/>
        <v/>
      </c>
      <c r="AL31" s="504">
        <f t="shared" ca="1" si="8"/>
        <v>159.64983995313588</v>
      </c>
      <c r="AM31" s="505" t="str">
        <f t="shared" si="9"/>
        <v/>
      </c>
      <c r="AN31" s="506">
        <f t="shared" ca="1" si="10"/>
        <v>159.64983995313588</v>
      </c>
      <c r="AO31" s="322"/>
      <c r="AP31" s="503" t="str">
        <f t="shared" si="17"/>
        <v/>
      </c>
      <c r="AQ31" s="504" t="str">
        <f t="shared" si="18"/>
        <v/>
      </c>
      <c r="AR31" s="504" t="str">
        <f t="shared" si="19"/>
        <v/>
      </c>
      <c r="AS31" s="504" t="str">
        <f t="shared" si="20"/>
        <v/>
      </c>
      <c r="AT31" s="504" t="str">
        <f t="shared" si="21"/>
        <v/>
      </c>
      <c r="AU31" s="504" t="str">
        <f t="shared" si="22"/>
        <v/>
      </c>
      <c r="AV31" s="504">
        <f t="shared" ca="1" si="23"/>
        <v>65388.342108726159</v>
      </c>
      <c r="AW31" s="504" t="str">
        <f t="shared" si="24"/>
        <v/>
      </c>
      <c r="AX31" s="507">
        <f t="shared" ca="1" si="25"/>
        <v>65388.342108726159</v>
      </c>
      <c r="AY31" s="290"/>
    </row>
    <row r="32" spans="1:51" x14ac:dyDescent="0.35">
      <c r="A32" s="290"/>
      <c r="B32" s="593" t="s">
        <v>3258</v>
      </c>
      <c r="C32" s="594" t="s">
        <v>3259</v>
      </c>
      <c r="D32" s="485" t="s">
        <v>219</v>
      </c>
      <c r="E32" s="485" t="s">
        <v>3260</v>
      </c>
      <c r="F32" s="485"/>
      <c r="G32" s="485"/>
      <c r="H32" s="485"/>
      <c r="I32" s="595"/>
      <c r="J32" s="487"/>
      <c r="K32" s="488">
        <v>1</v>
      </c>
      <c r="L32" s="489"/>
      <c r="M32" s="490">
        <v>0</v>
      </c>
      <c r="N32" s="491"/>
      <c r="O32" s="492">
        <v>411886.75401884841</v>
      </c>
      <c r="P32" s="493">
        <v>1</v>
      </c>
      <c r="Q32" s="499">
        <f t="shared" si="26"/>
        <v>411886.75401884841</v>
      </c>
      <c r="R32" s="495">
        <v>0.13</v>
      </c>
      <c r="S32" s="490">
        <f t="shared" si="27"/>
        <v>465432.03204129869</v>
      </c>
      <c r="T32" s="574">
        <v>0.5</v>
      </c>
      <c r="U32" s="494">
        <f t="shared" si="28"/>
        <v>232716.01602064935</v>
      </c>
      <c r="V32" s="483"/>
      <c r="W32" s="500"/>
      <c r="X32" s="501"/>
      <c r="Y32" s="501"/>
      <c r="Z32" s="501"/>
      <c r="AA32" s="501"/>
      <c r="AB32" s="501"/>
      <c r="AC32" s="501" t="s">
        <v>115</v>
      </c>
      <c r="AD32" s="502"/>
      <c r="AE32" s="328"/>
      <c r="AF32" s="503" t="str">
        <f t="shared" si="2"/>
        <v/>
      </c>
      <c r="AG32" s="504" t="str">
        <f t="shared" si="3"/>
        <v/>
      </c>
      <c r="AH32" s="504" t="str">
        <f t="shared" si="4"/>
        <v/>
      </c>
      <c r="AI32" s="504" t="str">
        <f t="shared" si="5"/>
        <v/>
      </c>
      <c r="AJ32" s="504" t="str">
        <f t="shared" si="6"/>
        <v/>
      </c>
      <c r="AK32" s="504" t="str">
        <f t="shared" si="7"/>
        <v/>
      </c>
      <c r="AL32" s="504">
        <f t="shared" ca="1" si="8"/>
        <v>159.64983995313588</v>
      </c>
      <c r="AM32" s="505" t="str">
        <f t="shared" si="9"/>
        <v/>
      </c>
      <c r="AN32" s="506">
        <f t="shared" ca="1" si="10"/>
        <v>159.64983995313588</v>
      </c>
      <c r="AO32" s="322"/>
      <c r="AP32" s="503" t="str">
        <f t="shared" si="17"/>
        <v/>
      </c>
      <c r="AQ32" s="504" t="str">
        <f t="shared" si="18"/>
        <v/>
      </c>
      <c r="AR32" s="504" t="str">
        <f t="shared" si="19"/>
        <v/>
      </c>
      <c r="AS32" s="504" t="str">
        <f t="shared" si="20"/>
        <v/>
      </c>
      <c r="AT32" s="504" t="str">
        <f t="shared" si="21"/>
        <v/>
      </c>
      <c r="AU32" s="504" t="str">
        <f t="shared" si="22"/>
        <v/>
      </c>
      <c r="AV32" s="504">
        <f t="shared" ca="1" si="23"/>
        <v>232716.01602064932</v>
      </c>
      <c r="AW32" s="504" t="str">
        <f t="shared" si="24"/>
        <v/>
      </c>
      <c r="AX32" s="507">
        <f t="shared" ca="1" si="25"/>
        <v>232716.01602064932</v>
      </c>
      <c r="AY32" s="290"/>
    </row>
    <row r="33" spans="1:51" x14ac:dyDescent="0.35">
      <c r="A33" s="290"/>
      <c r="B33" s="593" t="s">
        <v>3261</v>
      </c>
      <c r="C33" s="594" t="s">
        <v>3262</v>
      </c>
      <c r="D33" s="485" t="s">
        <v>220</v>
      </c>
      <c r="E33" s="485" t="s">
        <v>3263</v>
      </c>
      <c r="F33" s="485"/>
      <c r="G33" s="485"/>
      <c r="H33" s="485"/>
      <c r="I33" s="595"/>
      <c r="J33" s="487"/>
      <c r="K33" s="488">
        <v>1</v>
      </c>
      <c r="L33" s="489"/>
      <c r="M33" s="490">
        <v>0</v>
      </c>
      <c r="N33" s="491"/>
      <c r="O33" s="492">
        <v>1174626.7004000666</v>
      </c>
      <c r="P33" s="493">
        <v>1</v>
      </c>
      <c r="Q33" s="499">
        <f t="shared" si="26"/>
        <v>1174626.7004000666</v>
      </c>
      <c r="R33" s="495">
        <v>0.13</v>
      </c>
      <c r="S33" s="490">
        <f t="shared" si="27"/>
        <v>1327328.171452075</v>
      </c>
      <c r="T33" s="574">
        <v>0.5</v>
      </c>
      <c r="U33" s="494">
        <f t="shared" si="28"/>
        <v>663664.08572603751</v>
      </c>
      <c r="V33" s="483"/>
      <c r="W33" s="500"/>
      <c r="X33" s="501"/>
      <c r="Y33" s="501"/>
      <c r="Z33" s="501"/>
      <c r="AA33" s="501"/>
      <c r="AB33" s="501"/>
      <c r="AC33" s="501"/>
      <c r="AD33" s="502" t="s">
        <v>115</v>
      </c>
      <c r="AE33" s="328"/>
      <c r="AF33" s="503" t="str">
        <f t="shared" si="2"/>
        <v/>
      </c>
      <c r="AG33" s="504" t="str">
        <f t="shared" si="3"/>
        <v/>
      </c>
      <c r="AH33" s="504" t="str">
        <f t="shared" si="4"/>
        <v/>
      </c>
      <c r="AI33" s="504" t="str">
        <f t="shared" si="5"/>
        <v/>
      </c>
      <c r="AJ33" s="504" t="str">
        <f t="shared" si="6"/>
        <v/>
      </c>
      <c r="AK33" s="504" t="str">
        <f t="shared" si="7"/>
        <v/>
      </c>
      <c r="AL33" s="504" t="str">
        <f t="shared" si="8"/>
        <v/>
      </c>
      <c r="AM33" s="505">
        <f t="shared" ca="1" si="9"/>
        <v>315.81433758480284</v>
      </c>
      <c r="AN33" s="506">
        <f t="shared" ca="1" si="10"/>
        <v>315.81433758480284</v>
      </c>
      <c r="AO33" s="322"/>
      <c r="AP33" s="503" t="str">
        <f t="shared" si="17"/>
        <v/>
      </c>
      <c r="AQ33" s="504" t="str">
        <f t="shared" si="18"/>
        <v/>
      </c>
      <c r="AR33" s="504" t="str">
        <f t="shared" si="19"/>
        <v/>
      </c>
      <c r="AS33" s="504" t="str">
        <f t="shared" si="20"/>
        <v/>
      </c>
      <c r="AT33" s="504" t="str">
        <f t="shared" si="21"/>
        <v/>
      </c>
      <c r="AU33" s="504" t="str">
        <f t="shared" si="22"/>
        <v/>
      </c>
      <c r="AV33" s="504" t="str">
        <f t="shared" si="23"/>
        <v/>
      </c>
      <c r="AW33" s="504">
        <f t="shared" ca="1" si="24"/>
        <v>663664.08572603751</v>
      </c>
      <c r="AX33" s="507">
        <f t="shared" ca="1" si="25"/>
        <v>663664.08572603751</v>
      </c>
      <c r="AY33" s="290"/>
    </row>
    <row r="34" spans="1:51" x14ac:dyDescent="0.35">
      <c r="A34" s="290"/>
      <c r="B34" s="593" t="s">
        <v>3264</v>
      </c>
      <c r="C34" s="594" t="s">
        <v>3265</v>
      </c>
      <c r="D34" s="485" t="s">
        <v>3266</v>
      </c>
      <c r="E34" s="485" t="s">
        <v>3267</v>
      </c>
      <c r="F34" s="485"/>
      <c r="G34" s="485"/>
      <c r="H34" s="485"/>
      <c r="I34" s="595"/>
      <c r="J34" s="487"/>
      <c r="K34" s="488">
        <v>1</v>
      </c>
      <c r="L34" s="489"/>
      <c r="M34" s="490">
        <v>0</v>
      </c>
      <c r="N34" s="491"/>
      <c r="O34" s="492">
        <v>2541074.63</v>
      </c>
      <c r="P34" s="493">
        <v>1</v>
      </c>
      <c r="Q34" s="499">
        <f t="shared" si="26"/>
        <v>2541074.63</v>
      </c>
      <c r="R34" s="495">
        <v>0.13</v>
      </c>
      <c r="S34" s="490">
        <f t="shared" si="27"/>
        <v>2871414.3318999996</v>
      </c>
      <c r="T34" s="574">
        <v>0.5</v>
      </c>
      <c r="U34" s="494">
        <f t="shared" si="28"/>
        <v>1435707.1659499998</v>
      </c>
      <c r="V34" s="483"/>
      <c r="W34" s="500"/>
      <c r="X34" s="501"/>
      <c r="Y34" s="501"/>
      <c r="Z34" s="501"/>
      <c r="AA34" s="501"/>
      <c r="AB34" s="501"/>
      <c r="AC34" s="501"/>
      <c r="AD34" s="502" t="s">
        <v>115</v>
      </c>
      <c r="AE34" s="328"/>
      <c r="AF34" s="503" t="str">
        <f t="shared" si="2"/>
        <v/>
      </c>
      <c r="AG34" s="504" t="str">
        <f t="shared" si="3"/>
        <v/>
      </c>
      <c r="AH34" s="504" t="str">
        <f t="shared" si="4"/>
        <v/>
      </c>
      <c r="AI34" s="504" t="str">
        <f t="shared" si="5"/>
        <v/>
      </c>
      <c r="AJ34" s="504" t="str">
        <f t="shared" si="6"/>
        <v/>
      </c>
      <c r="AK34" s="504" t="str">
        <f t="shared" si="7"/>
        <v/>
      </c>
      <c r="AL34" s="504" t="str">
        <f t="shared" si="8"/>
        <v/>
      </c>
      <c r="AM34" s="505">
        <f t="shared" ca="1" si="9"/>
        <v>315.81433758480284</v>
      </c>
      <c r="AN34" s="506">
        <f t="shared" ca="1" si="10"/>
        <v>315.81433758480284</v>
      </c>
      <c r="AO34" s="322"/>
      <c r="AP34" s="503" t="str">
        <f t="shared" si="17"/>
        <v/>
      </c>
      <c r="AQ34" s="504" t="str">
        <f t="shared" si="18"/>
        <v/>
      </c>
      <c r="AR34" s="504" t="str">
        <f t="shared" si="19"/>
        <v/>
      </c>
      <c r="AS34" s="504" t="str">
        <f t="shared" si="20"/>
        <v/>
      </c>
      <c r="AT34" s="504" t="str">
        <f t="shared" si="21"/>
        <v/>
      </c>
      <c r="AU34" s="504" t="str">
        <f t="shared" si="22"/>
        <v/>
      </c>
      <c r="AV34" s="504" t="str">
        <f t="shared" si="23"/>
        <v/>
      </c>
      <c r="AW34" s="504">
        <f t="shared" ca="1" si="24"/>
        <v>1435707.1659499998</v>
      </c>
      <c r="AX34" s="507">
        <f t="shared" ca="1" si="25"/>
        <v>1435707.1659499998</v>
      </c>
      <c r="AY34" s="290"/>
    </row>
    <row r="35" spans="1:51" x14ac:dyDescent="0.35">
      <c r="A35" s="290"/>
      <c r="B35" s="593" t="s">
        <v>3268</v>
      </c>
      <c r="C35" s="594" t="s">
        <v>3269</v>
      </c>
      <c r="D35" s="485" t="s">
        <v>219</v>
      </c>
      <c r="E35" s="485" t="s">
        <v>3270</v>
      </c>
      <c r="F35" s="485"/>
      <c r="G35" s="485"/>
      <c r="H35" s="485"/>
      <c r="I35" s="595"/>
      <c r="J35" s="487"/>
      <c r="K35" s="488">
        <v>1</v>
      </c>
      <c r="L35" s="489"/>
      <c r="M35" s="490">
        <v>0</v>
      </c>
      <c r="N35" s="491"/>
      <c r="O35" s="492">
        <v>489034.97550336004</v>
      </c>
      <c r="P35" s="493">
        <v>1</v>
      </c>
      <c r="Q35" s="499">
        <f t="shared" si="26"/>
        <v>489034.97550336004</v>
      </c>
      <c r="R35" s="495">
        <v>0.13</v>
      </c>
      <c r="S35" s="490">
        <f t="shared" si="27"/>
        <v>552609.52231879684</v>
      </c>
      <c r="T35" s="574">
        <v>0.5</v>
      </c>
      <c r="U35" s="494">
        <f t="shared" si="28"/>
        <v>276304.76115939842</v>
      </c>
      <c r="V35" s="483"/>
      <c r="W35" s="500"/>
      <c r="X35" s="501"/>
      <c r="Y35" s="501"/>
      <c r="Z35" s="501"/>
      <c r="AA35" s="501"/>
      <c r="AB35" s="501"/>
      <c r="AC35" s="501"/>
      <c r="AD35" s="502" t="s">
        <v>115</v>
      </c>
      <c r="AE35" s="328"/>
      <c r="AF35" s="503" t="str">
        <f t="shared" si="2"/>
        <v/>
      </c>
      <c r="AG35" s="504" t="str">
        <f t="shared" si="3"/>
        <v/>
      </c>
      <c r="AH35" s="504" t="str">
        <f t="shared" si="4"/>
        <v/>
      </c>
      <c r="AI35" s="504" t="str">
        <f t="shared" si="5"/>
        <v/>
      </c>
      <c r="AJ35" s="504" t="str">
        <f t="shared" si="6"/>
        <v/>
      </c>
      <c r="AK35" s="504" t="str">
        <f t="shared" si="7"/>
        <v/>
      </c>
      <c r="AL35" s="504" t="str">
        <f t="shared" si="8"/>
        <v/>
      </c>
      <c r="AM35" s="505">
        <f t="shared" ca="1" si="9"/>
        <v>315.81433758480284</v>
      </c>
      <c r="AN35" s="506">
        <f t="shared" ca="1" si="10"/>
        <v>315.81433758480284</v>
      </c>
      <c r="AO35" s="322"/>
      <c r="AP35" s="503" t="str">
        <f t="shared" si="17"/>
        <v/>
      </c>
      <c r="AQ35" s="504" t="str">
        <f t="shared" si="18"/>
        <v/>
      </c>
      <c r="AR35" s="504" t="str">
        <f t="shared" si="19"/>
        <v/>
      </c>
      <c r="AS35" s="504" t="str">
        <f t="shared" si="20"/>
        <v/>
      </c>
      <c r="AT35" s="504" t="str">
        <f t="shared" si="21"/>
        <v/>
      </c>
      <c r="AU35" s="504" t="str">
        <f t="shared" si="22"/>
        <v/>
      </c>
      <c r="AV35" s="504" t="str">
        <f t="shared" si="23"/>
        <v/>
      </c>
      <c r="AW35" s="504">
        <f t="shared" ca="1" si="24"/>
        <v>276304.76115939842</v>
      </c>
      <c r="AX35" s="507">
        <f t="shared" ca="1" si="25"/>
        <v>276304.76115939842</v>
      </c>
      <c r="AY35" s="290"/>
    </row>
    <row r="36" spans="1:51" x14ac:dyDescent="0.35">
      <c r="A36" s="290"/>
      <c r="B36" s="593" t="s">
        <v>3271</v>
      </c>
      <c r="C36" s="594" t="s">
        <v>3272</v>
      </c>
      <c r="D36" s="485" t="s">
        <v>220</v>
      </c>
      <c r="E36" s="485" t="s">
        <v>3273</v>
      </c>
      <c r="F36" s="485"/>
      <c r="G36" s="485"/>
      <c r="H36" s="485"/>
      <c r="I36" s="595"/>
      <c r="J36" s="487"/>
      <c r="K36" s="488">
        <v>1</v>
      </c>
      <c r="L36" s="489"/>
      <c r="M36" s="490">
        <v>0</v>
      </c>
      <c r="N36" s="491"/>
      <c r="O36" s="492">
        <v>7058194.5118421735</v>
      </c>
      <c r="P36" s="493">
        <v>1</v>
      </c>
      <c r="Q36" s="499">
        <f t="shared" si="26"/>
        <v>7058194.5118421735</v>
      </c>
      <c r="R36" s="495">
        <v>0.13</v>
      </c>
      <c r="S36" s="490">
        <f t="shared" si="27"/>
        <v>7975759.7983816555</v>
      </c>
      <c r="T36" s="574">
        <v>0.5</v>
      </c>
      <c r="U36" s="494">
        <f t="shared" si="28"/>
        <v>3987879.8991908277</v>
      </c>
      <c r="V36" s="483"/>
      <c r="W36" s="500"/>
      <c r="X36" s="501"/>
      <c r="Y36" s="501"/>
      <c r="Z36" s="501"/>
      <c r="AA36" s="501"/>
      <c r="AB36" s="501" t="s">
        <v>115</v>
      </c>
      <c r="AC36" s="501"/>
      <c r="AD36" s="502"/>
      <c r="AE36" s="328"/>
      <c r="AF36" s="503" t="str">
        <f t="shared" si="2"/>
        <v/>
      </c>
      <c r="AG36" s="504" t="str">
        <f t="shared" si="3"/>
        <v/>
      </c>
      <c r="AH36" s="504" t="str">
        <f t="shared" si="4"/>
        <v/>
      </c>
      <c r="AI36" s="504" t="str">
        <f t="shared" si="5"/>
        <v/>
      </c>
      <c r="AJ36" s="504" t="str">
        <f t="shared" si="6"/>
        <v/>
      </c>
      <c r="AK36" s="504">
        <f t="shared" ca="1" si="7"/>
        <v>1398.8708803462232</v>
      </c>
      <c r="AL36" s="504" t="str">
        <f t="shared" si="8"/>
        <v/>
      </c>
      <c r="AM36" s="505" t="str">
        <f t="shared" si="9"/>
        <v/>
      </c>
      <c r="AN36" s="506">
        <f t="shared" ca="1" si="10"/>
        <v>1398.8708803462232</v>
      </c>
      <c r="AO36" s="322"/>
      <c r="AP36" s="503" t="str">
        <f t="shared" si="17"/>
        <v/>
      </c>
      <c r="AQ36" s="504" t="str">
        <f t="shared" si="18"/>
        <v/>
      </c>
      <c r="AR36" s="504" t="str">
        <f t="shared" si="19"/>
        <v/>
      </c>
      <c r="AS36" s="504" t="str">
        <f t="shared" si="20"/>
        <v/>
      </c>
      <c r="AT36" s="504" t="str">
        <f t="shared" si="21"/>
        <v/>
      </c>
      <c r="AU36" s="504">
        <f t="shared" ca="1" si="22"/>
        <v>3987879.8991908277</v>
      </c>
      <c r="AV36" s="504" t="str">
        <f t="shared" si="23"/>
        <v/>
      </c>
      <c r="AW36" s="504" t="str">
        <f t="shared" si="24"/>
        <v/>
      </c>
      <c r="AX36" s="507">
        <f t="shared" ca="1" si="25"/>
        <v>3987879.8991908277</v>
      </c>
      <c r="AY36" s="290"/>
    </row>
    <row r="37" spans="1:51" x14ac:dyDescent="0.35">
      <c r="A37" s="290"/>
      <c r="B37" s="593" t="s">
        <v>3274</v>
      </c>
      <c r="C37" s="594" t="s">
        <v>3265</v>
      </c>
      <c r="D37" s="485" t="s">
        <v>220</v>
      </c>
      <c r="E37" s="485" t="s">
        <v>3275</v>
      </c>
      <c r="F37" s="485"/>
      <c r="G37" s="485"/>
      <c r="H37" s="485"/>
      <c r="I37" s="595"/>
      <c r="J37" s="487"/>
      <c r="K37" s="488">
        <v>1</v>
      </c>
      <c r="L37" s="489"/>
      <c r="M37" s="490">
        <v>0</v>
      </c>
      <c r="N37" s="491"/>
      <c r="O37" s="492">
        <v>503836.45855919993</v>
      </c>
      <c r="P37" s="493">
        <v>1</v>
      </c>
      <c r="Q37" s="499">
        <f t="shared" si="26"/>
        <v>503836.45855919993</v>
      </c>
      <c r="R37" s="495">
        <v>0.13</v>
      </c>
      <c r="S37" s="490">
        <f t="shared" si="27"/>
        <v>569335.19817189593</v>
      </c>
      <c r="T37" s="574">
        <v>0.5</v>
      </c>
      <c r="U37" s="494">
        <f t="shared" si="28"/>
        <v>284667.59908594796</v>
      </c>
      <c r="V37" s="483"/>
      <c r="W37" s="500"/>
      <c r="X37" s="501"/>
      <c r="Y37" s="501"/>
      <c r="Z37" s="501"/>
      <c r="AA37" s="501"/>
      <c r="AB37" s="501"/>
      <c r="AC37" s="501"/>
      <c r="AD37" s="502" t="s">
        <v>115</v>
      </c>
      <c r="AE37" s="328"/>
      <c r="AF37" s="503" t="str">
        <f t="shared" si="2"/>
        <v/>
      </c>
      <c r="AG37" s="504" t="str">
        <f t="shared" si="3"/>
        <v/>
      </c>
      <c r="AH37" s="504" t="str">
        <f t="shared" si="4"/>
        <v/>
      </c>
      <c r="AI37" s="504" t="str">
        <f t="shared" si="5"/>
        <v/>
      </c>
      <c r="AJ37" s="504" t="str">
        <f t="shared" si="6"/>
        <v/>
      </c>
      <c r="AK37" s="504" t="str">
        <f t="shared" si="7"/>
        <v/>
      </c>
      <c r="AL37" s="504" t="str">
        <f t="shared" si="8"/>
        <v/>
      </c>
      <c r="AM37" s="505">
        <f t="shared" ca="1" si="9"/>
        <v>315.81433758480284</v>
      </c>
      <c r="AN37" s="506">
        <f t="shared" ca="1" si="10"/>
        <v>315.81433758480284</v>
      </c>
      <c r="AO37" s="322"/>
      <c r="AP37" s="503" t="str">
        <f t="shared" si="17"/>
        <v/>
      </c>
      <c r="AQ37" s="504" t="str">
        <f t="shared" si="18"/>
        <v/>
      </c>
      <c r="AR37" s="504" t="str">
        <f t="shared" si="19"/>
        <v/>
      </c>
      <c r="AS37" s="504" t="str">
        <f t="shared" si="20"/>
        <v/>
      </c>
      <c r="AT37" s="504" t="str">
        <f t="shared" si="21"/>
        <v/>
      </c>
      <c r="AU37" s="504" t="str">
        <f t="shared" si="22"/>
        <v/>
      </c>
      <c r="AV37" s="504" t="str">
        <f t="shared" si="23"/>
        <v/>
      </c>
      <c r="AW37" s="504">
        <f t="shared" ca="1" si="24"/>
        <v>284667.59908594796</v>
      </c>
      <c r="AX37" s="507">
        <f t="shared" ca="1" si="25"/>
        <v>284667.59908594796</v>
      </c>
      <c r="AY37" s="290"/>
    </row>
    <row r="38" spans="1:51" x14ac:dyDescent="0.35">
      <c r="A38" s="290"/>
      <c r="B38" s="476"/>
      <c r="C38" s="477"/>
      <c r="D38" s="103"/>
      <c r="E38" s="103"/>
      <c r="F38" s="103"/>
      <c r="G38" s="103"/>
      <c r="H38" s="103"/>
      <c r="I38" s="103"/>
      <c r="J38" s="104"/>
      <c r="K38" s="105"/>
      <c r="L38" s="138"/>
      <c r="M38" s="139"/>
      <c r="N38" s="140"/>
      <c r="O38" s="337"/>
      <c r="P38" s="109"/>
      <c r="Q38" s="143"/>
      <c r="R38" s="111"/>
      <c r="S38" s="139"/>
      <c r="T38" s="574"/>
      <c r="U38" s="147"/>
      <c r="V38" s="290"/>
      <c r="W38" s="500"/>
      <c r="X38" s="501"/>
      <c r="Y38" s="501"/>
      <c r="Z38" s="501"/>
      <c r="AA38" s="501"/>
      <c r="AB38" s="501"/>
      <c r="AC38" s="501"/>
      <c r="AD38" s="502"/>
      <c r="AE38" s="328"/>
      <c r="AF38" s="503" t="str">
        <f t="shared" si="2"/>
        <v/>
      </c>
      <c r="AG38" s="504" t="str">
        <f t="shared" si="3"/>
        <v/>
      </c>
      <c r="AH38" s="504" t="str">
        <f t="shared" si="4"/>
        <v/>
      </c>
      <c r="AI38" s="504" t="str">
        <f t="shared" si="5"/>
        <v/>
      </c>
      <c r="AJ38" s="504" t="str">
        <f t="shared" si="6"/>
        <v/>
      </c>
      <c r="AK38" s="504" t="str">
        <f t="shared" si="7"/>
        <v/>
      </c>
      <c r="AL38" s="504" t="str">
        <f t="shared" si="8"/>
        <v/>
      </c>
      <c r="AM38" s="505" t="str">
        <f t="shared" si="9"/>
        <v/>
      </c>
      <c r="AN38" s="506">
        <f t="shared" si="10"/>
        <v>0</v>
      </c>
      <c r="AO38" s="322"/>
      <c r="AP38" s="503" t="str">
        <f t="shared" si="17"/>
        <v/>
      </c>
      <c r="AQ38" s="504" t="str">
        <f t="shared" si="18"/>
        <v/>
      </c>
      <c r="AR38" s="504" t="str">
        <f t="shared" si="19"/>
        <v/>
      </c>
      <c r="AS38" s="504" t="str">
        <f t="shared" si="20"/>
        <v/>
      </c>
      <c r="AT38" s="504" t="str">
        <f t="shared" si="21"/>
        <v/>
      </c>
      <c r="AU38" s="504" t="str">
        <f t="shared" si="22"/>
        <v/>
      </c>
      <c r="AV38" s="504" t="str">
        <f t="shared" si="23"/>
        <v/>
      </c>
      <c r="AW38" s="504" t="str">
        <f t="shared" si="24"/>
        <v/>
      </c>
      <c r="AX38" s="507">
        <f t="shared" si="25"/>
        <v>0</v>
      </c>
      <c r="AY38" s="290"/>
    </row>
    <row r="39" spans="1:51" x14ac:dyDescent="0.35">
      <c r="A39" s="290"/>
      <c r="B39" s="474" t="s">
        <v>228</v>
      </c>
      <c r="C39" s="475"/>
      <c r="D39" s="103"/>
      <c r="E39" s="103"/>
      <c r="F39" s="103"/>
      <c r="G39" s="103"/>
      <c r="H39" s="103"/>
      <c r="I39" s="103"/>
      <c r="J39" s="104"/>
      <c r="K39" s="105"/>
      <c r="L39" s="138"/>
      <c r="M39" s="139"/>
      <c r="N39" s="140"/>
      <c r="O39" s="337"/>
      <c r="P39" s="109"/>
      <c r="Q39" s="143"/>
      <c r="R39" s="111"/>
      <c r="S39" s="139"/>
      <c r="T39" s="428"/>
      <c r="U39" s="147"/>
      <c r="V39" s="290"/>
      <c r="W39" s="115"/>
      <c r="X39" s="116"/>
      <c r="Y39" s="116"/>
      <c r="Z39" s="116"/>
      <c r="AA39" s="116"/>
      <c r="AB39" s="116"/>
      <c r="AC39" s="116"/>
      <c r="AD39" s="117"/>
      <c r="AE39" s="296"/>
      <c r="AF39" s="124" t="str">
        <f t="shared" si="2"/>
        <v/>
      </c>
      <c r="AG39" s="125" t="str">
        <f t="shared" si="3"/>
        <v/>
      </c>
      <c r="AH39" s="125" t="str">
        <f t="shared" si="4"/>
        <v/>
      </c>
      <c r="AI39" s="125" t="str">
        <f t="shared" si="5"/>
        <v/>
      </c>
      <c r="AJ39" s="125" t="str">
        <f t="shared" si="6"/>
        <v/>
      </c>
      <c r="AK39" s="125" t="str">
        <f t="shared" si="7"/>
        <v/>
      </c>
      <c r="AL39" s="125" t="str">
        <f t="shared" si="8"/>
        <v/>
      </c>
      <c r="AM39" s="126" t="str">
        <f t="shared" si="9"/>
        <v/>
      </c>
      <c r="AN39" s="342">
        <f t="shared" si="10"/>
        <v>0</v>
      </c>
      <c r="AO39" s="290"/>
      <c r="AP39" s="503" t="str">
        <f t="shared" si="17"/>
        <v/>
      </c>
      <c r="AQ39" s="504" t="str">
        <f t="shared" si="18"/>
        <v/>
      </c>
      <c r="AR39" s="504" t="str">
        <f t="shared" si="19"/>
        <v/>
      </c>
      <c r="AS39" s="504" t="str">
        <f t="shared" si="20"/>
        <v/>
      </c>
      <c r="AT39" s="504" t="str">
        <f t="shared" si="21"/>
        <v/>
      </c>
      <c r="AU39" s="504" t="str">
        <f t="shared" si="22"/>
        <v/>
      </c>
      <c r="AV39" s="504" t="str">
        <f t="shared" si="23"/>
        <v/>
      </c>
      <c r="AW39" s="504" t="str">
        <f t="shared" si="24"/>
        <v/>
      </c>
      <c r="AX39" s="507">
        <f t="shared" si="25"/>
        <v>0</v>
      </c>
      <c r="AY39" s="290"/>
    </row>
    <row r="40" spans="1:51" x14ac:dyDescent="0.35">
      <c r="A40" s="290"/>
      <c r="B40" s="476" t="s">
        <v>546</v>
      </c>
      <c r="C40" s="477" t="e">
        <v>#N/A</v>
      </c>
      <c r="D40" s="103" t="s">
        <v>254</v>
      </c>
      <c r="E40" s="103"/>
      <c r="F40" s="360" t="s">
        <v>265</v>
      </c>
      <c r="G40" s="360">
        <v>200</v>
      </c>
      <c r="H40" s="360"/>
      <c r="I40" s="360" t="s">
        <v>1029</v>
      </c>
      <c r="J40" s="104"/>
      <c r="K40" s="431">
        <v>14.0405</v>
      </c>
      <c r="L40" s="138" t="str">
        <f t="shared" si="11"/>
        <v/>
      </c>
      <c r="M40" s="139">
        <f t="shared" si="12"/>
        <v>0</v>
      </c>
      <c r="N40" s="140">
        <f t="shared" si="13"/>
        <v>336.63763059084124</v>
      </c>
      <c r="O40" s="337">
        <f t="shared" ref="O40:O103" si="29">N40*K40</f>
        <v>4726.5606523107062</v>
      </c>
      <c r="P40" s="109">
        <v>1</v>
      </c>
      <c r="Q40" s="143">
        <f t="shared" si="14"/>
        <v>4726.5606523107062</v>
      </c>
      <c r="R40" s="111">
        <v>0.13</v>
      </c>
      <c r="S40" s="139">
        <f t="shared" si="15"/>
        <v>5341.0135371110973</v>
      </c>
      <c r="T40" s="428"/>
      <c r="U40" s="147">
        <f t="shared" si="16"/>
        <v>5341.0135371110973</v>
      </c>
      <c r="V40" s="290"/>
      <c r="W40" s="115"/>
      <c r="X40" s="116" t="s">
        <v>115</v>
      </c>
      <c r="Y40" s="116"/>
      <c r="Z40" s="116"/>
      <c r="AA40" s="116"/>
      <c r="AB40" s="116"/>
      <c r="AC40" s="116"/>
      <c r="AD40" s="117"/>
      <c r="AE40" s="296"/>
      <c r="AF40" s="124" t="str">
        <f t="shared" si="2"/>
        <v/>
      </c>
      <c r="AG40" s="125">
        <f t="shared" ca="1" si="3"/>
        <v>16150.853740115352</v>
      </c>
      <c r="AH40" s="125" t="str">
        <f t="shared" si="4"/>
        <v/>
      </c>
      <c r="AI40" s="125" t="str">
        <f t="shared" si="5"/>
        <v/>
      </c>
      <c r="AJ40" s="125" t="str">
        <f t="shared" si="6"/>
        <v/>
      </c>
      <c r="AK40" s="125" t="str">
        <f t="shared" si="7"/>
        <v/>
      </c>
      <c r="AL40" s="125" t="str">
        <f t="shared" si="8"/>
        <v/>
      </c>
      <c r="AM40" s="126" t="str">
        <f t="shared" si="9"/>
        <v/>
      </c>
      <c r="AN40" s="342">
        <f t="shared" ca="1" si="10"/>
        <v>16150.853740115352</v>
      </c>
      <c r="AO40" s="290"/>
      <c r="AP40" s="503" t="str">
        <f t="shared" si="17"/>
        <v/>
      </c>
      <c r="AQ40" s="504">
        <f t="shared" ca="1" si="18"/>
        <v>5341.0135371110973</v>
      </c>
      <c r="AR40" s="504" t="str">
        <f t="shared" si="19"/>
        <v/>
      </c>
      <c r="AS40" s="504" t="str">
        <f t="shared" si="20"/>
        <v/>
      </c>
      <c r="AT40" s="504" t="str">
        <f t="shared" si="21"/>
        <v/>
      </c>
      <c r="AU40" s="504" t="str">
        <f t="shared" si="22"/>
        <v/>
      </c>
      <c r="AV40" s="504" t="str">
        <f t="shared" si="23"/>
        <v/>
      </c>
      <c r="AW40" s="504" t="str">
        <f t="shared" si="24"/>
        <v/>
      </c>
      <c r="AX40" s="507">
        <f t="shared" ca="1" si="25"/>
        <v>5341.0135371110973</v>
      </c>
      <c r="AY40" s="290"/>
    </row>
    <row r="41" spans="1:51" x14ac:dyDescent="0.35">
      <c r="A41" s="290"/>
      <c r="B41" s="476" t="s">
        <v>547</v>
      </c>
      <c r="C41" s="477" t="s">
        <v>2926</v>
      </c>
      <c r="D41" s="103" t="s">
        <v>254</v>
      </c>
      <c r="E41" s="103"/>
      <c r="F41" s="360" t="s">
        <v>548</v>
      </c>
      <c r="G41" s="360">
        <v>200</v>
      </c>
      <c r="H41" s="360"/>
      <c r="I41" s="360" t="s">
        <v>1003</v>
      </c>
      <c r="J41" s="104"/>
      <c r="K41" s="431">
        <v>60.580199999999998</v>
      </c>
      <c r="L41" s="138" t="str">
        <f t="shared" si="11"/>
        <v/>
      </c>
      <c r="M41" s="139">
        <f t="shared" si="12"/>
        <v>0</v>
      </c>
      <c r="N41" s="140">
        <f t="shared" si="13"/>
        <v>336.63763059084124</v>
      </c>
      <c r="O41" s="337">
        <f t="shared" si="29"/>
        <v>20393.57498871928</v>
      </c>
      <c r="P41" s="109">
        <v>1</v>
      </c>
      <c r="Q41" s="143">
        <f t="shared" si="14"/>
        <v>20393.57498871928</v>
      </c>
      <c r="R41" s="111">
        <v>0.13</v>
      </c>
      <c r="S41" s="139">
        <f t="shared" si="15"/>
        <v>23044.739737252785</v>
      </c>
      <c r="T41" s="428"/>
      <c r="U41" s="147">
        <f t="shared" si="16"/>
        <v>23044.739737252785</v>
      </c>
      <c r="V41" s="290"/>
      <c r="W41" s="115"/>
      <c r="X41" s="116" t="s">
        <v>115</v>
      </c>
      <c r="Y41" s="116"/>
      <c r="Z41" s="116"/>
      <c r="AA41" s="116"/>
      <c r="AB41" s="116"/>
      <c r="AC41" s="116"/>
      <c r="AD41" s="117"/>
      <c r="AE41" s="296"/>
      <c r="AF41" s="124" t="str">
        <f t="shared" si="2"/>
        <v/>
      </c>
      <c r="AG41" s="125">
        <f t="shared" ca="1" si="3"/>
        <v>16150.853740115352</v>
      </c>
      <c r="AH41" s="125" t="str">
        <f t="shared" si="4"/>
        <v/>
      </c>
      <c r="AI41" s="125" t="str">
        <f t="shared" si="5"/>
        <v/>
      </c>
      <c r="AJ41" s="125" t="str">
        <f t="shared" si="6"/>
        <v/>
      </c>
      <c r="AK41" s="125" t="str">
        <f t="shared" si="7"/>
        <v/>
      </c>
      <c r="AL41" s="125" t="str">
        <f t="shared" si="8"/>
        <v/>
      </c>
      <c r="AM41" s="126" t="str">
        <f t="shared" si="9"/>
        <v/>
      </c>
      <c r="AN41" s="342">
        <f t="shared" ca="1" si="10"/>
        <v>16150.853740115352</v>
      </c>
      <c r="AO41" s="290"/>
      <c r="AP41" s="503" t="str">
        <f t="shared" si="17"/>
        <v/>
      </c>
      <c r="AQ41" s="504">
        <f t="shared" ca="1" si="18"/>
        <v>23044.739737252785</v>
      </c>
      <c r="AR41" s="504" t="str">
        <f t="shared" si="19"/>
        <v/>
      </c>
      <c r="AS41" s="504" t="str">
        <f t="shared" si="20"/>
        <v/>
      </c>
      <c r="AT41" s="504" t="str">
        <f t="shared" si="21"/>
        <v/>
      </c>
      <c r="AU41" s="504" t="str">
        <f t="shared" si="22"/>
        <v/>
      </c>
      <c r="AV41" s="504" t="str">
        <f t="shared" si="23"/>
        <v/>
      </c>
      <c r="AW41" s="504" t="str">
        <f t="shared" si="24"/>
        <v/>
      </c>
      <c r="AX41" s="507">
        <f t="shared" ca="1" si="25"/>
        <v>23044.739737252785</v>
      </c>
      <c r="AY41" s="290"/>
    </row>
    <row r="42" spans="1:51" x14ac:dyDescent="0.35">
      <c r="A42" s="290"/>
      <c r="B42" s="476" t="s">
        <v>549</v>
      </c>
      <c r="C42" s="477" t="e">
        <v>#N/A</v>
      </c>
      <c r="D42" s="103" t="s">
        <v>254</v>
      </c>
      <c r="E42" s="103"/>
      <c r="F42" s="360" t="s">
        <v>265</v>
      </c>
      <c r="G42" s="360">
        <v>200</v>
      </c>
      <c r="H42" s="360"/>
      <c r="I42" s="360" t="s">
        <v>1036</v>
      </c>
      <c r="J42" s="104"/>
      <c r="K42" s="431">
        <v>23.433499999999999</v>
      </c>
      <c r="L42" s="138" t="str">
        <f t="shared" si="11"/>
        <v/>
      </c>
      <c r="M42" s="139">
        <f t="shared" si="12"/>
        <v>0</v>
      </c>
      <c r="N42" s="140">
        <f t="shared" si="13"/>
        <v>336.63763059084124</v>
      </c>
      <c r="O42" s="337">
        <f t="shared" si="29"/>
        <v>7888.5979164504779</v>
      </c>
      <c r="P42" s="109">
        <v>1</v>
      </c>
      <c r="Q42" s="143">
        <f t="shared" si="14"/>
        <v>7888.5979164504779</v>
      </c>
      <c r="R42" s="111">
        <v>0.13</v>
      </c>
      <c r="S42" s="139">
        <f t="shared" si="15"/>
        <v>8914.1156455890396</v>
      </c>
      <c r="T42" s="428"/>
      <c r="U42" s="147">
        <f t="shared" si="16"/>
        <v>8914.1156455890396</v>
      </c>
      <c r="V42" s="290"/>
      <c r="W42" s="115"/>
      <c r="X42" s="116" t="s">
        <v>115</v>
      </c>
      <c r="Y42" s="116"/>
      <c r="Z42" s="116"/>
      <c r="AA42" s="116"/>
      <c r="AB42" s="116"/>
      <c r="AC42" s="116"/>
      <c r="AD42" s="117"/>
      <c r="AE42" s="296"/>
      <c r="AF42" s="124" t="str">
        <f t="shared" si="2"/>
        <v/>
      </c>
      <c r="AG42" s="125">
        <f t="shared" ca="1" si="3"/>
        <v>16150.853740115352</v>
      </c>
      <c r="AH42" s="125" t="str">
        <f t="shared" si="4"/>
        <v/>
      </c>
      <c r="AI42" s="125" t="str">
        <f t="shared" si="5"/>
        <v/>
      </c>
      <c r="AJ42" s="125" t="str">
        <f t="shared" si="6"/>
        <v/>
      </c>
      <c r="AK42" s="125" t="str">
        <f t="shared" si="7"/>
        <v/>
      </c>
      <c r="AL42" s="125" t="str">
        <f t="shared" si="8"/>
        <v/>
      </c>
      <c r="AM42" s="126" t="str">
        <f t="shared" si="9"/>
        <v/>
      </c>
      <c r="AN42" s="342">
        <f t="shared" ca="1" si="10"/>
        <v>16150.853740115352</v>
      </c>
      <c r="AO42" s="290"/>
      <c r="AP42" s="503" t="str">
        <f t="shared" si="17"/>
        <v/>
      </c>
      <c r="AQ42" s="504">
        <f t="shared" ca="1" si="18"/>
        <v>8914.1156455890396</v>
      </c>
      <c r="AR42" s="504" t="str">
        <f t="shared" si="19"/>
        <v/>
      </c>
      <c r="AS42" s="504" t="str">
        <f t="shared" si="20"/>
        <v/>
      </c>
      <c r="AT42" s="504" t="str">
        <f t="shared" si="21"/>
        <v/>
      </c>
      <c r="AU42" s="504" t="str">
        <f t="shared" si="22"/>
        <v/>
      </c>
      <c r="AV42" s="504" t="str">
        <f t="shared" si="23"/>
        <v/>
      </c>
      <c r="AW42" s="504" t="str">
        <f t="shared" si="24"/>
        <v/>
      </c>
      <c r="AX42" s="507">
        <f t="shared" ca="1" si="25"/>
        <v>8914.1156455890396</v>
      </c>
      <c r="AY42" s="290"/>
    </row>
    <row r="43" spans="1:51" x14ac:dyDescent="0.35">
      <c r="A43" s="290"/>
      <c r="B43" s="476" t="s">
        <v>550</v>
      </c>
      <c r="C43" s="477" t="e">
        <v>#N/A</v>
      </c>
      <c r="D43" s="103" t="s">
        <v>254</v>
      </c>
      <c r="E43" s="103"/>
      <c r="F43" s="360" t="s">
        <v>548</v>
      </c>
      <c r="G43" s="360">
        <v>250</v>
      </c>
      <c r="H43" s="360"/>
      <c r="I43" s="360" t="s">
        <v>1005</v>
      </c>
      <c r="J43" s="104"/>
      <c r="K43" s="431">
        <v>51.7883</v>
      </c>
      <c r="L43" s="138" t="str">
        <f t="shared" si="11"/>
        <v/>
      </c>
      <c r="M43" s="139">
        <f t="shared" si="12"/>
        <v>0</v>
      </c>
      <c r="N43" s="140">
        <f t="shared" si="13"/>
        <v>562.2901726186077</v>
      </c>
      <c r="O43" s="337">
        <f t="shared" si="29"/>
        <v>29120.052146624243</v>
      </c>
      <c r="P43" s="109">
        <v>1</v>
      </c>
      <c r="Q43" s="143">
        <f t="shared" si="14"/>
        <v>29120.052146624243</v>
      </c>
      <c r="R43" s="111">
        <v>0.13</v>
      </c>
      <c r="S43" s="139">
        <f t="shared" si="15"/>
        <v>32905.658925685391</v>
      </c>
      <c r="T43" s="428"/>
      <c r="U43" s="147">
        <f t="shared" si="16"/>
        <v>32905.658925685391</v>
      </c>
      <c r="V43" s="290"/>
      <c r="W43" s="115"/>
      <c r="X43" s="116" t="s">
        <v>115</v>
      </c>
      <c r="Y43" s="116"/>
      <c r="Z43" s="116"/>
      <c r="AA43" s="116"/>
      <c r="AB43" s="116"/>
      <c r="AC43" s="116"/>
      <c r="AD43" s="117"/>
      <c r="AE43" s="296"/>
      <c r="AF43" s="124" t="str">
        <f t="shared" si="2"/>
        <v/>
      </c>
      <c r="AG43" s="125">
        <f t="shared" ca="1" si="3"/>
        <v>16150.853740115352</v>
      </c>
      <c r="AH43" s="125" t="str">
        <f t="shared" si="4"/>
        <v/>
      </c>
      <c r="AI43" s="125" t="str">
        <f t="shared" si="5"/>
        <v/>
      </c>
      <c r="AJ43" s="125" t="str">
        <f t="shared" si="6"/>
        <v/>
      </c>
      <c r="AK43" s="125" t="str">
        <f t="shared" si="7"/>
        <v/>
      </c>
      <c r="AL43" s="125" t="str">
        <f t="shared" si="8"/>
        <v/>
      </c>
      <c r="AM43" s="126" t="str">
        <f t="shared" si="9"/>
        <v/>
      </c>
      <c r="AN43" s="342">
        <f t="shared" ca="1" si="10"/>
        <v>16150.853740115352</v>
      </c>
      <c r="AO43" s="290"/>
      <c r="AP43" s="503" t="str">
        <f t="shared" si="17"/>
        <v/>
      </c>
      <c r="AQ43" s="504">
        <f t="shared" ca="1" si="18"/>
        <v>32905.658925685391</v>
      </c>
      <c r="AR43" s="504" t="str">
        <f t="shared" si="19"/>
        <v/>
      </c>
      <c r="AS43" s="504" t="str">
        <f t="shared" si="20"/>
        <v/>
      </c>
      <c r="AT43" s="504" t="str">
        <f t="shared" si="21"/>
        <v/>
      </c>
      <c r="AU43" s="504" t="str">
        <f t="shared" si="22"/>
        <v/>
      </c>
      <c r="AV43" s="504" t="str">
        <f t="shared" si="23"/>
        <v/>
      </c>
      <c r="AW43" s="504" t="str">
        <f t="shared" si="24"/>
        <v/>
      </c>
      <c r="AX43" s="507">
        <f t="shared" ca="1" si="25"/>
        <v>32905.658925685391</v>
      </c>
      <c r="AY43" s="290"/>
    </row>
    <row r="44" spans="1:51" x14ac:dyDescent="0.35">
      <c r="A44" s="290"/>
      <c r="B44" s="476" t="s">
        <v>551</v>
      </c>
      <c r="C44" s="477" t="s">
        <v>2927</v>
      </c>
      <c r="D44" s="103" t="s">
        <v>254</v>
      </c>
      <c r="E44" s="103"/>
      <c r="F44" s="360" t="s">
        <v>548</v>
      </c>
      <c r="G44" s="360">
        <v>375</v>
      </c>
      <c r="H44" s="360"/>
      <c r="I44" s="360" t="s">
        <v>1037</v>
      </c>
      <c r="J44" s="104"/>
      <c r="K44" s="431">
        <v>81.274299999999997</v>
      </c>
      <c r="L44" s="138" t="str">
        <f t="shared" si="11"/>
        <v/>
      </c>
      <c r="M44" s="139">
        <f t="shared" si="12"/>
        <v>0</v>
      </c>
      <c r="N44" s="140">
        <f t="shared" si="13"/>
        <v>900.7759335185624</v>
      </c>
      <c r="O44" s="337">
        <f t="shared" si="29"/>
        <v>73209.93345356769</v>
      </c>
      <c r="P44" s="109">
        <v>1</v>
      </c>
      <c r="Q44" s="143">
        <f t="shared" si="14"/>
        <v>73209.93345356769</v>
      </c>
      <c r="R44" s="111">
        <v>0.13</v>
      </c>
      <c r="S44" s="139">
        <f t="shared" si="15"/>
        <v>82727.224802531477</v>
      </c>
      <c r="T44" s="428"/>
      <c r="U44" s="147">
        <f t="shared" si="16"/>
        <v>82727.224802531477</v>
      </c>
      <c r="V44" s="290"/>
      <c r="W44" s="115"/>
      <c r="X44" s="116" t="s">
        <v>115</v>
      </c>
      <c r="Y44" s="116"/>
      <c r="Z44" s="116"/>
      <c r="AA44" s="116"/>
      <c r="AB44" s="116"/>
      <c r="AC44" s="116"/>
      <c r="AD44" s="117"/>
      <c r="AE44" s="296"/>
      <c r="AF44" s="124" t="str">
        <f t="shared" si="2"/>
        <v/>
      </c>
      <c r="AG44" s="125">
        <f t="shared" ca="1" si="3"/>
        <v>16150.853740115352</v>
      </c>
      <c r="AH44" s="125" t="str">
        <f t="shared" si="4"/>
        <v/>
      </c>
      <c r="AI44" s="125" t="str">
        <f t="shared" si="5"/>
        <v/>
      </c>
      <c r="AJ44" s="125" t="str">
        <f t="shared" si="6"/>
        <v/>
      </c>
      <c r="AK44" s="125" t="str">
        <f t="shared" si="7"/>
        <v/>
      </c>
      <c r="AL44" s="125" t="str">
        <f t="shared" si="8"/>
        <v/>
      </c>
      <c r="AM44" s="126" t="str">
        <f t="shared" si="9"/>
        <v/>
      </c>
      <c r="AN44" s="342">
        <f t="shared" ca="1" si="10"/>
        <v>16150.853740115352</v>
      </c>
      <c r="AO44" s="290"/>
      <c r="AP44" s="503" t="str">
        <f t="shared" si="17"/>
        <v/>
      </c>
      <c r="AQ44" s="504">
        <f t="shared" ca="1" si="18"/>
        <v>82727.224802531477</v>
      </c>
      <c r="AR44" s="504" t="str">
        <f t="shared" si="19"/>
        <v/>
      </c>
      <c r="AS44" s="504" t="str">
        <f t="shared" si="20"/>
        <v/>
      </c>
      <c r="AT44" s="504" t="str">
        <f t="shared" si="21"/>
        <v/>
      </c>
      <c r="AU44" s="504" t="str">
        <f t="shared" si="22"/>
        <v/>
      </c>
      <c r="AV44" s="504" t="str">
        <f t="shared" si="23"/>
        <v/>
      </c>
      <c r="AW44" s="504" t="str">
        <f t="shared" si="24"/>
        <v/>
      </c>
      <c r="AX44" s="507">
        <f t="shared" ca="1" si="25"/>
        <v>82727.224802531477</v>
      </c>
      <c r="AY44" s="290"/>
    </row>
    <row r="45" spans="1:51" x14ac:dyDescent="0.35">
      <c r="A45" s="290"/>
      <c r="B45" s="476" t="s">
        <v>552</v>
      </c>
      <c r="C45" s="477" t="e">
        <v>#N/A</v>
      </c>
      <c r="D45" s="103" t="s">
        <v>254</v>
      </c>
      <c r="E45" s="103"/>
      <c r="F45" s="360" t="s">
        <v>265</v>
      </c>
      <c r="G45" s="360">
        <v>250</v>
      </c>
      <c r="H45" s="360"/>
      <c r="I45" s="360" t="s">
        <v>1038</v>
      </c>
      <c r="J45" s="104"/>
      <c r="K45" s="431">
        <v>15.8378</v>
      </c>
      <c r="L45" s="138" t="str">
        <f t="shared" si="11"/>
        <v/>
      </c>
      <c r="M45" s="139">
        <f t="shared" si="12"/>
        <v>0</v>
      </c>
      <c r="N45" s="140">
        <f t="shared" si="13"/>
        <v>562.2901726186077</v>
      </c>
      <c r="O45" s="337">
        <f t="shared" si="29"/>
        <v>8905.4392958989847</v>
      </c>
      <c r="P45" s="109">
        <v>1</v>
      </c>
      <c r="Q45" s="143">
        <f t="shared" si="14"/>
        <v>8905.4392958989847</v>
      </c>
      <c r="R45" s="111">
        <v>0.13</v>
      </c>
      <c r="S45" s="139">
        <f t="shared" si="15"/>
        <v>10063.146404365853</v>
      </c>
      <c r="T45" s="428"/>
      <c r="U45" s="147">
        <f t="shared" si="16"/>
        <v>10063.146404365853</v>
      </c>
      <c r="V45" s="290"/>
      <c r="W45" s="115"/>
      <c r="X45" s="116" t="s">
        <v>115</v>
      </c>
      <c r="Y45" s="116"/>
      <c r="Z45" s="116"/>
      <c r="AA45" s="116"/>
      <c r="AB45" s="116"/>
      <c r="AC45" s="116"/>
      <c r="AD45" s="117"/>
      <c r="AE45" s="296"/>
      <c r="AF45" s="124" t="str">
        <f t="shared" si="2"/>
        <v/>
      </c>
      <c r="AG45" s="125">
        <f t="shared" ca="1" si="3"/>
        <v>16150.853740115352</v>
      </c>
      <c r="AH45" s="125" t="str">
        <f t="shared" si="4"/>
        <v/>
      </c>
      <c r="AI45" s="125" t="str">
        <f t="shared" si="5"/>
        <v/>
      </c>
      <c r="AJ45" s="125" t="str">
        <f t="shared" si="6"/>
        <v/>
      </c>
      <c r="AK45" s="125" t="str">
        <f t="shared" si="7"/>
        <v/>
      </c>
      <c r="AL45" s="125" t="str">
        <f t="shared" si="8"/>
        <v/>
      </c>
      <c r="AM45" s="126" t="str">
        <f t="shared" si="9"/>
        <v/>
      </c>
      <c r="AN45" s="342">
        <f t="shared" ca="1" si="10"/>
        <v>16150.853740115352</v>
      </c>
      <c r="AO45" s="290"/>
      <c r="AP45" s="503" t="str">
        <f t="shared" si="17"/>
        <v/>
      </c>
      <c r="AQ45" s="504">
        <f t="shared" ca="1" si="18"/>
        <v>10063.146404365853</v>
      </c>
      <c r="AR45" s="504" t="str">
        <f t="shared" si="19"/>
        <v/>
      </c>
      <c r="AS45" s="504" t="str">
        <f t="shared" si="20"/>
        <v/>
      </c>
      <c r="AT45" s="504" t="str">
        <f t="shared" si="21"/>
        <v/>
      </c>
      <c r="AU45" s="504" t="str">
        <f t="shared" si="22"/>
        <v/>
      </c>
      <c r="AV45" s="504" t="str">
        <f t="shared" si="23"/>
        <v/>
      </c>
      <c r="AW45" s="504" t="str">
        <f t="shared" si="24"/>
        <v/>
      </c>
      <c r="AX45" s="507">
        <f t="shared" ca="1" si="25"/>
        <v>10063.146404365853</v>
      </c>
      <c r="AY45" s="290"/>
    </row>
    <row r="46" spans="1:51" x14ac:dyDescent="0.35">
      <c r="A46" s="290"/>
      <c r="B46" s="476" t="s">
        <v>553</v>
      </c>
      <c r="C46" s="477" t="s">
        <v>2928</v>
      </c>
      <c r="D46" s="103" t="s">
        <v>254</v>
      </c>
      <c r="E46" s="103"/>
      <c r="F46" s="360" t="s">
        <v>265</v>
      </c>
      <c r="G46" s="360">
        <v>300</v>
      </c>
      <c r="H46" s="360"/>
      <c r="I46" s="360" t="s">
        <v>1039</v>
      </c>
      <c r="J46" s="104"/>
      <c r="K46" s="431">
        <v>216.30799999999999</v>
      </c>
      <c r="L46" s="138" t="str">
        <f t="shared" si="11"/>
        <v/>
      </c>
      <c r="M46" s="139">
        <f t="shared" si="12"/>
        <v>0</v>
      </c>
      <c r="N46" s="140">
        <f t="shared" si="13"/>
        <v>692.70147300228837</v>
      </c>
      <c r="O46" s="337">
        <f t="shared" si="29"/>
        <v>149836.87022217899</v>
      </c>
      <c r="P46" s="109">
        <v>1</v>
      </c>
      <c r="Q46" s="143">
        <f t="shared" si="14"/>
        <v>149836.87022217899</v>
      </c>
      <c r="R46" s="111">
        <v>0.13</v>
      </c>
      <c r="S46" s="139">
        <f t="shared" si="15"/>
        <v>169315.66335106225</v>
      </c>
      <c r="T46" s="428"/>
      <c r="U46" s="147">
        <f t="shared" si="16"/>
        <v>169315.66335106225</v>
      </c>
      <c r="V46" s="290"/>
      <c r="W46" s="115"/>
      <c r="X46" s="116" t="s">
        <v>115</v>
      </c>
      <c r="Y46" s="116"/>
      <c r="Z46" s="116"/>
      <c r="AA46" s="116"/>
      <c r="AB46" s="116"/>
      <c r="AC46" s="116"/>
      <c r="AD46" s="117"/>
      <c r="AE46" s="296"/>
      <c r="AF46" s="124" t="str">
        <f t="shared" si="2"/>
        <v/>
      </c>
      <c r="AG46" s="125">
        <f t="shared" ca="1" si="3"/>
        <v>16150.853740115352</v>
      </c>
      <c r="AH46" s="125" t="str">
        <f t="shared" si="4"/>
        <v/>
      </c>
      <c r="AI46" s="125" t="str">
        <f t="shared" si="5"/>
        <v/>
      </c>
      <c r="AJ46" s="125" t="str">
        <f t="shared" si="6"/>
        <v/>
      </c>
      <c r="AK46" s="125" t="str">
        <f t="shared" si="7"/>
        <v/>
      </c>
      <c r="AL46" s="125" t="str">
        <f t="shared" si="8"/>
        <v/>
      </c>
      <c r="AM46" s="126" t="str">
        <f t="shared" si="9"/>
        <v/>
      </c>
      <c r="AN46" s="342">
        <f t="shared" ca="1" si="10"/>
        <v>16150.853740115352</v>
      </c>
      <c r="AO46" s="290"/>
      <c r="AP46" s="503" t="str">
        <f t="shared" si="17"/>
        <v/>
      </c>
      <c r="AQ46" s="504">
        <f t="shared" ca="1" si="18"/>
        <v>169315.66335106225</v>
      </c>
      <c r="AR46" s="504" t="str">
        <f t="shared" si="19"/>
        <v/>
      </c>
      <c r="AS46" s="504" t="str">
        <f t="shared" si="20"/>
        <v/>
      </c>
      <c r="AT46" s="504" t="str">
        <f t="shared" si="21"/>
        <v/>
      </c>
      <c r="AU46" s="504" t="str">
        <f t="shared" si="22"/>
        <v/>
      </c>
      <c r="AV46" s="504" t="str">
        <f t="shared" si="23"/>
        <v/>
      </c>
      <c r="AW46" s="504" t="str">
        <f t="shared" si="24"/>
        <v/>
      </c>
      <c r="AX46" s="507">
        <f t="shared" ca="1" si="25"/>
        <v>169315.66335106225</v>
      </c>
      <c r="AY46" s="290"/>
    </row>
    <row r="47" spans="1:51" x14ac:dyDescent="0.35">
      <c r="A47" s="290"/>
      <c r="B47" s="476" t="s">
        <v>554</v>
      </c>
      <c r="C47" s="477" t="s">
        <v>2929</v>
      </c>
      <c r="D47" s="103" t="s">
        <v>254</v>
      </c>
      <c r="E47" s="103"/>
      <c r="F47" s="360" t="s">
        <v>548</v>
      </c>
      <c r="G47" s="360">
        <v>375</v>
      </c>
      <c r="H47" s="360"/>
      <c r="I47" s="360" t="s">
        <v>1037</v>
      </c>
      <c r="J47" s="104"/>
      <c r="K47" s="431">
        <v>56.997700000000002</v>
      </c>
      <c r="L47" s="138" t="str">
        <f t="shared" si="11"/>
        <v/>
      </c>
      <c r="M47" s="139">
        <f t="shared" si="12"/>
        <v>0</v>
      </c>
      <c r="N47" s="140">
        <f t="shared" si="13"/>
        <v>900.7759335185624</v>
      </c>
      <c r="O47" s="337">
        <f t="shared" si="29"/>
        <v>51342.156425910965</v>
      </c>
      <c r="P47" s="109">
        <v>1</v>
      </c>
      <c r="Q47" s="143">
        <f t="shared" si="14"/>
        <v>51342.156425910965</v>
      </c>
      <c r="R47" s="111">
        <v>0.13</v>
      </c>
      <c r="S47" s="139">
        <f t="shared" si="15"/>
        <v>58016.636761279384</v>
      </c>
      <c r="T47" s="428"/>
      <c r="U47" s="147">
        <f t="shared" si="16"/>
        <v>58016.636761279384</v>
      </c>
      <c r="V47" s="290"/>
      <c r="W47" s="115"/>
      <c r="X47" s="116" t="s">
        <v>115</v>
      </c>
      <c r="Y47" s="116"/>
      <c r="Z47" s="116"/>
      <c r="AA47" s="116"/>
      <c r="AB47" s="116"/>
      <c r="AC47" s="116"/>
      <c r="AD47" s="117"/>
      <c r="AE47" s="296"/>
      <c r="AF47" s="124" t="str">
        <f t="shared" si="2"/>
        <v/>
      </c>
      <c r="AG47" s="125">
        <f t="shared" ca="1" si="3"/>
        <v>16150.853740115352</v>
      </c>
      <c r="AH47" s="125" t="str">
        <f t="shared" si="4"/>
        <v/>
      </c>
      <c r="AI47" s="125" t="str">
        <f t="shared" si="5"/>
        <v/>
      </c>
      <c r="AJ47" s="125" t="str">
        <f t="shared" si="6"/>
        <v/>
      </c>
      <c r="AK47" s="125" t="str">
        <f t="shared" si="7"/>
        <v/>
      </c>
      <c r="AL47" s="125" t="str">
        <f t="shared" si="8"/>
        <v/>
      </c>
      <c r="AM47" s="126" t="str">
        <f t="shared" si="9"/>
        <v/>
      </c>
      <c r="AN47" s="342">
        <f t="shared" ca="1" si="10"/>
        <v>16150.853740115352</v>
      </c>
      <c r="AO47" s="290"/>
      <c r="AP47" s="503" t="str">
        <f t="shared" si="17"/>
        <v/>
      </c>
      <c r="AQ47" s="504">
        <f t="shared" ca="1" si="18"/>
        <v>58016.636761279384</v>
      </c>
      <c r="AR47" s="504" t="str">
        <f t="shared" si="19"/>
        <v/>
      </c>
      <c r="AS47" s="504" t="str">
        <f t="shared" si="20"/>
        <v/>
      </c>
      <c r="AT47" s="504" t="str">
        <f t="shared" si="21"/>
        <v/>
      </c>
      <c r="AU47" s="504" t="str">
        <f t="shared" si="22"/>
        <v/>
      </c>
      <c r="AV47" s="504" t="str">
        <f t="shared" si="23"/>
        <v/>
      </c>
      <c r="AW47" s="504" t="str">
        <f t="shared" si="24"/>
        <v/>
      </c>
      <c r="AX47" s="507">
        <f t="shared" ca="1" si="25"/>
        <v>58016.636761279384</v>
      </c>
      <c r="AY47" s="290"/>
    </row>
    <row r="48" spans="1:51" x14ac:dyDescent="0.35">
      <c r="A48" s="290"/>
      <c r="B48" s="476" t="s">
        <v>555</v>
      </c>
      <c r="C48" s="477" t="e">
        <v>#N/A</v>
      </c>
      <c r="D48" s="103" t="s">
        <v>254</v>
      </c>
      <c r="E48" s="103"/>
      <c r="F48" s="360" t="s">
        <v>548</v>
      </c>
      <c r="G48" s="360">
        <v>250</v>
      </c>
      <c r="H48" s="360"/>
      <c r="I48" s="360" t="s">
        <v>1005</v>
      </c>
      <c r="J48" s="104"/>
      <c r="K48" s="431">
        <v>90.310900000000004</v>
      </c>
      <c r="L48" s="138" t="str">
        <f t="shared" si="11"/>
        <v/>
      </c>
      <c r="M48" s="139">
        <f t="shared" si="12"/>
        <v>0</v>
      </c>
      <c r="N48" s="140">
        <f t="shared" si="13"/>
        <v>562.2901726186077</v>
      </c>
      <c r="O48" s="337">
        <f t="shared" si="29"/>
        <v>50780.931550341818</v>
      </c>
      <c r="P48" s="109">
        <v>1</v>
      </c>
      <c r="Q48" s="143">
        <f t="shared" si="14"/>
        <v>50780.931550341818</v>
      </c>
      <c r="R48" s="111">
        <v>0.13</v>
      </c>
      <c r="S48" s="139">
        <f t="shared" si="15"/>
        <v>57382.452651886248</v>
      </c>
      <c r="T48" s="428"/>
      <c r="U48" s="147">
        <f t="shared" si="16"/>
        <v>57382.452651886248</v>
      </c>
      <c r="V48" s="290"/>
      <c r="W48" s="115"/>
      <c r="X48" s="116" t="s">
        <v>115</v>
      </c>
      <c r="Y48" s="116"/>
      <c r="Z48" s="116"/>
      <c r="AA48" s="116"/>
      <c r="AB48" s="116"/>
      <c r="AC48" s="116"/>
      <c r="AD48" s="117"/>
      <c r="AE48" s="296"/>
      <c r="AF48" s="124" t="str">
        <f t="shared" si="2"/>
        <v/>
      </c>
      <c r="AG48" s="125">
        <f t="shared" ca="1" si="3"/>
        <v>16150.853740115352</v>
      </c>
      <c r="AH48" s="125" t="str">
        <f t="shared" si="4"/>
        <v/>
      </c>
      <c r="AI48" s="125" t="str">
        <f t="shared" si="5"/>
        <v/>
      </c>
      <c r="AJ48" s="125" t="str">
        <f t="shared" si="6"/>
        <v/>
      </c>
      <c r="AK48" s="125" t="str">
        <f t="shared" si="7"/>
        <v/>
      </c>
      <c r="AL48" s="125" t="str">
        <f t="shared" si="8"/>
        <v/>
      </c>
      <c r="AM48" s="126" t="str">
        <f t="shared" si="9"/>
        <v/>
      </c>
      <c r="AN48" s="342">
        <f t="shared" ca="1" si="10"/>
        <v>16150.853740115352</v>
      </c>
      <c r="AO48" s="290"/>
      <c r="AP48" s="503" t="str">
        <f t="shared" si="17"/>
        <v/>
      </c>
      <c r="AQ48" s="504">
        <f t="shared" ca="1" si="18"/>
        <v>57382.452651886248</v>
      </c>
      <c r="AR48" s="504" t="str">
        <f t="shared" si="19"/>
        <v/>
      </c>
      <c r="AS48" s="504" t="str">
        <f t="shared" si="20"/>
        <v/>
      </c>
      <c r="AT48" s="504" t="str">
        <f t="shared" si="21"/>
        <v/>
      </c>
      <c r="AU48" s="504" t="str">
        <f t="shared" si="22"/>
        <v/>
      </c>
      <c r="AV48" s="504" t="str">
        <f t="shared" si="23"/>
        <v/>
      </c>
      <c r="AW48" s="504" t="str">
        <f t="shared" si="24"/>
        <v/>
      </c>
      <c r="AX48" s="507">
        <f t="shared" ca="1" si="25"/>
        <v>57382.452651886248</v>
      </c>
      <c r="AY48" s="290"/>
    </row>
    <row r="49" spans="1:51" x14ac:dyDescent="0.35">
      <c r="A49" s="290"/>
      <c r="B49" s="476" t="s">
        <v>556</v>
      </c>
      <c r="C49" s="477" t="s">
        <v>2930</v>
      </c>
      <c r="D49" s="103" t="s">
        <v>254</v>
      </c>
      <c r="E49" s="103"/>
      <c r="F49" s="360" t="s">
        <v>548</v>
      </c>
      <c r="G49" s="360">
        <v>375</v>
      </c>
      <c r="H49" s="360"/>
      <c r="I49" s="360" t="s">
        <v>1037</v>
      </c>
      <c r="J49" s="104"/>
      <c r="K49" s="431">
        <v>8.2132799999999992</v>
      </c>
      <c r="L49" s="138" t="str">
        <f t="shared" si="11"/>
        <v/>
      </c>
      <c r="M49" s="139">
        <f t="shared" si="12"/>
        <v>0</v>
      </c>
      <c r="N49" s="140">
        <f t="shared" si="13"/>
        <v>900.7759335185624</v>
      </c>
      <c r="O49" s="337">
        <f t="shared" si="29"/>
        <v>7398.3249592493376</v>
      </c>
      <c r="P49" s="109">
        <v>1</v>
      </c>
      <c r="Q49" s="143">
        <f t="shared" si="14"/>
        <v>7398.3249592493376</v>
      </c>
      <c r="R49" s="111">
        <v>0.13</v>
      </c>
      <c r="S49" s="139">
        <f t="shared" si="15"/>
        <v>8360.1072039517512</v>
      </c>
      <c r="T49" s="428"/>
      <c r="U49" s="147">
        <f t="shared" si="16"/>
        <v>8360.1072039517512</v>
      </c>
      <c r="V49" s="290"/>
      <c r="W49" s="115"/>
      <c r="X49" s="116" t="s">
        <v>115</v>
      </c>
      <c r="Y49" s="116"/>
      <c r="Z49" s="116"/>
      <c r="AA49" s="116"/>
      <c r="AB49" s="116"/>
      <c r="AC49" s="116"/>
      <c r="AD49" s="117"/>
      <c r="AE49" s="296"/>
      <c r="AF49" s="124" t="str">
        <f t="shared" si="2"/>
        <v/>
      </c>
      <c r="AG49" s="125">
        <f t="shared" ca="1" si="3"/>
        <v>16150.853740115352</v>
      </c>
      <c r="AH49" s="125" t="str">
        <f t="shared" si="4"/>
        <v/>
      </c>
      <c r="AI49" s="125" t="str">
        <f t="shared" si="5"/>
        <v/>
      </c>
      <c r="AJ49" s="125" t="str">
        <f t="shared" si="6"/>
        <v/>
      </c>
      <c r="AK49" s="125" t="str">
        <f t="shared" si="7"/>
        <v/>
      </c>
      <c r="AL49" s="125" t="str">
        <f t="shared" si="8"/>
        <v/>
      </c>
      <c r="AM49" s="126" t="str">
        <f t="shared" si="9"/>
        <v/>
      </c>
      <c r="AN49" s="342">
        <f t="shared" ca="1" si="10"/>
        <v>16150.853740115352</v>
      </c>
      <c r="AO49" s="290"/>
      <c r="AP49" s="503" t="str">
        <f t="shared" si="17"/>
        <v/>
      </c>
      <c r="AQ49" s="504">
        <f t="shared" ca="1" si="18"/>
        <v>8360.1072039517512</v>
      </c>
      <c r="AR49" s="504" t="str">
        <f t="shared" si="19"/>
        <v/>
      </c>
      <c r="AS49" s="504" t="str">
        <f t="shared" si="20"/>
        <v/>
      </c>
      <c r="AT49" s="504" t="str">
        <f t="shared" si="21"/>
        <v/>
      </c>
      <c r="AU49" s="504" t="str">
        <f t="shared" si="22"/>
        <v/>
      </c>
      <c r="AV49" s="504" t="str">
        <f t="shared" si="23"/>
        <v/>
      </c>
      <c r="AW49" s="504" t="str">
        <f t="shared" si="24"/>
        <v/>
      </c>
      <c r="AX49" s="507">
        <f t="shared" ca="1" si="25"/>
        <v>8360.1072039517512</v>
      </c>
      <c r="AY49" s="290"/>
    </row>
    <row r="50" spans="1:51" x14ac:dyDescent="0.35">
      <c r="A50" s="290"/>
      <c r="B50" s="476" t="s">
        <v>557</v>
      </c>
      <c r="C50" s="477" t="e">
        <v>#N/A</v>
      </c>
      <c r="D50" s="103" t="s">
        <v>254</v>
      </c>
      <c r="E50" s="103"/>
      <c r="F50" s="360" t="s">
        <v>265</v>
      </c>
      <c r="G50" s="360">
        <v>200</v>
      </c>
      <c r="H50" s="360"/>
      <c r="I50" s="360" t="s">
        <v>1036</v>
      </c>
      <c r="J50" s="104"/>
      <c r="K50" s="431">
        <v>39.206699999999998</v>
      </c>
      <c r="L50" s="138" t="str">
        <f t="shared" si="11"/>
        <v/>
      </c>
      <c r="M50" s="139">
        <f t="shared" si="12"/>
        <v>0</v>
      </c>
      <c r="N50" s="140">
        <f t="shared" si="13"/>
        <v>336.63763059084124</v>
      </c>
      <c r="O50" s="337">
        <f t="shared" si="29"/>
        <v>13198.450591285935</v>
      </c>
      <c r="P50" s="109">
        <v>1</v>
      </c>
      <c r="Q50" s="143">
        <f t="shared" si="14"/>
        <v>13198.450591285935</v>
      </c>
      <c r="R50" s="111">
        <v>0.13</v>
      </c>
      <c r="S50" s="139">
        <f t="shared" si="15"/>
        <v>14914.249168153105</v>
      </c>
      <c r="T50" s="428"/>
      <c r="U50" s="147">
        <f t="shared" si="16"/>
        <v>14914.249168153105</v>
      </c>
      <c r="V50" s="290"/>
      <c r="W50" s="115"/>
      <c r="X50" s="116" t="s">
        <v>115</v>
      </c>
      <c r="Y50" s="116"/>
      <c r="Z50" s="116"/>
      <c r="AA50" s="116"/>
      <c r="AB50" s="116"/>
      <c r="AC50" s="116"/>
      <c r="AD50" s="117"/>
      <c r="AE50" s="296"/>
      <c r="AF50" s="124" t="str">
        <f t="shared" si="2"/>
        <v/>
      </c>
      <c r="AG50" s="125">
        <f t="shared" ca="1" si="3"/>
        <v>16150.853740115352</v>
      </c>
      <c r="AH50" s="125" t="str">
        <f t="shared" si="4"/>
        <v/>
      </c>
      <c r="AI50" s="125" t="str">
        <f t="shared" si="5"/>
        <v/>
      </c>
      <c r="AJ50" s="125" t="str">
        <f t="shared" si="6"/>
        <v/>
      </c>
      <c r="AK50" s="125" t="str">
        <f t="shared" si="7"/>
        <v/>
      </c>
      <c r="AL50" s="125" t="str">
        <f t="shared" si="8"/>
        <v/>
      </c>
      <c r="AM50" s="126" t="str">
        <f t="shared" si="9"/>
        <v/>
      </c>
      <c r="AN50" s="342">
        <f t="shared" ca="1" si="10"/>
        <v>16150.853740115352</v>
      </c>
      <c r="AO50" s="290"/>
      <c r="AP50" s="503" t="str">
        <f t="shared" si="17"/>
        <v/>
      </c>
      <c r="AQ50" s="504">
        <f t="shared" ca="1" si="18"/>
        <v>14914.249168153105</v>
      </c>
      <c r="AR50" s="504" t="str">
        <f t="shared" si="19"/>
        <v/>
      </c>
      <c r="AS50" s="504" t="str">
        <f t="shared" si="20"/>
        <v/>
      </c>
      <c r="AT50" s="504" t="str">
        <f t="shared" si="21"/>
        <v/>
      </c>
      <c r="AU50" s="504" t="str">
        <f t="shared" si="22"/>
        <v/>
      </c>
      <c r="AV50" s="504" t="str">
        <f t="shared" si="23"/>
        <v/>
      </c>
      <c r="AW50" s="504" t="str">
        <f t="shared" si="24"/>
        <v/>
      </c>
      <c r="AX50" s="507">
        <f t="shared" ca="1" si="25"/>
        <v>14914.249168153105</v>
      </c>
      <c r="AY50" s="290"/>
    </row>
    <row r="51" spans="1:51" x14ac:dyDescent="0.35">
      <c r="A51" s="290"/>
      <c r="B51" s="476" t="s">
        <v>558</v>
      </c>
      <c r="C51" s="477" t="e">
        <v>#N/A</v>
      </c>
      <c r="D51" s="103" t="s">
        <v>254</v>
      </c>
      <c r="E51" s="103"/>
      <c r="F51" s="360" t="s">
        <v>265</v>
      </c>
      <c r="G51" s="360">
        <v>250</v>
      </c>
      <c r="H51" s="360"/>
      <c r="I51" s="360" t="s">
        <v>1038</v>
      </c>
      <c r="J51" s="104"/>
      <c r="K51" s="431">
        <v>49.200200000000002</v>
      </c>
      <c r="L51" s="138" t="str">
        <f t="shared" si="11"/>
        <v/>
      </c>
      <c r="M51" s="139">
        <f t="shared" si="12"/>
        <v>0</v>
      </c>
      <c r="N51" s="140">
        <f t="shared" si="13"/>
        <v>562.2901726186077</v>
      </c>
      <c r="O51" s="337">
        <f t="shared" si="29"/>
        <v>27664.788950870025</v>
      </c>
      <c r="P51" s="109">
        <v>1</v>
      </c>
      <c r="Q51" s="143">
        <f t="shared" si="14"/>
        <v>27664.788950870025</v>
      </c>
      <c r="R51" s="111">
        <v>0.13</v>
      </c>
      <c r="S51" s="139">
        <f t="shared" si="15"/>
        <v>31261.211514483126</v>
      </c>
      <c r="T51" s="428"/>
      <c r="U51" s="147">
        <f t="shared" si="16"/>
        <v>31261.211514483126</v>
      </c>
      <c r="V51" s="290"/>
      <c r="W51" s="115"/>
      <c r="X51" s="116" t="s">
        <v>115</v>
      </c>
      <c r="Y51" s="116"/>
      <c r="Z51" s="116"/>
      <c r="AA51" s="116"/>
      <c r="AB51" s="116"/>
      <c r="AC51" s="116"/>
      <c r="AD51" s="117"/>
      <c r="AE51" s="296"/>
      <c r="AF51" s="124" t="str">
        <f t="shared" si="2"/>
        <v/>
      </c>
      <c r="AG51" s="125">
        <f t="shared" ca="1" si="3"/>
        <v>16150.853740115352</v>
      </c>
      <c r="AH51" s="125" t="str">
        <f t="shared" si="4"/>
        <v/>
      </c>
      <c r="AI51" s="125" t="str">
        <f t="shared" si="5"/>
        <v/>
      </c>
      <c r="AJ51" s="125" t="str">
        <f t="shared" si="6"/>
        <v/>
      </c>
      <c r="AK51" s="125" t="str">
        <f t="shared" si="7"/>
        <v/>
      </c>
      <c r="AL51" s="125" t="str">
        <f t="shared" si="8"/>
        <v/>
      </c>
      <c r="AM51" s="126" t="str">
        <f t="shared" si="9"/>
        <v/>
      </c>
      <c r="AN51" s="342">
        <f t="shared" ca="1" si="10"/>
        <v>16150.853740115352</v>
      </c>
      <c r="AO51" s="290"/>
      <c r="AP51" s="503" t="str">
        <f t="shared" si="17"/>
        <v/>
      </c>
      <c r="AQ51" s="504">
        <f t="shared" ca="1" si="18"/>
        <v>31261.211514483126</v>
      </c>
      <c r="AR51" s="504" t="str">
        <f t="shared" si="19"/>
        <v/>
      </c>
      <c r="AS51" s="504" t="str">
        <f t="shared" si="20"/>
        <v/>
      </c>
      <c r="AT51" s="504" t="str">
        <f t="shared" si="21"/>
        <v/>
      </c>
      <c r="AU51" s="504" t="str">
        <f t="shared" si="22"/>
        <v/>
      </c>
      <c r="AV51" s="504" t="str">
        <f t="shared" si="23"/>
        <v/>
      </c>
      <c r="AW51" s="504" t="str">
        <f t="shared" si="24"/>
        <v/>
      </c>
      <c r="AX51" s="507">
        <f t="shared" ca="1" si="25"/>
        <v>31261.211514483126</v>
      </c>
      <c r="AY51" s="290"/>
    </row>
    <row r="52" spans="1:51" x14ac:dyDescent="0.35">
      <c r="A52" s="290"/>
      <c r="B52" s="476" t="s">
        <v>559</v>
      </c>
      <c r="C52" s="477" t="s">
        <v>2931</v>
      </c>
      <c r="D52" s="103" t="s">
        <v>254</v>
      </c>
      <c r="E52" s="103"/>
      <c r="F52" s="360" t="s">
        <v>548</v>
      </c>
      <c r="G52" s="360">
        <v>200</v>
      </c>
      <c r="H52" s="360"/>
      <c r="I52" s="360" t="s">
        <v>1003</v>
      </c>
      <c r="J52" s="104"/>
      <c r="K52" s="431">
        <v>58.996000000000002</v>
      </c>
      <c r="L52" s="138" t="str">
        <f t="shared" si="11"/>
        <v/>
      </c>
      <c r="M52" s="139">
        <f t="shared" si="12"/>
        <v>0</v>
      </c>
      <c r="N52" s="140">
        <f t="shared" si="13"/>
        <v>336.63763059084124</v>
      </c>
      <c r="O52" s="337">
        <f t="shared" si="29"/>
        <v>19860.27365433727</v>
      </c>
      <c r="P52" s="109">
        <v>1</v>
      </c>
      <c r="Q52" s="143">
        <f t="shared" si="14"/>
        <v>19860.27365433727</v>
      </c>
      <c r="R52" s="111">
        <v>0.13</v>
      </c>
      <c r="S52" s="139">
        <f t="shared" si="15"/>
        <v>22442.109229401114</v>
      </c>
      <c r="T52" s="428"/>
      <c r="U52" s="147">
        <f t="shared" si="16"/>
        <v>22442.109229401114</v>
      </c>
      <c r="V52" s="290"/>
      <c r="W52" s="115"/>
      <c r="X52" s="116" t="s">
        <v>115</v>
      </c>
      <c r="Y52" s="116"/>
      <c r="Z52" s="116"/>
      <c r="AA52" s="116"/>
      <c r="AB52" s="116"/>
      <c r="AC52" s="116"/>
      <c r="AD52" s="117"/>
      <c r="AE52" s="296"/>
      <c r="AF52" s="124" t="str">
        <f t="shared" si="2"/>
        <v/>
      </c>
      <c r="AG52" s="125">
        <f t="shared" ca="1" si="3"/>
        <v>16150.853740115352</v>
      </c>
      <c r="AH52" s="125" t="str">
        <f t="shared" si="4"/>
        <v/>
      </c>
      <c r="AI52" s="125" t="str">
        <f t="shared" si="5"/>
        <v/>
      </c>
      <c r="AJ52" s="125" t="str">
        <f t="shared" si="6"/>
        <v/>
      </c>
      <c r="AK52" s="125" t="str">
        <f t="shared" si="7"/>
        <v/>
      </c>
      <c r="AL52" s="125" t="str">
        <f t="shared" si="8"/>
        <v/>
      </c>
      <c r="AM52" s="126" t="str">
        <f t="shared" si="9"/>
        <v/>
      </c>
      <c r="AN52" s="342">
        <f t="shared" ca="1" si="10"/>
        <v>16150.853740115352</v>
      </c>
      <c r="AO52" s="290"/>
      <c r="AP52" s="503" t="str">
        <f t="shared" si="17"/>
        <v/>
      </c>
      <c r="AQ52" s="504">
        <f t="shared" ca="1" si="18"/>
        <v>22442.109229401114</v>
      </c>
      <c r="AR52" s="504" t="str">
        <f t="shared" si="19"/>
        <v/>
      </c>
      <c r="AS52" s="504" t="str">
        <f t="shared" si="20"/>
        <v/>
      </c>
      <c r="AT52" s="504" t="str">
        <f t="shared" si="21"/>
        <v/>
      </c>
      <c r="AU52" s="504" t="str">
        <f t="shared" si="22"/>
        <v/>
      </c>
      <c r="AV52" s="504" t="str">
        <f t="shared" si="23"/>
        <v/>
      </c>
      <c r="AW52" s="504" t="str">
        <f t="shared" si="24"/>
        <v/>
      </c>
      <c r="AX52" s="507">
        <f t="shared" ca="1" si="25"/>
        <v>22442.109229401114</v>
      </c>
      <c r="AY52" s="290"/>
    </row>
    <row r="53" spans="1:51" x14ac:dyDescent="0.35">
      <c r="A53" s="290"/>
      <c r="B53" s="476" t="s">
        <v>560</v>
      </c>
      <c r="C53" s="477" t="s">
        <v>2930</v>
      </c>
      <c r="D53" s="103" t="s">
        <v>254</v>
      </c>
      <c r="E53" s="103"/>
      <c r="F53" s="360" t="s">
        <v>548</v>
      </c>
      <c r="G53" s="360">
        <v>375</v>
      </c>
      <c r="H53" s="360"/>
      <c r="I53" s="360" t="s">
        <v>1037</v>
      </c>
      <c r="J53" s="104"/>
      <c r="K53" s="431">
        <v>50.7057</v>
      </c>
      <c r="L53" s="138" t="str">
        <f t="shared" si="11"/>
        <v/>
      </c>
      <c r="M53" s="139">
        <f t="shared" si="12"/>
        <v>0</v>
      </c>
      <c r="N53" s="140">
        <f t="shared" si="13"/>
        <v>900.7759335185624</v>
      </c>
      <c r="O53" s="337">
        <f t="shared" si="29"/>
        <v>45674.474252212167</v>
      </c>
      <c r="P53" s="109">
        <v>1</v>
      </c>
      <c r="Q53" s="143">
        <f t="shared" si="14"/>
        <v>45674.474252212167</v>
      </c>
      <c r="R53" s="111">
        <v>0.13</v>
      </c>
      <c r="S53" s="139">
        <f t="shared" si="15"/>
        <v>51612.155904999745</v>
      </c>
      <c r="T53" s="428"/>
      <c r="U53" s="147">
        <f t="shared" si="16"/>
        <v>51612.155904999745</v>
      </c>
      <c r="V53" s="290"/>
      <c r="W53" s="115"/>
      <c r="X53" s="116" t="s">
        <v>115</v>
      </c>
      <c r="Y53" s="116"/>
      <c r="Z53" s="116"/>
      <c r="AA53" s="116"/>
      <c r="AB53" s="116"/>
      <c r="AC53" s="116"/>
      <c r="AD53" s="117"/>
      <c r="AE53" s="296"/>
      <c r="AF53" s="124" t="str">
        <f t="shared" si="2"/>
        <v/>
      </c>
      <c r="AG53" s="125">
        <f t="shared" ca="1" si="3"/>
        <v>16150.853740115352</v>
      </c>
      <c r="AH53" s="125" t="str">
        <f t="shared" si="4"/>
        <v/>
      </c>
      <c r="AI53" s="125" t="str">
        <f t="shared" si="5"/>
        <v/>
      </c>
      <c r="AJ53" s="125" t="str">
        <f t="shared" si="6"/>
        <v/>
      </c>
      <c r="AK53" s="125" t="str">
        <f t="shared" si="7"/>
        <v/>
      </c>
      <c r="AL53" s="125" t="str">
        <f t="shared" si="8"/>
        <v/>
      </c>
      <c r="AM53" s="126" t="str">
        <f t="shared" si="9"/>
        <v/>
      </c>
      <c r="AN53" s="342">
        <f t="shared" ca="1" si="10"/>
        <v>16150.853740115352</v>
      </c>
      <c r="AO53" s="290"/>
      <c r="AP53" s="503" t="str">
        <f t="shared" si="17"/>
        <v/>
      </c>
      <c r="AQ53" s="504">
        <f t="shared" ca="1" si="18"/>
        <v>51612.155904999745</v>
      </c>
      <c r="AR53" s="504" t="str">
        <f t="shared" si="19"/>
        <v/>
      </c>
      <c r="AS53" s="504" t="str">
        <f t="shared" si="20"/>
        <v/>
      </c>
      <c r="AT53" s="504" t="str">
        <f t="shared" si="21"/>
        <v/>
      </c>
      <c r="AU53" s="504" t="str">
        <f t="shared" si="22"/>
        <v/>
      </c>
      <c r="AV53" s="504" t="str">
        <f t="shared" si="23"/>
        <v/>
      </c>
      <c r="AW53" s="504" t="str">
        <f t="shared" si="24"/>
        <v/>
      </c>
      <c r="AX53" s="507">
        <f t="shared" ca="1" si="25"/>
        <v>51612.155904999745</v>
      </c>
      <c r="AY53" s="290"/>
    </row>
    <row r="54" spans="1:51" x14ac:dyDescent="0.35">
      <c r="A54" s="290"/>
      <c r="B54" s="476" t="s">
        <v>561</v>
      </c>
      <c r="C54" s="477" t="s">
        <v>2926</v>
      </c>
      <c r="D54" s="103" t="s">
        <v>254</v>
      </c>
      <c r="E54" s="103"/>
      <c r="F54" s="360" t="s">
        <v>548</v>
      </c>
      <c r="G54" s="360">
        <v>200</v>
      </c>
      <c r="H54" s="360"/>
      <c r="I54" s="360" t="s">
        <v>1003</v>
      </c>
      <c r="J54" s="104"/>
      <c r="K54" s="431">
        <v>41.855400000000003</v>
      </c>
      <c r="L54" s="138" t="str">
        <f t="shared" si="11"/>
        <v/>
      </c>
      <c r="M54" s="139">
        <f t="shared" si="12"/>
        <v>0</v>
      </c>
      <c r="N54" s="140">
        <f t="shared" si="13"/>
        <v>336.63763059084124</v>
      </c>
      <c r="O54" s="337">
        <f t="shared" si="29"/>
        <v>14090.102683431898</v>
      </c>
      <c r="P54" s="109">
        <v>1</v>
      </c>
      <c r="Q54" s="143">
        <f t="shared" si="14"/>
        <v>14090.102683431898</v>
      </c>
      <c r="R54" s="111">
        <v>0.13</v>
      </c>
      <c r="S54" s="139">
        <f t="shared" si="15"/>
        <v>15921.816032278044</v>
      </c>
      <c r="T54" s="428"/>
      <c r="U54" s="147">
        <f t="shared" si="16"/>
        <v>15921.816032278044</v>
      </c>
      <c r="V54" s="290"/>
      <c r="W54" s="115"/>
      <c r="X54" s="116" t="s">
        <v>115</v>
      </c>
      <c r="Y54" s="116"/>
      <c r="Z54" s="116"/>
      <c r="AA54" s="116"/>
      <c r="AB54" s="116"/>
      <c r="AC54" s="116"/>
      <c r="AD54" s="117"/>
      <c r="AE54" s="296"/>
      <c r="AF54" s="124" t="str">
        <f t="shared" si="2"/>
        <v/>
      </c>
      <c r="AG54" s="125">
        <f t="shared" ca="1" si="3"/>
        <v>16150.853740115352</v>
      </c>
      <c r="AH54" s="125" t="str">
        <f t="shared" si="4"/>
        <v/>
      </c>
      <c r="AI54" s="125" t="str">
        <f t="shared" si="5"/>
        <v/>
      </c>
      <c r="AJ54" s="125" t="str">
        <f t="shared" si="6"/>
        <v/>
      </c>
      <c r="AK54" s="125" t="str">
        <f t="shared" si="7"/>
        <v/>
      </c>
      <c r="AL54" s="125" t="str">
        <f t="shared" si="8"/>
        <v/>
      </c>
      <c r="AM54" s="126" t="str">
        <f t="shared" si="9"/>
        <v/>
      </c>
      <c r="AN54" s="342">
        <f t="shared" ca="1" si="10"/>
        <v>16150.853740115352</v>
      </c>
      <c r="AO54" s="290"/>
      <c r="AP54" s="503" t="str">
        <f t="shared" si="17"/>
        <v/>
      </c>
      <c r="AQ54" s="504">
        <f t="shared" ca="1" si="18"/>
        <v>15921.816032278044</v>
      </c>
      <c r="AR54" s="504" t="str">
        <f t="shared" si="19"/>
        <v/>
      </c>
      <c r="AS54" s="504" t="str">
        <f t="shared" si="20"/>
        <v/>
      </c>
      <c r="AT54" s="504" t="str">
        <f t="shared" si="21"/>
        <v/>
      </c>
      <c r="AU54" s="504" t="str">
        <f t="shared" si="22"/>
        <v/>
      </c>
      <c r="AV54" s="504" t="str">
        <f t="shared" si="23"/>
        <v/>
      </c>
      <c r="AW54" s="504" t="str">
        <f t="shared" si="24"/>
        <v/>
      </c>
      <c r="AX54" s="507">
        <f t="shared" ca="1" si="25"/>
        <v>15921.816032278044</v>
      </c>
      <c r="AY54" s="290"/>
    </row>
    <row r="55" spans="1:51" x14ac:dyDescent="0.35">
      <c r="A55" s="290"/>
      <c r="B55" s="476" t="s">
        <v>562</v>
      </c>
      <c r="C55" s="477" t="e">
        <v>#N/A</v>
      </c>
      <c r="D55" s="103" t="s">
        <v>254</v>
      </c>
      <c r="E55" s="103"/>
      <c r="F55" s="360" t="s">
        <v>265</v>
      </c>
      <c r="G55" s="360">
        <v>200</v>
      </c>
      <c r="H55" s="360"/>
      <c r="I55" s="360" t="s">
        <v>1036</v>
      </c>
      <c r="J55" s="104"/>
      <c r="K55" s="431">
        <v>18.6267</v>
      </c>
      <c r="L55" s="138" t="str">
        <f t="shared" si="11"/>
        <v/>
      </c>
      <c r="M55" s="139">
        <f t="shared" si="12"/>
        <v>0</v>
      </c>
      <c r="N55" s="140">
        <f t="shared" si="13"/>
        <v>336.63763059084124</v>
      </c>
      <c r="O55" s="337">
        <f t="shared" si="29"/>
        <v>6270.4481537264228</v>
      </c>
      <c r="P55" s="109">
        <v>1</v>
      </c>
      <c r="Q55" s="143">
        <f t="shared" si="14"/>
        <v>6270.4481537264228</v>
      </c>
      <c r="R55" s="111">
        <v>0.13</v>
      </c>
      <c r="S55" s="139">
        <f t="shared" si="15"/>
        <v>7085.6064137108569</v>
      </c>
      <c r="T55" s="428"/>
      <c r="U55" s="147">
        <f t="shared" si="16"/>
        <v>7085.6064137108569</v>
      </c>
      <c r="V55" s="290"/>
      <c r="W55" s="115"/>
      <c r="X55" s="116" t="s">
        <v>115</v>
      </c>
      <c r="Y55" s="116"/>
      <c r="Z55" s="116"/>
      <c r="AA55" s="116"/>
      <c r="AB55" s="116"/>
      <c r="AC55" s="116"/>
      <c r="AD55" s="117"/>
      <c r="AE55" s="296"/>
      <c r="AF55" s="124" t="str">
        <f t="shared" si="2"/>
        <v/>
      </c>
      <c r="AG55" s="125">
        <f t="shared" ca="1" si="3"/>
        <v>16150.853740115352</v>
      </c>
      <c r="AH55" s="125" t="str">
        <f t="shared" si="4"/>
        <v/>
      </c>
      <c r="AI55" s="125" t="str">
        <f t="shared" si="5"/>
        <v/>
      </c>
      <c r="AJ55" s="125" t="str">
        <f t="shared" si="6"/>
        <v/>
      </c>
      <c r="AK55" s="125" t="str">
        <f t="shared" si="7"/>
        <v/>
      </c>
      <c r="AL55" s="125" t="str">
        <f t="shared" si="8"/>
        <v/>
      </c>
      <c r="AM55" s="126" t="str">
        <f t="shared" si="9"/>
        <v/>
      </c>
      <c r="AN55" s="342">
        <f t="shared" ca="1" si="10"/>
        <v>16150.853740115352</v>
      </c>
      <c r="AO55" s="290"/>
      <c r="AP55" s="503" t="str">
        <f t="shared" si="17"/>
        <v/>
      </c>
      <c r="AQ55" s="504">
        <f t="shared" ca="1" si="18"/>
        <v>7085.6064137108569</v>
      </c>
      <c r="AR55" s="504" t="str">
        <f t="shared" si="19"/>
        <v/>
      </c>
      <c r="AS55" s="504" t="str">
        <f t="shared" si="20"/>
        <v/>
      </c>
      <c r="AT55" s="504" t="str">
        <f t="shared" si="21"/>
        <v/>
      </c>
      <c r="AU55" s="504" t="str">
        <f t="shared" si="22"/>
        <v/>
      </c>
      <c r="AV55" s="504" t="str">
        <f t="shared" si="23"/>
        <v/>
      </c>
      <c r="AW55" s="504" t="str">
        <f t="shared" si="24"/>
        <v/>
      </c>
      <c r="AX55" s="507">
        <f t="shared" ca="1" si="25"/>
        <v>7085.6064137108569</v>
      </c>
      <c r="AY55" s="290"/>
    </row>
    <row r="56" spans="1:51" x14ac:dyDescent="0.35">
      <c r="A56" s="290"/>
      <c r="B56" s="476" t="s">
        <v>563</v>
      </c>
      <c r="C56" s="477" t="e">
        <v>#N/A</v>
      </c>
      <c r="D56" s="103" t="s">
        <v>254</v>
      </c>
      <c r="E56" s="103"/>
      <c r="F56" s="360" t="s">
        <v>265</v>
      </c>
      <c r="G56" s="360">
        <v>200</v>
      </c>
      <c r="H56" s="360"/>
      <c r="I56" s="360" t="s">
        <v>1036</v>
      </c>
      <c r="J56" s="104"/>
      <c r="K56" s="431">
        <v>21.8736</v>
      </c>
      <c r="L56" s="138" t="str">
        <f t="shared" si="11"/>
        <v/>
      </c>
      <c r="M56" s="139">
        <f t="shared" si="12"/>
        <v>0</v>
      </c>
      <c r="N56" s="140">
        <f t="shared" si="13"/>
        <v>336.63763059084124</v>
      </c>
      <c r="O56" s="337">
        <f t="shared" si="29"/>
        <v>7363.4768764918244</v>
      </c>
      <c r="P56" s="109">
        <v>1</v>
      </c>
      <c r="Q56" s="143">
        <f t="shared" si="14"/>
        <v>7363.4768764918244</v>
      </c>
      <c r="R56" s="111">
        <v>0.13</v>
      </c>
      <c r="S56" s="139">
        <f t="shared" si="15"/>
        <v>8320.7288704357616</v>
      </c>
      <c r="T56" s="428"/>
      <c r="U56" s="147">
        <f t="shared" si="16"/>
        <v>8320.7288704357616</v>
      </c>
      <c r="V56" s="290"/>
      <c r="W56" s="115"/>
      <c r="X56" s="116" t="s">
        <v>115</v>
      </c>
      <c r="Y56" s="116"/>
      <c r="Z56" s="116"/>
      <c r="AA56" s="116"/>
      <c r="AB56" s="116"/>
      <c r="AC56" s="116"/>
      <c r="AD56" s="117"/>
      <c r="AE56" s="296"/>
      <c r="AF56" s="124" t="str">
        <f t="shared" si="2"/>
        <v/>
      </c>
      <c r="AG56" s="125">
        <f t="shared" ca="1" si="3"/>
        <v>16150.853740115352</v>
      </c>
      <c r="AH56" s="125" t="str">
        <f t="shared" si="4"/>
        <v/>
      </c>
      <c r="AI56" s="125" t="str">
        <f t="shared" si="5"/>
        <v/>
      </c>
      <c r="AJ56" s="125" t="str">
        <f t="shared" si="6"/>
        <v/>
      </c>
      <c r="AK56" s="125" t="str">
        <f t="shared" si="7"/>
        <v/>
      </c>
      <c r="AL56" s="125" t="str">
        <f t="shared" si="8"/>
        <v/>
      </c>
      <c r="AM56" s="126" t="str">
        <f t="shared" si="9"/>
        <v/>
      </c>
      <c r="AN56" s="342">
        <f t="shared" ca="1" si="10"/>
        <v>16150.853740115352</v>
      </c>
      <c r="AO56" s="290"/>
      <c r="AP56" s="503" t="str">
        <f t="shared" si="17"/>
        <v/>
      </c>
      <c r="AQ56" s="504">
        <f t="shared" ca="1" si="18"/>
        <v>8320.7288704357616</v>
      </c>
      <c r="AR56" s="504" t="str">
        <f t="shared" si="19"/>
        <v/>
      </c>
      <c r="AS56" s="504" t="str">
        <f t="shared" si="20"/>
        <v/>
      </c>
      <c r="AT56" s="504" t="str">
        <f t="shared" si="21"/>
        <v/>
      </c>
      <c r="AU56" s="504" t="str">
        <f t="shared" si="22"/>
        <v/>
      </c>
      <c r="AV56" s="504" t="str">
        <f t="shared" si="23"/>
        <v/>
      </c>
      <c r="AW56" s="504" t="str">
        <f t="shared" si="24"/>
        <v/>
      </c>
      <c r="AX56" s="507">
        <f t="shared" ca="1" si="25"/>
        <v>8320.7288704357616</v>
      </c>
      <c r="AY56" s="290"/>
    </row>
    <row r="57" spans="1:51" x14ac:dyDescent="0.35">
      <c r="A57" s="290"/>
      <c r="B57" s="476" t="s">
        <v>564</v>
      </c>
      <c r="C57" s="477" t="e">
        <v>#N/A</v>
      </c>
      <c r="D57" s="103" t="s">
        <v>254</v>
      </c>
      <c r="E57" s="103"/>
      <c r="F57" s="360" t="s">
        <v>548</v>
      </c>
      <c r="G57" s="360">
        <v>200</v>
      </c>
      <c r="H57" s="360"/>
      <c r="I57" s="360" t="s">
        <v>1003</v>
      </c>
      <c r="J57" s="104"/>
      <c r="K57" s="431">
        <v>33.020299999999999</v>
      </c>
      <c r="L57" s="138" t="str">
        <f t="shared" si="11"/>
        <v/>
      </c>
      <c r="M57" s="139">
        <f t="shared" si="12"/>
        <v>0</v>
      </c>
      <c r="N57" s="140">
        <f t="shared" si="13"/>
        <v>336.63763059084124</v>
      </c>
      <c r="O57" s="337">
        <f t="shared" si="29"/>
        <v>11115.875553398755</v>
      </c>
      <c r="P57" s="109">
        <v>1</v>
      </c>
      <c r="Q57" s="143">
        <f t="shared" si="14"/>
        <v>11115.875553398755</v>
      </c>
      <c r="R57" s="111">
        <v>0.13</v>
      </c>
      <c r="S57" s="139">
        <f t="shared" si="15"/>
        <v>12560.939375340591</v>
      </c>
      <c r="T57" s="428"/>
      <c r="U57" s="147">
        <f t="shared" si="16"/>
        <v>12560.939375340591</v>
      </c>
      <c r="V57" s="290"/>
      <c r="W57" s="115"/>
      <c r="X57" s="116" t="s">
        <v>115</v>
      </c>
      <c r="Y57" s="116"/>
      <c r="Z57" s="116"/>
      <c r="AA57" s="116"/>
      <c r="AB57" s="116"/>
      <c r="AC57" s="116"/>
      <c r="AD57" s="117"/>
      <c r="AE57" s="296"/>
      <c r="AF57" s="124" t="str">
        <f t="shared" si="2"/>
        <v/>
      </c>
      <c r="AG57" s="125">
        <f t="shared" ca="1" si="3"/>
        <v>16150.853740115352</v>
      </c>
      <c r="AH57" s="125" t="str">
        <f t="shared" si="4"/>
        <v/>
      </c>
      <c r="AI57" s="125" t="str">
        <f t="shared" si="5"/>
        <v/>
      </c>
      <c r="AJ57" s="125" t="str">
        <f t="shared" si="6"/>
        <v/>
      </c>
      <c r="AK57" s="125" t="str">
        <f t="shared" si="7"/>
        <v/>
      </c>
      <c r="AL57" s="125" t="str">
        <f t="shared" si="8"/>
        <v/>
      </c>
      <c r="AM57" s="126" t="str">
        <f t="shared" si="9"/>
        <v/>
      </c>
      <c r="AN57" s="342">
        <f t="shared" ca="1" si="10"/>
        <v>16150.853740115352</v>
      </c>
      <c r="AO57" s="290"/>
      <c r="AP57" s="503" t="str">
        <f t="shared" si="17"/>
        <v/>
      </c>
      <c r="AQ57" s="504">
        <f t="shared" ca="1" si="18"/>
        <v>12560.939375340591</v>
      </c>
      <c r="AR57" s="504" t="str">
        <f t="shared" si="19"/>
        <v/>
      </c>
      <c r="AS57" s="504" t="str">
        <f t="shared" si="20"/>
        <v/>
      </c>
      <c r="AT57" s="504" t="str">
        <f t="shared" si="21"/>
        <v/>
      </c>
      <c r="AU57" s="504" t="str">
        <f t="shared" si="22"/>
        <v/>
      </c>
      <c r="AV57" s="504" t="str">
        <f t="shared" si="23"/>
        <v/>
      </c>
      <c r="AW57" s="504" t="str">
        <f t="shared" si="24"/>
        <v/>
      </c>
      <c r="AX57" s="507">
        <f t="shared" ca="1" si="25"/>
        <v>12560.939375340591</v>
      </c>
      <c r="AY57" s="290"/>
    </row>
    <row r="58" spans="1:51" x14ac:dyDescent="0.35">
      <c r="A58" s="290"/>
      <c r="B58" s="476" t="s">
        <v>565</v>
      </c>
      <c r="C58" s="477" t="e">
        <v>#N/A</v>
      </c>
      <c r="D58" s="103" t="s">
        <v>254</v>
      </c>
      <c r="E58" s="103"/>
      <c r="F58" s="360" t="s">
        <v>265</v>
      </c>
      <c r="G58" s="360">
        <v>200</v>
      </c>
      <c r="H58" s="360"/>
      <c r="I58" s="360" t="s">
        <v>1036</v>
      </c>
      <c r="J58" s="104"/>
      <c r="K58" s="431">
        <v>21.580500000000001</v>
      </c>
      <c r="L58" s="138" t="str">
        <f t="shared" si="11"/>
        <v/>
      </c>
      <c r="M58" s="139">
        <f t="shared" si="12"/>
        <v>0</v>
      </c>
      <c r="N58" s="140">
        <f t="shared" si="13"/>
        <v>336.63763059084124</v>
      </c>
      <c r="O58" s="337">
        <f t="shared" si="29"/>
        <v>7264.8083869656493</v>
      </c>
      <c r="P58" s="109">
        <v>1</v>
      </c>
      <c r="Q58" s="143">
        <f t="shared" si="14"/>
        <v>7264.8083869656493</v>
      </c>
      <c r="R58" s="111">
        <v>0.13</v>
      </c>
      <c r="S58" s="139">
        <f t="shared" si="15"/>
        <v>8209.2334772711838</v>
      </c>
      <c r="T58" s="428"/>
      <c r="U58" s="147">
        <f t="shared" si="16"/>
        <v>8209.2334772711838</v>
      </c>
      <c r="V58" s="290"/>
      <c r="W58" s="115"/>
      <c r="X58" s="116" t="s">
        <v>115</v>
      </c>
      <c r="Y58" s="116"/>
      <c r="Z58" s="116"/>
      <c r="AA58" s="116"/>
      <c r="AB58" s="116"/>
      <c r="AC58" s="116"/>
      <c r="AD58" s="117"/>
      <c r="AE58" s="296"/>
      <c r="AF58" s="124" t="str">
        <f t="shared" si="2"/>
        <v/>
      </c>
      <c r="AG58" s="125">
        <f t="shared" ca="1" si="3"/>
        <v>16150.853740115352</v>
      </c>
      <c r="AH58" s="125" t="str">
        <f t="shared" si="4"/>
        <v/>
      </c>
      <c r="AI58" s="125" t="str">
        <f t="shared" si="5"/>
        <v/>
      </c>
      <c r="AJ58" s="125" t="str">
        <f t="shared" si="6"/>
        <v/>
      </c>
      <c r="AK58" s="125" t="str">
        <f t="shared" si="7"/>
        <v/>
      </c>
      <c r="AL58" s="125" t="str">
        <f t="shared" si="8"/>
        <v/>
      </c>
      <c r="AM58" s="126" t="str">
        <f t="shared" si="9"/>
        <v/>
      </c>
      <c r="AN58" s="342">
        <f t="shared" ca="1" si="10"/>
        <v>16150.853740115352</v>
      </c>
      <c r="AO58" s="290"/>
      <c r="AP58" s="503" t="str">
        <f t="shared" si="17"/>
        <v/>
      </c>
      <c r="AQ58" s="504">
        <f t="shared" ca="1" si="18"/>
        <v>8209.2334772711838</v>
      </c>
      <c r="AR58" s="504" t="str">
        <f t="shared" si="19"/>
        <v/>
      </c>
      <c r="AS58" s="504" t="str">
        <f t="shared" si="20"/>
        <v/>
      </c>
      <c r="AT58" s="504" t="str">
        <f t="shared" si="21"/>
        <v/>
      </c>
      <c r="AU58" s="504" t="str">
        <f t="shared" si="22"/>
        <v/>
      </c>
      <c r="AV58" s="504" t="str">
        <f t="shared" si="23"/>
        <v/>
      </c>
      <c r="AW58" s="504" t="str">
        <f t="shared" si="24"/>
        <v/>
      </c>
      <c r="AX58" s="507">
        <f t="shared" ca="1" si="25"/>
        <v>8209.2334772711838</v>
      </c>
      <c r="AY58" s="290"/>
    </row>
    <row r="59" spans="1:51" x14ac:dyDescent="0.35">
      <c r="A59" s="290"/>
      <c r="B59" s="476" t="s">
        <v>566</v>
      </c>
      <c r="C59" s="477" t="s">
        <v>2932</v>
      </c>
      <c r="D59" s="103" t="s">
        <v>254</v>
      </c>
      <c r="E59" s="103"/>
      <c r="F59" s="360" t="s">
        <v>548</v>
      </c>
      <c r="G59" s="360">
        <v>250</v>
      </c>
      <c r="H59" s="360"/>
      <c r="I59" s="360" t="s">
        <v>1005</v>
      </c>
      <c r="J59" s="104"/>
      <c r="K59" s="431">
        <v>79.531099999999995</v>
      </c>
      <c r="L59" s="138" t="str">
        <f t="shared" si="11"/>
        <v/>
      </c>
      <c r="M59" s="139">
        <f t="shared" si="12"/>
        <v>0</v>
      </c>
      <c r="N59" s="140">
        <f t="shared" si="13"/>
        <v>562.2901726186077</v>
      </c>
      <c r="O59" s="337">
        <f t="shared" si="29"/>
        <v>44719.555947547749</v>
      </c>
      <c r="P59" s="109">
        <v>1</v>
      </c>
      <c r="Q59" s="143">
        <f t="shared" si="14"/>
        <v>44719.555947547749</v>
      </c>
      <c r="R59" s="111">
        <v>0.13</v>
      </c>
      <c r="S59" s="139">
        <f t="shared" si="15"/>
        <v>50533.098220728949</v>
      </c>
      <c r="T59" s="428"/>
      <c r="U59" s="147">
        <f t="shared" si="16"/>
        <v>50533.098220728949</v>
      </c>
      <c r="V59" s="290"/>
      <c r="W59" s="115"/>
      <c r="X59" s="116" t="s">
        <v>115</v>
      </c>
      <c r="Y59" s="116"/>
      <c r="Z59" s="116"/>
      <c r="AA59" s="116"/>
      <c r="AB59" s="116"/>
      <c r="AC59" s="116"/>
      <c r="AD59" s="117"/>
      <c r="AE59" s="296"/>
      <c r="AF59" s="124" t="str">
        <f t="shared" si="2"/>
        <v/>
      </c>
      <c r="AG59" s="125">
        <f t="shared" ca="1" si="3"/>
        <v>16150.853740115352</v>
      </c>
      <c r="AH59" s="125" t="str">
        <f t="shared" si="4"/>
        <v/>
      </c>
      <c r="AI59" s="125" t="str">
        <f t="shared" si="5"/>
        <v/>
      </c>
      <c r="AJ59" s="125" t="str">
        <f t="shared" si="6"/>
        <v/>
      </c>
      <c r="AK59" s="125" t="str">
        <f t="shared" si="7"/>
        <v/>
      </c>
      <c r="AL59" s="125" t="str">
        <f t="shared" si="8"/>
        <v/>
      </c>
      <c r="AM59" s="126" t="str">
        <f t="shared" si="9"/>
        <v/>
      </c>
      <c r="AN59" s="342">
        <f t="shared" ca="1" si="10"/>
        <v>16150.853740115352</v>
      </c>
      <c r="AO59" s="290"/>
      <c r="AP59" s="503" t="str">
        <f t="shared" si="17"/>
        <v/>
      </c>
      <c r="AQ59" s="504">
        <f t="shared" ca="1" si="18"/>
        <v>50533.098220728949</v>
      </c>
      <c r="AR59" s="504" t="str">
        <f t="shared" si="19"/>
        <v/>
      </c>
      <c r="AS59" s="504" t="str">
        <f t="shared" si="20"/>
        <v/>
      </c>
      <c r="AT59" s="504" t="str">
        <f t="shared" si="21"/>
        <v/>
      </c>
      <c r="AU59" s="504" t="str">
        <f t="shared" si="22"/>
        <v/>
      </c>
      <c r="AV59" s="504" t="str">
        <f t="shared" si="23"/>
        <v/>
      </c>
      <c r="AW59" s="504" t="str">
        <f t="shared" si="24"/>
        <v/>
      </c>
      <c r="AX59" s="507">
        <f t="shared" ca="1" si="25"/>
        <v>50533.098220728949</v>
      </c>
      <c r="AY59" s="290"/>
    </row>
    <row r="60" spans="1:51" x14ac:dyDescent="0.35">
      <c r="A60" s="290"/>
      <c r="B60" s="476" t="s">
        <v>567</v>
      </c>
      <c r="C60" s="477" t="e">
        <v>#N/A</v>
      </c>
      <c r="D60" s="103" t="s">
        <v>254</v>
      </c>
      <c r="E60" s="103"/>
      <c r="F60" s="360" t="s">
        <v>265</v>
      </c>
      <c r="G60" s="360">
        <v>200</v>
      </c>
      <c r="H60" s="360"/>
      <c r="I60" s="360" t="s">
        <v>1029</v>
      </c>
      <c r="J60" s="104"/>
      <c r="K60" s="431">
        <v>8.5953199999999992</v>
      </c>
      <c r="L60" s="138" t="str">
        <f t="shared" si="11"/>
        <v/>
      </c>
      <c r="M60" s="139">
        <f t="shared" si="12"/>
        <v>0</v>
      </c>
      <c r="N60" s="140">
        <f t="shared" si="13"/>
        <v>336.63763059084124</v>
      </c>
      <c r="O60" s="337">
        <f t="shared" si="29"/>
        <v>2893.5081589700694</v>
      </c>
      <c r="P60" s="109">
        <v>1</v>
      </c>
      <c r="Q60" s="143">
        <f t="shared" si="14"/>
        <v>2893.5081589700694</v>
      </c>
      <c r="R60" s="111">
        <v>0.13</v>
      </c>
      <c r="S60" s="139">
        <f t="shared" si="15"/>
        <v>3269.6642196361781</v>
      </c>
      <c r="T60" s="428"/>
      <c r="U60" s="147">
        <f t="shared" si="16"/>
        <v>3269.6642196361781</v>
      </c>
      <c r="V60" s="290"/>
      <c r="W60" s="115"/>
      <c r="X60" s="116" t="s">
        <v>115</v>
      </c>
      <c r="Y60" s="116"/>
      <c r="Z60" s="116"/>
      <c r="AA60" s="116"/>
      <c r="AB60" s="116"/>
      <c r="AC60" s="116"/>
      <c r="AD60" s="117"/>
      <c r="AE60" s="296"/>
      <c r="AF60" s="124" t="str">
        <f t="shared" si="2"/>
        <v/>
      </c>
      <c r="AG60" s="125">
        <f t="shared" ca="1" si="3"/>
        <v>16150.853740115352</v>
      </c>
      <c r="AH60" s="125" t="str">
        <f t="shared" si="4"/>
        <v/>
      </c>
      <c r="AI60" s="125" t="str">
        <f t="shared" si="5"/>
        <v/>
      </c>
      <c r="AJ60" s="125" t="str">
        <f t="shared" si="6"/>
        <v/>
      </c>
      <c r="AK60" s="125" t="str">
        <f t="shared" si="7"/>
        <v/>
      </c>
      <c r="AL60" s="125" t="str">
        <f t="shared" si="8"/>
        <v/>
      </c>
      <c r="AM60" s="126" t="str">
        <f t="shared" si="9"/>
        <v/>
      </c>
      <c r="AN60" s="342">
        <f t="shared" ca="1" si="10"/>
        <v>16150.853740115352</v>
      </c>
      <c r="AO60" s="290"/>
      <c r="AP60" s="503" t="str">
        <f t="shared" si="17"/>
        <v/>
      </c>
      <c r="AQ60" s="504">
        <f t="shared" ca="1" si="18"/>
        <v>3269.6642196361781</v>
      </c>
      <c r="AR60" s="504" t="str">
        <f t="shared" si="19"/>
        <v/>
      </c>
      <c r="AS60" s="504" t="str">
        <f t="shared" si="20"/>
        <v/>
      </c>
      <c r="AT60" s="504" t="str">
        <f t="shared" si="21"/>
        <v/>
      </c>
      <c r="AU60" s="504" t="str">
        <f t="shared" si="22"/>
        <v/>
      </c>
      <c r="AV60" s="504" t="str">
        <f t="shared" si="23"/>
        <v/>
      </c>
      <c r="AW60" s="504" t="str">
        <f t="shared" si="24"/>
        <v/>
      </c>
      <c r="AX60" s="507">
        <f t="shared" ca="1" si="25"/>
        <v>3269.6642196361781</v>
      </c>
      <c r="AY60" s="290"/>
    </row>
    <row r="61" spans="1:51" x14ac:dyDescent="0.35">
      <c r="A61" s="290"/>
      <c r="B61" s="476" t="s">
        <v>568</v>
      </c>
      <c r="C61" s="477" t="s">
        <v>2933</v>
      </c>
      <c r="D61" s="103" t="s">
        <v>254</v>
      </c>
      <c r="E61" s="103"/>
      <c r="F61" s="360" t="s">
        <v>548</v>
      </c>
      <c r="G61" s="360">
        <v>375</v>
      </c>
      <c r="H61" s="360"/>
      <c r="I61" s="360" t="s">
        <v>2466</v>
      </c>
      <c r="J61" s="104"/>
      <c r="K61" s="431">
        <v>310.86799999999999</v>
      </c>
      <c r="L61" s="138" t="str">
        <f t="shared" si="11"/>
        <v/>
      </c>
      <c r="M61" s="139">
        <f t="shared" si="12"/>
        <v>0</v>
      </c>
      <c r="N61" s="140">
        <f t="shared" si="13"/>
        <v>900.7759335185624</v>
      </c>
      <c r="O61" s="337">
        <f t="shared" si="29"/>
        <v>280022.41290104843</v>
      </c>
      <c r="P61" s="109">
        <v>1</v>
      </c>
      <c r="Q61" s="143">
        <f t="shared" si="14"/>
        <v>280022.41290104843</v>
      </c>
      <c r="R61" s="111">
        <v>0.13</v>
      </c>
      <c r="S61" s="139">
        <f t="shared" si="15"/>
        <v>316425.32657818467</v>
      </c>
      <c r="T61" s="428"/>
      <c r="U61" s="147">
        <f t="shared" si="16"/>
        <v>316425.32657818467</v>
      </c>
      <c r="V61" s="290"/>
      <c r="W61" s="115"/>
      <c r="X61" s="116" t="s">
        <v>115</v>
      </c>
      <c r="Y61" s="116"/>
      <c r="Z61" s="116"/>
      <c r="AA61" s="116"/>
      <c r="AB61" s="116"/>
      <c r="AC61" s="116"/>
      <c r="AD61" s="117"/>
      <c r="AE61" s="296"/>
      <c r="AF61" s="124" t="str">
        <f t="shared" si="2"/>
        <v/>
      </c>
      <c r="AG61" s="125">
        <f t="shared" ca="1" si="3"/>
        <v>16150.853740115352</v>
      </c>
      <c r="AH61" s="125" t="str">
        <f t="shared" si="4"/>
        <v/>
      </c>
      <c r="AI61" s="125" t="str">
        <f t="shared" si="5"/>
        <v/>
      </c>
      <c r="AJ61" s="125" t="str">
        <f t="shared" si="6"/>
        <v/>
      </c>
      <c r="AK61" s="125" t="str">
        <f t="shared" si="7"/>
        <v/>
      </c>
      <c r="AL61" s="125" t="str">
        <f t="shared" si="8"/>
        <v/>
      </c>
      <c r="AM61" s="126" t="str">
        <f t="shared" si="9"/>
        <v/>
      </c>
      <c r="AN61" s="342">
        <f t="shared" ca="1" si="10"/>
        <v>16150.853740115352</v>
      </c>
      <c r="AO61" s="290"/>
      <c r="AP61" s="503" t="str">
        <f t="shared" si="17"/>
        <v/>
      </c>
      <c r="AQ61" s="504">
        <f t="shared" ca="1" si="18"/>
        <v>316425.32657818467</v>
      </c>
      <c r="AR61" s="504" t="str">
        <f t="shared" si="19"/>
        <v/>
      </c>
      <c r="AS61" s="504" t="str">
        <f t="shared" si="20"/>
        <v/>
      </c>
      <c r="AT61" s="504" t="str">
        <f t="shared" si="21"/>
        <v/>
      </c>
      <c r="AU61" s="504" t="str">
        <f t="shared" si="22"/>
        <v/>
      </c>
      <c r="AV61" s="504" t="str">
        <f t="shared" si="23"/>
        <v/>
      </c>
      <c r="AW61" s="504" t="str">
        <f t="shared" si="24"/>
        <v/>
      </c>
      <c r="AX61" s="507">
        <f t="shared" ca="1" si="25"/>
        <v>316425.32657818467</v>
      </c>
      <c r="AY61" s="290"/>
    </row>
    <row r="62" spans="1:51" x14ac:dyDescent="0.35">
      <c r="A62" s="290"/>
      <c r="B62" s="476" t="s">
        <v>569</v>
      </c>
      <c r="C62" s="477" t="s">
        <v>2926</v>
      </c>
      <c r="D62" s="103" t="s">
        <v>254</v>
      </c>
      <c r="E62" s="103"/>
      <c r="F62" s="360" t="s">
        <v>548</v>
      </c>
      <c r="G62" s="360">
        <v>200</v>
      </c>
      <c r="H62" s="360"/>
      <c r="I62" s="360" t="s">
        <v>2460</v>
      </c>
      <c r="J62" s="104"/>
      <c r="K62" s="431">
        <v>201.828</v>
      </c>
      <c r="L62" s="138" t="str">
        <f t="shared" si="11"/>
        <v/>
      </c>
      <c r="M62" s="139">
        <f t="shared" si="12"/>
        <v>0</v>
      </c>
      <c r="N62" s="140">
        <f t="shared" si="13"/>
        <v>336.63763059084124</v>
      </c>
      <c r="O62" s="337">
        <f t="shared" si="29"/>
        <v>67942.899706888304</v>
      </c>
      <c r="P62" s="109">
        <v>1</v>
      </c>
      <c r="Q62" s="143">
        <f t="shared" si="14"/>
        <v>67942.899706888304</v>
      </c>
      <c r="R62" s="111">
        <v>0.13</v>
      </c>
      <c r="S62" s="139">
        <f t="shared" si="15"/>
        <v>76775.476668783769</v>
      </c>
      <c r="T62" s="428"/>
      <c r="U62" s="147">
        <f t="shared" si="16"/>
        <v>76775.476668783769</v>
      </c>
      <c r="V62" s="290"/>
      <c r="W62" s="115"/>
      <c r="X62" s="116" t="s">
        <v>115</v>
      </c>
      <c r="Y62" s="116"/>
      <c r="Z62" s="116"/>
      <c r="AA62" s="116"/>
      <c r="AB62" s="116"/>
      <c r="AC62" s="116"/>
      <c r="AD62" s="117"/>
      <c r="AE62" s="296"/>
      <c r="AF62" s="124" t="str">
        <f t="shared" si="2"/>
        <v/>
      </c>
      <c r="AG62" s="125">
        <f t="shared" ca="1" si="3"/>
        <v>16150.853740115352</v>
      </c>
      <c r="AH62" s="125" t="str">
        <f t="shared" si="4"/>
        <v/>
      </c>
      <c r="AI62" s="125" t="str">
        <f t="shared" si="5"/>
        <v/>
      </c>
      <c r="AJ62" s="125" t="str">
        <f t="shared" si="6"/>
        <v/>
      </c>
      <c r="AK62" s="125" t="str">
        <f t="shared" si="7"/>
        <v/>
      </c>
      <c r="AL62" s="125" t="str">
        <f t="shared" si="8"/>
        <v/>
      </c>
      <c r="AM62" s="126" t="str">
        <f t="shared" si="9"/>
        <v/>
      </c>
      <c r="AN62" s="342">
        <f t="shared" ca="1" si="10"/>
        <v>16150.853740115352</v>
      </c>
      <c r="AO62" s="290"/>
      <c r="AP62" s="503" t="str">
        <f t="shared" si="17"/>
        <v/>
      </c>
      <c r="AQ62" s="504">
        <f t="shared" ca="1" si="18"/>
        <v>76775.476668783769</v>
      </c>
      <c r="AR62" s="504" t="str">
        <f t="shared" si="19"/>
        <v/>
      </c>
      <c r="AS62" s="504" t="str">
        <f t="shared" si="20"/>
        <v/>
      </c>
      <c r="AT62" s="504" t="str">
        <f t="shared" si="21"/>
        <v/>
      </c>
      <c r="AU62" s="504" t="str">
        <f t="shared" si="22"/>
        <v/>
      </c>
      <c r="AV62" s="504" t="str">
        <f t="shared" si="23"/>
        <v/>
      </c>
      <c r="AW62" s="504" t="str">
        <f t="shared" si="24"/>
        <v/>
      </c>
      <c r="AX62" s="507">
        <f t="shared" ca="1" si="25"/>
        <v>76775.476668783769</v>
      </c>
      <c r="AY62" s="290"/>
    </row>
    <row r="63" spans="1:51" x14ac:dyDescent="0.35">
      <c r="A63" s="290"/>
      <c r="B63" s="476" t="s">
        <v>570</v>
      </c>
      <c r="C63" s="477" t="e">
        <v>#N/A</v>
      </c>
      <c r="D63" s="103" t="s">
        <v>254</v>
      </c>
      <c r="E63" s="103"/>
      <c r="F63" s="360" t="s">
        <v>548</v>
      </c>
      <c r="G63" s="360">
        <v>250</v>
      </c>
      <c r="H63" s="360"/>
      <c r="I63" s="360" t="s">
        <v>2462</v>
      </c>
      <c r="J63" s="104"/>
      <c r="K63" s="431">
        <v>105.05800000000001</v>
      </c>
      <c r="L63" s="138" t="str">
        <f t="shared" si="11"/>
        <v/>
      </c>
      <c r="M63" s="139">
        <f t="shared" si="12"/>
        <v>0</v>
      </c>
      <c r="N63" s="140">
        <f t="shared" si="13"/>
        <v>562.2901726186077</v>
      </c>
      <c r="O63" s="337">
        <f t="shared" si="29"/>
        <v>59073.080954965691</v>
      </c>
      <c r="P63" s="109">
        <v>1</v>
      </c>
      <c r="Q63" s="143">
        <f t="shared" si="14"/>
        <v>59073.080954965691</v>
      </c>
      <c r="R63" s="111">
        <v>0.13</v>
      </c>
      <c r="S63" s="139">
        <f t="shared" si="15"/>
        <v>66752.581479111221</v>
      </c>
      <c r="T63" s="428"/>
      <c r="U63" s="147">
        <f t="shared" si="16"/>
        <v>66752.581479111221</v>
      </c>
      <c r="V63" s="290"/>
      <c r="W63" s="115"/>
      <c r="X63" s="116" t="s">
        <v>115</v>
      </c>
      <c r="Y63" s="116"/>
      <c r="Z63" s="116"/>
      <c r="AA63" s="116"/>
      <c r="AB63" s="116"/>
      <c r="AC63" s="116"/>
      <c r="AD63" s="117"/>
      <c r="AE63" s="296"/>
      <c r="AF63" s="124" t="str">
        <f t="shared" si="2"/>
        <v/>
      </c>
      <c r="AG63" s="125">
        <f t="shared" ca="1" si="3"/>
        <v>16150.853740115352</v>
      </c>
      <c r="AH63" s="125" t="str">
        <f t="shared" si="4"/>
        <v/>
      </c>
      <c r="AI63" s="125" t="str">
        <f t="shared" si="5"/>
        <v/>
      </c>
      <c r="AJ63" s="125" t="str">
        <f t="shared" si="6"/>
        <v/>
      </c>
      <c r="AK63" s="125" t="str">
        <f t="shared" si="7"/>
        <v/>
      </c>
      <c r="AL63" s="125" t="str">
        <f t="shared" si="8"/>
        <v/>
      </c>
      <c r="AM63" s="126" t="str">
        <f t="shared" si="9"/>
        <v/>
      </c>
      <c r="AN63" s="342">
        <f t="shared" ca="1" si="10"/>
        <v>16150.853740115352</v>
      </c>
      <c r="AO63" s="290"/>
      <c r="AP63" s="503" t="str">
        <f t="shared" si="17"/>
        <v/>
      </c>
      <c r="AQ63" s="504">
        <f t="shared" ca="1" si="18"/>
        <v>66752.581479111221</v>
      </c>
      <c r="AR63" s="504" t="str">
        <f t="shared" si="19"/>
        <v/>
      </c>
      <c r="AS63" s="504" t="str">
        <f t="shared" si="20"/>
        <v/>
      </c>
      <c r="AT63" s="504" t="str">
        <f t="shared" si="21"/>
        <v/>
      </c>
      <c r="AU63" s="504" t="str">
        <f t="shared" si="22"/>
        <v/>
      </c>
      <c r="AV63" s="504" t="str">
        <f t="shared" si="23"/>
        <v/>
      </c>
      <c r="AW63" s="504" t="str">
        <f t="shared" si="24"/>
        <v/>
      </c>
      <c r="AX63" s="507">
        <f t="shared" ca="1" si="25"/>
        <v>66752.581479111221</v>
      </c>
      <c r="AY63" s="290"/>
    </row>
    <row r="64" spans="1:51" x14ac:dyDescent="0.35">
      <c r="A64" s="290"/>
      <c r="B64" s="476" t="s">
        <v>571</v>
      </c>
      <c r="C64" s="477" t="s">
        <v>2930</v>
      </c>
      <c r="D64" s="103" t="s">
        <v>254</v>
      </c>
      <c r="E64" s="103"/>
      <c r="F64" s="360" t="s">
        <v>548</v>
      </c>
      <c r="G64" s="360">
        <v>375</v>
      </c>
      <c r="H64" s="360"/>
      <c r="I64" s="360" t="s">
        <v>2466</v>
      </c>
      <c r="J64" s="104"/>
      <c r="K64" s="431">
        <v>53.454500000000003</v>
      </c>
      <c r="L64" s="138" t="str">
        <f t="shared" si="11"/>
        <v/>
      </c>
      <c r="M64" s="139">
        <f t="shared" si="12"/>
        <v>0</v>
      </c>
      <c r="N64" s="140">
        <f t="shared" si="13"/>
        <v>900.7759335185624</v>
      </c>
      <c r="O64" s="337">
        <f t="shared" si="29"/>
        <v>48150.527138267993</v>
      </c>
      <c r="P64" s="109">
        <v>1</v>
      </c>
      <c r="Q64" s="143">
        <f t="shared" si="14"/>
        <v>48150.527138267993</v>
      </c>
      <c r="R64" s="111">
        <v>0.13</v>
      </c>
      <c r="S64" s="139">
        <f t="shared" si="15"/>
        <v>54410.095666242829</v>
      </c>
      <c r="T64" s="428"/>
      <c r="U64" s="147">
        <f t="shared" si="16"/>
        <v>54410.095666242829</v>
      </c>
      <c r="V64" s="290"/>
      <c r="W64" s="115"/>
      <c r="X64" s="116" t="s">
        <v>115</v>
      </c>
      <c r="Y64" s="116"/>
      <c r="Z64" s="116"/>
      <c r="AA64" s="116"/>
      <c r="AB64" s="116"/>
      <c r="AC64" s="116"/>
      <c r="AD64" s="117"/>
      <c r="AE64" s="296"/>
      <c r="AF64" s="124" t="str">
        <f t="shared" si="2"/>
        <v/>
      </c>
      <c r="AG64" s="125">
        <f t="shared" ca="1" si="3"/>
        <v>16150.853740115352</v>
      </c>
      <c r="AH64" s="125" t="str">
        <f t="shared" si="4"/>
        <v/>
      </c>
      <c r="AI64" s="125" t="str">
        <f t="shared" si="5"/>
        <v/>
      </c>
      <c r="AJ64" s="125" t="str">
        <f t="shared" si="6"/>
        <v/>
      </c>
      <c r="AK64" s="125" t="str">
        <f t="shared" si="7"/>
        <v/>
      </c>
      <c r="AL64" s="125" t="str">
        <f t="shared" si="8"/>
        <v/>
      </c>
      <c r="AM64" s="126" t="str">
        <f t="shared" si="9"/>
        <v/>
      </c>
      <c r="AN64" s="342">
        <f t="shared" ca="1" si="10"/>
        <v>16150.853740115352</v>
      </c>
      <c r="AO64" s="290"/>
      <c r="AP64" s="503" t="str">
        <f t="shared" si="17"/>
        <v/>
      </c>
      <c r="AQ64" s="504">
        <f t="shared" ca="1" si="18"/>
        <v>54410.095666242829</v>
      </c>
      <c r="AR64" s="504" t="str">
        <f t="shared" si="19"/>
        <v/>
      </c>
      <c r="AS64" s="504" t="str">
        <f t="shared" si="20"/>
        <v/>
      </c>
      <c r="AT64" s="504" t="str">
        <f t="shared" si="21"/>
        <v/>
      </c>
      <c r="AU64" s="504" t="str">
        <f t="shared" si="22"/>
        <v/>
      </c>
      <c r="AV64" s="504" t="str">
        <f t="shared" si="23"/>
        <v/>
      </c>
      <c r="AW64" s="504" t="str">
        <f t="shared" si="24"/>
        <v/>
      </c>
      <c r="AX64" s="507">
        <f t="shared" ca="1" si="25"/>
        <v>54410.095666242829</v>
      </c>
      <c r="AY64" s="290"/>
    </row>
    <row r="65" spans="1:51" x14ac:dyDescent="0.35">
      <c r="A65" s="290"/>
      <c r="B65" s="476" t="s">
        <v>572</v>
      </c>
      <c r="C65" s="477" t="s">
        <v>2934</v>
      </c>
      <c r="D65" s="103" t="s">
        <v>254</v>
      </c>
      <c r="E65" s="103"/>
      <c r="F65" s="360" t="s">
        <v>265</v>
      </c>
      <c r="G65" s="360">
        <v>200</v>
      </c>
      <c r="H65" s="360"/>
      <c r="I65" s="360" t="s">
        <v>1029</v>
      </c>
      <c r="J65" s="104"/>
      <c r="K65" s="431">
        <v>35.046199999999999</v>
      </c>
      <c r="L65" s="138" t="str">
        <f t="shared" si="11"/>
        <v/>
      </c>
      <c r="M65" s="139">
        <f t="shared" si="12"/>
        <v>0</v>
      </c>
      <c r="N65" s="140">
        <f t="shared" si="13"/>
        <v>336.63763059084124</v>
      </c>
      <c r="O65" s="337">
        <f t="shared" si="29"/>
        <v>11797.86972921274</v>
      </c>
      <c r="P65" s="109">
        <v>1</v>
      </c>
      <c r="Q65" s="143">
        <f t="shared" si="14"/>
        <v>11797.86972921274</v>
      </c>
      <c r="R65" s="111">
        <v>0.13</v>
      </c>
      <c r="S65" s="139">
        <f t="shared" si="15"/>
        <v>13331.592794010396</v>
      </c>
      <c r="T65" s="428"/>
      <c r="U65" s="147">
        <f t="shared" si="16"/>
        <v>13331.592794010396</v>
      </c>
      <c r="V65" s="290"/>
      <c r="W65" s="115"/>
      <c r="X65" s="116" t="s">
        <v>115</v>
      </c>
      <c r="Y65" s="116"/>
      <c r="Z65" s="116"/>
      <c r="AA65" s="116"/>
      <c r="AB65" s="116"/>
      <c r="AC65" s="116"/>
      <c r="AD65" s="117"/>
      <c r="AE65" s="296"/>
      <c r="AF65" s="124" t="str">
        <f t="shared" si="2"/>
        <v/>
      </c>
      <c r="AG65" s="125">
        <f t="shared" ca="1" si="3"/>
        <v>16150.853740115352</v>
      </c>
      <c r="AH65" s="125" t="str">
        <f t="shared" si="4"/>
        <v/>
      </c>
      <c r="AI65" s="125" t="str">
        <f t="shared" si="5"/>
        <v/>
      </c>
      <c r="AJ65" s="125" t="str">
        <f t="shared" si="6"/>
        <v/>
      </c>
      <c r="AK65" s="125" t="str">
        <f t="shared" si="7"/>
        <v/>
      </c>
      <c r="AL65" s="125" t="str">
        <f t="shared" si="8"/>
        <v/>
      </c>
      <c r="AM65" s="126" t="str">
        <f t="shared" si="9"/>
        <v/>
      </c>
      <c r="AN65" s="342">
        <f t="shared" ca="1" si="10"/>
        <v>16150.853740115352</v>
      </c>
      <c r="AO65" s="290"/>
      <c r="AP65" s="503" t="str">
        <f t="shared" si="17"/>
        <v/>
      </c>
      <c r="AQ65" s="504">
        <f t="shared" ca="1" si="18"/>
        <v>13331.592794010396</v>
      </c>
      <c r="AR65" s="504" t="str">
        <f t="shared" si="19"/>
        <v/>
      </c>
      <c r="AS65" s="504" t="str">
        <f t="shared" si="20"/>
        <v/>
      </c>
      <c r="AT65" s="504" t="str">
        <f t="shared" si="21"/>
        <v/>
      </c>
      <c r="AU65" s="504" t="str">
        <f t="shared" si="22"/>
        <v/>
      </c>
      <c r="AV65" s="504" t="str">
        <f t="shared" si="23"/>
        <v/>
      </c>
      <c r="AW65" s="504" t="str">
        <f t="shared" si="24"/>
        <v/>
      </c>
      <c r="AX65" s="507">
        <f t="shared" ca="1" si="25"/>
        <v>13331.592794010396</v>
      </c>
      <c r="AY65" s="290"/>
    </row>
    <row r="66" spans="1:51" x14ac:dyDescent="0.35">
      <c r="A66" s="290"/>
      <c r="B66" s="476" t="s">
        <v>573</v>
      </c>
      <c r="C66" s="477" t="e">
        <v>#N/A</v>
      </c>
      <c r="D66" s="103" t="s">
        <v>254</v>
      </c>
      <c r="E66" s="103"/>
      <c r="F66" s="360" t="s">
        <v>265</v>
      </c>
      <c r="G66" s="360">
        <v>200</v>
      </c>
      <c r="H66" s="360"/>
      <c r="I66" s="360" t="s">
        <v>1029</v>
      </c>
      <c r="J66" s="104"/>
      <c r="K66" s="431">
        <v>7.0904800000000003</v>
      </c>
      <c r="L66" s="138" t="str">
        <f t="shared" si="11"/>
        <v/>
      </c>
      <c r="M66" s="139">
        <f t="shared" si="12"/>
        <v>0</v>
      </c>
      <c r="N66" s="140">
        <f t="shared" si="13"/>
        <v>336.63763059084124</v>
      </c>
      <c r="O66" s="337">
        <f t="shared" si="29"/>
        <v>2386.9223869517482</v>
      </c>
      <c r="P66" s="109">
        <v>1</v>
      </c>
      <c r="Q66" s="143">
        <f t="shared" si="14"/>
        <v>2386.9223869517482</v>
      </c>
      <c r="R66" s="111">
        <v>0.13</v>
      </c>
      <c r="S66" s="139">
        <f t="shared" si="15"/>
        <v>2697.222297255475</v>
      </c>
      <c r="T66" s="428"/>
      <c r="U66" s="147">
        <f t="shared" si="16"/>
        <v>2697.222297255475</v>
      </c>
      <c r="V66" s="290"/>
      <c r="W66" s="115"/>
      <c r="X66" s="116" t="s">
        <v>115</v>
      </c>
      <c r="Y66" s="116"/>
      <c r="Z66" s="116"/>
      <c r="AA66" s="116"/>
      <c r="AB66" s="116"/>
      <c r="AC66" s="116"/>
      <c r="AD66" s="117"/>
      <c r="AE66" s="296"/>
      <c r="AF66" s="124" t="str">
        <f t="shared" si="2"/>
        <v/>
      </c>
      <c r="AG66" s="125">
        <f t="shared" ca="1" si="3"/>
        <v>16150.853740115352</v>
      </c>
      <c r="AH66" s="125" t="str">
        <f t="shared" si="4"/>
        <v/>
      </c>
      <c r="AI66" s="125" t="str">
        <f t="shared" si="5"/>
        <v/>
      </c>
      <c r="AJ66" s="125" t="str">
        <f t="shared" si="6"/>
        <v/>
      </c>
      <c r="AK66" s="125" t="str">
        <f t="shared" si="7"/>
        <v/>
      </c>
      <c r="AL66" s="125" t="str">
        <f t="shared" si="8"/>
        <v/>
      </c>
      <c r="AM66" s="126" t="str">
        <f t="shared" si="9"/>
        <v/>
      </c>
      <c r="AN66" s="342">
        <f t="shared" ca="1" si="10"/>
        <v>16150.853740115352</v>
      </c>
      <c r="AO66" s="290"/>
      <c r="AP66" s="503" t="str">
        <f t="shared" si="17"/>
        <v/>
      </c>
      <c r="AQ66" s="504">
        <f t="shared" ca="1" si="18"/>
        <v>2697.222297255475</v>
      </c>
      <c r="AR66" s="504" t="str">
        <f t="shared" si="19"/>
        <v/>
      </c>
      <c r="AS66" s="504" t="str">
        <f t="shared" si="20"/>
        <v/>
      </c>
      <c r="AT66" s="504" t="str">
        <f t="shared" si="21"/>
        <v/>
      </c>
      <c r="AU66" s="504" t="str">
        <f t="shared" si="22"/>
        <v/>
      </c>
      <c r="AV66" s="504" t="str">
        <f t="shared" si="23"/>
        <v/>
      </c>
      <c r="AW66" s="504" t="str">
        <f t="shared" si="24"/>
        <v/>
      </c>
      <c r="AX66" s="507">
        <f t="shared" ca="1" si="25"/>
        <v>2697.222297255475</v>
      </c>
      <c r="AY66" s="290"/>
    </row>
    <row r="67" spans="1:51" x14ac:dyDescent="0.35">
      <c r="A67" s="290"/>
      <c r="B67" s="476" t="s">
        <v>574</v>
      </c>
      <c r="C67" s="477" t="s">
        <v>2935</v>
      </c>
      <c r="D67" s="103" t="s">
        <v>254</v>
      </c>
      <c r="E67" s="103"/>
      <c r="F67" s="360" t="s">
        <v>548</v>
      </c>
      <c r="G67" s="360">
        <v>250</v>
      </c>
      <c r="H67" s="360"/>
      <c r="I67" s="360" t="s">
        <v>2462</v>
      </c>
      <c r="J67" s="104"/>
      <c r="K67" s="431">
        <v>63.152900000000002</v>
      </c>
      <c r="L67" s="138" t="str">
        <f t="shared" si="11"/>
        <v/>
      </c>
      <c r="M67" s="139">
        <f t="shared" si="12"/>
        <v>0</v>
      </c>
      <c r="N67" s="140">
        <f t="shared" si="13"/>
        <v>562.2901726186077</v>
      </c>
      <c r="O67" s="337">
        <f t="shared" si="29"/>
        <v>35510.255042365672</v>
      </c>
      <c r="P67" s="109">
        <v>1</v>
      </c>
      <c r="Q67" s="143">
        <f t="shared" si="14"/>
        <v>35510.255042365672</v>
      </c>
      <c r="R67" s="111">
        <v>0.13</v>
      </c>
      <c r="S67" s="139">
        <f t="shared" si="15"/>
        <v>40126.588197873207</v>
      </c>
      <c r="T67" s="428"/>
      <c r="U67" s="147">
        <f t="shared" si="16"/>
        <v>40126.588197873207</v>
      </c>
      <c r="V67" s="290"/>
      <c r="W67" s="115"/>
      <c r="X67" s="116" t="s">
        <v>115</v>
      </c>
      <c r="Y67" s="116"/>
      <c r="Z67" s="116"/>
      <c r="AA67" s="116"/>
      <c r="AB67" s="116"/>
      <c r="AC67" s="116"/>
      <c r="AD67" s="117"/>
      <c r="AE67" s="296"/>
      <c r="AF67" s="124" t="str">
        <f t="shared" si="2"/>
        <v/>
      </c>
      <c r="AG67" s="125">
        <f t="shared" ca="1" si="3"/>
        <v>16150.853740115352</v>
      </c>
      <c r="AH67" s="125" t="str">
        <f t="shared" si="4"/>
        <v/>
      </c>
      <c r="AI67" s="125" t="str">
        <f t="shared" si="5"/>
        <v/>
      </c>
      <c r="AJ67" s="125" t="str">
        <f t="shared" si="6"/>
        <v/>
      </c>
      <c r="AK67" s="125" t="str">
        <f t="shared" si="7"/>
        <v/>
      </c>
      <c r="AL67" s="125" t="str">
        <f t="shared" si="8"/>
        <v/>
      </c>
      <c r="AM67" s="126" t="str">
        <f t="shared" si="9"/>
        <v/>
      </c>
      <c r="AN67" s="342">
        <f t="shared" ca="1" si="10"/>
        <v>16150.853740115352</v>
      </c>
      <c r="AO67" s="290"/>
      <c r="AP67" s="503" t="str">
        <f t="shared" si="17"/>
        <v/>
      </c>
      <c r="AQ67" s="504">
        <f t="shared" ca="1" si="18"/>
        <v>40126.588197873207</v>
      </c>
      <c r="AR67" s="504" t="str">
        <f t="shared" si="19"/>
        <v/>
      </c>
      <c r="AS67" s="504" t="str">
        <f t="shared" si="20"/>
        <v/>
      </c>
      <c r="AT67" s="504" t="str">
        <f t="shared" si="21"/>
        <v/>
      </c>
      <c r="AU67" s="504" t="str">
        <f t="shared" si="22"/>
        <v/>
      </c>
      <c r="AV67" s="504" t="str">
        <f t="shared" si="23"/>
        <v/>
      </c>
      <c r="AW67" s="504" t="str">
        <f t="shared" si="24"/>
        <v/>
      </c>
      <c r="AX67" s="507">
        <f t="shared" ca="1" si="25"/>
        <v>40126.588197873207</v>
      </c>
      <c r="AY67" s="290"/>
    </row>
    <row r="68" spans="1:51" x14ac:dyDescent="0.35">
      <c r="A68" s="290"/>
      <c r="B68" s="476" t="s">
        <v>575</v>
      </c>
      <c r="C68" s="477" t="e">
        <v>#N/A</v>
      </c>
      <c r="D68" s="103" t="s">
        <v>254</v>
      </c>
      <c r="E68" s="103"/>
      <c r="F68" s="360" t="s">
        <v>548</v>
      </c>
      <c r="G68" s="360">
        <v>250</v>
      </c>
      <c r="H68" s="360"/>
      <c r="I68" s="360" t="s">
        <v>2462</v>
      </c>
      <c r="J68" s="104"/>
      <c r="K68" s="431">
        <v>74.6374</v>
      </c>
      <c r="L68" s="138" t="str">
        <f t="shared" si="11"/>
        <v/>
      </c>
      <c r="M68" s="139">
        <f t="shared" si="12"/>
        <v>0</v>
      </c>
      <c r="N68" s="140">
        <f t="shared" si="13"/>
        <v>562.2901726186077</v>
      </c>
      <c r="O68" s="337">
        <f t="shared" si="29"/>
        <v>41967.876529804067</v>
      </c>
      <c r="P68" s="109">
        <v>1</v>
      </c>
      <c r="Q68" s="143">
        <f t="shared" si="14"/>
        <v>41967.876529804067</v>
      </c>
      <c r="R68" s="111">
        <v>0.13</v>
      </c>
      <c r="S68" s="139">
        <f t="shared" si="15"/>
        <v>47423.700478678591</v>
      </c>
      <c r="T68" s="428"/>
      <c r="U68" s="147">
        <f t="shared" si="16"/>
        <v>47423.700478678591</v>
      </c>
      <c r="V68" s="290"/>
      <c r="W68" s="115"/>
      <c r="X68" s="116" t="s">
        <v>115</v>
      </c>
      <c r="Y68" s="116"/>
      <c r="Z68" s="116"/>
      <c r="AA68" s="116"/>
      <c r="AB68" s="116"/>
      <c r="AC68" s="116"/>
      <c r="AD68" s="117"/>
      <c r="AE68" s="296"/>
      <c r="AF68" s="124" t="str">
        <f t="shared" si="2"/>
        <v/>
      </c>
      <c r="AG68" s="125">
        <f t="shared" ca="1" si="3"/>
        <v>16150.853740115352</v>
      </c>
      <c r="AH68" s="125" t="str">
        <f t="shared" si="4"/>
        <v/>
      </c>
      <c r="AI68" s="125" t="str">
        <f t="shared" si="5"/>
        <v/>
      </c>
      <c r="AJ68" s="125" t="str">
        <f t="shared" si="6"/>
        <v/>
      </c>
      <c r="AK68" s="125" t="str">
        <f t="shared" si="7"/>
        <v/>
      </c>
      <c r="AL68" s="125" t="str">
        <f t="shared" si="8"/>
        <v/>
      </c>
      <c r="AM68" s="126" t="str">
        <f t="shared" si="9"/>
        <v/>
      </c>
      <c r="AN68" s="342">
        <f t="shared" ca="1" si="10"/>
        <v>16150.853740115352</v>
      </c>
      <c r="AO68" s="290"/>
      <c r="AP68" s="503" t="str">
        <f t="shared" si="17"/>
        <v/>
      </c>
      <c r="AQ68" s="504">
        <f t="shared" ca="1" si="18"/>
        <v>47423.700478678591</v>
      </c>
      <c r="AR68" s="504" t="str">
        <f t="shared" si="19"/>
        <v/>
      </c>
      <c r="AS68" s="504" t="str">
        <f t="shared" si="20"/>
        <v/>
      </c>
      <c r="AT68" s="504" t="str">
        <f t="shared" si="21"/>
        <v/>
      </c>
      <c r="AU68" s="504" t="str">
        <f t="shared" si="22"/>
        <v/>
      </c>
      <c r="AV68" s="504" t="str">
        <f t="shared" si="23"/>
        <v/>
      </c>
      <c r="AW68" s="504" t="str">
        <f t="shared" si="24"/>
        <v/>
      </c>
      <c r="AX68" s="507">
        <f t="shared" ca="1" si="25"/>
        <v>47423.700478678591</v>
      </c>
      <c r="AY68" s="290"/>
    </row>
    <row r="69" spans="1:51" x14ac:dyDescent="0.35">
      <c r="A69" s="290"/>
      <c r="B69" s="476" t="s">
        <v>576</v>
      </c>
      <c r="C69" s="477" t="s">
        <v>2926</v>
      </c>
      <c r="D69" s="103" t="s">
        <v>254</v>
      </c>
      <c r="E69" s="103"/>
      <c r="F69" s="360" t="s">
        <v>548</v>
      </c>
      <c r="G69" s="360">
        <v>200</v>
      </c>
      <c r="H69" s="360"/>
      <c r="I69" s="360" t="s">
        <v>2460</v>
      </c>
      <c r="J69" s="104"/>
      <c r="K69" s="431">
        <v>65.440200000000004</v>
      </c>
      <c r="L69" s="138" t="str">
        <f t="shared" si="11"/>
        <v/>
      </c>
      <c r="M69" s="139">
        <f t="shared" si="12"/>
        <v>0</v>
      </c>
      <c r="N69" s="140">
        <f t="shared" si="13"/>
        <v>336.63763059084124</v>
      </c>
      <c r="O69" s="337">
        <f t="shared" si="29"/>
        <v>22029.633873390769</v>
      </c>
      <c r="P69" s="109">
        <v>1</v>
      </c>
      <c r="Q69" s="143">
        <f t="shared" si="14"/>
        <v>22029.633873390769</v>
      </c>
      <c r="R69" s="111">
        <v>0.13</v>
      </c>
      <c r="S69" s="139">
        <f t="shared" si="15"/>
        <v>24893.486276931566</v>
      </c>
      <c r="T69" s="428"/>
      <c r="U69" s="147">
        <f t="shared" si="16"/>
        <v>24893.486276931566</v>
      </c>
      <c r="V69" s="290"/>
      <c r="W69" s="115"/>
      <c r="X69" s="116" t="s">
        <v>115</v>
      </c>
      <c r="Y69" s="116"/>
      <c r="Z69" s="116"/>
      <c r="AA69" s="116"/>
      <c r="AB69" s="116"/>
      <c r="AC69" s="116"/>
      <c r="AD69" s="117"/>
      <c r="AE69" s="296"/>
      <c r="AF69" s="124" t="str">
        <f t="shared" si="2"/>
        <v/>
      </c>
      <c r="AG69" s="125">
        <f t="shared" ca="1" si="3"/>
        <v>16150.853740115352</v>
      </c>
      <c r="AH69" s="125" t="str">
        <f t="shared" si="4"/>
        <v/>
      </c>
      <c r="AI69" s="125" t="str">
        <f t="shared" si="5"/>
        <v/>
      </c>
      <c r="AJ69" s="125" t="str">
        <f t="shared" si="6"/>
        <v/>
      </c>
      <c r="AK69" s="125" t="str">
        <f t="shared" si="7"/>
        <v/>
      </c>
      <c r="AL69" s="125" t="str">
        <f t="shared" si="8"/>
        <v/>
      </c>
      <c r="AM69" s="126" t="str">
        <f t="shared" si="9"/>
        <v/>
      </c>
      <c r="AN69" s="342">
        <f t="shared" ca="1" si="10"/>
        <v>16150.853740115352</v>
      </c>
      <c r="AO69" s="290"/>
      <c r="AP69" s="503" t="str">
        <f t="shared" si="17"/>
        <v/>
      </c>
      <c r="AQ69" s="504">
        <f t="shared" ca="1" si="18"/>
        <v>24893.486276931566</v>
      </c>
      <c r="AR69" s="504" t="str">
        <f t="shared" si="19"/>
        <v/>
      </c>
      <c r="AS69" s="504" t="str">
        <f t="shared" si="20"/>
        <v/>
      </c>
      <c r="AT69" s="504" t="str">
        <f t="shared" si="21"/>
        <v/>
      </c>
      <c r="AU69" s="504" t="str">
        <f t="shared" si="22"/>
        <v/>
      </c>
      <c r="AV69" s="504" t="str">
        <f t="shared" si="23"/>
        <v/>
      </c>
      <c r="AW69" s="504" t="str">
        <f t="shared" si="24"/>
        <v/>
      </c>
      <c r="AX69" s="507">
        <f t="shared" ca="1" si="25"/>
        <v>24893.486276931566</v>
      </c>
      <c r="AY69" s="290"/>
    </row>
    <row r="70" spans="1:51" x14ac:dyDescent="0.35">
      <c r="A70" s="290"/>
      <c r="B70" s="476" t="s">
        <v>577</v>
      </c>
      <c r="C70" s="477" t="e">
        <v>#N/A</v>
      </c>
      <c r="D70" s="103" t="s">
        <v>254</v>
      </c>
      <c r="E70" s="103"/>
      <c r="F70" s="360" t="s">
        <v>265</v>
      </c>
      <c r="G70" s="360">
        <v>200</v>
      </c>
      <c r="H70" s="360"/>
      <c r="I70" s="360" t="s">
        <v>1029</v>
      </c>
      <c r="J70" s="104"/>
      <c r="K70" s="431">
        <v>35.300199999999997</v>
      </c>
      <c r="L70" s="138" t="str">
        <f t="shared" si="11"/>
        <v/>
      </c>
      <c r="M70" s="139">
        <f t="shared" si="12"/>
        <v>0</v>
      </c>
      <c r="N70" s="140">
        <f t="shared" si="13"/>
        <v>336.63763059084124</v>
      </c>
      <c r="O70" s="337">
        <f t="shared" si="29"/>
        <v>11883.375687382813</v>
      </c>
      <c r="P70" s="109">
        <v>1</v>
      </c>
      <c r="Q70" s="143">
        <f t="shared" si="14"/>
        <v>11883.375687382813</v>
      </c>
      <c r="R70" s="111">
        <v>0.13</v>
      </c>
      <c r="S70" s="139">
        <f t="shared" si="15"/>
        <v>13428.214526742579</v>
      </c>
      <c r="T70" s="428"/>
      <c r="U70" s="147">
        <f t="shared" si="16"/>
        <v>13428.214526742579</v>
      </c>
      <c r="V70" s="290"/>
      <c r="W70" s="115"/>
      <c r="X70" s="116" t="s">
        <v>115</v>
      </c>
      <c r="Y70" s="116"/>
      <c r="Z70" s="116"/>
      <c r="AA70" s="116"/>
      <c r="AB70" s="116"/>
      <c r="AC70" s="116"/>
      <c r="AD70" s="117"/>
      <c r="AE70" s="296"/>
      <c r="AF70" s="124" t="str">
        <f t="shared" si="2"/>
        <v/>
      </c>
      <c r="AG70" s="125">
        <f t="shared" ca="1" si="3"/>
        <v>16150.853740115352</v>
      </c>
      <c r="AH70" s="125" t="str">
        <f t="shared" si="4"/>
        <v/>
      </c>
      <c r="AI70" s="125" t="str">
        <f t="shared" si="5"/>
        <v/>
      </c>
      <c r="AJ70" s="125" t="str">
        <f t="shared" si="6"/>
        <v/>
      </c>
      <c r="AK70" s="125" t="str">
        <f t="shared" si="7"/>
        <v/>
      </c>
      <c r="AL70" s="125" t="str">
        <f t="shared" si="8"/>
        <v/>
      </c>
      <c r="AM70" s="126" t="str">
        <f t="shared" si="9"/>
        <v/>
      </c>
      <c r="AN70" s="342">
        <f t="shared" ca="1" si="10"/>
        <v>16150.853740115352</v>
      </c>
      <c r="AO70" s="290"/>
      <c r="AP70" s="503" t="str">
        <f t="shared" si="17"/>
        <v/>
      </c>
      <c r="AQ70" s="504">
        <f t="shared" ca="1" si="18"/>
        <v>13428.214526742579</v>
      </c>
      <c r="AR70" s="504" t="str">
        <f t="shared" si="19"/>
        <v/>
      </c>
      <c r="AS70" s="504" t="str">
        <f t="shared" si="20"/>
        <v/>
      </c>
      <c r="AT70" s="504" t="str">
        <f t="shared" si="21"/>
        <v/>
      </c>
      <c r="AU70" s="504" t="str">
        <f t="shared" si="22"/>
        <v/>
      </c>
      <c r="AV70" s="504" t="str">
        <f t="shared" si="23"/>
        <v/>
      </c>
      <c r="AW70" s="504" t="str">
        <f t="shared" si="24"/>
        <v/>
      </c>
      <c r="AX70" s="507">
        <f t="shared" ca="1" si="25"/>
        <v>13428.214526742579</v>
      </c>
      <c r="AY70" s="290"/>
    </row>
    <row r="71" spans="1:51" x14ac:dyDescent="0.35">
      <c r="A71" s="290"/>
      <c r="B71" s="476" t="s">
        <v>578</v>
      </c>
      <c r="C71" s="477" t="e">
        <v>#N/A</v>
      </c>
      <c r="D71" s="103" t="s">
        <v>254</v>
      </c>
      <c r="E71" s="103"/>
      <c r="F71" s="360" t="s">
        <v>265</v>
      </c>
      <c r="G71" s="360">
        <v>200</v>
      </c>
      <c r="H71" s="360"/>
      <c r="I71" s="360" t="s">
        <v>1029</v>
      </c>
      <c r="J71" s="104"/>
      <c r="K71" s="431">
        <v>51.807600000000001</v>
      </c>
      <c r="L71" s="138" t="str">
        <f t="shared" si="11"/>
        <v/>
      </c>
      <c r="M71" s="139">
        <f t="shared" si="12"/>
        <v>0</v>
      </c>
      <c r="N71" s="140">
        <f t="shared" si="13"/>
        <v>336.63763059084124</v>
      </c>
      <c r="O71" s="337">
        <f t="shared" si="29"/>
        <v>17440.387710598068</v>
      </c>
      <c r="P71" s="109">
        <v>1</v>
      </c>
      <c r="Q71" s="143">
        <f t="shared" si="14"/>
        <v>17440.387710598068</v>
      </c>
      <c r="R71" s="111">
        <v>0.13</v>
      </c>
      <c r="S71" s="139">
        <f t="shared" si="15"/>
        <v>19707.638112975816</v>
      </c>
      <c r="T71" s="428"/>
      <c r="U71" s="147">
        <f t="shared" si="16"/>
        <v>19707.638112975816</v>
      </c>
      <c r="V71" s="290"/>
      <c r="W71" s="115"/>
      <c r="X71" s="116" t="s">
        <v>115</v>
      </c>
      <c r="Y71" s="116"/>
      <c r="Z71" s="116"/>
      <c r="AA71" s="116"/>
      <c r="AB71" s="116"/>
      <c r="AC71" s="116"/>
      <c r="AD71" s="117"/>
      <c r="AE71" s="296"/>
      <c r="AF71" s="124" t="str">
        <f t="shared" si="2"/>
        <v/>
      </c>
      <c r="AG71" s="125">
        <f t="shared" ca="1" si="3"/>
        <v>16150.853740115352</v>
      </c>
      <c r="AH71" s="125" t="str">
        <f t="shared" si="4"/>
        <v/>
      </c>
      <c r="AI71" s="125" t="str">
        <f t="shared" si="5"/>
        <v/>
      </c>
      <c r="AJ71" s="125" t="str">
        <f t="shared" si="6"/>
        <v/>
      </c>
      <c r="AK71" s="125" t="str">
        <f t="shared" si="7"/>
        <v/>
      </c>
      <c r="AL71" s="125" t="str">
        <f t="shared" si="8"/>
        <v/>
      </c>
      <c r="AM71" s="126" t="str">
        <f t="shared" si="9"/>
        <v/>
      </c>
      <c r="AN71" s="342">
        <f t="shared" ca="1" si="10"/>
        <v>16150.853740115352</v>
      </c>
      <c r="AO71" s="290"/>
      <c r="AP71" s="503" t="str">
        <f t="shared" si="17"/>
        <v/>
      </c>
      <c r="AQ71" s="504">
        <f t="shared" ca="1" si="18"/>
        <v>19707.638112975816</v>
      </c>
      <c r="AR71" s="504" t="str">
        <f t="shared" si="19"/>
        <v/>
      </c>
      <c r="AS71" s="504" t="str">
        <f t="shared" si="20"/>
        <v/>
      </c>
      <c r="AT71" s="504" t="str">
        <f t="shared" si="21"/>
        <v/>
      </c>
      <c r="AU71" s="504" t="str">
        <f t="shared" si="22"/>
        <v/>
      </c>
      <c r="AV71" s="504" t="str">
        <f t="shared" si="23"/>
        <v/>
      </c>
      <c r="AW71" s="504" t="str">
        <f t="shared" si="24"/>
        <v/>
      </c>
      <c r="AX71" s="507">
        <f t="shared" ca="1" si="25"/>
        <v>19707.638112975816</v>
      </c>
      <c r="AY71" s="290"/>
    </row>
    <row r="72" spans="1:51" x14ac:dyDescent="0.35">
      <c r="A72" s="290"/>
      <c r="B72" s="476" t="s">
        <v>579</v>
      </c>
      <c r="C72" s="477" t="s">
        <v>2926</v>
      </c>
      <c r="D72" s="103" t="s">
        <v>254</v>
      </c>
      <c r="E72" s="103"/>
      <c r="F72" s="360" t="s">
        <v>548</v>
      </c>
      <c r="G72" s="360">
        <v>200</v>
      </c>
      <c r="H72" s="360"/>
      <c r="I72" s="360" t="s">
        <v>2460</v>
      </c>
      <c r="J72" s="104"/>
      <c r="K72" s="431">
        <v>58.540199999999999</v>
      </c>
      <c r="L72" s="138" t="str">
        <f t="shared" si="11"/>
        <v/>
      </c>
      <c r="M72" s="139">
        <f t="shared" si="12"/>
        <v>0</v>
      </c>
      <c r="N72" s="140">
        <f t="shared" si="13"/>
        <v>336.63763059084124</v>
      </c>
      <c r="O72" s="337">
        <f t="shared" si="29"/>
        <v>19706.834222313963</v>
      </c>
      <c r="P72" s="109">
        <v>1</v>
      </c>
      <c r="Q72" s="143">
        <f t="shared" si="14"/>
        <v>19706.834222313963</v>
      </c>
      <c r="R72" s="111">
        <v>0.13</v>
      </c>
      <c r="S72" s="139">
        <f t="shared" si="15"/>
        <v>22268.722671214775</v>
      </c>
      <c r="T72" s="428"/>
      <c r="U72" s="147">
        <f t="shared" si="16"/>
        <v>22268.722671214775</v>
      </c>
      <c r="V72" s="290"/>
      <c r="W72" s="115"/>
      <c r="X72" s="116" t="s">
        <v>115</v>
      </c>
      <c r="Y72" s="116"/>
      <c r="Z72" s="116"/>
      <c r="AA72" s="116"/>
      <c r="AB72" s="116"/>
      <c r="AC72" s="116"/>
      <c r="AD72" s="117"/>
      <c r="AE72" s="296"/>
      <c r="AF72" s="124" t="str">
        <f t="shared" si="2"/>
        <v/>
      </c>
      <c r="AG72" s="125">
        <f t="shared" ca="1" si="3"/>
        <v>16150.853740115352</v>
      </c>
      <c r="AH72" s="125" t="str">
        <f t="shared" si="4"/>
        <v/>
      </c>
      <c r="AI72" s="125" t="str">
        <f t="shared" si="5"/>
        <v/>
      </c>
      <c r="AJ72" s="125" t="str">
        <f t="shared" si="6"/>
        <v/>
      </c>
      <c r="AK72" s="125" t="str">
        <f t="shared" si="7"/>
        <v/>
      </c>
      <c r="AL72" s="125" t="str">
        <f t="shared" si="8"/>
        <v/>
      </c>
      <c r="AM72" s="126" t="str">
        <f t="shared" si="9"/>
        <v/>
      </c>
      <c r="AN72" s="342">
        <f t="shared" ca="1" si="10"/>
        <v>16150.853740115352</v>
      </c>
      <c r="AO72" s="290"/>
      <c r="AP72" s="503" t="str">
        <f t="shared" si="17"/>
        <v/>
      </c>
      <c r="AQ72" s="504">
        <f t="shared" ca="1" si="18"/>
        <v>22268.722671214775</v>
      </c>
      <c r="AR72" s="504" t="str">
        <f t="shared" si="19"/>
        <v/>
      </c>
      <c r="AS72" s="504" t="str">
        <f t="shared" si="20"/>
        <v/>
      </c>
      <c r="AT72" s="504" t="str">
        <f t="shared" si="21"/>
        <v/>
      </c>
      <c r="AU72" s="504" t="str">
        <f t="shared" si="22"/>
        <v/>
      </c>
      <c r="AV72" s="504" t="str">
        <f t="shared" si="23"/>
        <v/>
      </c>
      <c r="AW72" s="504" t="str">
        <f t="shared" si="24"/>
        <v/>
      </c>
      <c r="AX72" s="507">
        <f t="shared" ca="1" si="25"/>
        <v>22268.722671214775</v>
      </c>
      <c r="AY72" s="290"/>
    </row>
    <row r="73" spans="1:51" x14ac:dyDescent="0.35">
      <c r="A73" s="290"/>
      <c r="B73" s="476" t="s">
        <v>580</v>
      </c>
      <c r="C73" s="477" t="e">
        <v>#N/A</v>
      </c>
      <c r="D73" s="103" t="s">
        <v>254</v>
      </c>
      <c r="E73" s="103"/>
      <c r="F73" s="360" t="s">
        <v>265</v>
      </c>
      <c r="G73" s="360">
        <v>250</v>
      </c>
      <c r="H73" s="360"/>
      <c r="I73" s="360" t="s">
        <v>1030</v>
      </c>
      <c r="J73" s="104"/>
      <c r="K73" s="431">
        <v>37.006999999999998</v>
      </c>
      <c r="L73" s="138" t="str">
        <f t="shared" si="11"/>
        <v/>
      </c>
      <c r="M73" s="139">
        <f t="shared" si="12"/>
        <v>0</v>
      </c>
      <c r="N73" s="140">
        <f t="shared" si="13"/>
        <v>562.2901726186077</v>
      </c>
      <c r="O73" s="337">
        <f t="shared" si="29"/>
        <v>20808.672418096812</v>
      </c>
      <c r="P73" s="109">
        <v>1</v>
      </c>
      <c r="Q73" s="143">
        <f t="shared" si="14"/>
        <v>20808.672418096812</v>
      </c>
      <c r="R73" s="111">
        <v>0.13</v>
      </c>
      <c r="S73" s="139">
        <f t="shared" si="15"/>
        <v>23513.799832449396</v>
      </c>
      <c r="T73" s="428"/>
      <c r="U73" s="147">
        <f t="shared" si="16"/>
        <v>23513.799832449396</v>
      </c>
      <c r="V73" s="290"/>
      <c r="W73" s="115"/>
      <c r="X73" s="116" t="s">
        <v>115</v>
      </c>
      <c r="Y73" s="116"/>
      <c r="Z73" s="116"/>
      <c r="AA73" s="116"/>
      <c r="AB73" s="116"/>
      <c r="AC73" s="116"/>
      <c r="AD73" s="117"/>
      <c r="AE73" s="296"/>
      <c r="AF73" s="124" t="str">
        <f t="shared" ref="AF73:AF136" si="30">IF(W73="","",AF$8)</f>
        <v/>
      </c>
      <c r="AG73" s="125">
        <f t="shared" ref="AG73:AG136" ca="1" si="31">IF(X73="","",AG$8)</f>
        <v>16150.853740115352</v>
      </c>
      <c r="AH73" s="125" t="str">
        <f t="shared" ref="AH73:AH136" si="32">IF(Y73="","",AH$8)</f>
        <v/>
      </c>
      <c r="AI73" s="125" t="str">
        <f t="shared" ref="AI73:AI136" si="33">IF(Z73="","",AI$8)</f>
        <v/>
      </c>
      <c r="AJ73" s="125" t="str">
        <f t="shared" ref="AJ73:AJ136" si="34">IF(AA73="","",AJ$8)</f>
        <v/>
      </c>
      <c r="AK73" s="125" t="str">
        <f t="shared" ref="AK73:AK136" si="35">IF(AB73="","",AK$8)</f>
        <v/>
      </c>
      <c r="AL73" s="125" t="str">
        <f t="shared" ref="AL73:AL136" si="36">IF(AC73="","",AL$8)</f>
        <v/>
      </c>
      <c r="AM73" s="126" t="str">
        <f t="shared" ref="AM73:AM136" si="37">IF(AD73="","",AM$8)</f>
        <v/>
      </c>
      <c r="AN73" s="342">
        <f t="shared" ref="AN73:AN136" ca="1" si="38">SUM(AF73:AM73)</f>
        <v>16150.853740115352</v>
      </c>
      <c r="AO73" s="290"/>
      <c r="AP73" s="503" t="str">
        <f t="shared" si="17"/>
        <v/>
      </c>
      <c r="AQ73" s="504">
        <f t="shared" ca="1" si="18"/>
        <v>23513.799832449396</v>
      </c>
      <c r="AR73" s="504" t="str">
        <f t="shared" si="19"/>
        <v/>
      </c>
      <c r="AS73" s="504" t="str">
        <f t="shared" si="20"/>
        <v/>
      </c>
      <c r="AT73" s="504" t="str">
        <f t="shared" si="21"/>
        <v/>
      </c>
      <c r="AU73" s="504" t="str">
        <f t="shared" si="22"/>
        <v/>
      </c>
      <c r="AV73" s="504" t="str">
        <f t="shared" si="23"/>
        <v/>
      </c>
      <c r="AW73" s="504" t="str">
        <f t="shared" si="24"/>
        <v/>
      </c>
      <c r="AX73" s="507">
        <f t="shared" ca="1" si="25"/>
        <v>23513.799832449396</v>
      </c>
      <c r="AY73" s="290"/>
    </row>
    <row r="74" spans="1:51" x14ac:dyDescent="0.35">
      <c r="A74" s="290"/>
      <c r="B74" s="476" t="s">
        <v>581</v>
      </c>
      <c r="C74" s="477" t="s">
        <v>2929</v>
      </c>
      <c r="D74" s="103" t="s">
        <v>254</v>
      </c>
      <c r="E74" s="103"/>
      <c r="F74" s="360" t="s">
        <v>548</v>
      </c>
      <c r="G74" s="360">
        <v>375</v>
      </c>
      <c r="H74" s="360"/>
      <c r="I74" s="360" t="s">
        <v>2466</v>
      </c>
      <c r="J74" s="104"/>
      <c r="K74" s="431">
        <v>75.844399999999993</v>
      </c>
      <c r="L74" s="138" t="str">
        <f t="shared" si="11"/>
        <v/>
      </c>
      <c r="M74" s="139">
        <f t="shared" si="12"/>
        <v>0</v>
      </c>
      <c r="N74" s="140">
        <f t="shared" si="13"/>
        <v>900.7759335185624</v>
      </c>
      <c r="O74" s="337">
        <f t="shared" si="29"/>
        <v>68318.810212155251</v>
      </c>
      <c r="P74" s="109">
        <v>1</v>
      </c>
      <c r="Q74" s="143">
        <f t="shared" si="14"/>
        <v>68318.810212155251</v>
      </c>
      <c r="R74" s="111">
        <v>0.13</v>
      </c>
      <c r="S74" s="139">
        <f t="shared" si="15"/>
        <v>77200.25553973543</v>
      </c>
      <c r="T74" s="428"/>
      <c r="U74" s="147">
        <f t="shared" si="16"/>
        <v>77200.25553973543</v>
      </c>
      <c r="V74" s="290"/>
      <c r="W74" s="115"/>
      <c r="X74" s="116" t="s">
        <v>115</v>
      </c>
      <c r="Y74" s="116"/>
      <c r="Z74" s="116"/>
      <c r="AA74" s="116"/>
      <c r="AB74" s="116"/>
      <c r="AC74" s="116"/>
      <c r="AD74" s="117"/>
      <c r="AE74" s="296"/>
      <c r="AF74" s="124" t="str">
        <f t="shared" si="30"/>
        <v/>
      </c>
      <c r="AG74" s="125">
        <f t="shared" ca="1" si="31"/>
        <v>16150.853740115352</v>
      </c>
      <c r="AH74" s="125" t="str">
        <f t="shared" si="32"/>
        <v/>
      </c>
      <c r="AI74" s="125" t="str">
        <f t="shared" si="33"/>
        <v/>
      </c>
      <c r="AJ74" s="125" t="str">
        <f t="shared" si="34"/>
        <v/>
      </c>
      <c r="AK74" s="125" t="str">
        <f t="shared" si="35"/>
        <v/>
      </c>
      <c r="AL74" s="125" t="str">
        <f t="shared" si="36"/>
        <v/>
      </c>
      <c r="AM74" s="126" t="str">
        <f t="shared" si="37"/>
        <v/>
      </c>
      <c r="AN74" s="342">
        <f t="shared" ca="1" si="38"/>
        <v>16150.853740115352</v>
      </c>
      <c r="AO74" s="290"/>
      <c r="AP74" s="503" t="str">
        <f t="shared" si="17"/>
        <v/>
      </c>
      <c r="AQ74" s="504">
        <f t="shared" ca="1" si="18"/>
        <v>77200.25553973543</v>
      </c>
      <c r="AR74" s="504" t="str">
        <f t="shared" si="19"/>
        <v/>
      </c>
      <c r="AS74" s="504" t="str">
        <f t="shared" si="20"/>
        <v/>
      </c>
      <c r="AT74" s="504" t="str">
        <f t="shared" si="21"/>
        <v/>
      </c>
      <c r="AU74" s="504" t="str">
        <f t="shared" si="22"/>
        <v/>
      </c>
      <c r="AV74" s="504" t="str">
        <f t="shared" si="23"/>
        <v/>
      </c>
      <c r="AW74" s="504" t="str">
        <f t="shared" si="24"/>
        <v/>
      </c>
      <c r="AX74" s="507">
        <f t="shared" ca="1" si="25"/>
        <v>77200.25553973543</v>
      </c>
      <c r="AY74" s="290"/>
    </row>
    <row r="75" spans="1:51" x14ac:dyDescent="0.35">
      <c r="A75" s="290"/>
      <c r="B75" s="476" t="s">
        <v>582</v>
      </c>
      <c r="C75" s="477" t="s">
        <v>2926</v>
      </c>
      <c r="D75" s="103" t="s">
        <v>254</v>
      </c>
      <c r="E75" s="103"/>
      <c r="F75" s="360" t="s">
        <v>548</v>
      </c>
      <c r="G75" s="360">
        <v>200</v>
      </c>
      <c r="H75" s="360"/>
      <c r="I75" s="360" t="s">
        <v>2460</v>
      </c>
      <c r="J75" s="104"/>
      <c r="K75" s="431">
        <v>66.009900000000002</v>
      </c>
      <c r="L75" s="138" t="str">
        <f t="shared" si="11"/>
        <v/>
      </c>
      <c r="M75" s="139">
        <f t="shared" si="12"/>
        <v>0</v>
      </c>
      <c r="N75" s="140">
        <f t="shared" si="13"/>
        <v>336.63763059084124</v>
      </c>
      <c r="O75" s="337">
        <f t="shared" si="29"/>
        <v>22221.41633153837</v>
      </c>
      <c r="P75" s="109">
        <v>1</v>
      </c>
      <c r="Q75" s="143">
        <f t="shared" si="14"/>
        <v>22221.41633153837</v>
      </c>
      <c r="R75" s="111">
        <v>0.13</v>
      </c>
      <c r="S75" s="139">
        <f t="shared" si="15"/>
        <v>25110.200454638358</v>
      </c>
      <c r="T75" s="428"/>
      <c r="U75" s="147">
        <f t="shared" si="16"/>
        <v>25110.200454638358</v>
      </c>
      <c r="V75" s="290"/>
      <c r="W75" s="115"/>
      <c r="X75" s="116" t="s">
        <v>115</v>
      </c>
      <c r="Y75" s="116"/>
      <c r="Z75" s="116"/>
      <c r="AA75" s="116"/>
      <c r="AB75" s="116"/>
      <c r="AC75" s="116"/>
      <c r="AD75" s="117"/>
      <c r="AE75" s="296"/>
      <c r="AF75" s="124" t="str">
        <f t="shared" si="30"/>
        <v/>
      </c>
      <c r="AG75" s="125">
        <f t="shared" ca="1" si="31"/>
        <v>16150.853740115352</v>
      </c>
      <c r="AH75" s="125" t="str">
        <f t="shared" si="32"/>
        <v/>
      </c>
      <c r="AI75" s="125" t="str">
        <f t="shared" si="33"/>
        <v/>
      </c>
      <c r="AJ75" s="125" t="str">
        <f t="shared" si="34"/>
        <v/>
      </c>
      <c r="AK75" s="125" t="str">
        <f t="shared" si="35"/>
        <v/>
      </c>
      <c r="AL75" s="125" t="str">
        <f t="shared" si="36"/>
        <v/>
      </c>
      <c r="AM75" s="126" t="str">
        <f t="shared" si="37"/>
        <v/>
      </c>
      <c r="AN75" s="342">
        <f t="shared" ca="1" si="38"/>
        <v>16150.853740115352</v>
      </c>
      <c r="AO75" s="290"/>
      <c r="AP75" s="503" t="str">
        <f t="shared" ref="AP75:AP138" si="39">IF(W75="","",IFERROR(W75*$U75,$U75/$AN75*AF75))</f>
        <v/>
      </c>
      <c r="AQ75" s="504">
        <f t="shared" ref="AQ75:AQ138" ca="1" si="40">IF(X75="","",IFERROR(X75*$U75,$U75/$AN75*AG75))</f>
        <v>25110.200454638358</v>
      </c>
      <c r="AR75" s="504" t="str">
        <f t="shared" ref="AR75:AR138" si="41">IF(Y75="","",IFERROR(Y75*$U75,$U75/$AN75*AH75))</f>
        <v/>
      </c>
      <c r="AS75" s="504" t="str">
        <f t="shared" ref="AS75:AS138" si="42">IF(Z75="","",IFERROR(Z75*$U75,$U75/$AN75*AI75))</f>
        <v/>
      </c>
      <c r="AT75" s="504" t="str">
        <f t="shared" ref="AT75:AT138" si="43">IF(AA75="","",IFERROR(AA75*$U75,$U75/$AN75*AJ75))</f>
        <v/>
      </c>
      <c r="AU75" s="504" t="str">
        <f t="shared" ref="AU75:AU138" si="44">IF(AB75="","",IFERROR(AB75*$U75,$U75/$AN75*AK75))</f>
        <v/>
      </c>
      <c r="AV75" s="504" t="str">
        <f t="shared" ref="AV75:AV138" si="45">IF(AC75="","",IFERROR(AC75*$U75,$U75/$AN75*AL75))</f>
        <v/>
      </c>
      <c r="AW75" s="504" t="str">
        <f t="shared" ref="AW75:AW138" si="46">IF(AD75="","",IFERROR(AD75*$U75,$U75/$AN75*AM75))</f>
        <v/>
      </c>
      <c r="AX75" s="507">
        <f t="shared" ref="AX75:AX138" ca="1" si="47">SUM(AP75:AW75)</f>
        <v>25110.200454638358</v>
      </c>
      <c r="AY75" s="290"/>
    </row>
    <row r="76" spans="1:51" x14ac:dyDescent="0.35">
      <c r="A76" s="290"/>
      <c r="B76" s="476" t="s">
        <v>583</v>
      </c>
      <c r="C76" s="477" t="s">
        <v>2927</v>
      </c>
      <c r="D76" s="103" t="s">
        <v>254</v>
      </c>
      <c r="E76" s="103"/>
      <c r="F76" s="360" t="s">
        <v>548</v>
      </c>
      <c r="G76" s="360">
        <v>375</v>
      </c>
      <c r="H76" s="360"/>
      <c r="I76" s="360" t="s">
        <v>2466</v>
      </c>
      <c r="J76" s="104"/>
      <c r="K76" s="431">
        <v>11.840999999999999</v>
      </c>
      <c r="L76" s="138" t="str">
        <f t="shared" si="11"/>
        <v/>
      </c>
      <c r="M76" s="139">
        <f t="shared" si="12"/>
        <v>0</v>
      </c>
      <c r="N76" s="140">
        <f t="shared" si="13"/>
        <v>900.7759335185624</v>
      </c>
      <c r="O76" s="337">
        <f t="shared" si="29"/>
        <v>10666.087828793297</v>
      </c>
      <c r="P76" s="109">
        <v>1</v>
      </c>
      <c r="Q76" s="143">
        <f t="shared" si="14"/>
        <v>10666.087828793297</v>
      </c>
      <c r="R76" s="111">
        <v>0.13</v>
      </c>
      <c r="S76" s="139">
        <f t="shared" si="15"/>
        <v>12052.679246536425</v>
      </c>
      <c r="T76" s="428"/>
      <c r="U76" s="147">
        <f t="shared" si="16"/>
        <v>12052.679246536425</v>
      </c>
      <c r="V76" s="290"/>
      <c r="W76" s="115"/>
      <c r="X76" s="116" t="s">
        <v>115</v>
      </c>
      <c r="Y76" s="116"/>
      <c r="Z76" s="116"/>
      <c r="AA76" s="116"/>
      <c r="AB76" s="116"/>
      <c r="AC76" s="116"/>
      <c r="AD76" s="117"/>
      <c r="AE76" s="296"/>
      <c r="AF76" s="124" t="str">
        <f t="shared" si="30"/>
        <v/>
      </c>
      <c r="AG76" s="125">
        <f t="shared" ca="1" si="31"/>
        <v>16150.853740115352</v>
      </c>
      <c r="AH76" s="125" t="str">
        <f t="shared" si="32"/>
        <v/>
      </c>
      <c r="AI76" s="125" t="str">
        <f t="shared" si="33"/>
        <v/>
      </c>
      <c r="AJ76" s="125" t="str">
        <f t="shared" si="34"/>
        <v/>
      </c>
      <c r="AK76" s="125" t="str">
        <f t="shared" si="35"/>
        <v/>
      </c>
      <c r="AL76" s="125" t="str">
        <f t="shared" si="36"/>
        <v/>
      </c>
      <c r="AM76" s="126" t="str">
        <f t="shared" si="37"/>
        <v/>
      </c>
      <c r="AN76" s="342">
        <f t="shared" ca="1" si="38"/>
        <v>16150.853740115352</v>
      </c>
      <c r="AO76" s="290"/>
      <c r="AP76" s="503" t="str">
        <f t="shared" si="39"/>
        <v/>
      </c>
      <c r="AQ76" s="504">
        <f t="shared" ca="1" si="40"/>
        <v>12052.679246536425</v>
      </c>
      <c r="AR76" s="504" t="str">
        <f t="shared" si="41"/>
        <v/>
      </c>
      <c r="AS76" s="504" t="str">
        <f t="shared" si="42"/>
        <v/>
      </c>
      <c r="AT76" s="504" t="str">
        <f t="shared" si="43"/>
        <v/>
      </c>
      <c r="AU76" s="504" t="str">
        <f t="shared" si="44"/>
        <v/>
      </c>
      <c r="AV76" s="504" t="str">
        <f t="shared" si="45"/>
        <v/>
      </c>
      <c r="AW76" s="504" t="str">
        <f t="shared" si="46"/>
        <v/>
      </c>
      <c r="AX76" s="507">
        <f t="shared" ca="1" si="47"/>
        <v>12052.679246536425</v>
      </c>
      <c r="AY76" s="290"/>
    </row>
    <row r="77" spans="1:51" x14ac:dyDescent="0.35">
      <c r="A77" s="290"/>
      <c r="B77" s="476" t="s">
        <v>584</v>
      </c>
      <c r="C77" s="477" t="s">
        <v>2930</v>
      </c>
      <c r="D77" s="103" t="s">
        <v>254</v>
      </c>
      <c r="E77" s="103"/>
      <c r="F77" s="360" t="s">
        <v>548</v>
      </c>
      <c r="G77" s="360">
        <v>375</v>
      </c>
      <c r="H77" s="360"/>
      <c r="I77" s="360" t="s">
        <v>2466</v>
      </c>
      <c r="J77" s="104"/>
      <c r="K77" s="431">
        <v>69.124300000000005</v>
      </c>
      <c r="L77" s="138" t="str">
        <f t="shared" si="11"/>
        <v/>
      </c>
      <c r="M77" s="139">
        <f t="shared" si="12"/>
        <v>0</v>
      </c>
      <c r="N77" s="140">
        <f t="shared" si="13"/>
        <v>900.7759335185624</v>
      </c>
      <c r="O77" s="337">
        <f t="shared" si="29"/>
        <v>62265.505861317164</v>
      </c>
      <c r="P77" s="109">
        <v>1</v>
      </c>
      <c r="Q77" s="143">
        <f t="shared" si="14"/>
        <v>62265.505861317164</v>
      </c>
      <c r="R77" s="111">
        <v>0.13</v>
      </c>
      <c r="S77" s="139">
        <f t="shared" si="15"/>
        <v>70360.021623288383</v>
      </c>
      <c r="T77" s="428"/>
      <c r="U77" s="147">
        <f t="shared" si="16"/>
        <v>70360.021623288383</v>
      </c>
      <c r="V77" s="290"/>
      <c r="W77" s="115"/>
      <c r="X77" s="116" t="s">
        <v>115</v>
      </c>
      <c r="Y77" s="116"/>
      <c r="Z77" s="116"/>
      <c r="AA77" s="116"/>
      <c r="AB77" s="116"/>
      <c r="AC77" s="116"/>
      <c r="AD77" s="117"/>
      <c r="AE77" s="296"/>
      <c r="AF77" s="124" t="str">
        <f t="shared" si="30"/>
        <v/>
      </c>
      <c r="AG77" s="125">
        <f t="shared" ca="1" si="31"/>
        <v>16150.853740115352</v>
      </c>
      <c r="AH77" s="125" t="str">
        <f t="shared" si="32"/>
        <v/>
      </c>
      <c r="AI77" s="125" t="str">
        <f t="shared" si="33"/>
        <v/>
      </c>
      <c r="AJ77" s="125" t="str">
        <f t="shared" si="34"/>
        <v/>
      </c>
      <c r="AK77" s="125" t="str">
        <f t="shared" si="35"/>
        <v/>
      </c>
      <c r="AL77" s="125" t="str">
        <f t="shared" si="36"/>
        <v/>
      </c>
      <c r="AM77" s="126" t="str">
        <f t="shared" si="37"/>
        <v/>
      </c>
      <c r="AN77" s="342">
        <f t="shared" ca="1" si="38"/>
        <v>16150.853740115352</v>
      </c>
      <c r="AO77" s="290"/>
      <c r="AP77" s="503" t="str">
        <f t="shared" si="39"/>
        <v/>
      </c>
      <c r="AQ77" s="504">
        <f t="shared" ca="1" si="40"/>
        <v>70360.021623288383</v>
      </c>
      <c r="AR77" s="504" t="str">
        <f t="shared" si="41"/>
        <v/>
      </c>
      <c r="AS77" s="504" t="str">
        <f t="shared" si="42"/>
        <v/>
      </c>
      <c r="AT77" s="504" t="str">
        <f t="shared" si="43"/>
        <v/>
      </c>
      <c r="AU77" s="504" t="str">
        <f t="shared" si="44"/>
        <v/>
      </c>
      <c r="AV77" s="504" t="str">
        <f t="shared" si="45"/>
        <v/>
      </c>
      <c r="AW77" s="504" t="str">
        <f t="shared" si="46"/>
        <v/>
      </c>
      <c r="AX77" s="507">
        <f t="shared" ca="1" si="47"/>
        <v>70360.021623288383</v>
      </c>
      <c r="AY77" s="290"/>
    </row>
    <row r="78" spans="1:51" x14ac:dyDescent="0.35">
      <c r="A78" s="290"/>
      <c r="B78" s="476" t="s">
        <v>585</v>
      </c>
      <c r="C78" s="477" t="e">
        <v>#N/A</v>
      </c>
      <c r="D78" s="103" t="s">
        <v>254</v>
      </c>
      <c r="E78" s="103"/>
      <c r="F78" s="360" t="s">
        <v>265</v>
      </c>
      <c r="G78" s="360">
        <v>200</v>
      </c>
      <c r="H78" s="360"/>
      <c r="I78" s="360" t="s">
        <v>1029</v>
      </c>
      <c r="J78" s="104"/>
      <c r="K78" s="431">
        <v>34.246099999999998</v>
      </c>
      <c r="L78" s="138" t="str">
        <f t="shared" si="11"/>
        <v/>
      </c>
      <c r="M78" s="139">
        <f t="shared" si="12"/>
        <v>0</v>
      </c>
      <c r="N78" s="140">
        <f t="shared" si="13"/>
        <v>336.63763059084124</v>
      </c>
      <c r="O78" s="337">
        <f t="shared" si="29"/>
        <v>11528.525960977007</v>
      </c>
      <c r="P78" s="109">
        <v>1</v>
      </c>
      <c r="Q78" s="143">
        <f t="shared" si="14"/>
        <v>11528.525960977007</v>
      </c>
      <c r="R78" s="111">
        <v>0.13</v>
      </c>
      <c r="S78" s="139">
        <f t="shared" si="15"/>
        <v>13027.234335904017</v>
      </c>
      <c r="T78" s="428"/>
      <c r="U78" s="147">
        <f t="shared" si="16"/>
        <v>13027.234335904017</v>
      </c>
      <c r="V78" s="290"/>
      <c r="W78" s="115"/>
      <c r="X78" s="116" t="s">
        <v>115</v>
      </c>
      <c r="Y78" s="116"/>
      <c r="Z78" s="116"/>
      <c r="AA78" s="116"/>
      <c r="AB78" s="116"/>
      <c r="AC78" s="116"/>
      <c r="AD78" s="117"/>
      <c r="AE78" s="296"/>
      <c r="AF78" s="124" t="str">
        <f t="shared" si="30"/>
        <v/>
      </c>
      <c r="AG78" s="125">
        <f t="shared" ca="1" si="31"/>
        <v>16150.853740115352</v>
      </c>
      <c r="AH78" s="125" t="str">
        <f t="shared" si="32"/>
        <v/>
      </c>
      <c r="AI78" s="125" t="str">
        <f t="shared" si="33"/>
        <v/>
      </c>
      <c r="AJ78" s="125" t="str">
        <f t="shared" si="34"/>
        <v/>
      </c>
      <c r="AK78" s="125" t="str">
        <f t="shared" si="35"/>
        <v/>
      </c>
      <c r="AL78" s="125" t="str">
        <f t="shared" si="36"/>
        <v/>
      </c>
      <c r="AM78" s="126" t="str">
        <f t="shared" si="37"/>
        <v/>
      </c>
      <c r="AN78" s="342">
        <f t="shared" ca="1" si="38"/>
        <v>16150.853740115352</v>
      </c>
      <c r="AO78" s="290"/>
      <c r="AP78" s="503" t="str">
        <f t="shared" si="39"/>
        <v/>
      </c>
      <c r="AQ78" s="504">
        <f t="shared" ca="1" si="40"/>
        <v>13027.234335904017</v>
      </c>
      <c r="AR78" s="504" t="str">
        <f t="shared" si="41"/>
        <v/>
      </c>
      <c r="AS78" s="504" t="str">
        <f t="shared" si="42"/>
        <v/>
      </c>
      <c r="AT78" s="504" t="str">
        <f t="shared" si="43"/>
        <v/>
      </c>
      <c r="AU78" s="504" t="str">
        <f t="shared" si="44"/>
        <v/>
      </c>
      <c r="AV78" s="504" t="str">
        <f t="shared" si="45"/>
        <v/>
      </c>
      <c r="AW78" s="504" t="str">
        <f t="shared" si="46"/>
        <v/>
      </c>
      <c r="AX78" s="507">
        <f t="shared" ca="1" si="47"/>
        <v>13027.234335904017</v>
      </c>
      <c r="AY78" s="290"/>
    </row>
    <row r="79" spans="1:51" x14ac:dyDescent="0.35">
      <c r="A79" s="290"/>
      <c r="B79" s="476" t="s">
        <v>586</v>
      </c>
      <c r="C79" s="477" t="e">
        <v>#N/A</v>
      </c>
      <c r="D79" s="103" t="s">
        <v>254</v>
      </c>
      <c r="E79" s="103"/>
      <c r="F79" s="360" t="s">
        <v>548</v>
      </c>
      <c r="G79" s="360">
        <v>250</v>
      </c>
      <c r="H79" s="360"/>
      <c r="I79" s="360" t="s">
        <v>2462</v>
      </c>
      <c r="J79" s="104"/>
      <c r="K79" s="431">
        <v>164.94200000000001</v>
      </c>
      <c r="L79" s="138" t="str">
        <f t="shared" si="11"/>
        <v/>
      </c>
      <c r="M79" s="139">
        <f t="shared" si="12"/>
        <v>0</v>
      </c>
      <c r="N79" s="140">
        <f t="shared" si="13"/>
        <v>562.2901726186077</v>
      </c>
      <c r="O79" s="337">
        <f t="shared" si="29"/>
        <v>92745.265652058399</v>
      </c>
      <c r="P79" s="109">
        <v>1</v>
      </c>
      <c r="Q79" s="143">
        <f t="shared" si="14"/>
        <v>92745.265652058399</v>
      </c>
      <c r="R79" s="111">
        <v>0.13</v>
      </c>
      <c r="S79" s="139">
        <f t="shared" si="15"/>
        <v>104802.15018682598</v>
      </c>
      <c r="T79" s="428"/>
      <c r="U79" s="147">
        <f t="shared" si="16"/>
        <v>104802.15018682598</v>
      </c>
      <c r="V79" s="290"/>
      <c r="W79" s="115"/>
      <c r="X79" s="116" t="s">
        <v>115</v>
      </c>
      <c r="Y79" s="116"/>
      <c r="Z79" s="116"/>
      <c r="AA79" s="116"/>
      <c r="AB79" s="116"/>
      <c r="AC79" s="116"/>
      <c r="AD79" s="117"/>
      <c r="AE79" s="296"/>
      <c r="AF79" s="124" t="str">
        <f t="shared" si="30"/>
        <v/>
      </c>
      <c r="AG79" s="125">
        <f t="shared" ca="1" si="31"/>
        <v>16150.853740115352</v>
      </c>
      <c r="AH79" s="125" t="str">
        <f t="shared" si="32"/>
        <v/>
      </c>
      <c r="AI79" s="125" t="str">
        <f t="shared" si="33"/>
        <v/>
      </c>
      <c r="AJ79" s="125" t="str">
        <f t="shared" si="34"/>
        <v/>
      </c>
      <c r="AK79" s="125" t="str">
        <f t="shared" si="35"/>
        <v/>
      </c>
      <c r="AL79" s="125" t="str">
        <f t="shared" si="36"/>
        <v/>
      </c>
      <c r="AM79" s="126" t="str">
        <f t="shared" si="37"/>
        <v/>
      </c>
      <c r="AN79" s="342">
        <f t="shared" ca="1" si="38"/>
        <v>16150.853740115352</v>
      </c>
      <c r="AO79" s="290"/>
      <c r="AP79" s="503" t="str">
        <f t="shared" si="39"/>
        <v/>
      </c>
      <c r="AQ79" s="504">
        <f t="shared" ca="1" si="40"/>
        <v>104802.15018682598</v>
      </c>
      <c r="AR79" s="504" t="str">
        <f t="shared" si="41"/>
        <v/>
      </c>
      <c r="AS79" s="504" t="str">
        <f t="shared" si="42"/>
        <v/>
      </c>
      <c r="AT79" s="504" t="str">
        <f t="shared" si="43"/>
        <v/>
      </c>
      <c r="AU79" s="504" t="str">
        <f t="shared" si="44"/>
        <v/>
      </c>
      <c r="AV79" s="504" t="str">
        <f t="shared" si="45"/>
        <v/>
      </c>
      <c r="AW79" s="504" t="str">
        <f t="shared" si="46"/>
        <v/>
      </c>
      <c r="AX79" s="507">
        <f t="shared" ca="1" si="47"/>
        <v>104802.15018682598</v>
      </c>
      <c r="AY79" s="290"/>
    </row>
    <row r="80" spans="1:51" x14ac:dyDescent="0.35">
      <c r="A80" s="290"/>
      <c r="B80" s="476" t="s">
        <v>587</v>
      </c>
      <c r="C80" s="477" t="e">
        <v>#N/A</v>
      </c>
      <c r="D80" s="103" t="s">
        <v>254</v>
      </c>
      <c r="E80" s="103"/>
      <c r="F80" s="360" t="s">
        <v>265</v>
      </c>
      <c r="G80" s="360">
        <v>200</v>
      </c>
      <c r="H80" s="360"/>
      <c r="I80" s="360" t="s">
        <v>1029</v>
      </c>
      <c r="J80" s="104"/>
      <c r="K80" s="431">
        <v>12.187900000000001</v>
      </c>
      <c r="L80" s="138" t="str">
        <f t="shared" si="11"/>
        <v/>
      </c>
      <c r="M80" s="139">
        <f t="shared" si="12"/>
        <v>0</v>
      </c>
      <c r="N80" s="140">
        <f t="shared" si="13"/>
        <v>336.63763059084124</v>
      </c>
      <c r="O80" s="337">
        <f t="shared" si="29"/>
        <v>4102.9057778781143</v>
      </c>
      <c r="P80" s="109">
        <v>1</v>
      </c>
      <c r="Q80" s="143">
        <f t="shared" si="14"/>
        <v>4102.9057778781143</v>
      </c>
      <c r="R80" s="111">
        <v>0.13</v>
      </c>
      <c r="S80" s="139">
        <f t="shared" si="15"/>
        <v>4636.2835290022686</v>
      </c>
      <c r="T80" s="428"/>
      <c r="U80" s="147">
        <f t="shared" si="16"/>
        <v>4636.2835290022686</v>
      </c>
      <c r="V80" s="290"/>
      <c r="W80" s="115"/>
      <c r="X80" s="116" t="s">
        <v>115</v>
      </c>
      <c r="Y80" s="116"/>
      <c r="Z80" s="116"/>
      <c r="AA80" s="116"/>
      <c r="AB80" s="116"/>
      <c r="AC80" s="116"/>
      <c r="AD80" s="117"/>
      <c r="AE80" s="296"/>
      <c r="AF80" s="124" t="str">
        <f t="shared" si="30"/>
        <v/>
      </c>
      <c r="AG80" s="125">
        <f t="shared" ca="1" si="31"/>
        <v>16150.853740115352</v>
      </c>
      <c r="AH80" s="125" t="str">
        <f t="shared" si="32"/>
        <v/>
      </c>
      <c r="AI80" s="125" t="str">
        <f t="shared" si="33"/>
        <v/>
      </c>
      <c r="AJ80" s="125" t="str">
        <f t="shared" si="34"/>
        <v/>
      </c>
      <c r="AK80" s="125" t="str">
        <f t="shared" si="35"/>
        <v/>
      </c>
      <c r="AL80" s="125" t="str">
        <f t="shared" si="36"/>
        <v/>
      </c>
      <c r="AM80" s="126" t="str">
        <f t="shared" si="37"/>
        <v/>
      </c>
      <c r="AN80" s="342">
        <f t="shared" ca="1" si="38"/>
        <v>16150.853740115352</v>
      </c>
      <c r="AO80" s="290"/>
      <c r="AP80" s="503" t="str">
        <f t="shared" si="39"/>
        <v/>
      </c>
      <c r="AQ80" s="504">
        <f t="shared" ca="1" si="40"/>
        <v>4636.2835290022686</v>
      </c>
      <c r="AR80" s="504" t="str">
        <f t="shared" si="41"/>
        <v/>
      </c>
      <c r="AS80" s="504" t="str">
        <f t="shared" si="42"/>
        <v/>
      </c>
      <c r="AT80" s="504" t="str">
        <f t="shared" si="43"/>
        <v/>
      </c>
      <c r="AU80" s="504" t="str">
        <f t="shared" si="44"/>
        <v/>
      </c>
      <c r="AV80" s="504" t="str">
        <f t="shared" si="45"/>
        <v/>
      </c>
      <c r="AW80" s="504" t="str">
        <f t="shared" si="46"/>
        <v/>
      </c>
      <c r="AX80" s="507">
        <f t="shared" ca="1" si="47"/>
        <v>4636.2835290022686</v>
      </c>
      <c r="AY80" s="290"/>
    </row>
    <row r="81" spans="1:51" x14ac:dyDescent="0.35">
      <c r="A81" s="290"/>
      <c r="B81" s="476" t="s">
        <v>588</v>
      </c>
      <c r="C81" s="477" t="s">
        <v>2926</v>
      </c>
      <c r="D81" s="103" t="s">
        <v>254</v>
      </c>
      <c r="E81" s="103"/>
      <c r="F81" s="360" t="s">
        <v>548</v>
      </c>
      <c r="G81" s="360">
        <v>200</v>
      </c>
      <c r="H81" s="360"/>
      <c r="I81" s="360" t="s">
        <v>2460</v>
      </c>
      <c r="J81" s="104"/>
      <c r="K81" s="431">
        <v>46.425600000000003</v>
      </c>
      <c r="L81" s="138" t="str">
        <f t="shared" si="11"/>
        <v/>
      </c>
      <c r="M81" s="139">
        <f t="shared" si="12"/>
        <v>0</v>
      </c>
      <c r="N81" s="140">
        <f t="shared" si="13"/>
        <v>336.63763059084124</v>
      </c>
      <c r="O81" s="337">
        <f t="shared" si="29"/>
        <v>15628.603982758161</v>
      </c>
      <c r="P81" s="109">
        <v>1</v>
      </c>
      <c r="Q81" s="143">
        <f t="shared" si="14"/>
        <v>15628.603982758161</v>
      </c>
      <c r="R81" s="111">
        <v>0.13</v>
      </c>
      <c r="S81" s="139">
        <f t="shared" si="15"/>
        <v>17660.322500516719</v>
      </c>
      <c r="T81" s="428"/>
      <c r="U81" s="147">
        <f t="shared" si="16"/>
        <v>17660.322500516719</v>
      </c>
      <c r="V81" s="290"/>
      <c r="W81" s="115"/>
      <c r="X81" s="116" t="s">
        <v>115</v>
      </c>
      <c r="Y81" s="116"/>
      <c r="Z81" s="116"/>
      <c r="AA81" s="116"/>
      <c r="AB81" s="116"/>
      <c r="AC81" s="116"/>
      <c r="AD81" s="117"/>
      <c r="AE81" s="296"/>
      <c r="AF81" s="124" t="str">
        <f t="shared" si="30"/>
        <v/>
      </c>
      <c r="AG81" s="125">
        <f t="shared" ca="1" si="31"/>
        <v>16150.853740115352</v>
      </c>
      <c r="AH81" s="125" t="str">
        <f t="shared" si="32"/>
        <v/>
      </c>
      <c r="AI81" s="125" t="str">
        <f t="shared" si="33"/>
        <v/>
      </c>
      <c r="AJ81" s="125" t="str">
        <f t="shared" si="34"/>
        <v/>
      </c>
      <c r="AK81" s="125" t="str">
        <f t="shared" si="35"/>
        <v/>
      </c>
      <c r="AL81" s="125" t="str">
        <f t="shared" si="36"/>
        <v/>
      </c>
      <c r="AM81" s="126" t="str">
        <f t="shared" si="37"/>
        <v/>
      </c>
      <c r="AN81" s="342">
        <f t="shared" ca="1" si="38"/>
        <v>16150.853740115352</v>
      </c>
      <c r="AO81" s="290"/>
      <c r="AP81" s="503" t="str">
        <f t="shared" si="39"/>
        <v/>
      </c>
      <c r="AQ81" s="504">
        <f t="shared" ca="1" si="40"/>
        <v>17660.322500516719</v>
      </c>
      <c r="AR81" s="504" t="str">
        <f t="shared" si="41"/>
        <v/>
      </c>
      <c r="AS81" s="504" t="str">
        <f t="shared" si="42"/>
        <v/>
      </c>
      <c r="AT81" s="504" t="str">
        <f t="shared" si="43"/>
        <v/>
      </c>
      <c r="AU81" s="504" t="str">
        <f t="shared" si="44"/>
        <v/>
      </c>
      <c r="AV81" s="504" t="str">
        <f t="shared" si="45"/>
        <v/>
      </c>
      <c r="AW81" s="504" t="str">
        <f t="shared" si="46"/>
        <v/>
      </c>
      <c r="AX81" s="507">
        <f t="shared" ca="1" si="47"/>
        <v>17660.322500516719</v>
      </c>
      <c r="AY81" s="290"/>
    </row>
    <row r="82" spans="1:51" x14ac:dyDescent="0.35">
      <c r="A82" s="290"/>
      <c r="B82" s="476" t="s">
        <v>589</v>
      </c>
      <c r="C82" s="477" t="s">
        <v>2926</v>
      </c>
      <c r="D82" s="103" t="s">
        <v>254</v>
      </c>
      <c r="E82" s="103"/>
      <c r="F82" s="360" t="s">
        <v>548</v>
      </c>
      <c r="G82" s="360">
        <v>200</v>
      </c>
      <c r="H82" s="360"/>
      <c r="I82" s="360" t="s">
        <v>2460</v>
      </c>
      <c r="J82" s="104"/>
      <c r="K82" s="431">
        <v>31.060099999999998</v>
      </c>
      <c r="L82" s="138" t="str">
        <f t="shared" si="11"/>
        <v/>
      </c>
      <c r="M82" s="139">
        <f t="shared" si="12"/>
        <v>0</v>
      </c>
      <c r="N82" s="140">
        <f t="shared" si="13"/>
        <v>336.63763059084124</v>
      </c>
      <c r="O82" s="337">
        <f t="shared" si="29"/>
        <v>10455.998469914588</v>
      </c>
      <c r="P82" s="109">
        <v>1</v>
      </c>
      <c r="Q82" s="143">
        <f t="shared" si="14"/>
        <v>10455.998469914588</v>
      </c>
      <c r="R82" s="111">
        <v>0.13</v>
      </c>
      <c r="S82" s="139">
        <f t="shared" si="15"/>
        <v>11815.278271003483</v>
      </c>
      <c r="T82" s="428"/>
      <c r="U82" s="147">
        <f t="shared" si="16"/>
        <v>11815.278271003483</v>
      </c>
      <c r="V82" s="290"/>
      <c r="W82" s="115"/>
      <c r="X82" s="116" t="s">
        <v>115</v>
      </c>
      <c r="Y82" s="116"/>
      <c r="Z82" s="116"/>
      <c r="AA82" s="116"/>
      <c r="AB82" s="116"/>
      <c r="AC82" s="116"/>
      <c r="AD82" s="117"/>
      <c r="AE82" s="296"/>
      <c r="AF82" s="124" t="str">
        <f t="shared" si="30"/>
        <v/>
      </c>
      <c r="AG82" s="125">
        <f t="shared" ca="1" si="31"/>
        <v>16150.853740115352</v>
      </c>
      <c r="AH82" s="125" t="str">
        <f t="shared" si="32"/>
        <v/>
      </c>
      <c r="AI82" s="125" t="str">
        <f t="shared" si="33"/>
        <v/>
      </c>
      <c r="AJ82" s="125" t="str">
        <f t="shared" si="34"/>
        <v/>
      </c>
      <c r="AK82" s="125" t="str">
        <f t="shared" si="35"/>
        <v/>
      </c>
      <c r="AL82" s="125" t="str">
        <f t="shared" si="36"/>
        <v/>
      </c>
      <c r="AM82" s="126" t="str">
        <f t="shared" si="37"/>
        <v/>
      </c>
      <c r="AN82" s="342">
        <f t="shared" ca="1" si="38"/>
        <v>16150.853740115352</v>
      </c>
      <c r="AO82" s="290"/>
      <c r="AP82" s="503" t="str">
        <f t="shared" si="39"/>
        <v/>
      </c>
      <c r="AQ82" s="504">
        <f t="shared" ca="1" si="40"/>
        <v>11815.278271003483</v>
      </c>
      <c r="AR82" s="504" t="str">
        <f t="shared" si="41"/>
        <v/>
      </c>
      <c r="AS82" s="504" t="str">
        <f t="shared" si="42"/>
        <v/>
      </c>
      <c r="AT82" s="504" t="str">
        <f t="shared" si="43"/>
        <v/>
      </c>
      <c r="AU82" s="504" t="str">
        <f t="shared" si="44"/>
        <v/>
      </c>
      <c r="AV82" s="504" t="str">
        <f t="shared" si="45"/>
        <v/>
      </c>
      <c r="AW82" s="504" t="str">
        <f t="shared" si="46"/>
        <v/>
      </c>
      <c r="AX82" s="507">
        <f t="shared" ca="1" si="47"/>
        <v>11815.278271003483</v>
      </c>
      <c r="AY82" s="290"/>
    </row>
    <row r="83" spans="1:51" x14ac:dyDescent="0.35">
      <c r="A83" s="290"/>
      <c r="B83" s="476" t="s">
        <v>590</v>
      </c>
      <c r="C83" s="477" t="e">
        <v>#N/A</v>
      </c>
      <c r="D83" s="103" t="s">
        <v>254</v>
      </c>
      <c r="E83" s="103"/>
      <c r="F83" s="360" t="s">
        <v>548</v>
      </c>
      <c r="G83" s="360">
        <v>250</v>
      </c>
      <c r="H83" s="360"/>
      <c r="I83" s="360" t="s">
        <v>2462</v>
      </c>
      <c r="J83" s="104"/>
      <c r="K83" s="431">
        <v>16.589300000000001</v>
      </c>
      <c r="L83" s="138" t="str">
        <f t="shared" si="11"/>
        <v/>
      </c>
      <c r="M83" s="139">
        <f t="shared" si="12"/>
        <v>0</v>
      </c>
      <c r="N83" s="140">
        <f t="shared" si="13"/>
        <v>562.2901726186077</v>
      </c>
      <c r="O83" s="337">
        <f t="shared" si="29"/>
        <v>9328.0003606218688</v>
      </c>
      <c r="P83" s="109">
        <v>1</v>
      </c>
      <c r="Q83" s="143">
        <f t="shared" si="14"/>
        <v>9328.0003606218688</v>
      </c>
      <c r="R83" s="111">
        <v>0.13</v>
      </c>
      <c r="S83" s="139">
        <f t="shared" si="15"/>
        <v>10540.640407502711</v>
      </c>
      <c r="T83" s="428"/>
      <c r="U83" s="147">
        <f t="shared" si="16"/>
        <v>10540.640407502711</v>
      </c>
      <c r="V83" s="290"/>
      <c r="W83" s="115"/>
      <c r="X83" s="116" t="s">
        <v>115</v>
      </c>
      <c r="Y83" s="116"/>
      <c r="Z83" s="116"/>
      <c r="AA83" s="116"/>
      <c r="AB83" s="116"/>
      <c r="AC83" s="116"/>
      <c r="AD83" s="117"/>
      <c r="AE83" s="296"/>
      <c r="AF83" s="124" t="str">
        <f t="shared" si="30"/>
        <v/>
      </c>
      <c r="AG83" s="125">
        <f t="shared" ca="1" si="31"/>
        <v>16150.853740115352</v>
      </c>
      <c r="AH83" s="125" t="str">
        <f t="shared" si="32"/>
        <v/>
      </c>
      <c r="AI83" s="125" t="str">
        <f t="shared" si="33"/>
        <v/>
      </c>
      <c r="AJ83" s="125" t="str">
        <f t="shared" si="34"/>
        <v/>
      </c>
      <c r="AK83" s="125" t="str">
        <f t="shared" si="35"/>
        <v/>
      </c>
      <c r="AL83" s="125" t="str">
        <f t="shared" si="36"/>
        <v/>
      </c>
      <c r="AM83" s="126" t="str">
        <f t="shared" si="37"/>
        <v/>
      </c>
      <c r="AN83" s="342">
        <f t="shared" ca="1" si="38"/>
        <v>16150.853740115352</v>
      </c>
      <c r="AO83" s="290"/>
      <c r="AP83" s="503" t="str">
        <f t="shared" si="39"/>
        <v/>
      </c>
      <c r="AQ83" s="504">
        <f t="shared" ca="1" si="40"/>
        <v>10540.640407502711</v>
      </c>
      <c r="AR83" s="504" t="str">
        <f t="shared" si="41"/>
        <v/>
      </c>
      <c r="AS83" s="504" t="str">
        <f t="shared" si="42"/>
        <v/>
      </c>
      <c r="AT83" s="504" t="str">
        <f t="shared" si="43"/>
        <v/>
      </c>
      <c r="AU83" s="504" t="str">
        <f t="shared" si="44"/>
        <v/>
      </c>
      <c r="AV83" s="504" t="str">
        <f t="shared" si="45"/>
        <v/>
      </c>
      <c r="AW83" s="504" t="str">
        <f t="shared" si="46"/>
        <v/>
      </c>
      <c r="AX83" s="507">
        <f t="shared" ca="1" si="47"/>
        <v>10540.640407502711</v>
      </c>
      <c r="AY83" s="290"/>
    </row>
    <row r="84" spans="1:51" x14ac:dyDescent="0.35">
      <c r="A84" s="290"/>
      <c r="B84" s="476" t="s">
        <v>591</v>
      </c>
      <c r="C84" s="477" t="s">
        <v>2932</v>
      </c>
      <c r="D84" s="103" t="s">
        <v>254</v>
      </c>
      <c r="E84" s="103"/>
      <c r="F84" s="360" t="s">
        <v>548</v>
      </c>
      <c r="G84" s="360">
        <v>250</v>
      </c>
      <c r="H84" s="360"/>
      <c r="I84" s="360" t="s">
        <v>2462</v>
      </c>
      <c r="J84" s="104"/>
      <c r="K84" s="431">
        <v>26.1967</v>
      </c>
      <c r="L84" s="138" t="str">
        <f t="shared" si="11"/>
        <v/>
      </c>
      <c r="M84" s="139">
        <f t="shared" si="12"/>
        <v>0</v>
      </c>
      <c r="N84" s="140">
        <f t="shared" si="13"/>
        <v>562.2901726186077</v>
      </c>
      <c r="O84" s="337">
        <f t="shared" si="29"/>
        <v>14730.14696503788</v>
      </c>
      <c r="P84" s="109">
        <v>1</v>
      </c>
      <c r="Q84" s="143">
        <f t="shared" si="14"/>
        <v>14730.14696503788</v>
      </c>
      <c r="R84" s="111">
        <v>0.13</v>
      </c>
      <c r="S84" s="139">
        <f t="shared" si="15"/>
        <v>16645.066070492805</v>
      </c>
      <c r="T84" s="428"/>
      <c r="U84" s="147">
        <f t="shared" si="16"/>
        <v>16645.066070492805</v>
      </c>
      <c r="V84" s="290"/>
      <c r="W84" s="115"/>
      <c r="X84" s="116" t="s">
        <v>115</v>
      </c>
      <c r="Y84" s="116"/>
      <c r="Z84" s="116"/>
      <c r="AA84" s="116"/>
      <c r="AB84" s="116"/>
      <c r="AC84" s="116"/>
      <c r="AD84" s="117"/>
      <c r="AE84" s="296"/>
      <c r="AF84" s="124" t="str">
        <f t="shared" si="30"/>
        <v/>
      </c>
      <c r="AG84" s="125">
        <f t="shared" ca="1" si="31"/>
        <v>16150.853740115352</v>
      </c>
      <c r="AH84" s="125" t="str">
        <f t="shared" si="32"/>
        <v/>
      </c>
      <c r="AI84" s="125" t="str">
        <f t="shared" si="33"/>
        <v/>
      </c>
      <c r="AJ84" s="125" t="str">
        <f t="shared" si="34"/>
        <v/>
      </c>
      <c r="AK84" s="125" t="str">
        <f t="shared" si="35"/>
        <v/>
      </c>
      <c r="AL84" s="125" t="str">
        <f t="shared" si="36"/>
        <v/>
      </c>
      <c r="AM84" s="126" t="str">
        <f t="shared" si="37"/>
        <v/>
      </c>
      <c r="AN84" s="342">
        <f t="shared" ca="1" si="38"/>
        <v>16150.853740115352</v>
      </c>
      <c r="AO84" s="290"/>
      <c r="AP84" s="503" t="str">
        <f t="shared" si="39"/>
        <v/>
      </c>
      <c r="AQ84" s="504">
        <f t="shared" ca="1" si="40"/>
        <v>16645.066070492805</v>
      </c>
      <c r="AR84" s="504" t="str">
        <f t="shared" si="41"/>
        <v/>
      </c>
      <c r="AS84" s="504" t="str">
        <f t="shared" si="42"/>
        <v/>
      </c>
      <c r="AT84" s="504" t="str">
        <f t="shared" si="43"/>
        <v/>
      </c>
      <c r="AU84" s="504" t="str">
        <f t="shared" si="44"/>
        <v/>
      </c>
      <c r="AV84" s="504" t="str">
        <f t="shared" si="45"/>
        <v/>
      </c>
      <c r="AW84" s="504" t="str">
        <f t="shared" si="46"/>
        <v/>
      </c>
      <c r="AX84" s="507">
        <f t="shared" ca="1" si="47"/>
        <v>16645.066070492805</v>
      </c>
      <c r="AY84" s="290"/>
    </row>
    <row r="85" spans="1:51" x14ac:dyDescent="0.35">
      <c r="A85" s="290"/>
      <c r="B85" s="476" t="s">
        <v>592</v>
      </c>
      <c r="C85" s="477" t="s">
        <v>2935</v>
      </c>
      <c r="D85" s="103" t="s">
        <v>254</v>
      </c>
      <c r="E85" s="103"/>
      <c r="F85" s="360" t="s">
        <v>548</v>
      </c>
      <c r="G85" s="360">
        <v>250</v>
      </c>
      <c r="H85" s="360"/>
      <c r="I85" s="360" t="s">
        <v>2462</v>
      </c>
      <c r="J85" s="104"/>
      <c r="K85" s="431">
        <v>135.917</v>
      </c>
      <c r="L85" s="138" t="str">
        <f t="shared" ref="L85:L148" si="48">IFERROR(VLOOKUP(H85,UR_N1,3,FALSE),"")</f>
        <v/>
      </c>
      <c r="M85" s="139">
        <f t="shared" si="12"/>
        <v>0</v>
      </c>
      <c r="N85" s="140">
        <f t="shared" ref="N85:N148" si="49">IFERROR(VLOOKUP(I85,UR_N1,3,FALSE),"")</f>
        <v>562.2901726186077</v>
      </c>
      <c r="O85" s="337">
        <f t="shared" si="29"/>
        <v>76424.793391803309</v>
      </c>
      <c r="P85" s="109">
        <v>1</v>
      </c>
      <c r="Q85" s="143">
        <f t="shared" si="14"/>
        <v>76424.793391803309</v>
      </c>
      <c r="R85" s="111">
        <v>0.13</v>
      </c>
      <c r="S85" s="139">
        <f t="shared" si="15"/>
        <v>86360.016532737733</v>
      </c>
      <c r="T85" s="428"/>
      <c r="U85" s="147">
        <f t="shared" si="16"/>
        <v>86360.016532737733</v>
      </c>
      <c r="V85" s="290"/>
      <c r="W85" s="115"/>
      <c r="X85" s="116" t="s">
        <v>115</v>
      </c>
      <c r="Y85" s="116"/>
      <c r="Z85" s="116"/>
      <c r="AA85" s="116"/>
      <c r="AB85" s="116"/>
      <c r="AC85" s="116"/>
      <c r="AD85" s="117"/>
      <c r="AE85" s="296"/>
      <c r="AF85" s="124" t="str">
        <f t="shared" si="30"/>
        <v/>
      </c>
      <c r="AG85" s="125">
        <f t="shared" ca="1" si="31"/>
        <v>16150.853740115352</v>
      </c>
      <c r="AH85" s="125" t="str">
        <f t="shared" si="32"/>
        <v/>
      </c>
      <c r="AI85" s="125" t="str">
        <f t="shared" si="33"/>
        <v/>
      </c>
      <c r="AJ85" s="125" t="str">
        <f t="shared" si="34"/>
        <v/>
      </c>
      <c r="AK85" s="125" t="str">
        <f t="shared" si="35"/>
        <v/>
      </c>
      <c r="AL85" s="125" t="str">
        <f t="shared" si="36"/>
        <v/>
      </c>
      <c r="AM85" s="126" t="str">
        <f t="shared" si="37"/>
        <v/>
      </c>
      <c r="AN85" s="342">
        <f t="shared" ca="1" si="38"/>
        <v>16150.853740115352</v>
      </c>
      <c r="AO85" s="290"/>
      <c r="AP85" s="503" t="str">
        <f t="shared" si="39"/>
        <v/>
      </c>
      <c r="AQ85" s="504">
        <f t="shared" ca="1" si="40"/>
        <v>86360.016532737733</v>
      </c>
      <c r="AR85" s="504" t="str">
        <f t="shared" si="41"/>
        <v/>
      </c>
      <c r="AS85" s="504" t="str">
        <f t="shared" si="42"/>
        <v/>
      </c>
      <c r="AT85" s="504" t="str">
        <f t="shared" si="43"/>
        <v/>
      </c>
      <c r="AU85" s="504" t="str">
        <f t="shared" si="44"/>
        <v/>
      </c>
      <c r="AV85" s="504" t="str">
        <f t="shared" si="45"/>
        <v/>
      </c>
      <c r="AW85" s="504" t="str">
        <f t="shared" si="46"/>
        <v/>
      </c>
      <c r="AX85" s="507">
        <f t="shared" ca="1" si="47"/>
        <v>86360.016532737733</v>
      </c>
      <c r="AY85" s="290"/>
    </row>
    <row r="86" spans="1:51" x14ac:dyDescent="0.35">
      <c r="A86" s="290"/>
      <c r="B86" s="476" t="s">
        <v>593</v>
      </c>
      <c r="C86" s="477" t="e">
        <v>#N/A</v>
      </c>
      <c r="D86" s="103" t="s">
        <v>254</v>
      </c>
      <c r="E86" s="103"/>
      <c r="F86" s="360" t="s">
        <v>265</v>
      </c>
      <c r="G86" s="360">
        <v>200</v>
      </c>
      <c r="H86" s="360"/>
      <c r="I86" s="360" t="s">
        <v>1029</v>
      </c>
      <c r="J86" s="104"/>
      <c r="K86" s="431">
        <v>14.710900000000001</v>
      </c>
      <c r="L86" s="138" t="str">
        <f t="shared" si="48"/>
        <v/>
      </c>
      <c r="M86" s="139">
        <f t="shared" ref="M86:M149" si="50">IFERROR(L86*J86,0)</f>
        <v>0</v>
      </c>
      <c r="N86" s="140">
        <f t="shared" si="49"/>
        <v>336.63763059084124</v>
      </c>
      <c r="O86" s="337">
        <f t="shared" si="29"/>
        <v>4952.2425198588062</v>
      </c>
      <c r="P86" s="109">
        <v>1</v>
      </c>
      <c r="Q86" s="143">
        <f t="shared" ref="Q86:Q149" si="51">O86*P86</f>
        <v>4952.2425198588062</v>
      </c>
      <c r="R86" s="111">
        <v>0.13</v>
      </c>
      <c r="S86" s="139">
        <f t="shared" ref="S86:S149" si="52">Q86*(1+R86)</f>
        <v>5596.0340474404502</v>
      </c>
      <c r="T86" s="428"/>
      <c r="U86" s="147">
        <f t="shared" ref="U86:U149" si="53">(S86*(1-T86))+M86</f>
        <v>5596.0340474404502</v>
      </c>
      <c r="V86" s="290"/>
      <c r="W86" s="115"/>
      <c r="X86" s="116" t="s">
        <v>115</v>
      </c>
      <c r="Y86" s="116"/>
      <c r="Z86" s="116"/>
      <c r="AA86" s="116"/>
      <c r="AB86" s="116"/>
      <c r="AC86" s="116"/>
      <c r="AD86" s="117"/>
      <c r="AE86" s="296"/>
      <c r="AF86" s="124" t="str">
        <f t="shared" si="30"/>
        <v/>
      </c>
      <c r="AG86" s="125">
        <f t="shared" ca="1" si="31"/>
        <v>16150.853740115352</v>
      </c>
      <c r="AH86" s="125" t="str">
        <f t="shared" si="32"/>
        <v/>
      </c>
      <c r="AI86" s="125" t="str">
        <f t="shared" si="33"/>
        <v/>
      </c>
      <c r="AJ86" s="125" t="str">
        <f t="shared" si="34"/>
        <v/>
      </c>
      <c r="AK86" s="125" t="str">
        <f t="shared" si="35"/>
        <v/>
      </c>
      <c r="AL86" s="125" t="str">
        <f t="shared" si="36"/>
        <v/>
      </c>
      <c r="AM86" s="126" t="str">
        <f t="shared" si="37"/>
        <v/>
      </c>
      <c r="AN86" s="342">
        <f t="shared" ca="1" si="38"/>
        <v>16150.853740115352</v>
      </c>
      <c r="AO86" s="290"/>
      <c r="AP86" s="503" t="str">
        <f t="shared" si="39"/>
        <v/>
      </c>
      <c r="AQ86" s="504">
        <f t="shared" ca="1" si="40"/>
        <v>5596.0340474404502</v>
      </c>
      <c r="AR86" s="504" t="str">
        <f t="shared" si="41"/>
        <v/>
      </c>
      <c r="AS86" s="504" t="str">
        <f t="shared" si="42"/>
        <v/>
      </c>
      <c r="AT86" s="504" t="str">
        <f t="shared" si="43"/>
        <v/>
      </c>
      <c r="AU86" s="504" t="str">
        <f t="shared" si="44"/>
        <v/>
      </c>
      <c r="AV86" s="504" t="str">
        <f t="shared" si="45"/>
        <v/>
      </c>
      <c r="AW86" s="504" t="str">
        <f t="shared" si="46"/>
        <v/>
      </c>
      <c r="AX86" s="507">
        <f t="shared" ca="1" si="47"/>
        <v>5596.0340474404502</v>
      </c>
      <c r="AY86" s="290"/>
    </row>
    <row r="87" spans="1:51" x14ac:dyDescent="0.35">
      <c r="A87" s="290"/>
      <c r="B87" s="476" t="s">
        <v>594</v>
      </c>
      <c r="C87" s="477" t="e">
        <v>#N/A</v>
      </c>
      <c r="D87" s="103" t="s">
        <v>254</v>
      </c>
      <c r="E87" s="103"/>
      <c r="F87" s="360" t="s">
        <v>548</v>
      </c>
      <c r="G87" s="360">
        <v>200</v>
      </c>
      <c r="H87" s="360"/>
      <c r="I87" s="360" t="s">
        <v>2460</v>
      </c>
      <c r="J87" s="104"/>
      <c r="K87" s="431">
        <v>114.066</v>
      </c>
      <c r="L87" s="138" t="str">
        <f t="shared" si="48"/>
        <v/>
      </c>
      <c r="M87" s="139">
        <f t="shared" si="50"/>
        <v>0</v>
      </c>
      <c r="N87" s="140">
        <f t="shared" si="49"/>
        <v>336.63763059084124</v>
      </c>
      <c r="O87" s="337">
        <f t="shared" si="29"/>
        <v>38398.907970974898</v>
      </c>
      <c r="P87" s="109">
        <v>1</v>
      </c>
      <c r="Q87" s="143">
        <f t="shared" si="51"/>
        <v>38398.907970974898</v>
      </c>
      <c r="R87" s="111">
        <v>0.13</v>
      </c>
      <c r="S87" s="139">
        <f t="shared" si="52"/>
        <v>43390.76600720163</v>
      </c>
      <c r="T87" s="428"/>
      <c r="U87" s="147">
        <f t="shared" si="53"/>
        <v>43390.76600720163</v>
      </c>
      <c r="V87" s="290"/>
      <c r="W87" s="115"/>
      <c r="X87" s="116" t="s">
        <v>115</v>
      </c>
      <c r="Y87" s="116"/>
      <c r="Z87" s="116"/>
      <c r="AA87" s="116"/>
      <c r="AB87" s="116"/>
      <c r="AC87" s="116"/>
      <c r="AD87" s="117"/>
      <c r="AE87" s="296"/>
      <c r="AF87" s="124" t="str">
        <f t="shared" si="30"/>
        <v/>
      </c>
      <c r="AG87" s="125">
        <f t="shared" ca="1" si="31"/>
        <v>16150.853740115352</v>
      </c>
      <c r="AH87" s="125" t="str">
        <f t="shared" si="32"/>
        <v/>
      </c>
      <c r="AI87" s="125" t="str">
        <f t="shared" si="33"/>
        <v/>
      </c>
      <c r="AJ87" s="125" t="str">
        <f t="shared" si="34"/>
        <v/>
      </c>
      <c r="AK87" s="125" t="str">
        <f t="shared" si="35"/>
        <v/>
      </c>
      <c r="AL87" s="125" t="str">
        <f t="shared" si="36"/>
        <v/>
      </c>
      <c r="AM87" s="126" t="str">
        <f t="shared" si="37"/>
        <v/>
      </c>
      <c r="AN87" s="342">
        <f t="shared" ca="1" si="38"/>
        <v>16150.853740115352</v>
      </c>
      <c r="AO87" s="290"/>
      <c r="AP87" s="503" t="str">
        <f t="shared" si="39"/>
        <v/>
      </c>
      <c r="AQ87" s="504">
        <f t="shared" ca="1" si="40"/>
        <v>43390.76600720163</v>
      </c>
      <c r="AR87" s="504" t="str">
        <f t="shared" si="41"/>
        <v/>
      </c>
      <c r="AS87" s="504" t="str">
        <f t="shared" si="42"/>
        <v/>
      </c>
      <c r="AT87" s="504" t="str">
        <f t="shared" si="43"/>
        <v/>
      </c>
      <c r="AU87" s="504" t="str">
        <f t="shared" si="44"/>
        <v/>
      </c>
      <c r="AV87" s="504" t="str">
        <f t="shared" si="45"/>
        <v/>
      </c>
      <c r="AW87" s="504" t="str">
        <f t="shared" si="46"/>
        <v/>
      </c>
      <c r="AX87" s="507">
        <f t="shared" ca="1" si="47"/>
        <v>43390.76600720163</v>
      </c>
      <c r="AY87" s="290"/>
    </row>
    <row r="88" spans="1:51" x14ac:dyDescent="0.35">
      <c r="A88" s="290"/>
      <c r="B88" s="476" t="s">
        <v>595</v>
      </c>
      <c r="C88" s="477" t="e">
        <v>#N/A</v>
      </c>
      <c r="D88" s="103" t="s">
        <v>254</v>
      </c>
      <c r="E88" s="103"/>
      <c r="F88" s="360" t="s">
        <v>548</v>
      </c>
      <c r="G88" s="360">
        <v>200</v>
      </c>
      <c r="H88" s="360"/>
      <c r="I88" s="360" t="s">
        <v>2460</v>
      </c>
      <c r="J88" s="104"/>
      <c r="K88" s="431">
        <v>42.5533</v>
      </c>
      <c r="L88" s="138" t="str">
        <f t="shared" si="48"/>
        <v/>
      </c>
      <c r="M88" s="139">
        <f t="shared" si="50"/>
        <v>0</v>
      </c>
      <c r="N88" s="140">
        <f t="shared" si="49"/>
        <v>336.63763059084124</v>
      </c>
      <c r="O88" s="337">
        <f t="shared" si="29"/>
        <v>14325.042085821244</v>
      </c>
      <c r="P88" s="109">
        <v>1</v>
      </c>
      <c r="Q88" s="143">
        <f t="shared" si="51"/>
        <v>14325.042085821244</v>
      </c>
      <c r="R88" s="111">
        <v>0.13</v>
      </c>
      <c r="S88" s="139">
        <f t="shared" si="52"/>
        <v>16187.297556978005</v>
      </c>
      <c r="T88" s="428"/>
      <c r="U88" s="147">
        <f t="shared" si="53"/>
        <v>16187.297556978005</v>
      </c>
      <c r="V88" s="290"/>
      <c r="W88" s="115"/>
      <c r="X88" s="116" t="s">
        <v>115</v>
      </c>
      <c r="Y88" s="116"/>
      <c r="Z88" s="116"/>
      <c r="AA88" s="116"/>
      <c r="AB88" s="116"/>
      <c r="AC88" s="116"/>
      <c r="AD88" s="117"/>
      <c r="AE88" s="296"/>
      <c r="AF88" s="124" t="str">
        <f t="shared" si="30"/>
        <v/>
      </c>
      <c r="AG88" s="125">
        <f t="shared" ca="1" si="31"/>
        <v>16150.853740115352</v>
      </c>
      <c r="AH88" s="125" t="str">
        <f t="shared" si="32"/>
        <v/>
      </c>
      <c r="AI88" s="125" t="str">
        <f t="shared" si="33"/>
        <v/>
      </c>
      <c r="AJ88" s="125" t="str">
        <f t="shared" si="34"/>
        <v/>
      </c>
      <c r="AK88" s="125" t="str">
        <f t="shared" si="35"/>
        <v/>
      </c>
      <c r="AL88" s="125" t="str">
        <f t="shared" si="36"/>
        <v/>
      </c>
      <c r="AM88" s="126" t="str">
        <f t="shared" si="37"/>
        <v/>
      </c>
      <c r="AN88" s="342">
        <f t="shared" ca="1" si="38"/>
        <v>16150.853740115352</v>
      </c>
      <c r="AO88" s="290"/>
      <c r="AP88" s="503" t="str">
        <f t="shared" si="39"/>
        <v/>
      </c>
      <c r="AQ88" s="504">
        <f t="shared" ca="1" si="40"/>
        <v>16187.297556978006</v>
      </c>
      <c r="AR88" s="504" t="str">
        <f t="shared" si="41"/>
        <v/>
      </c>
      <c r="AS88" s="504" t="str">
        <f t="shared" si="42"/>
        <v/>
      </c>
      <c r="AT88" s="504" t="str">
        <f t="shared" si="43"/>
        <v/>
      </c>
      <c r="AU88" s="504" t="str">
        <f t="shared" si="44"/>
        <v/>
      </c>
      <c r="AV88" s="504" t="str">
        <f t="shared" si="45"/>
        <v/>
      </c>
      <c r="AW88" s="504" t="str">
        <f t="shared" si="46"/>
        <v/>
      </c>
      <c r="AX88" s="507">
        <f t="shared" ca="1" si="47"/>
        <v>16187.297556978006</v>
      </c>
      <c r="AY88" s="290"/>
    </row>
    <row r="89" spans="1:51" x14ac:dyDescent="0.35">
      <c r="A89" s="290"/>
      <c r="B89" s="476" t="s">
        <v>596</v>
      </c>
      <c r="C89" s="477" t="s">
        <v>2926</v>
      </c>
      <c r="D89" s="103" t="s">
        <v>254</v>
      </c>
      <c r="E89" s="103"/>
      <c r="F89" s="360" t="s">
        <v>548</v>
      </c>
      <c r="G89" s="360">
        <v>200</v>
      </c>
      <c r="H89" s="360"/>
      <c r="I89" s="360" t="s">
        <v>2460</v>
      </c>
      <c r="J89" s="104"/>
      <c r="K89" s="431">
        <v>57.006</v>
      </c>
      <c r="L89" s="138" t="str">
        <f t="shared" si="48"/>
        <v/>
      </c>
      <c r="M89" s="139">
        <f t="shared" si="50"/>
        <v>0</v>
      </c>
      <c r="N89" s="140">
        <f t="shared" si="49"/>
        <v>336.63763059084124</v>
      </c>
      <c r="O89" s="337">
        <f t="shared" si="29"/>
        <v>19190.364769461496</v>
      </c>
      <c r="P89" s="109">
        <v>1</v>
      </c>
      <c r="Q89" s="143">
        <f t="shared" si="51"/>
        <v>19190.364769461496</v>
      </c>
      <c r="R89" s="111">
        <v>0.13</v>
      </c>
      <c r="S89" s="139">
        <f t="shared" si="52"/>
        <v>21685.112189491487</v>
      </c>
      <c r="T89" s="428"/>
      <c r="U89" s="147">
        <f t="shared" si="53"/>
        <v>21685.112189491487</v>
      </c>
      <c r="V89" s="290"/>
      <c r="W89" s="115"/>
      <c r="X89" s="116" t="s">
        <v>115</v>
      </c>
      <c r="Y89" s="116"/>
      <c r="Z89" s="116"/>
      <c r="AA89" s="116"/>
      <c r="AB89" s="116"/>
      <c r="AC89" s="116"/>
      <c r="AD89" s="117"/>
      <c r="AE89" s="296"/>
      <c r="AF89" s="124" t="str">
        <f t="shared" si="30"/>
        <v/>
      </c>
      <c r="AG89" s="125">
        <f t="shared" ca="1" si="31"/>
        <v>16150.853740115352</v>
      </c>
      <c r="AH89" s="125" t="str">
        <f t="shared" si="32"/>
        <v/>
      </c>
      <c r="AI89" s="125" t="str">
        <f t="shared" si="33"/>
        <v/>
      </c>
      <c r="AJ89" s="125" t="str">
        <f t="shared" si="34"/>
        <v/>
      </c>
      <c r="AK89" s="125" t="str">
        <f t="shared" si="35"/>
        <v/>
      </c>
      <c r="AL89" s="125" t="str">
        <f t="shared" si="36"/>
        <v/>
      </c>
      <c r="AM89" s="126" t="str">
        <f t="shared" si="37"/>
        <v/>
      </c>
      <c r="AN89" s="342">
        <f t="shared" ca="1" si="38"/>
        <v>16150.853740115352</v>
      </c>
      <c r="AO89" s="290"/>
      <c r="AP89" s="503" t="str">
        <f t="shared" si="39"/>
        <v/>
      </c>
      <c r="AQ89" s="504">
        <f t="shared" ca="1" si="40"/>
        <v>21685.112189491487</v>
      </c>
      <c r="AR89" s="504" t="str">
        <f t="shared" si="41"/>
        <v/>
      </c>
      <c r="AS89" s="504" t="str">
        <f t="shared" si="42"/>
        <v/>
      </c>
      <c r="AT89" s="504" t="str">
        <f t="shared" si="43"/>
        <v/>
      </c>
      <c r="AU89" s="504" t="str">
        <f t="shared" si="44"/>
        <v/>
      </c>
      <c r="AV89" s="504" t="str">
        <f t="shared" si="45"/>
        <v/>
      </c>
      <c r="AW89" s="504" t="str">
        <f t="shared" si="46"/>
        <v/>
      </c>
      <c r="AX89" s="507">
        <f t="shared" ca="1" si="47"/>
        <v>21685.112189491487</v>
      </c>
      <c r="AY89" s="290"/>
    </row>
    <row r="90" spans="1:51" x14ac:dyDescent="0.35">
      <c r="A90" s="290"/>
      <c r="B90" s="476" t="s">
        <v>597</v>
      </c>
      <c r="C90" s="477" t="e">
        <v>#N/A</v>
      </c>
      <c r="D90" s="103" t="s">
        <v>254</v>
      </c>
      <c r="E90" s="103"/>
      <c r="F90" s="360" t="s">
        <v>265</v>
      </c>
      <c r="G90" s="360">
        <v>200</v>
      </c>
      <c r="H90" s="360"/>
      <c r="I90" s="360" t="s">
        <v>1029</v>
      </c>
      <c r="J90" s="104"/>
      <c r="K90" s="431">
        <v>38.807699999999997</v>
      </c>
      <c r="L90" s="138" t="str">
        <f t="shared" si="48"/>
        <v/>
      </c>
      <c r="M90" s="139">
        <f t="shared" si="50"/>
        <v>0</v>
      </c>
      <c r="N90" s="140">
        <f t="shared" si="49"/>
        <v>336.63763059084124</v>
      </c>
      <c r="O90" s="337">
        <f t="shared" si="29"/>
        <v>13064.132176680188</v>
      </c>
      <c r="P90" s="109">
        <v>1</v>
      </c>
      <c r="Q90" s="143">
        <f t="shared" si="51"/>
        <v>13064.132176680188</v>
      </c>
      <c r="R90" s="111">
        <v>0.13</v>
      </c>
      <c r="S90" s="139">
        <f t="shared" si="52"/>
        <v>14762.469359648612</v>
      </c>
      <c r="T90" s="428"/>
      <c r="U90" s="147">
        <f t="shared" si="53"/>
        <v>14762.469359648612</v>
      </c>
      <c r="V90" s="290"/>
      <c r="W90" s="115"/>
      <c r="X90" s="116" t="s">
        <v>115</v>
      </c>
      <c r="Y90" s="116"/>
      <c r="Z90" s="116"/>
      <c r="AA90" s="116"/>
      <c r="AB90" s="116"/>
      <c r="AC90" s="116"/>
      <c r="AD90" s="117"/>
      <c r="AE90" s="296"/>
      <c r="AF90" s="124" t="str">
        <f t="shared" si="30"/>
        <v/>
      </c>
      <c r="AG90" s="125">
        <f t="shared" ca="1" si="31"/>
        <v>16150.853740115352</v>
      </c>
      <c r="AH90" s="125" t="str">
        <f t="shared" si="32"/>
        <v/>
      </c>
      <c r="AI90" s="125" t="str">
        <f t="shared" si="33"/>
        <v/>
      </c>
      <c r="AJ90" s="125" t="str">
        <f t="shared" si="34"/>
        <v/>
      </c>
      <c r="AK90" s="125" t="str">
        <f t="shared" si="35"/>
        <v/>
      </c>
      <c r="AL90" s="125" t="str">
        <f t="shared" si="36"/>
        <v/>
      </c>
      <c r="AM90" s="126" t="str">
        <f t="shared" si="37"/>
        <v/>
      </c>
      <c r="AN90" s="342">
        <f t="shared" ca="1" si="38"/>
        <v>16150.853740115352</v>
      </c>
      <c r="AO90" s="290"/>
      <c r="AP90" s="503" t="str">
        <f t="shared" si="39"/>
        <v/>
      </c>
      <c r="AQ90" s="504">
        <f t="shared" ca="1" si="40"/>
        <v>14762.469359648612</v>
      </c>
      <c r="AR90" s="504" t="str">
        <f t="shared" si="41"/>
        <v/>
      </c>
      <c r="AS90" s="504" t="str">
        <f t="shared" si="42"/>
        <v/>
      </c>
      <c r="AT90" s="504" t="str">
        <f t="shared" si="43"/>
        <v/>
      </c>
      <c r="AU90" s="504" t="str">
        <f t="shared" si="44"/>
        <v/>
      </c>
      <c r="AV90" s="504" t="str">
        <f t="shared" si="45"/>
        <v/>
      </c>
      <c r="AW90" s="504" t="str">
        <f t="shared" si="46"/>
        <v/>
      </c>
      <c r="AX90" s="507">
        <f t="shared" ca="1" si="47"/>
        <v>14762.469359648612</v>
      </c>
      <c r="AY90" s="290"/>
    </row>
    <row r="91" spans="1:51" x14ac:dyDescent="0.35">
      <c r="A91" s="290"/>
      <c r="B91" s="476" t="s">
        <v>598</v>
      </c>
      <c r="C91" s="477" t="e">
        <v>#N/A</v>
      </c>
      <c r="D91" s="103" t="s">
        <v>254</v>
      </c>
      <c r="E91" s="103"/>
      <c r="F91" s="360" t="s">
        <v>265</v>
      </c>
      <c r="G91" s="360">
        <v>200</v>
      </c>
      <c r="H91" s="360"/>
      <c r="I91" s="360" t="s">
        <v>1029</v>
      </c>
      <c r="J91" s="104"/>
      <c r="K91" s="431">
        <v>16.508500000000002</v>
      </c>
      <c r="L91" s="138" t="str">
        <f t="shared" si="48"/>
        <v/>
      </c>
      <c r="M91" s="139">
        <f t="shared" si="50"/>
        <v>0</v>
      </c>
      <c r="N91" s="140">
        <f t="shared" si="49"/>
        <v>336.63763059084124</v>
      </c>
      <c r="O91" s="337">
        <f t="shared" si="29"/>
        <v>5557.3823246089032</v>
      </c>
      <c r="P91" s="109">
        <v>1</v>
      </c>
      <c r="Q91" s="143">
        <f t="shared" si="51"/>
        <v>5557.3823246089032</v>
      </c>
      <c r="R91" s="111">
        <v>0.13</v>
      </c>
      <c r="S91" s="139">
        <f t="shared" si="52"/>
        <v>6279.8420268080599</v>
      </c>
      <c r="T91" s="428"/>
      <c r="U91" s="147">
        <f t="shared" si="53"/>
        <v>6279.8420268080599</v>
      </c>
      <c r="V91" s="290"/>
      <c r="W91" s="115"/>
      <c r="X91" s="116" t="s">
        <v>115</v>
      </c>
      <c r="Y91" s="116"/>
      <c r="Z91" s="116"/>
      <c r="AA91" s="116"/>
      <c r="AB91" s="116"/>
      <c r="AC91" s="116"/>
      <c r="AD91" s="117"/>
      <c r="AE91" s="296"/>
      <c r="AF91" s="124" t="str">
        <f t="shared" si="30"/>
        <v/>
      </c>
      <c r="AG91" s="125">
        <f t="shared" ca="1" si="31"/>
        <v>16150.853740115352</v>
      </c>
      <c r="AH91" s="125" t="str">
        <f t="shared" si="32"/>
        <v/>
      </c>
      <c r="AI91" s="125" t="str">
        <f t="shared" si="33"/>
        <v/>
      </c>
      <c r="AJ91" s="125" t="str">
        <f t="shared" si="34"/>
        <v/>
      </c>
      <c r="AK91" s="125" t="str">
        <f t="shared" si="35"/>
        <v/>
      </c>
      <c r="AL91" s="125" t="str">
        <f t="shared" si="36"/>
        <v/>
      </c>
      <c r="AM91" s="126" t="str">
        <f t="shared" si="37"/>
        <v/>
      </c>
      <c r="AN91" s="342">
        <f t="shared" ca="1" si="38"/>
        <v>16150.853740115352</v>
      </c>
      <c r="AO91" s="290"/>
      <c r="AP91" s="503" t="str">
        <f t="shared" si="39"/>
        <v/>
      </c>
      <c r="AQ91" s="504">
        <f t="shared" ca="1" si="40"/>
        <v>6279.8420268080599</v>
      </c>
      <c r="AR91" s="504" t="str">
        <f t="shared" si="41"/>
        <v/>
      </c>
      <c r="AS91" s="504" t="str">
        <f t="shared" si="42"/>
        <v/>
      </c>
      <c r="AT91" s="504" t="str">
        <f t="shared" si="43"/>
        <v/>
      </c>
      <c r="AU91" s="504" t="str">
        <f t="shared" si="44"/>
        <v/>
      </c>
      <c r="AV91" s="504" t="str">
        <f t="shared" si="45"/>
        <v/>
      </c>
      <c r="AW91" s="504" t="str">
        <f t="shared" si="46"/>
        <v/>
      </c>
      <c r="AX91" s="507">
        <f t="shared" ca="1" si="47"/>
        <v>6279.8420268080599</v>
      </c>
      <c r="AY91" s="290"/>
    </row>
    <row r="92" spans="1:51" x14ac:dyDescent="0.35">
      <c r="A92" s="290"/>
      <c r="B92" s="476" t="s">
        <v>599</v>
      </c>
      <c r="C92" s="477" t="s">
        <v>2927</v>
      </c>
      <c r="D92" s="103" t="s">
        <v>254</v>
      </c>
      <c r="E92" s="103"/>
      <c r="F92" s="360" t="s">
        <v>548</v>
      </c>
      <c r="G92" s="360">
        <v>375</v>
      </c>
      <c r="H92" s="360"/>
      <c r="I92" s="360" t="s">
        <v>2466</v>
      </c>
      <c r="J92" s="104"/>
      <c r="K92" s="431">
        <v>39.707999999999998</v>
      </c>
      <c r="L92" s="138" t="str">
        <f t="shared" si="48"/>
        <v/>
      </c>
      <c r="M92" s="139">
        <f t="shared" si="50"/>
        <v>0</v>
      </c>
      <c r="N92" s="140">
        <f t="shared" si="49"/>
        <v>900.7759335185624</v>
      </c>
      <c r="O92" s="337">
        <f t="shared" si="29"/>
        <v>35768.010768155073</v>
      </c>
      <c r="P92" s="109">
        <v>1</v>
      </c>
      <c r="Q92" s="143">
        <f t="shared" si="51"/>
        <v>35768.010768155073</v>
      </c>
      <c r="R92" s="111">
        <v>0.13</v>
      </c>
      <c r="S92" s="139">
        <f t="shared" si="52"/>
        <v>40417.852168015226</v>
      </c>
      <c r="T92" s="428"/>
      <c r="U92" s="147">
        <f t="shared" si="53"/>
        <v>40417.852168015226</v>
      </c>
      <c r="V92" s="290"/>
      <c r="W92" s="115"/>
      <c r="X92" s="116" t="s">
        <v>115</v>
      </c>
      <c r="Y92" s="116"/>
      <c r="Z92" s="116"/>
      <c r="AA92" s="116"/>
      <c r="AB92" s="116"/>
      <c r="AC92" s="116"/>
      <c r="AD92" s="117"/>
      <c r="AE92" s="296"/>
      <c r="AF92" s="124" t="str">
        <f t="shared" si="30"/>
        <v/>
      </c>
      <c r="AG92" s="125">
        <f t="shared" ca="1" si="31"/>
        <v>16150.853740115352</v>
      </c>
      <c r="AH92" s="125" t="str">
        <f t="shared" si="32"/>
        <v/>
      </c>
      <c r="AI92" s="125" t="str">
        <f t="shared" si="33"/>
        <v/>
      </c>
      <c r="AJ92" s="125" t="str">
        <f t="shared" si="34"/>
        <v/>
      </c>
      <c r="AK92" s="125" t="str">
        <f t="shared" si="35"/>
        <v/>
      </c>
      <c r="AL92" s="125" t="str">
        <f t="shared" si="36"/>
        <v/>
      </c>
      <c r="AM92" s="126" t="str">
        <f t="shared" si="37"/>
        <v/>
      </c>
      <c r="AN92" s="342">
        <f t="shared" ca="1" si="38"/>
        <v>16150.853740115352</v>
      </c>
      <c r="AO92" s="290"/>
      <c r="AP92" s="503" t="str">
        <f t="shared" si="39"/>
        <v/>
      </c>
      <c r="AQ92" s="504">
        <f t="shared" ca="1" si="40"/>
        <v>40417.852168015226</v>
      </c>
      <c r="AR92" s="504" t="str">
        <f t="shared" si="41"/>
        <v/>
      </c>
      <c r="AS92" s="504" t="str">
        <f t="shared" si="42"/>
        <v/>
      </c>
      <c r="AT92" s="504" t="str">
        <f t="shared" si="43"/>
        <v/>
      </c>
      <c r="AU92" s="504" t="str">
        <f t="shared" si="44"/>
        <v/>
      </c>
      <c r="AV92" s="504" t="str">
        <f t="shared" si="45"/>
        <v/>
      </c>
      <c r="AW92" s="504" t="str">
        <f t="shared" si="46"/>
        <v/>
      </c>
      <c r="AX92" s="507">
        <f t="shared" ca="1" si="47"/>
        <v>40417.852168015226</v>
      </c>
      <c r="AY92" s="290"/>
    </row>
    <row r="93" spans="1:51" x14ac:dyDescent="0.35">
      <c r="A93" s="290"/>
      <c r="B93" s="476" t="s">
        <v>600</v>
      </c>
      <c r="C93" s="477" t="e">
        <v>#N/A</v>
      </c>
      <c r="D93" s="103" t="s">
        <v>254</v>
      </c>
      <c r="E93" s="103"/>
      <c r="F93" s="360" t="s">
        <v>548</v>
      </c>
      <c r="G93" s="360">
        <v>250</v>
      </c>
      <c r="H93" s="360"/>
      <c r="I93" s="360" t="s">
        <v>2462</v>
      </c>
      <c r="J93" s="104"/>
      <c r="K93" s="431">
        <v>144.148</v>
      </c>
      <c r="L93" s="138" t="str">
        <f t="shared" si="48"/>
        <v/>
      </c>
      <c r="M93" s="139">
        <f t="shared" si="50"/>
        <v>0</v>
      </c>
      <c r="N93" s="140">
        <f t="shared" si="49"/>
        <v>562.2901726186077</v>
      </c>
      <c r="O93" s="337">
        <f t="shared" si="29"/>
        <v>81053.003802627063</v>
      </c>
      <c r="P93" s="109">
        <v>1</v>
      </c>
      <c r="Q93" s="143">
        <f t="shared" si="51"/>
        <v>81053.003802627063</v>
      </c>
      <c r="R93" s="111">
        <v>0.13</v>
      </c>
      <c r="S93" s="139">
        <f t="shared" si="52"/>
        <v>91589.894296968574</v>
      </c>
      <c r="T93" s="428"/>
      <c r="U93" s="147">
        <f t="shared" si="53"/>
        <v>91589.894296968574</v>
      </c>
      <c r="V93" s="290"/>
      <c r="W93" s="115"/>
      <c r="X93" s="116" t="s">
        <v>115</v>
      </c>
      <c r="Y93" s="116"/>
      <c r="Z93" s="116"/>
      <c r="AA93" s="116"/>
      <c r="AB93" s="116"/>
      <c r="AC93" s="116"/>
      <c r="AD93" s="117"/>
      <c r="AE93" s="296"/>
      <c r="AF93" s="124" t="str">
        <f t="shared" si="30"/>
        <v/>
      </c>
      <c r="AG93" s="125">
        <f t="shared" ca="1" si="31"/>
        <v>16150.853740115352</v>
      </c>
      <c r="AH93" s="125" t="str">
        <f t="shared" si="32"/>
        <v/>
      </c>
      <c r="AI93" s="125" t="str">
        <f t="shared" si="33"/>
        <v/>
      </c>
      <c r="AJ93" s="125" t="str">
        <f t="shared" si="34"/>
        <v/>
      </c>
      <c r="AK93" s="125" t="str">
        <f t="shared" si="35"/>
        <v/>
      </c>
      <c r="AL93" s="125" t="str">
        <f t="shared" si="36"/>
        <v/>
      </c>
      <c r="AM93" s="126" t="str">
        <f t="shared" si="37"/>
        <v/>
      </c>
      <c r="AN93" s="342">
        <f t="shared" ca="1" si="38"/>
        <v>16150.853740115352</v>
      </c>
      <c r="AO93" s="290"/>
      <c r="AP93" s="503" t="str">
        <f t="shared" si="39"/>
        <v/>
      </c>
      <c r="AQ93" s="504">
        <f t="shared" ca="1" si="40"/>
        <v>91589.894296968574</v>
      </c>
      <c r="AR93" s="504" t="str">
        <f t="shared" si="41"/>
        <v/>
      </c>
      <c r="AS93" s="504" t="str">
        <f t="shared" si="42"/>
        <v/>
      </c>
      <c r="AT93" s="504" t="str">
        <f t="shared" si="43"/>
        <v/>
      </c>
      <c r="AU93" s="504" t="str">
        <f t="shared" si="44"/>
        <v/>
      </c>
      <c r="AV93" s="504" t="str">
        <f t="shared" si="45"/>
        <v/>
      </c>
      <c r="AW93" s="504" t="str">
        <f t="shared" si="46"/>
        <v/>
      </c>
      <c r="AX93" s="507">
        <f t="shared" ca="1" si="47"/>
        <v>91589.894296968574</v>
      </c>
      <c r="AY93" s="290"/>
    </row>
    <row r="94" spans="1:51" x14ac:dyDescent="0.35">
      <c r="A94" s="290"/>
      <c r="B94" s="476" t="s">
        <v>601</v>
      </c>
      <c r="C94" s="477" t="e">
        <v>#N/A</v>
      </c>
      <c r="D94" s="103" t="s">
        <v>254</v>
      </c>
      <c r="E94" s="103"/>
      <c r="F94" s="360" t="s">
        <v>265</v>
      </c>
      <c r="G94" s="360">
        <v>250</v>
      </c>
      <c r="H94" s="360"/>
      <c r="I94" s="360" t="s">
        <v>1030</v>
      </c>
      <c r="J94" s="104"/>
      <c r="K94" s="431">
        <v>16.147200000000002</v>
      </c>
      <c r="L94" s="138" t="str">
        <f t="shared" si="48"/>
        <v/>
      </c>
      <c r="M94" s="139">
        <f t="shared" si="50"/>
        <v>0</v>
      </c>
      <c r="N94" s="140">
        <f t="shared" si="49"/>
        <v>562.2901726186077</v>
      </c>
      <c r="O94" s="337">
        <f t="shared" si="29"/>
        <v>9079.4118753071834</v>
      </c>
      <c r="P94" s="109">
        <v>1</v>
      </c>
      <c r="Q94" s="143">
        <f t="shared" si="51"/>
        <v>9079.4118753071834</v>
      </c>
      <c r="R94" s="111">
        <v>0.13</v>
      </c>
      <c r="S94" s="139">
        <f t="shared" si="52"/>
        <v>10259.735419097116</v>
      </c>
      <c r="T94" s="428"/>
      <c r="U94" s="147">
        <f t="shared" si="53"/>
        <v>10259.735419097116</v>
      </c>
      <c r="V94" s="290"/>
      <c r="W94" s="115"/>
      <c r="X94" s="116" t="s">
        <v>115</v>
      </c>
      <c r="Y94" s="116"/>
      <c r="Z94" s="116"/>
      <c r="AA94" s="116"/>
      <c r="AB94" s="116"/>
      <c r="AC94" s="116"/>
      <c r="AD94" s="117"/>
      <c r="AE94" s="296"/>
      <c r="AF94" s="124" t="str">
        <f t="shared" si="30"/>
        <v/>
      </c>
      <c r="AG94" s="125">
        <f t="shared" ca="1" si="31"/>
        <v>16150.853740115352</v>
      </c>
      <c r="AH94" s="125" t="str">
        <f t="shared" si="32"/>
        <v/>
      </c>
      <c r="AI94" s="125" t="str">
        <f t="shared" si="33"/>
        <v/>
      </c>
      <c r="AJ94" s="125" t="str">
        <f t="shared" si="34"/>
        <v/>
      </c>
      <c r="AK94" s="125" t="str">
        <f t="shared" si="35"/>
        <v/>
      </c>
      <c r="AL94" s="125" t="str">
        <f t="shared" si="36"/>
        <v/>
      </c>
      <c r="AM94" s="126" t="str">
        <f t="shared" si="37"/>
        <v/>
      </c>
      <c r="AN94" s="342">
        <f t="shared" ca="1" si="38"/>
        <v>16150.853740115352</v>
      </c>
      <c r="AO94" s="290"/>
      <c r="AP94" s="503" t="str">
        <f t="shared" si="39"/>
        <v/>
      </c>
      <c r="AQ94" s="504">
        <f t="shared" ca="1" si="40"/>
        <v>10259.735419097116</v>
      </c>
      <c r="AR94" s="504" t="str">
        <f t="shared" si="41"/>
        <v/>
      </c>
      <c r="AS94" s="504" t="str">
        <f t="shared" si="42"/>
        <v/>
      </c>
      <c r="AT94" s="504" t="str">
        <f t="shared" si="43"/>
        <v/>
      </c>
      <c r="AU94" s="504" t="str">
        <f t="shared" si="44"/>
        <v/>
      </c>
      <c r="AV94" s="504" t="str">
        <f t="shared" si="45"/>
        <v/>
      </c>
      <c r="AW94" s="504" t="str">
        <f t="shared" si="46"/>
        <v/>
      </c>
      <c r="AX94" s="507">
        <f t="shared" ca="1" si="47"/>
        <v>10259.735419097116</v>
      </c>
      <c r="AY94" s="290"/>
    </row>
    <row r="95" spans="1:51" x14ac:dyDescent="0.35">
      <c r="A95" s="290"/>
      <c r="B95" s="476" t="s">
        <v>602</v>
      </c>
      <c r="C95" s="477" t="s">
        <v>2926</v>
      </c>
      <c r="D95" s="103" t="s">
        <v>254</v>
      </c>
      <c r="E95" s="103"/>
      <c r="F95" s="360" t="s">
        <v>548</v>
      </c>
      <c r="G95" s="360">
        <v>200</v>
      </c>
      <c r="H95" s="360"/>
      <c r="I95" s="360" t="s">
        <v>2460</v>
      </c>
      <c r="J95" s="104"/>
      <c r="K95" s="431">
        <v>73.680899999999994</v>
      </c>
      <c r="L95" s="138" t="str">
        <f t="shared" si="48"/>
        <v/>
      </c>
      <c r="M95" s="139">
        <f t="shared" si="50"/>
        <v>0</v>
      </c>
      <c r="N95" s="140">
        <f t="shared" si="49"/>
        <v>336.63763059084124</v>
      </c>
      <c r="O95" s="337">
        <f t="shared" si="29"/>
        <v>24803.763595800712</v>
      </c>
      <c r="P95" s="109">
        <v>1</v>
      </c>
      <c r="Q95" s="143">
        <f t="shared" si="51"/>
        <v>24803.763595800712</v>
      </c>
      <c r="R95" s="111">
        <v>0.13</v>
      </c>
      <c r="S95" s="139">
        <f t="shared" si="52"/>
        <v>28028.252863254802</v>
      </c>
      <c r="T95" s="428"/>
      <c r="U95" s="147">
        <f t="shared" si="53"/>
        <v>28028.252863254802</v>
      </c>
      <c r="V95" s="290"/>
      <c r="W95" s="115"/>
      <c r="X95" s="116" t="s">
        <v>115</v>
      </c>
      <c r="Y95" s="116"/>
      <c r="Z95" s="116"/>
      <c r="AA95" s="116"/>
      <c r="AB95" s="116"/>
      <c r="AC95" s="116"/>
      <c r="AD95" s="117"/>
      <c r="AE95" s="296"/>
      <c r="AF95" s="124" t="str">
        <f t="shared" si="30"/>
        <v/>
      </c>
      <c r="AG95" s="125">
        <f t="shared" ca="1" si="31"/>
        <v>16150.853740115352</v>
      </c>
      <c r="AH95" s="125" t="str">
        <f t="shared" si="32"/>
        <v/>
      </c>
      <c r="AI95" s="125" t="str">
        <f t="shared" si="33"/>
        <v/>
      </c>
      <c r="AJ95" s="125" t="str">
        <f t="shared" si="34"/>
        <v/>
      </c>
      <c r="AK95" s="125" t="str">
        <f t="shared" si="35"/>
        <v/>
      </c>
      <c r="AL95" s="125" t="str">
        <f t="shared" si="36"/>
        <v/>
      </c>
      <c r="AM95" s="126" t="str">
        <f t="shared" si="37"/>
        <v/>
      </c>
      <c r="AN95" s="342">
        <f t="shared" ca="1" si="38"/>
        <v>16150.853740115352</v>
      </c>
      <c r="AO95" s="290"/>
      <c r="AP95" s="503" t="str">
        <f t="shared" si="39"/>
        <v/>
      </c>
      <c r="AQ95" s="504">
        <f t="shared" ca="1" si="40"/>
        <v>28028.252863254802</v>
      </c>
      <c r="AR95" s="504" t="str">
        <f t="shared" si="41"/>
        <v/>
      </c>
      <c r="AS95" s="504" t="str">
        <f t="shared" si="42"/>
        <v/>
      </c>
      <c r="AT95" s="504" t="str">
        <f t="shared" si="43"/>
        <v/>
      </c>
      <c r="AU95" s="504" t="str">
        <f t="shared" si="44"/>
        <v/>
      </c>
      <c r="AV95" s="504" t="str">
        <f t="shared" si="45"/>
        <v/>
      </c>
      <c r="AW95" s="504" t="str">
        <f t="shared" si="46"/>
        <v/>
      </c>
      <c r="AX95" s="507">
        <f t="shared" ca="1" si="47"/>
        <v>28028.252863254802</v>
      </c>
      <c r="AY95" s="290"/>
    </row>
    <row r="96" spans="1:51" x14ac:dyDescent="0.35">
      <c r="A96" s="290"/>
      <c r="B96" s="476" t="s">
        <v>603</v>
      </c>
      <c r="C96" s="477" t="s">
        <v>2934</v>
      </c>
      <c r="D96" s="103" t="s">
        <v>254</v>
      </c>
      <c r="E96" s="103"/>
      <c r="F96" s="360" t="s">
        <v>265</v>
      </c>
      <c r="G96" s="360">
        <v>200</v>
      </c>
      <c r="H96" s="360"/>
      <c r="I96" s="360" t="s">
        <v>1029</v>
      </c>
      <c r="J96" s="104"/>
      <c r="K96" s="431">
        <v>38.328699999999998</v>
      </c>
      <c r="L96" s="138" t="str">
        <f t="shared" si="48"/>
        <v/>
      </c>
      <c r="M96" s="139">
        <f t="shared" si="50"/>
        <v>0</v>
      </c>
      <c r="N96" s="140">
        <f t="shared" si="49"/>
        <v>336.63763059084124</v>
      </c>
      <c r="O96" s="337">
        <f t="shared" si="29"/>
        <v>12902.882751627176</v>
      </c>
      <c r="P96" s="109">
        <v>1</v>
      </c>
      <c r="Q96" s="143">
        <f t="shared" si="51"/>
        <v>12902.882751627176</v>
      </c>
      <c r="R96" s="111">
        <v>0.13</v>
      </c>
      <c r="S96" s="139">
        <f t="shared" si="52"/>
        <v>14580.257509338708</v>
      </c>
      <c r="T96" s="428"/>
      <c r="U96" s="147">
        <f t="shared" si="53"/>
        <v>14580.257509338708</v>
      </c>
      <c r="V96" s="290"/>
      <c r="W96" s="115"/>
      <c r="X96" s="116" t="s">
        <v>115</v>
      </c>
      <c r="Y96" s="116"/>
      <c r="Z96" s="116"/>
      <c r="AA96" s="116"/>
      <c r="AB96" s="116"/>
      <c r="AC96" s="116"/>
      <c r="AD96" s="117"/>
      <c r="AE96" s="296"/>
      <c r="AF96" s="124" t="str">
        <f t="shared" si="30"/>
        <v/>
      </c>
      <c r="AG96" s="125">
        <f t="shared" ca="1" si="31"/>
        <v>16150.853740115352</v>
      </c>
      <c r="AH96" s="125" t="str">
        <f t="shared" si="32"/>
        <v/>
      </c>
      <c r="AI96" s="125" t="str">
        <f t="shared" si="33"/>
        <v/>
      </c>
      <c r="AJ96" s="125" t="str">
        <f t="shared" si="34"/>
        <v/>
      </c>
      <c r="AK96" s="125" t="str">
        <f t="shared" si="35"/>
        <v/>
      </c>
      <c r="AL96" s="125" t="str">
        <f t="shared" si="36"/>
        <v/>
      </c>
      <c r="AM96" s="126" t="str">
        <f t="shared" si="37"/>
        <v/>
      </c>
      <c r="AN96" s="342">
        <f t="shared" ca="1" si="38"/>
        <v>16150.853740115352</v>
      </c>
      <c r="AO96" s="290"/>
      <c r="AP96" s="503" t="str">
        <f t="shared" si="39"/>
        <v/>
      </c>
      <c r="AQ96" s="504">
        <f t="shared" ca="1" si="40"/>
        <v>14580.257509338708</v>
      </c>
      <c r="AR96" s="504" t="str">
        <f t="shared" si="41"/>
        <v/>
      </c>
      <c r="AS96" s="504" t="str">
        <f t="shared" si="42"/>
        <v/>
      </c>
      <c r="AT96" s="504" t="str">
        <f t="shared" si="43"/>
        <v/>
      </c>
      <c r="AU96" s="504" t="str">
        <f t="shared" si="44"/>
        <v/>
      </c>
      <c r="AV96" s="504" t="str">
        <f t="shared" si="45"/>
        <v/>
      </c>
      <c r="AW96" s="504" t="str">
        <f t="shared" si="46"/>
        <v/>
      </c>
      <c r="AX96" s="507">
        <f t="shared" ca="1" si="47"/>
        <v>14580.257509338708</v>
      </c>
      <c r="AY96" s="290"/>
    </row>
    <row r="97" spans="1:51" x14ac:dyDescent="0.35">
      <c r="A97" s="290"/>
      <c r="B97" s="476" t="s">
        <v>604</v>
      </c>
      <c r="C97" s="477" t="s">
        <v>2926</v>
      </c>
      <c r="D97" s="103" t="s">
        <v>254</v>
      </c>
      <c r="E97" s="103"/>
      <c r="F97" s="360" t="s">
        <v>548</v>
      </c>
      <c r="G97" s="360">
        <v>200</v>
      </c>
      <c r="H97" s="360"/>
      <c r="I97" s="360" t="s">
        <v>2460</v>
      </c>
      <c r="J97" s="104"/>
      <c r="K97" s="431">
        <v>59.162100000000002</v>
      </c>
      <c r="L97" s="138" t="str">
        <f t="shared" si="48"/>
        <v/>
      </c>
      <c r="M97" s="139">
        <f t="shared" si="50"/>
        <v>0</v>
      </c>
      <c r="N97" s="140">
        <f t="shared" si="49"/>
        <v>336.63763059084124</v>
      </c>
      <c r="O97" s="337">
        <f t="shared" si="29"/>
        <v>19916.18916477841</v>
      </c>
      <c r="P97" s="109">
        <v>1</v>
      </c>
      <c r="Q97" s="143">
        <f t="shared" si="51"/>
        <v>19916.18916477841</v>
      </c>
      <c r="R97" s="111">
        <v>0.13</v>
      </c>
      <c r="S97" s="139">
        <f t="shared" si="52"/>
        <v>22505.2937561996</v>
      </c>
      <c r="T97" s="428"/>
      <c r="U97" s="147">
        <f t="shared" si="53"/>
        <v>22505.2937561996</v>
      </c>
      <c r="V97" s="290"/>
      <c r="W97" s="115"/>
      <c r="X97" s="116" t="s">
        <v>115</v>
      </c>
      <c r="Y97" s="116"/>
      <c r="Z97" s="116"/>
      <c r="AA97" s="116"/>
      <c r="AB97" s="116"/>
      <c r="AC97" s="116"/>
      <c r="AD97" s="117"/>
      <c r="AE97" s="296"/>
      <c r="AF97" s="124" t="str">
        <f t="shared" si="30"/>
        <v/>
      </c>
      <c r="AG97" s="125">
        <f t="shared" ca="1" si="31"/>
        <v>16150.853740115352</v>
      </c>
      <c r="AH97" s="125" t="str">
        <f t="shared" si="32"/>
        <v/>
      </c>
      <c r="AI97" s="125" t="str">
        <f t="shared" si="33"/>
        <v/>
      </c>
      <c r="AJ97" s="125" t="str">
        <f t="shared" si="34"/>
        <v/>
      </c>
      <c r="AK97" s="125" t="str">
        <f t="shared" si="35"/>
        <v/>
      </c>
      <c r="AL97" s="125" t="str">
        <f t="shared" si="36"/>
        <v/>
      </c>
      <c r="AM97" s="126" t="str">
        <f t="shared" si="37"/>
        <v/>
      </c>
      <c r="AN97" s="342">
        <f t="shared" ca="1" si="38"/>
        <v>16150.853740115352</v>
      </c>
      <c r="AO97" s="290"/>
      <c r="AP97" s="503" t="str">
        <f t="shared" si="39"/>
        <v/>
      </c>
      <c r="AQ97" s="504">
        <f t="shared" ca="1" si="40"/>
        <v>22505.2937561996</v>
      </c>
      <c r="AR97" s="504" t="str">
        <f t="shared" si="41"/>
        <v/>
      </c>
      <c r="AS97" s="504" t="str">
        <f t="shared" si="42"/>
        <v/>
      </c>
      <c r="AT97" s="504" t="str">
        <f t="shared" si="43"/>
        <v/>
      </c>
      <c r="AU97" s="504" t="str">
        <f t="shared" si="44"/>
        <v/>
      </c>
      <c r="AV97" s="504" t="str">
        <f t="shared" si="45"/>
        <v/>
      </c>
      <c r="AW97" s="504" t="str">
        <f t="shared" si="46"/>
        <v/>
      </c>
      <c r="AX97" s="507">
        <f t="shared" ca="1" si="47"/>
        <v>22505.2937561996</v>
      </c>
      <c r="AY97" s="290"/>
    </row>
    <row r="98" spans="1:51" x14ac:dyDescent="0.35">
      <c r="A98" s="290"/>
      <c r="B98" s="476" t="s">
        <v>605</v>
      </c>
      <c r="C98" s="477" t="s">
        <v>2930</v>
      </c>
      <c r="D98" s="103" t="s">
        <v>254</v>
      </c>
      <c r="E98" s="103"/>
      <c r="F98" s="360" t="s">
        <v>548</v>
      </c>
      <c r="G98" s="360">
        <v>375</v>
      </c>
      <c r="H98" s="360"/>
      <c r="I98" s="360" t="s">
        <v>2466</v>
      </c>
      <c r="J98" s="104"/>
      <c r="K98" s="431">
        <v>67.048299999999998</v>
      </c>
      <c r="L98" s="138" t="str">
        <f t="shared" si="48"/>
        <v/>
      </c>
      <c r="M98" s="139">
        <f t="shared" si="50"/>
        <v>0</v>
      </c>
      <c r="N98" s="140">
        <f t="shared" si="49"/>
        <v>900.7759335185624</v>
      </c>
      <c r="O98" s="337">
        <f t="shared" si="29"/>
        <v>60395.495023332624</v>
      </c>
      <c r="P98" s="109">
        <v>1</v>
      </c>
      <c r="Q98" s="143">
        <f t="shared" si="51"/>
        <v>60395.495023332624</v>
      </c>
      <c r="R98" s="111">
        <v>0.13</v>
      </c>
      <c r="S98" s="139">
        <f t="shared" si="52"/>
        <v>68246.90937636586</v>
      </c>
      <c r="T98" s="428"/>
      <c r="U98" s="147">
        <f t="shared" si="53"/>
        <v>68246.90937636586</v>
      </c>
      <c r="V98" s="290"/>
      <c r="W98" s="115"/>
      <c r="X98" s="116" t="s">
        <v>115</v>
      </c>
      <c r="Y98" s="116"/>
      <c r="Z98" s="116"/>
      <c r="AA98" s="116"/>
      <c r="AB98" s="116"/>
      <c r="AC98" s="116"/>
      <c r="AD98" s="117"/>
      <c r="AE98" s="296"/>
      <c r="AF98" s="124" t="str">
        <f t="shared" si="30"/>
        <v/>
      </c>
      <c r="AG98" s="125">
        <f t="shared" ca="1" si="31"/>
        <v>16150.853740115352</v>
      </c>
      <c r="AH98" s="125" t="str">
        <f t="shared" si="32"/>
        <v/>
      </c>
      <c r="AI98" s="125" t="str">
        <f t="shared" si="33"/>
        <v/>
      </c>
      <c r="AJ98" s="125" t="str">
        <f t="shared" si="34"/>
        <v/>
      </c>
      <c r="AK98" s="125" t="str">
        <f t="shared" si="35"/>
        <v/>
      </c>
      <c r="AL98" s="125" t="str">
        <f t="shared" si="36"/>
        <v/>
      </c>
      <c r="AM98" s="126" t="str">
        <f t="shared" si="37"/>
        <v/>
      </c>
      <c r="AN98" s="342">
        <f t="shared" ca="1" si="38"/>
        <v>16150.853740115352</v>
      </c>
      <c r="AO98" s="290"/>
      <c r="AP98" s="503" t="str">
        <f t="shared" si="39"/>
        <v/>
      </c>
      <c r="AQ98" s="504">
        <f t="shared" ca="1" si="40"/>
        <v>68246.90937636586</v>
      </c>
      <c r="AR98" s="504" t="str">
        <f t="shared" si="41"/>
        <v/>
      </c>
      <c r="AS98" s="504" t="str">
        <f t="shared" si="42"/>
        <v/>
      </c>
      <c r="AT98" s="504" t="str">
        <f t="shared" si="43"/>
        <v/>
      </c>
      <c r="AU98" s="504" t="str">
        <f t="shared" si="44"/>
        <v/>
      </c>
      <c r="AV98" s="504" t="str">
        <f t="shared" si="45"/>
        <v/>
      </c>
      <c r="AW98" s="504" t="str">
        <f t="shared" si="46"/>
        <v/>
      </c>
      <c r="AX98" s="507">
        <f t="shared" ca="1" si="47"/>
        <v>68246.90937636586</v>
      </c>
      <c r="AY98" s="290"/>
    </row>
    <row r="99" spans="1:51" x14ac:dyDescent="0.35">
      <c r="A99" s="290"/>
      <c r="B99" s="476" t="s">
        <v>606</v>
      </c>
      <c r="C99" s="477" t="s">
        <v>2932</v>
      </c>
      <c r="D99" s="103" t="s">
        <v>254</v>
      </c>
      <c r="E99" s="103"/>
      <c r="F99" s="360" t="s">
        <v>548</v>
      </c>
      <c r="G99" s="360">
        <v>250</v>
      </c>
      <c r="H99" s="360"/>
      <c r="I99" s="360" t="s">
        <v>2462</v>
      </c>
      <c r="J99" s="104"/>
      <c r="K99" s="431">
        <v>167.958</v>
      </c>
      <c r="L99" s="138" t="str">
        <f t="shared" si="48"/>
        <v/>
      </c>
      <c r="M99" s="139">
        <f t="shared" si="50"/>
        <v>0</v>
      </c>
      <c r="N99" s="140">
        <f t="shared" si="49"/>
        <v>562.2901726186077</v>
      </c>
      <c r="O99" s="337">
        <f t="shared" si="29"/>
        <v>94441.132812676107</v>
      </c>
      <c r="P99" s="109">
        <v>1</v>
      </c>
      <c r="Q99" s="143">
        <f t="shared" si="51"/>
        <v>94441.132812676107</v>
      </c>
      <c r="R99" s="111">
        <v>0.13</v>
      </c>
      <c r="S99" s="139">
        <f t="shared" si="52"/>
        <v>106718.48007832399</v>
      </c>
      <c r="T99" s="428"/>
      <c r="U99" s="147">
        <f t="shared" si="53"/>
        <v>106718.48007832399</v>
      </c>
      <c r="V99" s="290"/>
      <c r="W99" s="115"/>
      <c r="X99" s="116" t="s">
        <v>115</v>
      </c>
      <c r="Y99" s="116"/>
      <c r="Z99" s="116"/>
      <c r="AA99" s="116"/>
      <c r="AB99" s="116"/>
      <c r="AC99" s="116"/>
      <c r="AD99" s="117"/>
      <c r="AE99" s="296"/>
      <c r="AF99" s="124" t="str">
        <f t="shared" si="30"/>
        <v/>
      </c>
      <c r="AG99" s="125">
        <f t="shared" ca="1" si="31"/>
        <v>16150.853740115352</v>
      </c>
      <c r="AH99" s="125" t="str">
        <f t="shared" si="32"/>
        <v/>
      </c>
      <c r="AI99" s="125" t="str">
        <f t="shared" si="33"/>
        <v/>
      </c>
      <c r="AJ99" s="125" t="str">
        <f t="shared" si="34"/>
        <v/>
      </c>
      <c r="AK99" s="125" t="str">
        <f t="shared" si="35"/>
        <v/>
      </c>
      <c r="AL99" s="125" t="str">
        <f t="shared" si="36"/>
        <v/>
      </c>
      <c r="AM99" s="126" t="str">
        <f t="shared" si="37"/>
        <v/>
      </c>
      <c r="AN99" s="342">
        <f t="shared" ca="1" si="38"/>
        <v>16150.853740115352</v>
      </c>
      <c r="AO99" s="290"/>
      <c r="AP99" s="503" t="str">
        <f t="shared" si="39"/>
        <v/>
      </c>
      <c r="AQ99" s="504">
        <f t="shared" ca="1" si="40"/>
        <v>106718.48007832399</v>
      </c>
      <c r="AR99" s="504" t="str">
        <f t="shared" si="41"/>
        <v/>
      </c>
      <c r="AS99" s="504" t="str">
        <f t="shared" si="42"/>
        <v/>
      </c>
      <c r="AT99" s="504" t="str">
        <f t="shared" si="43"/>
        <v/>
      </c>
      <c r="AU99" s="504" t="str">
        <f t="shared" si="44"/>
        <v/>
      </c>
      <c r="AV99" s="504" t="str">
        <f t="shared" si="45"/>
        <v/>
      </c>
      <c r="AW99" s="504" t="str">
        <f t="shared" si="46"/>
        <v/>
      </c>
      <c r="AX99" s="507">
        <f t="shared" ca="1" si="47"/>
        <v>106718.48007832399</v>
      </c>
      <c r="AY99" s="290"/>
    </row>
    <row r="100" spans="1:51" x14ac:dyDescent="0.35">
      <c r="A100" s="290"/>
      <c r="B100" s="476" t="s">
        <v>607</v>
      </c>
      <c r="C100" s="477" t="s">
        <v>2930</v>
      </c>
      <c r="D100" s="103" t="s">
        <v>254</v>
      </c>
      <c r="E100" s="103"/>
      <c r="F100" s="360" t="s">
        <v>548</v>
      </c>
      <c r="G100" s="360">
        <v>375</v>
      </c>
      <c r="H100" s="360"/>
      <c r="I100" s="360" t="s">
        <v>2466</v>
      </c>
      <c r="J100" s="104"/>
      <c r="K100" s="431">
        <v>40.889000000000003</v>
      </c>
      <c r="L100" s="138" t="str">
        <f t="shared" si="48"/>
        <v/>
      </c>
      <c r="M100" s="139">
        <f t="shared" si="50"/>
        <v>0</v>
      </c>
      <c r="N100" s="140">
        <f t="shared" si="49"/>
        <v>900.7759335185624</v>
      </c>
      <c r="O100" s="337">
        <f t="shared" si="29"/>
        <v>36831.827145640498</v>
      </c>
      <c r="P100" s="109">
        <v>1</v>
      </c>
      <c r="Q100" s="143">
        <f t="shared" si="51"/>
        <v>36831.827145640498</v>
      </c>
      <c r="R100" s="111">
        <v>0.13</v>
      </c>
      <c r="S100" s="139">
        <f t="shared" si="52"/>
        <v>41619.964674573755</v>
      </c>
      <c r="T100" s="428"/>
      <c r="U100" s="147">
        <f t="shared" si="53"/>
        <v>41619.964674573755</v>
      </c>
      <c r="V100" s="290"/>
      <c r="W100" s="115"/>
      <c r="X100" s="116" t="s">
        <v>115</v>
      </c>
      <c r="Y100" s="116"/>
      <c r="Z100" s="116"/>
      <c r="AA100" s="116"/>
      <c r="AB100" s="116"/>
      <c r="AC100" s="116"/>
      <c r="AD100" s="117"/>
      <c r="AE100" s="296"/>
      <c r="AF100" s="124" t="str">
        <f t="shared" si="30"/>
        <v/>
      </c>
      <c r="AG100" s="125">
        <f t="shared" ca="1" si="31"/>
        <v>16150.853740115352</v>
      </c>
      <c r="AH100" s="125" t="str">
        <f t="shared" si="32"/>
        <v/>
      </c>
      <c r="AI100" s="125" t="str">
        <f t="shared" si="33"/>
        <v/>
      </c>
      <c r="AJ100" s="125" t="str">
        <f t="shared" si="34"/>
        <v/>
      </c>
      <c r="AK100" s="125" t="str">
        <f t="shared" si="35"/>
        <v/>
      </c>
      <c r="AL100" s="125" t="str">
        <f t="shared" si="36"/>
        <v/>
      </c>
      <c r="AM100" s="126" t="str">
        <f t="shared" si="37"/>
        <v/>
      </c>
      <c r="AN100" s="342">
        <f t="shared" ca="1" si="38"/>
        <v>16150.853740115352</v>
      </c>
      <c r="AO100" s="290"/>
      <c r="AP100" s="503" t="str">
        <f t="shared" si="39"/>
        <v/>
      </c>
      <c r="AQ100" s="504">
        <f t="shared" ca="1" si="40"/>
        <v>41619.964674573755</v>
      </c>
      <c r="AR100" s="504" t="str">
        <f t="shared" si="41"/>
        <v/>
      </c>
      <c r="AS100" s="504" t="str">
        <f t="shared" si="42"/>
        <v/>
      </c>
      <c r="AT100" s="504" t="str">
        <f t="shared" si="43"/>
        <v/>
      </c>
      <c r="AU100" s="504" t="str">
        <f t="shared" si="44"/>
        <v/>
      </c>
      <c r="AV100" s="504" t="str">
        <f t="shared" si="45"/>
        <v/>
      </c>
      <c r="AW100" s="504" t="str">
        <f t="shared" si="46"/>
        <v/>
      </c>
      <c r="AX100" s="507">
        <f t="shared" ca="1" si="47"/>
        <v>41619.964674573755</v>
      </c>
      <c r="AY100" s="290"/>
    </row>
    <row r="101" spans="1:51" x14ac:dyDescent="0.35">
      <c r="A101" s="290"/>
      <c r="B101" s="476" t="s">
        <v>608</v>
      </c>
      <c r="C101" s="477" t="e">
        <v>#N/A</v>
      </c>
      <c r="D101" s="103" t="s">
        <v>254</v>
      </c>
      <c r="E101" s="103"/>
      <c r="F101" s="360" t="s">
        <v>265</v>
      </c>
      <c r="G101" s="360">
        <v>200</v>
      </c>
      <c r="H101" s="360"/>
      <c r="I101" s="360" t="s">
        <v>1029</v>
      </c>
      <c r="J101" s="104"/>
      <c r="K101" s="431">
        <v>14.014799999999999</v>
      </c>
      <c r="L101" s="138" t="str">
        <f t="shared" si="48"/>
        <v/>
      </c>
      <c r="M101" s="139">
        <f t="shared" si="50"/>
        <v>0</v>
      </c>
      <c r="N101" s="140">
        <f t="shared" si="49"/>
        <v>336.63763059084124</v>
      </c>
      <c r="O101" s="337">
        <f t="shared" si="29"/>
        <v>4717.9090652045215</v>
      </c>
      <c r="P101" s="109">
        <v>1</v>
      </c>
      <c r="Q101" s="143">
        <f t="shared" si="51"/>
        <v>4717.9090652045215</v>
      </c>
      <c r="R101" s="111">
        <v>0.13</v>
      </c>
      <c r="S101" s="139">
        <f t="shared" si="52"/>
        <v>5331.2372436811092</v>
      </c>
      <c r="T101" s="428"/>
      <c r="U101" s="147">
        <f t="shared" si="53"/>
        <v>5331.2372436811092</v>
      </c>
      <c r="V101" s="290"/>
      <c r="W101" s="115"/>
      <c r="X101" s="116" t="s">
        <v>115</v>
      </c>
      <c r="Y101" s="116"/>
      <c r="Z101" s="116"/>
      <c r="AA101" s="116"/>
      <c r="AB101" s="116"/>
      <c r="AC101" s="116"/>
      <c r="AD101" s="117"/>
      <c r="AE101" s="296"/>
      <c r="AF101" s="124" t="str">
        <f t="shared" si="30"/>
        <v/>
      </c>
      <c r="AG101" s="125">
        <f t="shared" ca="1" si="31"/>
        <v>16150.853740115352</v>
      </c>
      <c r="AH101" s="125" t="str">
        <f t="shared" si="32"/>
        <v/>
      </c>
      <c r="AI101" s="125" t="str">
        <f t="shared" si="33"/>
        <v/>
      </c>
      <c r="AJ101" s="125" t="str">
        <f t="shared" si="34"/>
        <v/>
      </c>
      <c r="AK101" s="125" t="str">
        <f t="shared" si="35"/>
        <v/>
      </c>
      <c r="AL101" s="125" t="str">
        <f t="shared" si="36"/>
        <v/>
      </c>
      <c r="AM101" s="126" t="str">
        <f t="shared" si="37"/>
        <v/>
      </c>
      <c r="AN101" s="342">
        <f t="shared" ca="1" si="38"/>
        <v>16150.853740115352</v>
      </c>
      <c r="AO101" s="290"/>
      <c r="AP101" s="503" t="str">
        <f t="shared" si="39"/>
        <v/>
      </c>
      <c r="AQ101" s="504">
        <f t="shared" ca="1" si="40"/>
        <v>5331.2372436811092</v>
      </c>
      <c r="AR101" s="504" t="str">
        <f t="shared" si="41"/>
        <v/>
      </c>
      <c r="AS101" s="504" t="str">
        <f t="shared" si="42"/>
        <v/>
      </c>
      <c r="AT101" s="504" t="str">
        <f t="shared" si="43"/>
        <v/>
      </c>
      <c r="AU101" s="504" t="str">
        <f t="shared" si="44"/>
        <v/>
      </c>
      <c r="AV101" s="504" t="str">
        <f t="shared" si="45"/>
        <v/>
      </c>
      <c r="AW101" s="504" t="str">
        <f t="shared" si="46"/>
        <v/>
      </c>
      <c r="AX101" s="507">
        <f t="shared" ca="1" si="47"/>
        <v>5331.2372436811092</v>
      </c>
      <c r="AY101" s="290"/>
    </row>
    <row r="102" spans="1:51" x14ac:dyDescent="0.35">
      <c r="A102" s="290"/>
      <c r="B102" s="476" t="s">
        <v>609</v>
      </c>
      <c r="C102" s="477" t="e">
        <v>#N/A</v>
      </c>
      <c r="D102" s="103" t="s">
        <v>254</v>
      </c>
      <c r="E102" s="103"/>
      <c r="F102" s="360" t="s">
        <v>548</v>
      </c>
      <c r="G102" s="360">
        <v>250</v>
      </c>
      <c r="H102" s="360"/>
      <c r="I102" s="360" t="s">
        <v>2462</v>
      </c>
      <c r="J102" s="104"/>
      <c r="K102" s="431">
        <v>60.606900000000003</v>
      </c>
      <c r="L102" s="138" t="str">
        <f t="shared" si="48"/>
        <v/>
      </c>
      <c r="M102" s="139">
        <f t="shared" si="50"/>
        <v>0</v>
      </c>
      <c r="N102" s="140">
        <f t="shared" si="49"/>
        <v>562.2901726186077</v>
      </c>
      <c r="O102" s="337">
        <f t="shared" si="29"/>
        <v>34078.664262878694</v>
      </c>
      <c r="P102" s="109">
        <v>1</v>
      </c>
      <c r="Q102" s="143">
        <f t="shared" si="51"/>
        <v>34078.664262878694</v>
      </c>
      <c r="R102" s="111">
        <v>0.13</v>
      </c>
      <c r="S102" s="139">
        <f t="shared" si="52"/>
        <v>38508.890617052923</v>
      </c>
      <c r="T102" s="428"/>
      <c r="U102" s="147">
        <f t="shared" si="53"/>
        <v>38508.890617052923</v>
      </c>
      <c r="V102" s="290"/>
      <c r="W102" s="115"/>
      <c r="X102" s="116" t="s">
        <v>115</v>
      </c>
      <c r="Y102" s="116"/>
      <c r="Z102" s="116"/>
      <c r="AA102" s="116"/>
      <c r="AB102" s="116"/>
      <c r="AC102" s="116"/>
      <c r="AD102" s="117"/>
      <c r="AE102" s="296"/>
      <c r="AF102" s="124" t="str">
        <f t="shared" si="30"/>
        <v/>
      </c>
      <c r="AG102" s="125">
        <f t="shared" ca="1" si="31"/>
        <v>16150.853740115352</v>
      </c>
      <c r="AH102" s="125" t="str">
        <f t="shared" si="32"/>
        <v/>
      </c>
      <c r="AI102" s="125" t="str">
        <f t="shared" si="33"/>
        <v/>
      </c>
      <c r="AJ102" s="125" t="str">
        <f t="shared" si="34"/>
        <v/>
      </c>
      <c r="AK102" s="125" t="str">
        <f t="shared" si="35"/>
        <v/>
      </c>
      <c r="AL102" s="125" t="str">
        <f t="shared" si="36"/>
        <v/>
      </c>
      <c r="AM102" s="126" t="str">
        <f t="shared" si="37"/>
        <v/>
      </c>
      <c r="AN102" s="342">
        <f t="shared" ca="1" si="38"/>
        <v>16150.853740115352</v>
      </c>
      <c r="AO102" s="290"/>
      <c r="AP102" s="503" t="str">
        <f t="shared" si="39"/>
        <v/>
      </c>
      <c r="AQ102" s="504">
        <f t="shared" ca="1" si="40"/>
        <v>38508.890617052923</v>
      </c>
      <c r="AR102" s="504" t="str">
        <f t="shared" si="41"/>
        <v/>
      </c>
      <c r="AS102" s="504" t="str">
        <f t="shared" si="42"/>
        <v/>
      </c>
      <c r="AT102" s="504" t="str">
        <f t="shared" si="43"/>
        <v/>
      </c>
      <c r="AU102" s="504" t="str">
        <f t="shared" si="44"/>
        <v/>
      </c>
      <c r="AV102" s="504" t="str">
        <f t="shared" si="45"/>
        <v/>
      </c>
      <c r="AW102" s="504" t="str">
        <f t="shared" si="46"/>
        <v/>
      </c>
      <c r="AX102" s="507">
        <f t="shared" ca="1" si="47"/>
        <v>38508.890617052923</v>
      </c>
      <c r="AY102" s="290"/>
    </row>
    <row r="103" spans="1:51" x14ac:dyDescent="0.35">
      <c r="A103" s="290"/>
      <c r="B103" s="476" t="s">
        <v>610</v>
      </c>
      <c r="C103" s="477" t="e">
        <v>#N/A</v>
      </c>
      <c r="D103" s="103" t="s">
        <v>254</v>
      </c>
      <c r="E103" s="103"/>
      <c r="F103" s="360" t="s">
        <v>265</v>
      </c>
      <c r="G103" s="360">
        <v>200</v>
      </c>
      <c r="H103" s="360"/>
      <c r="I103" s="360" t="s">
        <v>1029</v>
      </c>
      <c r="J103" s="104"/>
      <c r="K103" s="431">
        <v>12.467499999999999</v>
      </c>
      <c r="L103" s="138" t="str">
        <f t="shared" si="48"/>
        <v/>
      </c>
      <c r="M103" s="139">
        <f t="shared" si="50"/>
        <v>0</v>
      </c>
      <c r="N103" s="140">
        <f t="shared" si="49"/>
        <v>336.63763059084124</v>
      </c>
      <c r="O103" s="337">
        <f t="shared" si="29"/>
        <v>4197.0296593913126</v>
      </c>
      <c r="P103" s="109">
        <v>1</v>
      </c>
      <c r="Q103" s="143">
        <f t="shared" si="51"/>
        <v>4197.0296593913126</v>
      </c>
      <c r="R103" s="111">
        <v>0.13</v>
      </c>
      <c r="S103" s="139">
        <f t="shared" si="52"/>
        <v>4742.6435151121832</v>
      </c>
      <c r="T103" s="428"/>
      <c r="U103" s="147">
        <f t="shared" si="53"/>
        <v>4742.6435151121832</v>
      </c>
      <c r="V103" s="290"/>
      <c r="W103" s="115"/>
      <c r="X103" s="116" t="s">
        <v>115</v>
      </c>
      <c r="Y103" s="116"/>
      <c r="Z103" s="116"/>
      <c r="AA103" s="116"/>
      <c r="AB103" s="116"/>
      <c r="AC103" s="116"/>
      <c r="AD103" s="117"/>
      <c r="AE103" s="296"/>
      <c r="AF103" s="124" t="str">
        <f t="shared" si="30"/>
        <v/>
      </c>
      <c r="AG103" s="125">
        <f t="shared" ca="1" si="31"/>
        <v>16150.853740115352</v>
      </c>
      <c r="AH103" s="125" t="str">
        <f t="shared" si="32"/>
        <v/>
      </c>
      <c r="AI103" s="125" t="str">
        <f t="shared" si="33"/>
        <v/>
      </c>
      <c r="AJ103" s="125" t="str">
        <f t="shared" si="34"/>
        <v/>
      </c>
      <c r="AK103" s="125" t="str">
        <f t="shared" si="35"/>
        <v/>
      </c>
      <c r="AL103" s="125" t="str">
        <f t="shared" si="36"/>
        <v/>
      </c>
      <c r="AM103" s="126" t="str">
        <f t="shared" si="37"/>
        <v/>
      </c>
      <c r="AN103" s="342">
        <f t="shared" ca="1" si="38"/>
        <v>16150.853740115352</v>
      </c>
      <c r="AO103" s="290"/>
      <c r="AP103" s="503" t="str">
        <f t="shared" si="39"/>
        <v/>
      </c>
      <c r="AQ103" s="504">
        <f t="shared" ca="1" si="40"/>
        <v>4742.6435151121832</v>
      </c>
      <c r="AR103" s="504" t="str">
        <f t="shared" si="41"/>
        <v/>
      </c>
      <c r="AS103" s="504" t="str">
        <f t="shared" si="42"/>
        <v/>
      </c>
      <c r="AT103" s="504" t="str">
        <f t="shared" si="43"/>
        <v/>
      </c>
      <c r="AU103" s="504" t="str">
        <f t="shared" si="44"/>
        <v/>
      </c>
      <c r="AV103" s="504" t="str">
        <f t="shared" si="45"/>
        <v/>
      </c>
      <c r="AW103" s="504" t="str">
        <f t="shared" si="46"/>
        <v/>
      </c>
      <c r="AX103" s="507">
        <f t="shared" ca="1" si="47"/>
        <v>4742.6435151121832</v>
      </c>
      <c r="AY103" s="290"/>
    </row>
    <row r="104" spans="1:51" x14ac:dyDescent="0.35">
      <c r="A104" s="290"/>
      <c r="B104" s="476" t="s">
        <v>611</v>
      </c>
      <c r="C104" s="477" t="e">
        <v>#N/A</v>
      </c>
      <c r="D104" s="103" t="s">
        <v>254</v>
      </c>
      <c r="E104" s="103"/>
      <c r="F104" s="360" t="s">
        <v>265</v>
      </c>
      <c r="G104" s="360">
        <v>250</v>
      </c>
      <c r="H104" s="360"/>
      <c r="I104" s="360" t="s">
        <v>1030</v>
      </c>
      <c r="J104" s="104"/>
      <c r="K104" s="431">
        <v>116.336</v>
      </c>
      <c r="L104" s="138" t="str">
        <f t="shared" si="48"/>
        <v/>
      </c>
      <c r="M104" s="139">
        <f t="shared" si="50"/>
        <v>0</v>
      </c>
      <c r="N104" s="140">
        <f t="shared" si="49"/>
        <v>562.2901726186077</v>
      </c>
      <c r="O104" s="337">
        <f t="shared" ref="O104:O167" si="54">N104*K104</f>
        <v>65414.589521758346</v>
      </c>
      <c r="P104" s="109">
        <v>1</v>
      </c>
      <c r="Q104" s="143">
        <f t="shared" si="51"/>
        <v>65414.589521758346</v>
      </c>
      <c r="R104" s="111">
        <v>0.13</v>
      </c>
      <c r="S104" s="139">
        <f t="shared" si="52"/>
        <v>73918.48615958693</v>
      </c>
      <c r="T104" s="428"/>
      <c r="U104" s="147">
        <f t="shared" si="53"/>
        <v>73918.48615958693</v>
      </c>
      <c r="V104" s="290"/>
      <c r="W104" s="115"/>
      <c r="X104" s="116" t="s">
        <v>115</v>
      </c>
      <c r="Y104" s="116"/>
      <c r="Z104" s="116"/>
      <c r="AA104" s="116"/>
      <c r="AB104" s="116"/>
      <c r="AC104" s="116"/>
      <c r="AD104" s="117"/>
      <c r="AE104" s="296"/>
      <c r="AF104" s="124" t="str">
        <f t="shared" si="30"/>
        <v/>
      </c>
      <c r="AG104" s="125">
        <f t="shared" ca="1" si="31"/>
        <v>16150.853740115352</v>
      </c>
      <c r="AH104" s="125" t="str">
        <f t="shared" si="32"/>
        <v/>
      </c>
      <c r="AI104" s="125" t="str">
        <f t="shared" si="33"/>
        <v/>
      </c>
      <c r="AJ104" s="125" t="str">
        <f t="shared" si="34"/>
        <v/>
      </c>
      <c r="AK104" s="125" t="str">
        <f t="shared" si="35"/>
        <v/>
      </c>
      <c r="AL104" s="125" t="str">
        <f t="shared" si="36"/>
        <v/>
      </c>
      <c r="AM104" s="126" t="str">
        <f t="shared" si="37"/>
        <v/>
      </c>
      <c r="AN104" s="342">
        <f t="shared" ca="1" si="38"/>
        <v>16150.853740115352</v>
      </c>
      <c r="AO104" s="290"/>
      <c r="AP104" s="503" t="str">
        <f t="shared" si="39"/>
        <v/>
      </c>
      <c r="AQ104" s="504">
        <f t="shared" ca="1" si="40"/>
        <v>73918.48615958693</v>
      </c>
      <c r="AR104" s="504" t="str">
        <f t="shared" si="41"/>
        <v/>
      </c>
      <c r="AS104" s="504" t="str">
        <f t="shared" si="42"/>
        <v/>
      </c>
      <c r="AT104" s="504" t="str">
        <f t="shared" si="43"/>
        <v/>
      </c>
      <c r="AU104" s="504" t="str">
        <f t="shared" si="44"/>
        <v/>
      </c>
      <c r="AV104" s="504" t="str">
        <f t="shared" si="45"/>
        <v/>
      </c>
      <c r="AW104" s="504" t="str">
        <f t="shared" si="46"/>
        <v/>
      </c>
      <c r="AX104" s="507">
        <f t="shared" ca="1" si="47"/>
        <v>73918.48615958693</v>
      </c>
      <c r="AY104" s="290"/>
    </row>
    <row r="105" spans="1:51" x14ac:dyDescent="0.35">
      <c r="A105" s="290"/>
      <c r="B105" s="476" t="s">
        <v>612</v>
      </c>
      <c r="C105" s="477" t="e">
        <v>#N/A</v>
      </c>
      <c r="D105" s="103" t="s">
        <v>254</v>
      </c>
      <c r="E105" s="103"/>
      <c r="F105" s="360" t="s">
        <v>265</v>
      </c>
      <c r="G105" s="360">
        <v>200</v>
      </c>
      <c r="H105" s="360"/>
      <c r="I105" s="360" t="s">
        <v>1029</v>
      </c>
      <c r="J105" s="104"/>
      <c r="K105" s="431">
        <v>20.5703</v>
      </c>
      <c r="L105" s="138" t="str">
        <f t="shared" si="48"/>
        <v/>
      </c>
      <c r="M105" s="139">
        <f t="shared" si="50"/>
        <v>0</v>
      </c>
      <c r="N105" s="140">
        <f t="shared" si="49"/>
        <v>336.63763059084124</v>
      </c>
      <c r="O105" s="337">
        <f t="shared" si="54"/>
        <v>6924.7370525427814</v>
      </c>
      <c r="P105" s="109">
        <v>1</v>
      </c>
      <c r="Q105" s="143">
        <f t="shared" si="51"/>
        <v>6924.7370525427814</v>
      </c>
      <c r="R105" s="111">
        <v>0.13</v>
      </c>
      <c r="S105" s="139">
        <f t="shared" si="52"/>
        <v>7824.9528693733419</v>
      </c>
      <c r="T105" s="428"/>
      <c r="U105" s="147">
        <f t="shared" si="53"/>
        <v>7824.9528693733419</v>
      </c>
      <c r="V105" s="290"/>
      <c r="W105" s="115"/>
      <c r="X105" s="116" t="s">
        <v>115</v>
      </c>
      <c r="Y105" s="116"/>
      <c r="Z105" s="116"/>
      <c r="AA105" s="116"/>
      <c r="AB105" s="116"/>
      <c r="AC105" s="116"/>
      <c r="AD105" s="117"/>
      <c r="AE105" s="296"/>
      <c r="AF105" s="124" t="str">
        <f t="shared" si="30"/>
        <v/>
      </c>
      <c r="AG105" s="125">
        <f t="shared" ca="1" si="31"/>
        <v>16150.853740115352</v>
      </c>
      <c r="AH105" s="125" t="str">
        <f t="shared" si="32"/>
        <v/>
      </c>
      <c r="AI105" s="125" t="str">
        <f t="shared" si="33"/>
        <v/>
      </c>
      <c r="AJ105" s="125" t="str">
        <f t="shared" si="34"/>
        <v/>
      </c>
      <c r="AK105" s="125" t="str">
        <f t="shared" si="35"/>
        <v/>
      </c>
      <c r="AL105" s="125" t="str">
        <f t="shared" si="36"/>
        <v/>
      </c>
      <c r="AM105" s="126" t="str">
        <f t="shared" si="37"/>
        <v/>
      </c>
      <c r="AN105" s="342">
        <f t="shared" ca="1" si="38"/>
        <v>16150.853740115352</v>
      </c>
      <c r="AO105" s="290"/>
      <c r="AP105" s="503" t="str">
        <f t="shared" si="39"/>
        <v/>
      </c>
      <c r="AQ105" s="504">
        <f t="shared" ca="1" si="40"/>
        <v>7824.9528693733419</v>
      </c>
      <c r="AR105" s="504" t="str">
        <f t="shared" si="41"/>
        <v/>
      </c>
      <c r="AS105" s="504" t="str">
        <f t="shared" si="42"/>
        <v/>
      </c>
      <c r="AT105" s="504" t="str">
        <f t="shared" si="43"/>
        <v/>
      </c>
      <c r="AU105" s="504" t="str">
        <f t="shared" si="44"/>
        <v/>
      </c>
      <c r="AV105" s="504" t="str">
        <f t="shared" si="45"/>
        <v/>
      </c>
      <c r="AW105" s="504" t="str">
        <f t="shared" si="46"/>
        <v/>
      </c>
      <c r="AX105" s="507">
        <f t="shared" ca="1" si="47"/>
        <v>7824.9528693733419</v>
      </c>
      <c r="AY105" s="290"/>
    </row>
    <row r="106" spans="1:51" x14ac:dyDescent="0.35">
      <c r="A106" s="290"/>
      <c r="B106" s="476" t="s">
        <v>613</v>
      </c>
      <c r="C106" s="477" t="s">
        <v>2928</v>
      </c>
      <c r="D106" s="103" t="s">
        <v>254</v>
      </c>
      <c r="E106" s="103"/>
      <c r="F106" s="360" t="s">
        <v>265</v>
      </c>
      <c r="G106" s="360">
        <v>300</v>
      </c>
      <c r="H106" s="360"/>
      <c r="I106" s="360" t="s">
        <v>1031</v>
      </c>
      <c r="J106" s="104"/>
      <c r="K106" s="431">
        <v>26.906700000000001</v>
      </c>
      <c r="L106" s="138" t="str">
        <f t="shared" si="48"/>
        <v/>
      </c>
      <c r="M106" s="139">
        <f t="shared" si="50"/>
        <v>0</v>
      </c>
      <c r="N106" s="140">
        <f t="shared" si="49"/>
        <v>692.70147300228837</v>
      </c>
      <c r="O106" s="337">
        <f t="shared" si="54"/>
        <v>18638.310723630671</v>
      </c>
      <c r="P106" s="109">
        <v>1</v>
      </c>
      <c r="Q106" s="143">
        <f t="shared" si="51"/>
        <v>18638.310723630671</v>
      </c>
      <c r="R106" s="111">
        <v>0.13</v>
      </c>
      <c r="S106" s="139">
        <f t="shared" si="52"/>
        <v>21061.291117702658</v>
      </c>
      <c r="T106" s="428"/>
      <c r="U106" s="147">
        <f t="shared" si="53"/>
        <v>21061.291117702658</v>
      </c>
      <c r="V106" s="290"/>
      <c r="W106" s="115"/>
      <c r="X106" s="116" t="s">
        <v>115</v>
      </c>
      <c r="Y106" s="116"/>
      <c r="Z106" s="116"/>
      <c r="AA106" s="116"/>
      <c r="AB106" s="116"/>
      <c r="AC106" s="116"/>
      <c r="AD106" s="117"/>
      <c r="AE106" s="296"/>
      <c r="AF106" s="124" t="str">
        <f t="shared" si="30"/>
        <v/>
      </c>
      <c r="AG106" s="125">
        <f t="shared" ca="1" si="31"/>
        <v>16150.853740115352</v>
      </c>
      <c r="AH106" s="125" t="str">
        <f t="shared" si="32"/>
        <v/>
      </c>
      <c r="AI106" s="125" t="str">
        <f t="shared" si="33"/>
        <v/>
      </c>
      <c r="AJ106" s="125" t="str">
        <f t="shared" si="34"/>
        <v/>
      </c>
      <c r="AK106" s="125" t="str">
        <f t="shared" si="35"/>
        <v/>
      </c>
      <c r="AL106" s="125" t="str">
        <f t="shared" si="36"/>
        <v/>
      </c>
      <c r="AM106" s="126" t="str">
        <f t="shared" si="37"/>
        <v/>
      </c>
      <c r="AN106" s="342">
        <f t="shared" ca="1" si="38"/>
        <v>16150.853740115352</v>
      </c>
      <c r="AO106" s="290"/>
      <c r="AP106" s="503" t="str">
        <f t="shared" si="39"/>
        <v/>
      </c>
      <c r="AQ106" s="504">
        <f t="shared" ca="1" si="40"/>
        <v>21061.291117702658</v>
      </c>
      <c r="AR106" s="504" t="str">
        <f t="shared" si="41"/>
        <v/>
      </c>
      <c r="AS106" s="504" t="str">
        <f t="shared" si="42"/>
        <v/>
      </c>
      <c r="AT106" s="504" t="str">
        <f t="shared" si="43"/>
        <v/>
      </c>
      <c r="AU106" s="504" t="str">
        <f t="shared" si="44"/>
        <v/>
      </c>
      <c r="AV106" s="504" t="str">
        <f t="shared" si="45"/>
        <v/>
      </c>
      <c r="AW106" s="504" t="str">
        <f t="shared" si="46"/>
        <v/>
      </c>
      <c r="AX106" s="507">
        <f t="shared" ca="1" si="47"/>
        <v>21061.291117702658</v>
      </c>
      <c r="AY106" s="290"/>
    </row>
    <row r="107" spans="1:51" x14ac:dyDescent="0.35">
      <c r="A107" s="290"/>
      <c r="B107" s="476" t="s">
        <v>614</v>
      </c>
      <c r="C107" s="477" t="s">
        <v>2928</v>
      </c>
      <c r="D107" s="103" t="s">
        <v>254</v>
      </c>
      <c r="E107" s="103"/>
      <c r="F107" s="360" t="s">
        <v>548</v>
      </c>
      <c r="G107" s="360">
        <v>300</v>
      </c>
      <c r="H107" s="360"/>
      <c r="I107" s="360" t="s">
        <v>2464</v>
      </c>
      <c r="J107" s="104"/>
      <c r="K107" s="431">
        <v>4.79894</v>
      </c>
      <c r="L107" s="138" t="str">
        <f t="shared" si="48"/>
        <v/>
      </c>
      <c r="M107" s="139">
        <f t="shared" si="50"/>
        <v>0</v>
      </c>
      <c r="N107" s="140">
        <f t="shared" si="49"/>
        <v>692.70147300228837</v>
      </c>
      <c r="O107" s="337">
        <f t="shared" si="54"/>
        <v>3324.2328068496017</v>
      </c>
      <c r="P107" s="109">
        <v>1</v>
      </c>
      <c r="Q107" s="143">
        <f t="shared" si="51"/>
        <v>3324.2328068496017</v>
      </c>
      <c r="R107" s="111">
        <v>0.13</v>
      </c>
      <c r="S107" s="139">
        <f t="shared" si="52"/>
        <v>3756.3830717400497</v>
      </c>
      <c r="T107" s="428"/>
      <c r="U107" s="147">
        <f t="shared" si="53"/>
        <v>3756.3830717400497</v>
      </c>
      <c r="V107" s="290"/>
      <c r="W107" s="115"/>
      <c r="X107" s="116" t="s">
        <v>115</v>
      </c>
      <c r="Y107" s="116"/>
      <c r="Z107" s="116"/>
      <c r="AA107" s="116"/>
      <c r="AB107" s="116"/>
      <c r="AC107" s="116"/>
      <c r="AD107" s="117"/>
      <c r="AE107" s="296"/>
      <c r="AF107" s="124" t="str">
        <f t="shared" si="30"/>
        <v/>
      </c>
      <c r="AG107" s="125">
        <f t="shared" ca="1" si="31"/>
        <v>16150.853740115352</v>
      </c>
      <c r="AH107" s="125" t="str">
        <f t="shared" si="32"/>
        <v/>
      </c>
      <c r="AI107" s="125" t="str">
        <f t="shared" si="33"/>
        <v/>
      </c>
      <c r="AJ107" s="125" t="str">
        <f t="shared" si="34"/>
        <v/>
      </c>
      <c r="AK107" s="125" t="str">
        <f t="shared" si="35"/>
        <v/>
      </c>
      <c r="AL107" s="125" t="str">
        <f t="shared" si="36"/>
        <v/>
      </c>
      <c r="AM107" s="126" t="str">
        <f t="shared" si="37"/>
        <v/>
      </c>
      <c r="AN107" s="342">
        <f t="shared" ca="1" si="38"/>
        <v>16150.853740115352</v>
      </c>
      <c r="AO107" s="290"/>
      <c r="AP107" s="503" t="str">
        <f t="shared" si="39"/>
        <v/>
      </c>
      <c r="AQ107" s="504">
        <f t="shared" ca="1" si="40"/>
        <v>3756.3830717400497</v>
      </c>
      <c r="AR107" s="504" t="str">
        <f t="shared" si="41"/>
        <v/>
      </c>
      <c r="AS107" s="504" t="str">
        <f t="shared" si="42"/>
        <v/>
      </c>
      <c r="AT107" s="504" t="str">
        <f t="shared" si="43"/>
        <v/>
      </c>
      <c r="AU107" s="504" t="str">
        <f t="shared" si="44"/>
        <v/>
      </c>
      <c r="AV107" s="504" t="str">
        <f t="shared" si="45"/>
        <v/>
      </c>
      <c r="AW107" s="504" t="str">
        <f t="shared" si="46"/>
        <v/>
      </c>
      <c r="AX107" s="507">
        <f t="shared" ca="1" si="47"/>
        <v>3756.3830717400497</v>
      </c>
      <c r="AY107" s="290"/>
    </row>
    <row r="108" spans="1:51" x14ac:dyDescent="0.35">
      <c r="A108" s="290"/>
      <c r="B108" s="476" t="s">
        <v>615</v>
      </c>
      <c r="C108" s="477" t="s">
        <v>2926</v>
      </c>
      <c r="D108" s="103" t="s">
        <v>254</v>
      </c>
      <c r="E108" s="103"/>
      <c r="F108" s="360" t="s">
        <v>548</v>
      </c>
      <c r="G108" s="360">
        <v>200</v>
      </c>
      <c r="H108" s="360"/>
      <c r="I108" s="360" t="s">
        <v>2460</v>
      </c>
      <c r="J108" s="104"/>
      <c r="K108" s="431">
        <v>34.654800000000002</v>
      </c>
      <c r="L108" s="138" t="str">
        <f t="shared" si="48"/>
        <v/>
      </c>
      <c r="M108" s="139">
        <f t="shared" si="50"/>
        <v>0</v>
      </c>
      <c r="N108" s="140">
        <f t="shared" si="49"/>
        <v>336.63763059084124</v>
      </c>
      <c r="O108" s="337">
        <f t="shared" si="54"/>
        <v>11666.109760599486</v>
      </c>
      <c r="P108" s="109">
        <v>1</v>
      </c>
      <c r="Q108" s="143">
        <f t="shared" si="51"/>
        <v>11666.109760599486</v>
      </c>
      <c r="R108" s="111">
        <v>0.13</v>
      </c>
      <c r="S108" s="139">
        <f t="shared" si="52"/>
        <v>13182.704029477418</v>
      </c>
      <c r="T108" s="428"/>
      <c r="U108" s="147">
        <f t="shared" si="53"/>
        <v>13182.704029477418</v>
      </c>
      <c r="V108" s="290"/>
      <c r="W108" s="115"/>
      <c r="X108" s="116" t="s">
        <v>115</v>
      </c>
      <c r="Y108" s="116"/>
      <c r="Z108" s="116"/>
      <c r="AA108" s="116"/>
      <c r="AB108" s="116"/>
      <c r="AC108" s="116"/>
      <c r="AD108" s="117"/>
      <c r="AE108" s="296"/>
      <c r="AF108" s="124" t="str">
        <f t="shared" si="30"/>
        <v/>
      </c>
      <c r="AG108" s="125">
        <f t="shared" ca="1" si="31"/>
        <v>16150.853740115352</v>
      </c>
      <c r="AH108" s="125" t="str">
        <f t="shared" si="32"/>
        <v/>
      </c>
      <c r="AI108" s="125" t="str">
        <f t="shared" si="33"/>
        <v/>
      </c>
      <c r="AJ108" s="125" t="str">
        <f t="shared" si="34"/>
        <v/>
      </c>
      <c r="AK108" s="125" t="str">
        <f t="shared" si="35"/>
        <v/>
      </c>
      <c r="AL108" s="125" t="str">
        <f t="shared" si="36"/>
        <v/>
      </c>
      <c r="AM108" s="126" t="str">
        <f t="shared" si="37"/>
        <v/>
      </c>
      <c r="AN108" s="342">
        <f t="shared" ca="1" si="38"/>
        <v>16150.853740115352</v>
      </c>
      <c r="AO108" s="290"/>
      <c r="AP108" s="503" t="str">
        <f t="shared" si="39"/>
        <v/>
      </c>
      <c r="AQ108" s="504">
        <f t="shared" ca="1" si="40"/>
        <v>13182.704029477418</v>
      </c>
      <c r="AR108" s="504" t="str">
        <f t="shared" si="41"/>
        <v/>
      </c>
      <c r="AS108" s="504" t="str">
        <f t="shared" si="42"/>
        <v/>
      </c>
      <c r="AT108" s="504" t="str">
        <f t="shared" si="43"/>
        <v/>
      </c>
      <c r="AU108" s="504" t="str">
        <f t="shared" si="44"/>
        <v/>
      </c>
      <c r="AV108" s="504" t="str">
        <f t="shared" si="45"/>
        <v/>
      </c>
      <c r="AW108" s="504" t="str">
        <f t="shared" si="46"/>
        <v/>
      </c>
      <c r="AX108" s="507">
        <f t="shared" ca="1" si="47"/>
        <v>13182.704029477418</v>
      </c>
      <c r="AY108" s="290"/>
    </row>
    <row r="109" spans="1:51" x14ac:dyDescent="0.35">
      <c r="A109" s="290"/>
      <c r="B109" s="476" t="s">
        <v>616</v>
      </c>
      <c r="C109" s="477" t="s">
        <v>2926</v>
      </c>
      <c r="D109" s="103" t="s">
        <v>254</v>
      </c>
      <c r="E109" s="103"/>
      <c r="F109" s="360" t="s">
        <v>548</v>
      </c>
      <c r="G109" s="360">
        <v>200</v>
      </c>
      <c r="H109" s="360"/>
      <c r="I109" s="360" t="s">
        <v>2460</v>
      </c>
      <c r="J109" s="104"/>
      <c r="K109" s="431">
        <v>72.411000000000001</v>
      </c>
      <c r="L109" s="138" t="str">
        <f t="shared" si="48"/>
        <v/>
      </c>
      <c r="M109" s="139">
        <f t="shared" si="50"/>
        <v>0</v>
      </c>
      <c r="N109" s="140">
        <f t="shared" si="49"/>
        <v>336.63763059084124</v>
      </c>
      <c r="O109" s="337">
        <f t="shared" si="54"/>
        <v>24376.267468713406</v>
      </c>
      <c r="P109" s="109">
        <v>1</v>
      </c>
      <c r="Q109" s="143">
        <f t="shared" si="51"/>
        <v>24376.267468713406</v>
      </c>
      <c r="R109" s="111">
        <v>0.13</v>
      </c>
      <c r="S109" s="139">
        <f t="shared" si="52"/>
        <v>27545.182239646147</v>
      </c>
      <c r="T109" s="428"/>
      <c r="U109" s="147">
        <f t="shared" si="53"/>
        <v>27545.182239646147</v>
      </c>
      <c r="V109" s="290"/>
      <c r="W109" s="115"/>
      <c r="X109" s="116" t="s">
        <v>115</v>
      </c>
      <c r="Y109" s="116"/>
      <c r="Z109" s="116"/>
      <c r="AA109" s="116"/>
      <c r="AB109" s="116"/>
      <c r="AC109" s="116"/>
      <c r="AD109" s="117"/>
      <c r="AE109" s="296"/>
      <c r="AF109" s="124" t="str">
        <f t="shared" si="30"/>
        <v/>
      </c>
      <c r="AG109" s="125">
        <f t="shared" ca="1" si="31"/>
        <v>16150.853740115352</v>
      </c>
      <c r="AH109" s="125" t="str">
        <f t="shared" si="32"/>
        <v/>
      </c>
      <c r="AI109" s="125" t="str">
        <f t="shared" si="33"/>
        <v/>
      </c>
      <c r="AJ109" s="125" t="str">
        <f t="shared" si="34"/>
        <v/>
      </c>
      <c r="AK109" s="125" t="str">
        <f t="shared" si="35"/>
        <v/>
      </c>
      <c r="AL109" s="125" t="str">
        <f t="shared" si="36"/>
        <v/>
      </c>
      <c r="AM109" s="126" t="str">
        <f t="shared" si="37"/>
        <v/>
      </c>
      <c r="AN109" s="342">
        <f t="shared" ca="1" si="38"/>
        <v>16150.853740115352</v>
      </c>
      <c r="AO109" s="290"/>
      <c r="AP109" s="503" t="str">
        <f t="shared" si="39"/>
        <v/>
      </c>
      <c r="AQ109" s="504">
        <f t="shared" ca="1" si="40"/>
        <v>27545.182239646147</v>
      </c>
      <c r="AR109" s="504" t="str">
        <f t="shared" si="41"/>
        <v/>
      </c>
      <c r="AS109" s="504" t="str">
        <f t="shared" si="42"/>
        <v/>
      </c>
      <c r="AT109" s="504" t="str">
        <f t="shared" si="43"/>
        <v/>
      </c>
      <c r="AU109" s="504" t="str">
        <f t="shared" si="44"/>
        <v/>
      </c>
      <c r="AV109" s="504" t="str">
        <f t="shared" si="45"/>
        <v/>
      </c>
      <c r="AW109" s="504" t="str">
        <f t="shared" si="46"/>
        <v/>
      </c>
      <c r="AX109" s="507">
        <f t="shared" ca="1" si="47"/>
        <v>27545.182239646147</v>
      </c>
      <c r="AY109" s="290"/>
    </row>
    <row r="110" spans="1:51" x14ac:dyDescent="0.35">
      <c r="A110" s="290"/>
      <c r="B110" s="476" t="s">
        <v>617</v>
      </c>
      <c r="C110" s="477" t="s">
        <v>2926</v>
      </c>
      <c r="D110" s="103" t="s">
        <v>254</v>
      </c>
      <c r="E110" s="103"/>
      <c r="F110" s="360" t="s">
        <v>548</v>
      </c>
      <c r="G110" s="360">
        <v>200</v>
      </c>
      <c r="H110" s="360"/>
      <c r="I110" s="360" t="s">
        <v>2460</v>
      </c>
      <c r="J110" s="104"/>
      <c r="K110" s="431">
        <v>76.327500000000001</v>
      </c>
      <c r="L110" s="138" t="str">
        <f t="shared" si="48"/>
        <v/>
      </c>
      <c r="M110" s="139">
        <f t="shared" si="50"/>
        <v>0</v>
      </c>
      <c r="N110" s="140">
        <f t="shared" si="49"/>
        <v>336.63763059084124</v>
      </c>
      <c r="O110" s="337">
        <f t="shared" si="54"/>
        <v>25694.708748922436</v>
      </c>
      <c r="P110" s="109">
        <v>1</v>
      </c>
      <c r="Q110" s="143">
        <f t="shared" si="51"/>
        <v>25694.708748922436</v>
      </c>
      <c r="R110" s="111">
        <v>0.13</v>
      </c>
      <c r="S110" s="139">
        <f t="shared" si="52"/>
        <v>29035.020886282349</v>
      </c>
      <c r="T110" s="428"/>
      <c r="U110" s="147">
        <f t="shared" si="53"/>
        <v>29035.020886282349</v>
      </c>
      <c r="V110" s="290"/>
      <c r="W110" s="115"/>
      <c r="X110" s="116" t="s">
        <v>115</v>
      </c>
      <c r="Y110" s="116"/>
      <c r="Z110" s="116"/>
      <c r="AA110" s="116"/>
      <c r="AB110" s="116"/>
      <c r="AC110" s="116"/>
      <c r="AD110" s="117"/>
      <c r="AE110" s="296"/>
      <c r="AF110" s="124" t="str">
        <f t="shared" si="30"/>
        <v/>
      </c>
      <c r="AG110" s="125">
        <f t="shared" ca="1" si="31"/>
        <v>16150.853740115352</v>
      </c>
      <c r="AH110" s="125" t="str">
        <f t="shared" si="32"/>
        <v/>
      </c>
      <c r="AI110" s="125" t="str">
        <f t="shared" si="33"/>
        <v/>
      </c>
      <c r="AJ110" s="125" t="str">
        <f t="shared" si="34"/>
        <v/>
      </c>
      <c r="AK110" s="125" t="str">
        <f t="shared" si="35"/>
        <v/>
      </c>
      <c r="AL110" s="125" t="str">
        <f t="shared" si="36"/>
        <v/>
      </c>
      <c r="AM110" s="126" t="str">
        <f t="shared" si="37"/>
        <v/>
      </c>
      <c r="AN110" s="342">
        <f t="shared" ca="1" si="38"/>
        <v>16150.853740115352</v>
      </c>
      <c r="AO110" s="290"/>
      <c r="AP110" s="503" t="str">
        <f t="shared" si="39"/>
        <v/>
      </c>
      <c r="AQ110" s="504">
        <f t="shared" ca="1" si="40"/>
        <v>29035.020886282349</v>
      </c>
      <c r="AR110" s="504" t="str">
        <f t="shared" si="41"/>
        <v/>
      </c>
      <c r="AS110" s="504" t="str">
        <f t="shared" si="42"/>
        <v/>
      </c>
      <c r="AT110" s="504" t="str">
        <f t="shared" si="43"/>
        <v/>
      </c>
      <c r="AU110" s="504" t="str">
        <f t="shared" si="44"/>
        <v/>
      </c>
      <c r="AV110" s="504" t="str">
        <f t="shared" si="45"/>
        <v/>
      </c>
      <c r="AW110" s="504" t="str">
        <f t="shared" si="46"/>
        <v/>
      </c>
      <c r="AX110" s="507">
        <f t="shared" ca="1" si="47"/>
        <v>29035.020886282349</v>
      </c>
      <c r="AY110" s="290"/>
    </row>
    <row r="111" spans="1:51" x14ac:dyDescent="0.35">
      <c r="A111" s="290"/>
      <c r="B111" s="476" t="s">
        <v>618</v>
      </c>
      <c r="C111" s="477" t="s">
        <v>2926</v>
      </c>
      <c r="D111" s="103" t="s">
        <v>254</v>
      </c>
      <c r="E111" s="103"/>
      <c r="F111" s="360" t="s">
        <v>548</v>
      </c>
      <c r="G111" s="360">
        <v>200</v>
      </c>
      <c r="H111" s="360"/>
      <c r="I111" s="360" t="s">
        <v>2460</v>
      </c>
      <c r="J111" s="104"/>
      <c r="K111" s="431">
        <v>90.624200000000002</v>
      </c>
      <c r="L111" s="138" t="str">
        <f t="shared" si="48"/>
        <v/>
      </c>
      <c r="M111" s="139">
        <f t="shared" si="50"/>
        <v>0</v>
      </c>
      <c r="N111" s="140">
        <f t="shared" si="49"/>
        <v>336.63763059084124</v>
      </c>
      <c r="O111" s="337">
        <f t="shared" si="54"/>
        <v>30507.515962190515</v>
      </c>
      <c r="P111" s="109">
        <v>1</v>
      </c>
      <c r="Q111" s="143">
        <f t="shared" si="51"/>
        <v>30507.515962190515</v>
      </c>
      <c r="R111" s="111">
        <v>0.13</v>
      </c>
      <c r="S111" s="139">
        <f t="shared" si="52"/>
        <v>34473.493037275279</v>
      </c>
      <c r="T111" s="428"/>
      <c r="U111" s="147">
        <f t="shared" si="53"/>
        <v>34473.493037275279</v>
      </c>
      <c r="V111" s="290"/>
      <c r="W111" s="115"/>
      <c r="X111" s="116" t="s">
        <v>115</v>
      </c>
      <c r="Y111" s="116"/>
      <c r="Z111" s="116"/>
      <c r="AA111" s="116"/>
      <c r="AB111" s="116"/>
      <c r="AC111" s="116"/>
      <c r="AD111" s="117"/>
      <c r="AE111" s="296"/>
      <c r="AF111" s="124" t="str">
        <f t="shared" si="30"/>
        <v/>
      </c>
      <c r="AG111" s="125">
        <f t="shared" ca="1" si="31"/>
        <v>16150.853740115352</v>
      </c>
      <c r="AH111" s="125" t="str">
        <f t="shared" si="32"/>
        <v/>
      </c>
      <c r="AI111" s="125" t="str">
        <f t="shared" si="33"/>
        <v/>
      </c>
      <c r="AJ111" s="125" t="str">
        <f t="shared" si="34"/>
        <v/>
      </c>
      <c r="AK111" s="125" t="str">
        <f t="shared" si="35"/>
        <v/>
      </c>
      <c r="AL111" s="125" t="str">
        <f t="shared" si="36"/>
        <v/>
      </c>
      <c r="AM111" s="126" t="str">
        <f t="shared" si="37"/>
        <v/>
      </c>
      <c r="AN111" s="342">
        <f t="shared" ca="1" si="38"/>
        <v>16150.853740115352</v>
      </c>
      <c r="AO111" s="290"/>
      <c r="AP111" s="503" t="str">
        <f t="shared" si="39"/>
        <v/>
      </c>
      <c r="AQ111" s="504">
        <f t="shared" ca="1" si="40"/>
        <v>34473.493037275279</v>
      </c>
      <c r="AR111" s="504" t="str">
        <f t="shared" si="41"/>
        <v/>
      </c>
      <c r="AS111" s="504" t="str">
        <f t="shared" si="42"/>
        <v/>
      </c>
      <c r="AT111" s="504" t="str">
        <f t="shared" si="43"/>
        <v/>
      </c>
      <c r="AU111" s="504" t="str">
        <f t="shared" si="44"/>
        <v/>
      </c>
      <c r="AV111" s="504" t="str">
        <f t="shared" si="45"/>
        <v/>
      </c>
      <c r="AW111" s="504" t="str">
        <f t="shared" si="46"/>
        <v/>
      </c>
      <c r="AX111" s="507">
        <f t="shared" ca="1" si="47"/>
        <v>34473.493037275279</v>
      </c>
      <c r="AY111" s="290"/>
    </row>
    <row r="112" spans="1:51" x14ac:dyDescent="0.35">
      <c r="A112" s="290"/>
      <c r="B112" s="476" t="s">
        <v>619</v>
      </c>
      <c r="C112" s="477" t="e">
        <v>#N/A</v>
      </c>
      <c r="D112" s="103" t="s">
        <v>254</v>
      </c>
      <c r="E112" s="103"/>
      <c r="F112" s="360" t="s">
        <v>548</v>
      </c>
      <c r="G112" s="360">
        <v>200</v>
      </c>
      <c r="H112" s="360"/>
      <c r="I112" s="360" t="s">
        <v>2460</v>
      </c>
      <c r="J112" s="104"/>
      <c r="K112" s="431">
        <v>50.7973</v>
      </c>
      <c r="L112" s="138" t="str">
        <f t="shared" si="48"/>
        <v/>
      </c>
      <c r="M112" s="139">
        <f t="shared" si="50"/>
        <v>0</v>
      </c>
      <c r="N112" s="140">
        <f t="shared" si="49"/>
        <v>336.63763059084124</v>
      </c>
      <c r="O112" s="337">
        <f t="shared" si="54"/>
        <v>17100.28271241214</v>
      </c>
      <c r="P112" s="109">
        <v>1</v>
      </c>
      <c r="Q112" s="143">
        <f t="shared" si="51"/>
        <v>17100.28271241214</v>
      </c>
      <c r="R112" s="111">
        <v>0.13</v>
      </c>
      <c r="S112" s="139">
        <f t="shared" si="52"/>
        <v>19323.319465025717</v>
      </c>
      <c r="T112" s="428"/>
      <c r="U112" s="147">
        <f t="shared" si="53"/>
        <v>19323.319465025717</v>
      </c>
      <c r="V112" s="290"/>
      <c r="W112" s="115"/>
      <c r="X112" s="116" t="s">
        <v>115</v>
      </c>
      <c r="Y112" s="116"/>
      <c r="Z112" s="116"/>
      <c r="AA112" s="116"/>
      <c r="AB112" s="116"/>
      <c r="AC112" s="116"/>
      <c r="AD112" s="117"/>
      <c r="AE112" s="296"/>
      <c r="AF112" s="124" t="str">
        <f t="shared" si="30"/>
        <v/>
      </c>
      <c r="AG112" s="125">
        <f t="shared" ca="1" si="31"/>
        <v>16150.853740115352</v>
      </c>
      <c r="AH112" s="125" t="str">
        <f t="shared" si="32"/>
        <v/>
      </c>
      <c r="AI112" s="125" t="str">
        <f t="shared" si="33"/>
        <v/>
      </c>
      <c r="AJ112" s="125" t="str">
        <f t="shared" si="34"/>
        <v/>
      </c>
      <c r="AK112" s="125" t="str">
        <f t="shared" si="35"/>
        <v/>
      </c>
      <c r="AL112" s="125" t="str">
        <f t="shared" si="36"/>
        <v/>
      </c>
      <c r="AM112" s="126" t="str">
        <f t="shared" si="37"/>
        <v/>
      </c>
      <c r="AN112" s="342">
        <f t="shared" ca="1" si="38"/>
        <v>16150.853740115352</v>
      </c>
      <c r="AO112" s="290"/>
      <c r="AP112" s="503" t="str">
        <f t="shared" si="39"/>
        <v/>
      </c>
      <c r="AQ112" s="504">
        <f t="shared" ca="1" si="40"/>
        <v>19323.319465025717</v>
      </c>
      <c r="AR112" s="504" t="str">
        <f t="shared" si="41"/>
        <v/>
      </c>
      <c r="AS112" s="504" t="str">
        <f t="shared" si="42"/>
        <v/>
      </c>
      <c r="AT112" s="504" t="str">
        <f t="shared" si="43"/>
        <v/>
      </c>
      <c r="AU112" s="504" t="str">
        <f t="shared" si="44"/>
        <v/>
      </c>
      <c r="AV112" s="504" t="str">
        <f t="shared" si="45"/>
        <v/>
      </c>
      <c r="AW112" s="504" t="str">
        <f t="shared" si="46"/>
        <v/>
      </c>
      <c r="AX112" s="507">
        <f t="shared" ca="1" si="47"/>
        <v>19323.319465025717</v>
      </c>
      <c r="AY112" s="290"/>
    </row>
    <row r="113" spans="1:51" x14ac:dyDescent="0.35">
      <c r="A113" s="290"/>
      <c r="B113" s="476" t="s">
        <v>620</v>
      </c>
      <c r="C113" s="477" t="e">
        <v>#N/A</v>
      </c>
      <c r="D113" s="103" t="s">
        <v>254</v>
      </c>
      <c r="E113" s="103"/>
      <c r="F113" s="360" t="s">
        <v>548</v>
      </c>
      <c r="G113" s="360">
        <v>250</v>
      </c>
      <c r="H113" s="360"/>
      <c r="I113" s="360" t="s">
        <v>2462</v>
      </c>
      <c r="J113" s="104"/>
      <c r="K113" s="431">
        <v>7.5034400000000003</v>
      </c>
      <c r="L113" s="138" t="str">
        <f t="shared" si="48"/>
        <v/>
      </c>
      <c r="M113" s="139">
        <f t="shared" si="50"/>
        <v>0</v>
      </c>
      <c r="N113" s="140">
        <f t="shared" si="49"/>
        <v>562.2901726186077</v>
      </c>
      <c r="O113" s="337">
        <f t="shared" si="54"/>
        <v>4219.1105728333659</v>
      </c>
      <c r="P113" s="109">
        <v>1</v>
      </c>
      <c r="Q113" s="143">
        <f t="shared" si="51"/>
        <v>4219.1105728333659</v>
      </c>
      <c r="R113" s="111">
        <v>0.13</v>
      </c>
      <c r="S113" s="139">
        <f t="shared" si="52"/>
        <v>4767.5949473017026</v>
      </c>
      <c r="T113" s="428"/>
      <c r="U113" s="147">
        <f t="shared" si="53"/>
        <v>4767.5949473017026</v>
      </c>
      <c r="V113" s="290"/>
      <c r="W113" s="115"/>
      <c r="X113" s="116" t="s">
        <v>115</v>
      </c>
      <c r="Y113" s="116"/>
      <c r="Z113" s="116"/>
      <c r="AA113" s="116"/>
      <c r="AB113" s="116"/>
      <c r="AC113" s="116"/>
      <c r="AD113" s="117"/>
      <c r="AE113" s="296"/>
      <c r="AF113" s="124" t="str">
        <f t="shared" si="30"/>
        <v/>
      </c>
      <c r="AG113" s="125">
        <f t="shared" ca="1" si="31"/>
        <v>16150.853740115352</v>
      </c>
      <c r="AH113" s="125" t="str">
        <f t="shared" si="32"/>
        <v/>
      </c>
      <c r="AI113" s="125" t="str">
        <f t="shared" si="33"/>
        <v/>
      </c>
      <c r="AJ113" s="125" t="str">
        <f t="shared" si="34"/>
        <v/>
      </c>
      <c r="AK113" s="125" t="str">
        <f t="shared" si="35"/>
        <v/>
      </c>
      <c r="AL113" s="125" t="str">
        <f t="shared" si="36"/>
        <v/>
      </c>
      <c r="AM113" s="126" t="str">
        <f t="shared" si="37"/>
        <v/>
      </c>
      <c r="AN113" s="342">
        <f t="shared" ca="1" si="38"/>
        <v>16150.853740115352</v>
      </c>
      <c r="AO113" s="290"/>
      <c r="AP113" s="503" t="str">
        <f t="shared" si="39"/>
        <v/>
      </c>
      <c r="AQ113" s="504">
        <f t="shared" ca="1" si="40"/>
        <v>4767.5949473017026</v>
      </c>
      <c r="AR113" s="504" t="str">
        <f t="shared" si="41"/>
        <v/>
      </c>
      <c r="AS113" s="504" t="str">
        <f t="shared" si="42"/>
        <v/>
      </c>
      <c r="AT113" s="504" t="str">
        <f t="shared" si="43"/>
        <v/>
      </c>
      <c r="AU113" s="504" t="str">
        <f t="shared" si="44"/>
        <v/>
      </c>
      <c r="AV113" s="504" t="str">
        <f t="shared" si="45"/>
        <v/>
      </c>
      <c r="AW113" s="504" t="str">
        <f t="shared" si="46"/>
        <v/>
      </c>
      <c r="AX113" s="507">
        <f t="shared" ca="1" si="47"/>
        <v>4767.5949473017026</v>
      </c>
      <c r="AY113" s="290"/>
    </row>
    <row r="114" spans="1:51" x14ac:dyDescent="0.35">
      <c r="A114" s="290"/>
      <c r="B114" s="476" t="s">
        <v>621</v>
      </c>
      <c r="C114" s="477" t="e">
        <v>#N/A</v>
      </c>
      <c r="D114" s="103" t="s">
        <v>254</v>
      </c>
      <c r="E114" s="103"/>
      <c r="F114" s="360" t="s">
        <v>548</v>
      </c>
      <c r="G114" s="360">
        <v>250</v>
      </c>
      <c r="H114" s="360"/>
      <c r="I114" s="360" t="s">
        <v>2462</v>
      </c>
      <c r="J114" s="104"/>
      <c r="K114" s="431">
        <v>88.359800000000007</v>
      </c>
      <c r="L114" s="138" t="str">
        <f t="shared" si="48"/>
        <v/>
      </c>
      <c r="M114" s="139">
        <f t="shared" si="50"/>
        <v>0</v>
      </c>
      <c r="N114" s="140">
        <f t="shared" si="49"/>
        <v>562.2901726186077</v>
      </c>
      <c r="O114" s="337">
        <f t="shared" si="54"/>
        <v>49683.847194545655</v>
      </c>
      <c r="P114" s="109">
        <v>1</v>
      </c>
      <c r="Q114" s="143">
        <f t="shared" si="51"/>
        <v>49683.847194545655</v>
      </c>
      <c r="R114" s="111">
        <v>0.13</v>
      </c>
      <c r="S114" s="139">
        <f t="shared" si="52"/>
        <v>56142.747329836588</v>
      </c>
      <c r="T114" s="428"/>
      <c r="U114" s="147">
        <f t="shared" si="53"/>
        <v>56142.747329836588</v>
      </c>
      <c r="V114" s="290"/>
      <c r="W114" s="115"/>
      <c r="X114" s="116" t="s">
        <v>115</v>
      </c>
      <c r="Y114" s="116"/>
      <c r="Z114" s="116"/>
      <c r="AA114" s="116"/>
      <c r="AB114" s="116"/>
      <c r="AC114" s="116"/>
      <c r="AD114" s="117"/>
      <c r="AE114" s="296"/>
      <c r="AF114" s="124" t="str">
        <f t="shared" si="30"/>
        <v/>
      </c>
      <c r="AG114" s="125">
        <f t="shared" ca="1" si="31"/>
        <v>16150.853740115352</v>
      </c>
      <c r="AH114" s="125" t="str">
        <f t="shared" si="32"/>
        <v/>
      </c>
      <c r="AI114" s="125" t="str">
        <f t="shared" si="33"/>
        <v/>
      </c>
      <c r="AJ114" s="125" t="str">
        <f t="shared" si="34"/>
        <v/>
      </c>
      <c r="AK114" s="125" t="str">
        <f t="shared" si="35"/>
        <v/>
      </c>
      <c r="AL114" s="125" t="str">
        <f t="shared" si="36"/>
        <v/>
      </c>
      <c r="AM114" s="126" t="str">
        <f t="shared" si="37"/>
        <v/>
      </c>
      <c r="AN114" s="342">
        <f t="shared" ca="1" si="38"/>
        <v>16150.853740115352</v>
      </c>
      <c r="AO114" s="290"/>
      <c r="AP114" s="503" t="str">
        <f t="shared" si="39"/>
        <v/>
      </c>
      <c r="AQ114" s="504">
        <f t="shared" ca="1" si="40"/>
        <v>56142.747329836588</v>
      </c>
      <c r="AR114" s="504" t="str">
        <f t="shared" si="41"/>
        <v/>
      </c>
      <c r="AS114" s="504" t="str">
        <f t="shared" si="42"/>
        <v/>
      </c>
      <c r="AT114" s="504" t="str">
        <f t="shared" si="43"/>
        <v/>
      </c>
      <c r="AU114" s="504" t="str">
        <f t="shared" si="44"/>
        <v/>
      </c>
      <c r="AV114" s="504" t="str">
        <f t="shared" si="45"/>
        <v/>
      </c>
      <c r="AW114" s="504" t="str">
        <f t="shared" si="46"/>
        <v/>
      </c>
      <c r="AX114" s="507">
        <f t="shared" ca="1" si="47"/>
        <v>56142.747329836588</v>
      </c>
      <c r="AY114" s="290"/>
    </row>
    <row r="115" spans="1:51" x14ac:dyDescent="0.35">
      <c r="A115" s="290"/>
      <c r="B115" s="476" t="s">
        <v>622</v>
      </c>
      <c r="C115" s="477" t="e">
        <v>#N/A</v>
      </c>
      <c r="D115" s="103" t="s">
        <v>254</v>
      </c>
      <c r="E115" s="103"/>
      <c r="F115" s="360" t="s">
        <v>548</v>
      </c>
      <c r="G115" s="360">
        <v>250</v>
      </c>
      <c r="H115" s="360"/>
      <c r="I115" s="360" t="s">
        <v>2462</v>
      </c>
      <c r="J115" s="104"/>
      <c r="K115" s="431">
        <v>86.578199999999995</v>
      </c>
      <c r="L115" s="138" t="str">
        <f t="shared" si="48"/>
        <v/>
      </c>
      <c r="M115" s="139">
        <f t="shared" si="50"/>
        <v>0</v>
      </c>
      <c r="N115" s="140">
        <f t="shared" si="49"/>
        <v>562.2901726186077</v>
      </c>
      <c r="O115" s="337">
        <f t="shared" si="54"/>
        <v>48682.071023008335</v>
      </c>
      <c r="P115" s="109">
        <v>1</v>
      </c>
      <c r="Q115" s="143">
        <f t="shared" si="51"/>
        <v>48682.071023008335</v>
      </c>
      <c r="R115" s="111">
        <v>0.13</v>
      </c>
      <c r="S115" s="139">
        <f t="shared" si="52"/>
        <v>55010.740255999415</v>
      </c>
      <c r="T115" s="428"/>
      <c r="U115" s="147">
        <f t="shared" si="53"/>
        <v>55010.740255999415</v>
      </c>
      <c r="V115" s="290"/>
      <c r="W115" s="115"/>
      <c r="X115" s="116" t="s">
        <v>115</v>
      </c>
      <c r="Y115" s="116"/>
      <c r="Z115" s="116"/>
      <c r="AA115" s="116"/>
      <c r="AB115" s="116"/>
      <c r="AC115" s="116"/>
      <c r="AD115" s="117"/>
      <c r="AE115" s="296"/>
      <c r="AF115" s="124" t="str">
        <f t="shared" si="30"/>
        <v/>
      </c>
      <c r="AG115" s="125">
        <f t="shared" ca="1" si="31"/>
        <v>16150.853740115352</v>
      </c>
      <c r="AH115" s="125" t="str">
        <f t="shared" si="32"/>
        <v/>
      </c>
      <c r="AI115" s="125" t="str">
        <f t="shared" si="33"/>
        <v/>
      </c>
      <c r="AJ115" s="125" t="str">
        <f t="shared" si="34"/>
        <v/>
      </c>
      <c r="AK115" s="125" t="str">
        <f t="shared" si="35"/>
        <v/>
      </c>
      <c r="AL115" s="125" t="str">
        <f t="shared" si="36"/>
        <v/>
      </c>
      <c r="AM115" s="126" t="str">
        <f t="shared" si="37"/>
        <v/>
      </c>
      <c r="AN115" s="342">
        <f t="shared" ca="1" si="38"/>
        <v>16150.853740115352</v>
      </c>
      <c r="AO115" s="290"/>
      <c r="AP115" s="503" t="str">
        <f t="shared" si="39"/>
        <v/>
      </c>
      <c r="AQ115" s="504">
        <f t="shared" ca="1" si="40"/>
        <v>55010.740255999415</v>
      </c>
      <c r="AR115" s="504" t="str">
        <f t="shared" si="41"/>
        <v/>
      </c>
      <c r="AS115" s="504" t="str">
        <f t="shared" si="42"/>
        <v/>
      </c>
      <c r="AT115" s="504" t="str">
        <f t="shared" si="43"/>
        <v/>
      </c>
      <c r="AU115" s="504" t="str">
        <f t="shared" si="44"/>
        <v/>
      </c>
      <c r="AV115" s="504" t="str">
        <f t="shared" si="45"/>
        <v/>
      </c>
      <c r="AW115" s="504" t="str">
        <f t="shared" si="46"/>
        <v/>
      </c>
      <c r="AX115" s="507">
        <f t="shared" ca="1" si="47"/>
        <v>55010.740255999415</v>
      </c>
      <c r="AY115" s="290"/>
    </row>
    <row r="116" spans="1:51" x14ac:dyDescent="0.35">
      <c r="A116" s="290"/>
      <c r="B116" s="476" t="s">
        <v>623</v>
      </c>
      <c r="C116" s="477" t="e">
        <v>#N/A</v>
      </c>
      <c r="D116" s="103" t="s">
        <v>254</v>
      </c>
      <c r="E116" s="103"/>
      <c r="F116" s="360" t="s">
        <v>548</v>
      </c>
      <c r="G116" s="360">
        <v>250</v>
      </c>
      <c r="H116" s="360"/>
      <c r="I116" s="360" t="s">
        <v>2462</v>
      </c>
      <c r="J116" s="104"/>
      <c r="K116" s="431">
        <v>11.948600000000001</v>
      </c>
      <c r="L116" s="138" t="str">
        <f t="shared" si="48"/>
        <v/>
      </c>
      <c r="M116" s="139">
        <f t="shared" si="50"/>
        <v>0</v>
      </c>
      <c r="N116" s="140">
        <f t="shared" si="49"/>
        <v>562.2901726186077</v>
      </c>
      <c r="O116" s="337">
        <f t="shared" si="54"/>
        <v>6718.5803565506967</v>
      </c>
      <c r="P116" s="109">
        <v>1</v>
      </c>
      <c r="Q116" s="143">
        <f t="shared" si="51"/>
        <v>6718.5803565506967</v>
      </c>
      <c r="R116" s="111">
        <v>0.13</v>
      </c>
      <c r="S116" s="139">
        <f t="shared" si="52"/>
        <v>7591.9958029022864</v>
      </c>
      <c r="T116" s="428"/>
      <c r="U116" s="147">
        <f t="shared" si="53"/>
        <v>7591.9958029022864</v>
      </c>
      <c r="V116" s="290"/>
      <c r="W116" s="115"/>
      <c r="X116" s="116" t="s">
        <v>115</v>
      </c>
      <c r="Y116" s="116"/>
      <c r="Z116" s="116"/>
      <c r="AA116" s="116"/>
      <c r="AB116" s="116"/>
      <c r="AC116" s="116"/>
      <c r="AD116" s="117"/>
      <c r="AE116" s="296"/>
      <c r="AF116" s="124" t="str">
        <f t="shared" si="30"/>
        <v/>
      </c>
      <c r="AG116" s="125">
        <f t="shared" ca="1" si="31"/>
        <v>16150.853740115352</v>
      </c>
      <c r="AH116" s="125" t="str">
        <f t="shared" si="32"/>
        <v/>
      </c>
      <c r="AI116" s="125" t="str">
        <f t="shared" si="33"/>
        <v/>
      </c>
      <c r="AJ116" s="125" t="str">
        <f t="shared" si="34"/>
        <v/>
      </c>
      <c r="AK116" s="125" t="str">
        <f t="shared" si="35"/>
        <v/>
      </c>
      <c r="AL116" s="125" t="str">
        <f t="shared" si="36"/>
        <v/>
      </c>
      <c r="AM116" s="126" t="str">
        <f t="shared" si="37"/>
        <v/>
      </c>
      <c r="AN116" s="342">
        <f t="shared" ca="1" si="38"/>
        <v>16150.853740115352</v>
      </c>
      <c r="AO116" s="290"/>
      <c r="AP116" s="503" t="str">
        <f t="shared" si="39"/>
        <v/>
      </c>
      <c r="AQ116" s="504">
        <f t="shared" ca="1" si="40"/>
        <v>7591.9958029022864</v>
      </c>
      <c r="AR116" s="504" t="str">
        <f t="shared" si="41"/>
        <v/>
      </c>
      <c r="AS116" s="504" t="str">
        <f t="shared" si="42"/>
        <v/>
      </c>
      <c r="AT116" s="504" t="str">
        <f t="shared" si="43"/>
        <v/>
      </c>
      <c r="AU116" s="504" t="str">
        <f t="shared" si="44"/>
        <v/>
      </c>
      <c r="AV116" s="504" t="str">
        <f t="shared" si="45"/>
        <v/>
      </c>
      <c r="AW116" s="504" t="str">
        <f t="shared" si="46"/>
        <v/>
      </c>
      <c r="AX116" s="507">
        <f t="shared" ca="1" si="47"/>
        <v>7591.9958029022864</v>
      </c>
      <c r="AY116" s="290"/>
    </row>
    <row r="117" spans="1:51" x14ac:dyDescent="0.35">
      <c r="A117" s="290"/>
      <c r="B117" s="476" t="s">
        <v>624</v>
      </c>
      <c r="C117" s="477" t="e">
        <v>#N/A</v>
      </c>
      <c r="D117" s="103" t="s">
        <v>254</v>
      </c>
      <c r="E117" s="103"/>
      <c r="F117" s="360" t="s">
        <v>548</v>
      </c>
      <c r="G117" s="360">
        <v>200</v>
      </c>
      <c r="H117" s="360"/>
      <c r="I117" s="360" t="s">
        <v>2460</v>
      </c>
      <c r="J117" s="104"/>
      <c r="K117" s="431">
        <v>25.094899999999999</v>
      </c>
      <c r="L117" s="138" t="str">
        <f t="shared" si="48"/>
        <v/>
      </c>
      <c r="M117" s="139">
        <f t="shared" si="50"/>
        <v>0</v>
      </c>
      <c r="N117" s="140">
        <f t="shared" si="49"/>
        <v>336.63763059084124</v>
      </c>
      <c r="O117" s="337">
        <f t="shared" si="54"/>
        <v>8447.8876759141021</v>
      </c>
      <c r="P117" s="109">
        <v>1</v>
      </c>
      <c r="Q117" s="143">
        <f t="shared" si="51"/>
        <v>8447.8876759141021</v>
      </c>
      <c r="R117" s="111">
        <v>0.13</v>
      </c>
      <c r="S117" s="139">
        <f t="shared" si="52"/>
        <v>9546.1130737829353</v>
      </c>
      <c r="T117" s="428"/>
      <c r="U117" s="147">
        <f t="shared" si="53"/>
        <v>9546.1130737829353</v>
      </c>
      <c r="V117" s="290"/>
      <c r="W117" s="115"/>
      <c r="X117" s="116" t="s">
        <v>115</v>
      </c>
      <c r="Y117" s="116"/>
      <c r="Z117" s="116"/>
      <c r="AA117" s="116"/>
      <c r="AB117" s="116"/>
      <c r="AC117" s="116"/>
      <c r="AD117" s="117"/>
      <c r="AE117" s="296"/>
      <c r="AF117" s="124" t="str">
        <f t="shared" si="30"/>
        <v/>
      </c>
      <c r="AG117" s="125">
        <f t="shared" ca="1" si="31"/>
        <v>16150.853740115352</v>
      </c>
      <c r="AH117" s="125" t="str">
        <f t="shared" si="32"/>
        <v/>
      </c>
      <c r="AI117" s="125" t="str">
        <f t="shared" si="33"/>
        <v/>
      </c>
      <c r="AJ117" s="125" t="str">
        <f t="shared" si="34"/>
        <v/>
      </c>
      <c r="AK117" s="125" t="str">
        <f t="shared" si="35"/>
        <v/>
      </c>
      <c r="AL117" s="125" t="str">
        <f t="shared" si="36"/>
        <v/>
      </c>
      <c r="AM117" s="126" t="str">
        <f t="shared" si="37"/>
        <v/>
      </c>
      <c r="AN117" s="342">
        <f t="shared" ca="1" si="38"/>
        <v>16150.853740115352</v>
      </c>
      <c r="AO117" s="290"/>
      <c r="AP117" s="503" t="str">
        <f t="shared" si="39"/>
        <v/>
      </c>
      <c r="AQ117" s="504">
        <f t="shared" ca="1" si="40"/>
        <v>9546.1130737829353</v>
      </c>
      <c r="AR117" s="504" t="str">
        <f t="shared" si="41"/>
        <v/>
      </c>
      <c r="AS117" s="504" t="str">
        <f t="shared" si="42"/>
        <v/>
      </c>
      <c r="AT117" s="504" t="str">
        <f t="shared" si="43"/>
        <v/>
      </c>
      <c r="AU117" s="504" t="str">
        <f t="shared" si="44"/>
        <v/>
      </c>
      <c r="AV117" s="504" t="str">
        <f t="shared" si="45"/>
        <v/>
      </c>
      <c r="AW117" s="504" t="str">
        <f t="shared" si="46"/>
        <v/>
      </c>
      <c r="AX117" s="507">
        <f t="shared" ca="1" si="47"/>
        <v>9546.1130737829353</v>
      </c>
      <c r="AY117" s="290"/>
    </row>
    <row r="118" spans="1:51" x14ac:dyDescent="0.35">
      <c r="A118" s="290"/>
      <c r="B118" s="476" t="s">
        <v>625</v>
      </c>
      <c r="C118" s="477" t="s">
        <v>2930</v>
      </c>
      <c r="D118" s="103" t="s">
        <v>254</v>
      </c>
      <c r="E118" s="103"/>
      <c r="F118" s="360" t="s">
        <v>265</v>
      </c>
      <c r="G118" s="360">
        <v>375</v>
      </c>
      <c r="H118" s="360"/>
      <c r="I118" s="360" t="s">
        <v>1046</v>
      </c>
      <c r="J118" s="104"/>
      <c r="K118" s="431">
        <v>14.5906</v>
      </c>
      <c r="L118" s="138" t="str">
        <f t="shared" si="48"/>
        <v/>
      </c>
      <c r="M118" s="139">
        <f t="shared" si="50"/>
        <v>0</v>
      </c>
      <c r="N118" s="140">
        <f t="shared" si="49"/>
        <v>900.7759335185624</v>
      </c>
      <c r="O118" s="337">
        <f t="shared" si="54"/>
        <v>13142.861335595937</v>
      </c>
      <c r="P118" s="109">
        <v>1</v>
      </c>
      <c r="Q118" s="143">
        <f t="shared" si="51"/>
        <v>13142.861335595937</v>
      </c>
      <c r="R118" s="111">
        <v>0.13</v>
      </c>
      <c r="S118" s="139">
        <f t="shared" si="52"/>
        <v>14851.433309223406</v>
      </c>
      <c r="T118" s="428"/>
      <c r="U118" s="147">
        <f t="shared" si="53"/>
        <v>14851.433309223406</v>
      </c>
      <c r="V118" s="290"/>
      <c r="W118" s="115"/>
      <c r="X118" s="116" t="s">
        <v>115</v>
      </c>
      <c r="Y118" s="116"/>
      <c r="Z118" s="116"/>
      <c r="AA118" s="116"/>
      <c r="AB118" s="116"/>
      <c r="AC118" s="116"/>
      <c r="AD118" s="117"/>
      <c r="AE118" s="296"/>
      <c r="AF118" s="124" t="str">
        <f t="shared" si="30"/>
        <v/>
      </c>
      <c r="AG118" s="125">
        <f t="shared" ca="1" si="31"/>
        <v>16150.853740115352</v>
      </c>
      <c r="AH118" s="125" t="str">
        <f t="shared" si="32"/>
        <v/>
      </c>
      <c r="AI118" s="125" t="str">
        <f t="shared" si="33"/>
        <v/>
      </c>
      <c r="AJ118" s="125" t="str">
        <f t="shared" si="34"/>
        <v/>
      </c>
      <c r="AK118" s="125" t="str">
        <f t="shared" si="35"/>
        <v/>
      </c>
      <c r="AL118" s="125" t="str">
        <f t="shared" si="36"/>
        <v/>
      </c>
      <c r="AM118" s="126" t="str">
        <f t="shared" si="37"/>
        <v/>
      </c>
      <c r="AN118" s="342">
        <f t="shared" ca="1" si="38"/>
        <v>16150.853740115352</v>
      </c>
      <c r="AO118" s="290"/>
      <c r="AP118" s="503" t="str">
        <f t="shared" si="39"/>
        <v/>
      </c>
      <c r="AQ118" s="504">
        <f t="shared" ca="1" si="40"/>
        <v>14851.433309223406</v>
      </c>
      <c r="AR118" s="504" t="str">
        <f t="shared" si="41"/>
        <v/>
      </c>
      <c r="AS118" s="504" t="str">
        <f t="shared" si="42"/>
        <v/>
      </c>
      <c r="AT118" s="504" t="str">
        <f t="shared" si="43"/>
        <v/>
      </c>
      <c r="AU118" s="504" t="str">
        <f t="shared" si="44"/>
        <v/>
      </c>
      <c r="AV118" s="504" t="str">
        <f t="shared" si="45"/>
        <v/>
      </c>
      <c r="AW118" s="504" t="str">
        <f t="shared" si="46"/>
        <v/>
      </c>
      <c r="AX118" s="507">
        <f t="shared" ca="1" si="47"/>
        <v>14851.433309223406</v>
      </c>
      <c r="AY118" s="290"/>
    </row>
    <row r="119" spans="1:51" x14ac:dyDescent="0.35">
      <c r="A119" s="290"/>
      <c r="B119" s="476" t="s">
        <v>626</v>
      </c>
      <c r="C119" s="477" t="s">
        <v>2930</v>
      </c>
      <c r="D119" s="103" t="s">
        <v>254</v>
      </c>
      <c r="E119" s="103"/>
      <c r="F119" s="360" t="s">
        <v>548</v>
      </c>
      <c r="G119" s="360">
        <v>375</v>
      </c>
      <c r="H119" s="360"/>
      <c r="I119" s="360" t="s">
        <v>2466</v>
      </c>
      <c r="J119" s="104"/>
      <c r="K119" s="431">
        <v>13.219900000000001</v>
      </c>
      <c r="L119" s="138" t="str">
        <f t="shared" si="48"/>
        <v/>
      </c>
      <c r="M119" s="139">
        <f t="shared" si="50"/>
        <v>0</v>
      </c>
      <c r="N119" s="140">
        <f t="shared" si="49"/>
        <v>900.7759335185624</v>
      </c>
      <c r="O119" s="337">
        <f t="shared" si="54"/>
        <v>11908.167763522044</v>
      </c>
      <c r="P119" s="109">
        <v>1</v>
      </c>
      <c r="Q119" s="143">
        <f t="shared" si="51"/>
        <v>11908.167763522044</v>
      </c>
      <c r="R119" s="111">
        <v>0.13</v>
      </c>
      <c r="S119" s="139">
        <f t="shared" si="52"/>
        <v>13456.229572779908</v>
      </c>
      <c r="T119" s="428"/>
      <c r="U119" s="147">
        <f t="shared" si="53"/>
        <v>13456.229572779908</v>
      </c>
      <c r="V119" s="290"/>
      <c r="W119" s="115"/>
      <c r="X119" s="116" t="s">
        <v>115</v>
      </c>
      <c r="Y119" s="116"/>
      <c r="Z119" s="116"/>
      <c r="AA119" s="116"/>
      <c r="AB119" s="116"/>
      <c r="AC119" s="116"/>
      <c r="AD119" s="117"/>
      <c r="AE119" s="296"/>
      <c r="AF119" s="124" t="str">
        <f t="shared" si="30"/>
        <v/>
      </c>
      <c r="AG119" s="125">
        <f t="shared" ca="1" si="31"/>
        <v>16150.853740115352</v>
      </c>
      <c r="AH119" s="125" t="str">
        <f t="shared" si="32"/>
        <v/>
      </c>
      <c r="AI119" s="125" t="str">
        <f t="shared" si="33"/>
        <v/>
      </c>
      <c r="AJ119" s="125" t="str">
        <f t="shared" si="34"/>
        <v/>
      </c>
      <c r="AK119" s="125" t="str">
        <f t="shared" si="35"/>
        <v/>
      </c>
      <c r="AL119" s="125" t="str">
        <f t="shared" si="36"/>
        <v/>
      </c>
      <c r="AM119" s="126" t="str">
        <f t="shared" si="37"/>
        <v/>
      </c>
      <c r="AN119" s="342">
        <f t="shared" ca="1" si="38"/>
        <v>16150.853740115352</v>
      </c>
      <c r="AO119" s="290"/>
      <c r="AP119" s="503" t="str">
        <f t="shared" si="39"/>
        <v/>
      </c>
      <c r="AQ119" s="504">
        <f t="shared" ca="1" si="40"/>
        <v>13456.229572779908</v>
      </c>
      <c r="AR119" s="504" t="str">
        <f t="shared" si="41"/>
        <v/>
      </c>
      <c r="AS119" s="504" t="str">
        <f t="shared" si="42"/>
        <v/>
      </c>
      <c r="AT119" s="504" t="str">
        <f t="shared" si="43"/>
        <v/>
      </c>
      <c r="AU119" s="504" t="str">
        <f t="shared" si="44"/>
        <v/>
      </c>
      <c r="AV119" s="504" t="str">
        <f t="shared" si="45"/>
        <v/>
      </c>
      <c r="AW119" s="504" t="str">
        <f t="shared" si="46"/>
        <v/>
      </c>
      <c r="AX119" s="507">
        <f t="shared" ca="1" si="47"/>
        <v>13456.229572779908</v>
      </c>
      <c r="AY119" s="290"/>
    </row>
    <row r="120" spans="1:51" x14ac:dyDescent="0.35">
      <c r="A120" s="290"/>
      <c r="B120" s="476" t="s">
        <v>627</v>
      </c>
      <c r="C120" s="477" t="s">
        <v>2926</v>
      </c>
      <c r="D120" s="103" t="s">
        <v>254</v>
      </c>
      <c r="E120" s="103"/>
      <c r="F120" s="360" t="s">
        <v>548</v>
      </c>
      <c r="G120" s="360">
        <v>200</v>
      </c>
      <c r="H120" s="360"/>
      <c r="I120" s="360" t="s">
        <v>2460</v>
      </c>
      <c r="J120" s="104"/>
      <c r="K120" s="431">
        <v>23.349499999999999</v>
      </c>
      <c r="L120" s="138" t="str">
        <f t="shared" si="48"/>
        <v/>
      </c>
      <c r="M120" s="139">
        <f t="shared" si="50"/>
        <v>0</v>
      </c>
      <c r="N120" s="140">
        <f t="shared" si="49"/>
        <v>336.63763059084124</v>
      </c>
      <c r="O120" s="337">
        <f t="shared" si="54"/>
        <v>7860.320355480847</v>
      </c>
      <c r="P120" s="109">
        <v>1</v>
      </c>
      <c r="Q120" s="143">
        <f t="shared" si="51"/>
        <v>7860.320355480847</v>
      </c>
      <c r="R120" s="111">
        <v>0.13</v>
      </c>
      <c r="S120" s="139">
        <f t="shared" si="52"/>
        <v>8882.1620016933557</v>
      </c>
      <c r="T120" s="428"/>
      <c r="U120" s="147">
        <f t="shared" si="53"/>
        <v>8882.1620016933557</v>
      </c>
      <c r="V120" s="290"/>
      <c r="W120" s="115"/>
      <c r="X120" s="116" t="s">
        <v>115</v>
      </c>
      <c r="Y120" s="116"/>
      <c r="Z120" s="116"/>
      <c r="AA120" s="116"/>
      <c r="AB120" s="116"/>
      <c r="AC120" s="116"/>
      <c r="AD120" s="117"/>
      <c r="AE120" s="296"/>
      <c r="AF120" s="124" t="str">
        <f t="shared" si="30"/>
        <v/>
      </c>
      <c r="AG120" s="125">
        <f t="shared" ca="1" si="31"/>
        <v>16150.853740115352</v>
      </c>
      <c r="AH120" s="125" t="str">
        <f t="shared" si="32"/>
        <v/>
      </c>
      <c r="AI120" s="125" t="str">
        <f t="shared" si="33"/>
        <v/>
      </c>
      <c r="AJ120" s="125" t="str">
        <f t="shared" si="34"/>
        <v/>
      </c>
      <c r="AK120" s="125" t="str">
        <f t="shared" si="35"/>
        <v/>
      </c>
      <c r="AL120" s="125" t="str">
        <f t="shared" si="36"/>
        <v/>
      </c>
      <c r="AM120" s="126" t="str">
        <f t="shared" si="37"/>
        <v/>
      </c>
      <c r="AN120" s="342">
        <f t="shared" ca="1" si="38"/>
        <v>16150.853740115352</v>
      </c>
      <c r="AO120" s="290"/>
      <c r="AP120" s="503" t="str">
        <f t="shared" si="39"/>
        <v/>
      </c>
      <c r="AQ120" s="504">
        <f t="shared" ca="1" si="40"/>
        <v>8882.1620016933557</v>
      </c>
      <c r="AR120" s="504" t="str">
        <f t="shared" si="41"/>
        <v/>
      </c>
      <c r="AS120" s="504" t="str">
        <f t="shared" si="42"/>
        <v/>
      </c>
      <c r="AT120" s="504" t="str">
        <f t="shared" si="43"/>
        <v/>
      </c>
      <c r="AU120" s="504" t="str">
        <f t="shared" si="44"/>
        <v/>
      </c>
      <c r="AV120" s="504" t="str">
        <f t="shared" si="45"/>
        <v/>
      </c>
      <c r="AW120" s="504" t="str">
        <f t="shared" si="46"/>
        <v/>
      </c>
      <c r="AX120" s="507">
        <f t="shared" ca="1" si="47"/>
        <v>8882.1620016933557</v>
      </c>
      <c r="AY120" s="290"/>
    </row>
    <row r="121" spans="1:51" x14ac:dyDescent="0.35">
      <c r="A121" s="290"/>
      <c r="B121" s="476" t="s">
        <v>628</v>
      </c>
      <c r="C121" s="477" t="s">
        <v>2926</v>
      </c>
      <c r="D121" s="103" t="s">
        <v>254</v>
      </c>
      <c r="E121" s="103"/>
      <c r="F121" s="360" t="s">
        <v>548</v>
      </c>
      <c r="G121" s="360">
        <v>200</v>
      </c>
      <c r="H121" s="360"/>
      <c r="I121" s="360" t="s">
        <v>2460</v>
      </c>
      <c r="J121" s="104"/>
      <c r="K121" s="431">
        <v>10.6729</v>
      </c>
      <c r="L121" s="138" t="str">
        <f t="shared" si="48"/>
        <v/>
      </c>
      <c r="M121" s="139">
        <f t="shared" si="50"/>
        <v>0</v>
      </c>
      <c r="N121" s="140">
        <f t="shared" si="49"/>
        <v>336.63763059084124</v>
      </c>
      <c r="O121" s="337">
        <f t="shared" si="54"/>
        <v>3592.8997675329897</v>
      </c>
      <c r="P121" s="109">
        <v>1</v>
      </c>
      <c r="Q121" s="143">
        <f t="shared" si="51"/>
        <v>3592.8997675329897</v>
      </c>
      <c r="R121" s="111">
        <v>0.13</v>
      </c>
      <c r="S121" s="139">
        <f t="shared" si="52"/>
        <v>4059.9767373122781</v>
      </c>
      <c r="T121" s="428"/>
      <c r="U121" s="147">
        <f t="shared" si="53"/>
        <v>4059.9767373122781</v>
      </c>
      <c r="V121" s="290"/>
      <c r="W121" s="115"/>
      <c r="X121" s="116" t="s">
        <v>115</v>
      </c>
      <c r="Y121" s="116"/>
      <c r="Z121" s="116"/>
      <c r="AA121" s="116"/>
      <c r="AB121" s="116"/>
      <c r="AC121" s="116"/>
      <c r="AD121" s="117"/>
      <c r="AE121" s="296"/>
      <c r="AF121" s="124" t="str">
        <f t="shared" si="30"/>
        <v/>
      </c>
      <c r="AG121" s="125">
        <f t="shared" ca="1" si="31"/>
        <v>16150.853740115352</v>
      </c>
      <c r="AH121" s="125" t="str">
        <f t="shared" si="32"/>
        <v/>
      </c>
      <c r="AI121" s="125" t="str">
        <f t="shared" si="33"/>
        <v/>
      </c>
      <c r="AJ121" s="125" t="str">
        <f t="shared" si="34"/>
        <v/>
      </c>
      <c r="AK121" s="125" t="str">
        <f t="shared" si="35"/>
        <v/>
      </c>
      <c r="AL121" s="125" t="str">
        <f t="shared" si="36"/>
        <v/>
      </c>
      <c r="AM121" s="126" t="str">
        <f t="shared" si="37"/>
        <v/>
      </c>
      <c r="AN121" s="342">
        <f t="shared" ca="1" si="38"/>
        <v>16150.853740115352</v>
      </c>
      <c r="AO121" s="290"/>
      <c r="AP121" s="503" t="str">
        <f t="shared" si="39"/>
        <v/>
      </c>
      <c r="AQ121" s="504">
        <f t="shared" ca="1" si="40"/>
        <v>4059.9767373122781</v>
      </c>
      <c r="AR121" s="504" t="str">
        <f t="shared" si="41"/>
        <v/>
      </c>
      <c r="AS121" s="504" t="str">
        <f t="shared" si="42"/>
        <v/>
      </c>
      <c r="AT121" s="504" t="str">
        <f t="shared" si="43"/>
        <v/>
      </c>
      <c r="AU121" s="504" t="str">
        <f t="shared" si="44"/>
        <v/>
      </c>
      <c r="AV121" s="504" t="str">
        <f t="shared" si="45"/>
        <v/>
      </c>
      <c r="AW121" s="504" t="str">
        <f t="shared" si="46"/>
        <v/>
      </c>
      <c r="AX121" s="507">
        <f t="shared" ca="1" si="47"/>
        <v>4059.9767373122781</v>
      </c>
      <c r="AY121" s="290"/>
    </row>
    <row r="122" spans="1:51" x14ac:dyDescent="0.35">
      <c r="A122" s="290"/>
      <c r="B122" s="476" t="s">
        <v>629</v>
      </c>
      <c r="C122" s="477" t="s">
        <v>2932</v>
      </c>
      <c r="D122" s="103" t="s">
        <v>254</v>
      </c>
      <c r="E122" s="103"/>
      <c r="F122" s="360" t="s">
        <v>548</v>
      </c>
      <c r="G122" s="360">
        <v>250</v>
      </c>
      <c r="H122" s="360"/>
      <c r="I122" s="360" t="s">
        <v>2462</v>
      </c>
      <c r="J122" s="104"/>
      <c r="K122" s="431">
        <v>37.075400000000002</v>
      </c>
      <c r="L122" s="138" t="str">
        <f t="shared" si="48"/>
        <v/>
      </c>
      <c r="M122" s="139">
        <f t="shared" si="50"/>
        <v>0</v>
      </c>
      <c r="N122" s="140">
        <f t="shared" si="49"/>
        <v>562.2901726186077</v>
      </c>
      <c r="O122" s="337">
        <f t="shared" si="54"/>
        <v>20847.13306590393</v>
      </c>
      <c r="P122" s="109">
        <v>1</v>
      </c>
      <c r="Q122" s="143">
        <f t="shared" si="51"/>
        <v>20847.13306590393</v>
      </c>
      <c r="R122" s="111">
        <v>0.13</v>
      </c>
      <c r="S122" s="139">
        <f t="shared" si="52"/>
        <v>23557.26036447144</v>
      </c>
      <c r="T122" s="428"/>
      <c r="U122" s="147">
        <f t="shared" si="53"/>
        <v>23557.26036447144</v>
      </c>
      <c r="V122" s="290"/>
      <c r="W122" s="115"/>
      <c r="X122" s="116" t="s">
        <v>115</v>
      </c>
      <c r="Y122" s="116"/>
      <c r="Z122" s="116"/>
      <c r="AA122" s="116"/>
      <c r="AB122" s="116"/>
      <c r="AC122" s="116"/>
      <c r="AD122" s="117"/>
      <c r="AE122" s="296"/>
      <c r="AF122" s="124" t="str">
        <f t="shared" si="30"/>
        <v/>
      </c>
      <c r="AG122" s="125">
        <f t="shared" ca="1" si="31"/>
        <v>16150.853740115352</v>
      </c>
      <c r="AH122" s="125" t="str">
        <f t="shared" si="32"/>
        <v/>
      </c>
      <c r="AI122" s="125" t="str">
        <f t="shared" si="33"/>
        <v/>
      </c>
      <c r="AJ122" s="125" t="str">
        <f t="shared" si="34"/>
        <v/>
      </c>
      <c r="AK122" s="125" t="str">
        <f t="shared" si="35"/>
        <v/>
      </c>
      <c r="AL122" s="125" t="str">
        <f t="shared" si="36"/>
        <v/>
      </c>
      <c r="AM122" s="126" t="str">
        <f t="shared" si="37"/>
        <v/>
      </c>
      <c r="AN122" s="342">
        <f t="shared" ca="1" si="38"/>
        <v>16150.853740115352</v>
      </c>
      <c r="AO122" s="290"/>
      <c r="AP122" s="503" t="str">
        <f t="shared" si="39"/>
        <v/>
      </c>
      <c r="AQ122" s="504">
        <f t="shared" ca="1" si="40"/>
        <v>23557.26036447144</v>
      </c>
      <c r="AR122" s="504" t="str">
        <f t="shared" si="41"/>
        <v/>
      </c>
      <c r="AS122" s="504" t="str">
        <f t="shared" si="42"/>
        <v/>
      </c>
      <c r="AT122" s="504" t="str">
        <f t="shared" si="43"/>
        <v/>
      </c>
      <c r="AU122" s="504" t="str">
        <f t="shared" si="44"/>
        <v/>
      </c>
      <c r="AV122" s="504" t="str">
        <f t="shared" si="45"/>
        <v/>
      </c>
      <c r="AW122" s="504" t="str">
        <f t="shared" si="46"/>
        <v/>
      </c>
      <c r="AX122" s="507">
        <f t="shared" ca="1" si="47"/>
        <v>23557.26036447144</v>
      </c>
      <c r="AY122" s="290"/>
    </row>
    <row r="123" spans="1:51" x14ac:dyDescent="0.35">
      <c r="A123" s="290"/>
      <c r="B123" s="476" t="s">
        <v>630</v>
      </c>
      <c r="C123" s="477" t="s">
        <v>2932</v>
      </c>
      <c r="D123" s="103" t="s">
        <v>254</v>
      </c>
      <c r="E123" s="103"/>
      <c r="F123" s="360" t="s">
        <v>548</v>
      </c>
      <c r="G123" s="360">
        <v>250</v>
      </c>
      <c r="H123" s="360"/>
      <c r="I123" s="360" t="s">
        <v>2462</v>
      </c>
      <c r="J123" s="104"/>
      <c r="K123" s="431">
        <v>161.125</v>
      </c>
      <c r="L123" s="138" t="str">
        <f t="shared" si="48"/>
        <v/>
      </c>
      <c r="M123" s="139">
        <f t="shared" si="50"/>
        <v>0</v>
      </c>
      <c r="N123" s="140">
        <f t="shared" si="49"/>
        <v>562.2901726186077</v>
      </c>
      <c r="O123" s="337">
        <f t="shared" si="54"/>
        <v>90599.004063173168</v>
      </c>
      <c r="P123" s="109">
        <v>1</v>
      </c>
      <c r="Q123" s="143">
        <f t="shared" si="51"/>
        <v>90599.004063173168</v>
      </c>
      <c r="R123" s="111">
        <v>0.13</v>
      </c>
      <c r="S123" s="139">
        <f t="shared" si="52"/>
        <v>102376.87459138567</v>
      </c>
      <c r="T123" s="428"/>
      <c r="U123" s="147">
        <f t="shared" si="53"/>
        <v>102376.87459138567</v>
      </c>
      <c r="V123" s="290"/>
      <c r="W123" s="115"/>
      <c r="X123" s="116" t="s">
        <v>115</v>
      </c>
      <c r="Y123" s="116"/>
      <c r="Z123" s="116"/>
      <c r="AA123" s="116"/>
      <c r="AB123" s="116"/>
      <c r="AC123" s="116"/>
      <c r="AD123" s="117"/>
      <c r="AE123" s="296"/>
      <c r="AF123" s="124" t="str">
        <f t="shared" si="30"/>
        <v/>
      </c>
      <c r="AG123" s="125">
        <f t="shared" ca="1" si="31"/>
        <v>16150.853740115352</v>
      </c>
      <c r="AH123" s="125" t="str">
        <f t="shared" si="32"/>
        <v/>
      </c>
      <c r="AI123" s="125" t="str">
        <f t="shared" si="33"/>
        <v/>
      </c>
      <c r="AJ123" s="125" t="str">
        <f t="shared" si="34"/>
        <v/>
      </c>
      <c r="AK123" s="125" t="str">
        <f t="shared" si="35"/>
        <v/>
      </c>
      <c r="AL123" s="125" t="str">
        <f t="shared" si="36"/>
        <v/>
      </c>
      <c r="AM123" s="126" t="str">
        <f t="shared" si="37"/>
        <v/>
      </c>
      <c r="AN123" s="342">
        <f t="shared" ca="1" si="38"/>
        <v>16150.853740115352</v>
      </c>
      <c r="AO123" s="290"/>
      <c r="AP123" s="503" t="str">
        <f t="shared" si="39"/>
        <v/>
      </c>
      <c r="AQ123" s="504">
        <f t="shared" ca="1" si="40"/>
        <v>102376.87459138567</v>
      </c>
      <c r="AR123" s="504" t="str">
        <f t="shared" si="41"/>
        <v/>
      </c>
      <c r="AS123" s="504" t="str">
        <f t="shared" si="42"/>
        <v/>
      </c>
      <c r="AT123" s="504" t="str">
        <f t="shared" si="43"/>
        <v/>
      </c>
      <c r="AU123" s="504" t="str">
        <f t="shared" si="44"/>
        <v/>
      </c>
      <c r="AV123" s="504" t="str">
        <f t="shared" si="45"/>
        <v/>
      </c>
      <c r="AW123" s="504" t="str">
        <f t="shared" si="46"/>
        <v/>
      </c>
      <c r="AX123" s="507">
        <f t="shared" ca="1" si="47"/>
        <v>102376.87459138567</v>
      </c>
      <c r="AY123" s="290"/>
    </row>
    <row r="124" spans="1:51" x14ac:dyDescent="0.35">
      <c r="A124" s="290"/>
      <c r="B124" s="476" t="s">
        <v>631</v>
      </c>
      <c r="C124" s="477" t="s">
        <v>2926</v>
      </c>
      <c r="D124" s="103" t="s">
        <v>254</v>
      </c>
      <c r="E124" s="103"/>
      <c r="F124" s="360" t="s">
        <v>548</v>
      </c>
      <c r="G124" s="360">
        <v>200</v>
      </c>
      <c r="H124" s="360"/>
      <c r="I124" s="360" t="s">
        <v>2460</v>
      </c>
      <c r="J124" s="104"/>
      <c r="K124" s="431">
        <v>13.2095</v>
      </c>
      <c r="L124" s="138" t="str">
        <f t="shared" si="48"/>
        <v/>
      </c>
      <c r="M124" s="139">
        <f t="shared" si="50"/>
        <v>0</v>
      </c>
      <c r="N124" s="140">
        <f t="shared" si="49"/>
        <v>336.63763059084124</v>
      </c>
      <c r="O124" s="337">
        <f t="shared" si="54"/>
        <v>4446.8147812897178</v>
      </c>
      <c r="P124" s="109">
        <v>1</v>
      </c>
      <c r="Q124" s="143">
        <f t="shared" si="51"/>
        <v>4446.8147812897178</v>
      </c>
      <c r="R124" s="111">
        <v>0.13</v>
      </c>
      <c r="S124" s="139">
        <f t="shared" si="52"/>
        <v>5024.9007028573806</v>
      </c>
      <c r="T124" s="428"/>
      <c r="U124" s="147">
        <f t="shared" si="53"/>
        <v>5024.9007028573806</v>
      </c>
      <c r="V124" s="290"/>
      <c r="W124" s="115"/>
      <c r="X124" s="116" t="s">
        <v>115</v>
      </c>
      <c r="Y124" s="116"/>
      <c r="Z124" s="116"/>
      <c r="AA124" s="116"/>
      <c r="AB124" s="116"/>
      <c r="AC124" s="116"/>
      <c r="AD124" s="117"/>
      <c r="AE124" s="296"/>
      <c r="AF124" s="124" t="str">
        <f t="shared" si="30"/>
        <v/>
      </c>
      <c r="AG124" s="125">
        <f t="shared" ca="1" si="31"/>
        <v>16150.853740115352</v>
      </c>
      <c r="AH124" s="125" t="str">
        <f t="shared" si="32"/>
        <v/>
      </c>
      <c r="AI124" s="125" t="str">
        <f t="shared" si="33"/>
        <v/>
      </c>
      <c r="AJ124" s="125" t="str">
        <f t="shared" si="34"/>
        <v/>
      </c>
      <c r="AK124" s="125" t="str">
        <f t="shared" si="35"/>
        <v/>
      </c>
      <c r="AL124" s="125" t="str">
        <f t="shared" si="36"/>
        <v/>
      </c>
      <c r="AM124" s="126" t="str">
        <f t="shared" si="37"/>
        <v/>
      </c>
      <c r="AN124" s="342">
        <f t="shared" ca="1" si="38"/>
        <v>16150.853740115352</v>
      </c>
      <c r="AO124" s="290"/>
      <c r="AP124" s="503" t="str">
        <f t="shared" si="39"/>
        <v/>
      </c>
      <c r="AQ124" s="504">
        <f t="shared" ca="1" si="40"/>
        <v>5024.9007028573806</v>
      </c>
      <c r="AR124" s="504" t="str">
        <f t="shared" si="41"/>
        <v/>
      </c>
      <c r="AS124" s="504" t="str">
        <f t="shared" si="42"/>
        <v/>
      </c>
      <c r="AT124" s="504" t="str">
        <f t="shared" si="43"/>
        <v/>
      </c>
      <c r="AU124" s="504" t="str">
        <f t="shared" si="44"/>
        <v/>
      </c>
      <c r="AV124" s="504" t="str">
        <f t="shared" si="45"/>
        <v/>
      </c>
      <c r="AW124" s="504" t="str">
        <f t="shared" si="46"/>
        <v/>
      </c>
      <c r="AX124" s="507">
        <f t="shared" ca="1" si="47"/>
        <v>5024.9007028573806</v>
      </c>
      <c r="AY124" s="290"/>
    </row>
    <row r="125" spans="1:51" x14ac:dyDescent="0.35">
      <c r="A125" s="290"/>
      <c r="B125" s="476" t="s">
        <v>632</v>
      </c>
      <c r="C125" s="477" t="s">
        <v>2926</v>
      </c>
      <c r="D125" s="103" t="s">
        <v>254</v>
      </c>
      <c r="E125" s="103"/>
      <c r="F125" s="360" t="s">
        <v>548</v>
      </c>
      <c r="G125" s="360">
        <v>200</v>
      </c>
      <c r="H125" s="360"/>
      <c r="I125" s="360" t="s">
        <v>2460</v>
      </c>
      <c r="J125" s="104"/>
      <c r="K125" s="431">
        <v>43.254300000000001</v>
      </c>
      <c r="L125" s="138" t="str">
        <f t="shared" si="48"/>
        <v/>
      </c>
      <c r="M125" s="139">
        <f t="shared" si="50"/>
        <v>0</v>
      </c>
      <c r="N125" s="140">
        <f t="shared" si="49"/>
        <v>336.63763059084124</v>
      </c>
      <c r="O125" s="337">
        <f t="shared" si="54"/>
        <v>14561.025064865424</v>
      </c>
      <c r="P125" s="109">
        <v>1</v>
      </c>
      <c r="Q125" s="143">
        <f t="shared" si="51"/>
        <v>14561.025064865424</v>
      </c>
      <c r="R125" s="111">
        <v>0.13</v>
      </c>
      <c r="S125" s="139">
        <f t="shared" si="52"/>
        <v>16453.958323297928</v>
      </c>
      <c r="T125" s="428"/>
      <c r="U125" s="147">
        <f t="shared" si="53"/>
        <v>16453.958323297928</v>
      </c>
      <c r="V125" s="290"/>
      <c r="W125" s="115"/>
      <c r="X125" s="116" t="s">
        <v>115</v>
      </c>
      <c r="Y125" s="116"/>
      <c r="Z125" s="116"/>
      <c r="AA125" s="116"/>
      <c r="AB125" s="116"/>
      <c r="AC125" s="116"/>
      <c r="AD125" s="117"/>
      <c r="AE125" s="296"/>
      <c r="AF125" s="124" t="str">
        <f t="shared" si="30"/>
        <v/>
      </c>
      <c r="AG125" s="125">
        <f t="shared" ca="1" si="31"/>
        <v>16150.853740115352</v>
      </c>
      <c r="AH125" s="125" t="str">
        <f t="shared" si="32"/>
        <v/>
      </c>
      <c r="AI125" s="125" t="str">
        <f t="shared" si="33"/>
        <v/>
      </c>
      <c r="AJ125" s="125" t="str">
        <f t="shared" si="34"/>
        <v/>
      </c>
      <c r="AK125" s="125" t="str">
        <f t="shared" si="35"/>
        <v/>
      </c>
      <c r="AL125" s="125" t="str">
        <f t="shared" si="36"/>
        <v/>
      </c>
      <c r="AM125" s="126" t="str">
        <f t="shared" si="37"/>
        <v/>
      </c>
      <c r="AN125" s="342">
        <f t="shared" ca="1" si="38"/>
        <v>16150.853740115352</v>
      </c>
      <c r="AO125" s="290"/>
      <c r="AP125" s="503" t="str">
        <f t="shared" si="39"/>
        <v/>
      </c>
      <c r="AQ125" s="504">
        <f t="shared" ca="1" si="40"/>
        <v>16453.958323297928</v>
      </c>
      <c r="AR125" s="504" t="str">
        <f t="shared" si="41"/>
        <v/>
      </c>
      <c r="AS125" s="504" t="str">
        <f t="shared" si="42"/>
        <v/>
      </c>
      <c r="AT125" s="504" t="str">
        <f t="shared" si="43"/>
        <v/>
      </c>
      <c r="AU125" s="504" t="str">
        <f t="shared" si="44"/>
        <v/>
      </c>
      <c r="AV125" s="504" t="str">
        <f t="shared" si="45"/>
        <v/>
      </c>
      <c r="AW125" s="504" t="str">
        <f t="shared" si="46"/>
        <v/>
      </c>
      <c r="AX125" s="507">
        <f t="shared" ca="1" si="47"/>
        <v>16453.958323297928</v>
      </c>
      <c r="AY125" s="290"/>
    </row>
    <row r="126" spans="1:51" x14ac:dyDescent="0.35">
      <c r="A126" s="290"/>
      <c r="B126" s="476" t="s">
        <v>633</v>
      </c>
      <c r="C126" s="477" t="e">
        <v>#N/A</v>
      </c>
      <c r="D126" s="103" t="s">
        <v>254</v>
      </c>
      <c r="E126" s="103"/>
      <c r="F126" s="360" t="s">
        <v>548</v>
      </c>
      <c r="G126" s="360">
        <v>250</v>
      </c>
      <c r="H126" s="360"/>
      <c r="I126" s="360" t="s">
        <v>2462</v>
      </c>
      <c r="J126" s="104"/>
      <c r="K126" s="431">
        <v>7.0353700000000003</v>
      </c>
      <c r="L126" s="138" t="str">
        <f t="shared" si="48"/>
        <v/>
      </c>
      <c r="M126" s="139">
        <f t="shared" si="50"/>
        <v>0</v>
      </c>
      <c r="N126" s="140">
        <f t="shared" si="49"/>
        <v>562.2901726186077</v>
      </c>
      <c r="O126" s="337">
        <f t="shared" si="54"/>
        <v>3955.9194117357742</v>
      </c>
      <c r="P126" s="109">
        <v>1</v>
      </c>
      <c r="Q126" s="143">
        <f t="shared" si="51"/>
        <v>3955.9194117357742</v>
      </c>
      <c r="R126" s="111">
        <v>0.13</v>
      </c>
      <c r="S126" s="139">
        <f t="shared" si="52"/>
        <v>4470.1889352614244</v>
      </c>
      <c r="T126" s="428"/>
      <c r="U126" s="147">
        <f t="shared" si="53"/>
        <v>4470.1889352614244</v>
      </c>
      <c r="V126" s="290"/>
      <c r="W126" s="115"/>
      <c r="X126" s="116" t="s">
        <v>115</v>
      </c>
      <c r="Y126" s="116"/>
      <c r="Z126" s="116"/>
      <c r="AA126" s="116"/>
      <c r="AB126" s="116"/>
      <c r="AC126" s="116"/>
      <c r="AD126" s="117"/>
      <c r="AE126" s="296"/>
      <c r="AF126" s="124" t="str">
        <f t="shared" si="30"/>
        <v/>
      </c>
      <c r="AG126" s="125">
        <f t="shared" ca="1" si="31"/>
        <v>16150.853740115352</v>
      </c>
      <c r="AH126" s="125" t="str">
        <f t="shared" si="32"/>
        <v/>
      </c>
      <c r="AI126" s="125" t="str">
        <f t="shared" si="33"/>
        <v/>
      </c>
      <c r="AJ126" s="125" t="str">
        <f t="shared" si="34"/>
        <v/>
      </c>
      <c r="AK126" s="125" t="str">
        <f t="shared" si="35"/>
        <v/>
      </c>
      <c r="AL126" s="125" t="str">
        <f t="shared" si="36"/>
        <v/>
      </c>
      <c r="AM126" s="126" t="str">
        <f t="shared" si="37"/>
        <v/>
      </c>
      <c r="AN126" s="342">
        <f t="shared" ca="1" si="38"/>
        <v>16150.853740115352</v>
      </c>
      <c r="AO126" s="290"/>
      <c r="AP126" s="503" t="str">
        <f t="shared" si="39"/>
        <v/>
      </c>
      <c r="AQ126" s="504">
        <f t="shared" ca="1" si="40"/>
        <v>4470.1889352614244</v>
      </c>
      <c r="AR126" s="504" t="str">
        <f t="shared" si="41"/>
        <v/>
      </c>
      <c r="AS126" s="504" t="str">
        <f t="shared" si="42"/>
        <v/>
      </c>
      <c r="AT126" s="504" t="str">
        <f t="shared" si="43"/>
        <v/>
      </c>
      <c r="AU126" s="504" t="str">
        <f t="shared" si="44"/>
        <v/>
      </c>
      <c r="AV126" s="504" t="str">
        <f t="shared" si="45"/>
        <v/>
      </c>
      <c r="AW126" s="504" t="str">
        <f t="shared" si="46"/>
        <v/>
      </c>
      <c r="AX126" s="507">
        <f t="shared" ca="1" si="47"/>
        <v>4470.1889352614244</v>
      </c>
      <c r="AY126" s="290"/>
    </row>
    <row r="127" spans="1:51" x14ac:dyDescent="0.35">
      <c r="A127" s="290"/>
      <c r="B127" s="476" t="s">
        <v>634</v>
      </c>
      <c r="C127" s="477" t="s">
        <v>2929</v>
      </c>
      <c r="D127" s="103" t="s">
        <v>254</v>
      </c>
      <c r="E127" s="103"/>
      <c r="F127" s="360" t="s">
        <v>548</v>
      </c>
      <c r="G127" s="360">
        <v>375</v>
      </c>
      <c r="H127" s="360"/>
      <c r="I127" s="360" t="s">
        <v>2466</v>
      </c>
      <c r="J127" s="104"/>
      <c r="K127" s="431">
        <v>76.804000000000002</v>
      </c>
      <c r="L127" s="138" t="str">
        <f t="shared" si="48"/>
        <v/>
      </c>
      <c r="M127" s="139">
        <f t="shared" si="50"/>
        <v>0</v>
      </c>
      <c r="N127" s="140">
        <f t="shared" si="49"/>
        <v>900.7759335185624</v>
      </c>
      <c r="O127" s="337">
        <f t="shared" si="54"/>
        <v>69183.194797959673</v>
      </c>
      <c r="P127" s="109">
        <v>1</v>
      </c>
      <c r="Q127" s="143">
        <f t="shared" si="51"/>
        <v>69183.194797959673</v>
      </c>
      <c r="R127" s="111">
        <v>0.13</v>
      </c>
      <c r="S127" s="139">
        <f t="shared" si="52"/>
        <v>78177.010121694417</v>
      </c>
      <c r="T127" s="428"/>
      <c r="U127" s="147">
        <f t="shared" si="53"/>
        <v>78177.010121694417</v>
      </c>
      <c r="V127" s="290"/>
      <c r="W127" s="115"/>
      <c r="X127" s="116" t="s">
        <v>115</v>
      </c>
      <c r="Y127" s="116"/>
      <c r="Z127" s="116"/>
      <c r="AA127" s="116"/>
      <c r="AB127" s="116"/>
      <c r="AC127" s="116"/>
      <c r="AD127" s="117"/>
      <c r="AE127" s="296"/>
      <c r="AF127" s="124" t="str">
        <f t="shared" si="30"/>
        <v/>
      </c>
      <c r="AG127" s="125">
        <f t="shared" ca="1" si="31"/>
        <v>16150.853740115352</v>
      </c>
      <c r="AH127" s="125" t="str">
        <f t="shared" si="32"/>
        <v/>
      </c>
      <c r="AI127" s="125" t="str">
        <f t="shared" si="33"/>
        <v/>
      </c>
      <c r="AJ127" s="125" t="str">
        <f t="shared" si="34"/>
        <v/>
      </c>
      <c r="AK127" s="125" t="str">
        <f t="shared" si="35"/>
        <v/>
      </c>
      <c r="AL127" s="125" t="str">
        <f t="shared" si="36"/>
        <v/>
      </c>
      <c r="AM127" s="126" t="str">
        <f t="shared" si="37"/>
        <v/>
      </c>
      <c r="AN127" s="342">
        <f t="shared" ca="1" si="38"/>
        <v>16150.853740115352</v>
      </c>
      <c r="AO127" s="290"/>
      <c r="AP127" s="503" t="str">
        <f t="shared" si="39"/>
        <v/>
      </c>
      <c r="AQ127" s="504">
        <f t="shared" ca="1" si="40"/>
        <v>78177.010121694417</v>
      </c>
      <c r="AR127" s="504" t="str">
        <f t="shared" si="41"/>
        <v/>
      </c>
      <c r="AS127" s="504" t="str">
        <f t="shared" si="42"/>
        <v/>
      </c>
      <c r="AT127" s="504" t="str">
        <f t="shared" si="43"/>
        <v/>
      </c>
      <c r="AU127" s="504" t="str">
        <f t="shared" si="44"/>
        <v/>
      </c>
      <c r="AV127" s="504" t="str">
        <f t="shared" si="45"/>
        <v/>
      </c>
      <c r="AW127" s="504" t="str">
        <f t="shared" si="46"/>
        <v/>
      </c>
      <c r="AX127" s="507">
        <f t="shared" ca="1" si="47"/>
        <v>78177.010121694417</v>
      </c>
      <c r="AY127" s="290"/>
    </row>
    <row r="128" spans="1:51" x14ac:dyDescent="0.35">
      <c r="A128" s="290"/>
      <c r="B128" s="476" t="s">
        <v>635</v>
      </c>
      <c r="C128" s="477" t="s">
        <v>2929</v>
      </c>
      <c r="D128" s="103" t="s">
        <v>254</v>
      </c>
      <c r="E128" s="103"/>
      <c r="F128" s="360" t="s">
        <v>548</v>
      </c>
      <c r="G128" s="360">
        <v>375</v>
      </c>
      <c r="H128" s="360"/>
      <c r="I128" s="360" t="s">
        <v>2466</v>
      </c>
      <c r="J128" s="104"/>
      <c r="K128" s="431">
        <v>45.427</v>
      </c>
      <c r="L128" s="138" t="str">
        <f t="shared" si="48"/>
        <v/>
      </c>
      <c r="M128" s="139">
        <f t="shared" si="50"/>
        <v>0</v>
      </c>
      <c r="N128" s="140">
        <f t="shared" si="49"/>
        <v>900.7759335185624</v>
      </c>
      <c r="O128" s="337">
        <f t="shared" si="54"/>
        <v>40919.548331947735</v>
      </c>
      <c r="P128" s="109">
        <v>1</v>
      </c>
      <c r="Q128" s="143">
        <f t="shared" si="51"/>
        <v>40919.548331947735</v>
      </c>
      <c r="R128" s="111">
        <v>0.13</v>
      </c>
      <c r="S128" s="139">
        <f t="shared" si="52"/>
        <v>46239.089615100936</v>
      </c>
      <c r="T128" s="428"/>
      <c r="U128" s="147">
        <f t="shared" si="53"/>
        <v>46239.089615100936</v>
      </c>
      <c r="V128" s="290"/>
      <c r="W128" s="115"/>
      <c r="X128" s="116" t="s">
        <v>115</v>
      </c>
      <c r="Y128" s="116"/>
      <c r="Z128" s="116"/>
      <c r="AA128" s="116"/>
      <c r="AB128" s="116"/>
      <c r="AC128" s="116"/>
      <c r="AD128" s="117"/>
      <c r="AE128" s="296"/>
      <c r="AF128" s="124" t="str">
        <f t="shared" si="30"/>
        <v/>
      </c>
      <c r="AG128" s="125">
        <f t="shared" ca="1" si="31"/>
        <v>16150.853740115352</v>
      </c>
      <c r="AH128" s="125" t="str">
        <f t="shared" si="32"/>
        <v/>
      </c>
      <c r="AI128" s="125" t="str">
        <f t="shared" si="33"/>
        <v/>
      </c>
      <c r="AJ128" s="125" t="str">
        <f t="shared" si="34"/>
        <v/>
      </c>
      <c r="AK128" s="125" t="str">
        <f t="shared" si="35"/>
        <v/>
      </c>
      <c r="AL128" s="125" t="str">
        <f t="shared" si="36"/>
        <v/>
      </c>
      <c r="AM128" s="126" t="str">
        <f t="shared" si="37"/>
        <v/>
      </c>
      <c r="AN128" s="342">
        <f t="shared" ca="1" si="38"/>
        <v>16150.853740115352</v>
      </c>
      <c r="AO128" s="290"/>
      <c r="AP128" s="503" t="str">
        <f t="shared" si="39"/>
        <v/>
      </c>
      <c r="AQ128" s="504">
        <f t="shared" ca="1" si="40"/>
        <v>46239.089615100936</v>
      </c>
      <c r="AR128" s="504" t="str">
        <f t="shared" si="41"/>
        <v/>
      </c>
      <c r="AS128" s="504" t="str">
        <f t="shared" si="42"/>
        <v/>
      </c>
      <c r="AT128" s="504" t="str">
        <f t="shared" si="43"/>
        <v/>
      </c>
      <c r="AU128" s="504" t="str">
        <f t="shared" si="44"/>
        <v/>
      </c>
      <c r="AV128" s="504" t="str">
        <f t="shared" si="45"/>
        <v/>
      </c>
      <c r="AW128" s="504" t="str">
        <f t="shared" si="46"/>
        <v/>
      </c>
      <c r="AX128" s="507">
        <f t="shared" ca="1" si="47"/>
        <v>46239.089615100936</v>
      </c>
      <c r="AY128" s="290"/>
    </row>
    <row r="129" spans="1:51" x14ac:dyDescent="0.35">
      <c r="A129" s="290"/>
      <c r="B129" s="476" t="s">
        <v>636</v>
      </c>
      <c r="C129" s="477" t="s">
        <v>2934</v>
      </c>
      <c r="D129" s="103" t="s">
        <v>254</v>
      </c>
      <c r="E129" s="103"/>
      <c r="F129" s="360" t="s">
        <v>265</v>
      </c>
      <c r="G129" s="360">
        <v>200</v>
      </c>
      <c r="H129" s="360"/>
      <c r="I129" s="360" t="s">
        <v>1029</v>
      </c>
      <c r="J129" s="104"/>
      <c r="K129" s="431">
        <v>33.8125</v>
      </c>
      <c r="L129" s="138" t="str">
        <f t="shared" si="48"/>
        <v/>
      </c>
      <c r="M129" s="139">
        <f t="shared" si="50"/>
        <v>0</v>
      </c>
      <c r="N129" s="140">
        <f t="shared" si="49"/>
        <v>336.63763059084124</v>
      </c>
      <c r="O129" s="337">
        <f t="shared" si="54"/>
        <v>11382.559884352819</v>
      </c>
      <c r="P129" s="109">
        <v>1</v>
      </c>
      <c r="Q129" s="143">
        <f t="shared" si="51"/>
        <v>11382.559884352819</v>
      </c>
      <c r="R129" s="111">
        <v>0.13</v>
      </c>
      <c r="S129" s="139">
        <f t="shared" si="52"/>
        <v>12862.292669318684</v>
      </c>
      <c r="T129" s="428"/>
      <c r="U129" s="147">
        <f t="shared" si="53"/>
        <v>12862.292669318684</v>
      </c>
      <c r="V129" s="290"/>
      <c r="W129" s="115"/>
      <c r="X129" s="116" t="s">
        <v>115</v>
      </c>
      <c r="Y129" s="116"/>
      <c r="Z129" s="116"/>
      <c r="AA129" s="116"/>
      <c r="AB129" s="116"/>
      <c r="AC129" s="116"/>
      <c r="AD129" s="117"/>
      <c r="AE129" s="296"/>
      <c r="AF129" s="124" t="str">
        <f t="shared" si="30"/>
        <v/>
      </c>
      <c r="AG129" s="125">
        <f t="shared" ca="1" si="31"/>
        <v>16150.853740115352</v>
      </c>
      <c r="AH129" s="125" t="str">
        <f t="shared" si="32"/>
        <v/>
      </c>
      <c r="AI129" s="125" t="str">
        <f t="shared" si="33"/>
        <v/>
      </c>
      <c r="AJ129" s="125" t="str">
        <f t="shared" si="34"/>
        <v/>
      </c>
      <c r="AK129" s="125" t="str">
        <f t="shared" si="35"/>
        <v/>
      </c>
      <c r="AL129" s="125" t="str">
        <f t="shared" si="36"/>
        <v/>
      </c>
      <c r="AM129" s="126" t="str">
        <f t="shared" si="37"/>
        <v/>
      </c>
      <c r="AN129" s="342">
        <f t="shared" ca="1" si="38"/>
        <v>16150.853740115352</v>
      </c>
      <c r="AO129" s="290"/>
      <c r="AP129" s="503" t="str">
        <f t="shared" si="39"/>
        <v/>
      </c>
      <c r="AQ129" s="504">
        <f t="shared" ca="1" si="40"/>
        <v>12862.292669318684</v>
      </c>
      <c r="AR129" s="504" t="str">
        <f t="shared" si="41"/>
        <v/>
      </c>
      <c r="AS129" s="504" t="str">
        <f t="shared" si="42"/>
        <v/>
      </c>
      <c r="AT129" s="504" t="str">
        <f t="shared" si="43"/>
        <v/>
      </c>
      <c r="AU129" s="504" t="str">
        <f t="shared" si="44"/>
        <v/>
      </c>
      <c r="AV129" s="504" t="str">
        <f t="shared" si="45"/>
        <v/>
      </c>
      <c r="AW129" s="504" t="str">
        <f t="shared" si="46"/>
        <v/>
      </c>
      <c r="AX129" s="507">
        <f t="shared" ca="1" si="47"/>
        <v>12862.292669318684</v>
      </c>
      <c r="AY129" s="290"/>
    </row>
    <row r="130" spans="1:51" x14ac:dyDescent="0.35">
      <c r="A130" s="290"/>
      <c r="B130" s="476" t="s">
        <v>637</v>
      </c>
      <c r="C130" s="477" t="e">
        <v>#N/A</v>
      </c>
      <c r="D130" s="103" t="s">
        <v>254</v>
      </c>
      <c r="E130" s="103"/>
      <c r="F130" s="360" t="s">
        <v>548</v>
      </c>
      <c r="G130" s="360">
        <v>250</v>
      </c>
      <c r="H130" s="360"/>
      <c r="I130" s="360" t="s">
        <v>2462</v>
      </c>
      <c r="J130" s="104"/>
      <c r="K130" s="431">
        <v>114.864</v>
      </c>
      <c r="L130" s="138" t="str">
        <f t="shared" si="48"/>
        <v/>
      </c>
      <c r="M130" s="139">
        <f t="shared" si="50"/>
        <v>0</v>
      </c>
      <c r="N130" s="140">
        <f t="shared" si="49"/>
        <v>562.2901726186077</v>
      </c>
      <c r="O130" s="337">
        <f t="shared" si="54"/>
        <v>64586.898387663758</v>
      </c>
      <c r="P130" s="109">
        <v>1</v>
      </c>
      <c r="Q130" s="143">
        <f t="shared" si="51"/>
        <v>64586.898387663758</v>
      </c>
      <c r="R130" s="111">
        <v>0.13</v>
      </c>
      <c r="S130" s="139">
        <f t="shared" si="52"/>
        <v>72983.195178060036</v>
      </c>
      <c r="T130" s="428"/>
      <c r="U130" s="147">
        <f t="shared" si="53"/>
        <v>72983.195178060036</v>
      </c>
      <c r="V130" s="290"/>
      <c r="W130" s="115"/>
      <c r="X130" s="116" t="s">
        <v>115</v>
      </c>
      <c r="Y130" s="116"/>
      <c r="Z130" s="116"/>
      <c r="AA130" s="116"/>
      <c r="AB130" s="116"/>
      <c r="AC130" s="116"/>
      <c r="AD130" s="117"/>
      <c r="AE130" s="296"/>
      <c r="AF130" s="124" t="str">
        <f t="shared" si="30"/>
        <v/>
      </c>
      <c r="AG130" s="125">
        <f t="shared" ca="1" si="31"/>
        <v>16150.853740115352</v>
      </c>
      <c r="AH130" s="125" t="str">
        <f t="shared" si="32"/>
        <v/>
      </c>
      <c r="AI130" s="125" t="str">
        <f t="shared" si="33"/>
        <v/>
      </c>
      <c r="AJ130" s="125" t="str">
        <f t="shared" si="34"/>
        <v/>
      </c>
      <c r="AK130" s="125" t="str">
        <f t="shared" si="35"/>
        <v/>
      </c>
      <c r="AL130" s="125" t="str">
        <f t="shared" si="36"/>
        <v/>
      </c>
      <c r="AM130" s="126" t="str">
        <f t="shared" si="37"/>
        <v/>
      </c>
      <c r="AN130" s="342">
        <f t="shared" ca="1" si="38"/>
        <v>16150.853740115352</v>
      </c>
      <c r="AO130" s="290"/>
      <c r="AP130" s="503" t="str">
        <f t="shared" si="39"/>
        <v/>
      </c>
      <c r="AQ130" s="504">
        <f t="shared" ca="1" si="40"/>
        <v>72983.195178060036</v>
      </c>
      <c r="AR130" s="504" t="str">
        <f t="shared" si="41"/>
        <v/>
      </c>
      <c r="AS130" s="504" t="str">
        <f t="shared" si="42"/>
        <v/>
      </c>
      <c r="AT130" s="504" t="str">
        <f t="shared" si="43"/>
        <v/>
      </c>
      <c r="AU130" s="504" t="str">
        <f t="shared" si="44"/>
        <v/>
      </c>
      <c r="AV130" s="504" t="str">
        <f t="shared" si="45"/>
        <v/>
      </c>
      <c r="AW130" s="504" t="str">
        <f t="shared" si="46"/>
        <v/>
      </c>
      <c r="AX130" s="507">
        <f t="shared" ca="1" si="47"/>
        <v>72983.195178060036</v>
      </c>
      <c r="AY130" s="290"/>
    </row>
    <row r="131" spans="1:51" x14ac:dyDescent="0.35">
      <c r="A131" s="290"/>
      <c r="B131" s="476" t="s">
        <v>638</v>
      </c>
      <c r="C131" s="477" t="e">
        <v>#N/A</v>
      </c>
      <c r="D131" s="103" t="s">
        <v>254</v>
      </c>
      <c r="E131" s="103"/>
      <c r="F131" s="360" t="s">
        <v>548</v>
      </c>
      <c r="G131" s="360">
        <v>250</v>
      </c>
      <c r="H131" s="360"/>
      <c r="I131" s="360" t="s">
        <v>2462</v>
      </c>
      <c r="J131" s="104"/>
      <c r="K131" s="431">
        <v>11.5623</v>
      </c>
      <c r="L131" s="138" t="str">
        <f t="shared" si="48"/>
        <v/>
      </c>
      <c r="M131" s="139">
        <f t="shared" si="50"/>
        <v>0</v>
      </c>
      <c r="N131" s="140">
        <f t="shared" si="49"/>
        <v>562.2901726186077</v>
      </c>
      <c r="O131" s="337">
        <f t="shared" si="54"/>
        <v>6501.3676628681278</v>
      </c>
      <c r="P131" s="109">
        <v>1</v>
      </c>
      <c r="Q131" s="143">
        <f t="shared" si="51"/>
        <v>6501.3676628681278</v>
      </c>
      <c r="R131" s="111">
        <v>0.13</v>
      </c>
      <c r="S131" s="139">
        <f t="shared" si="52"/>
        <v>7346.5454590409836</v>
      </c>
      <c r="T131" s="428"/>
      <c r="U131" s="147">
        <f t="shared" si="53"/>
        <v>7346.5454590409836</v>
      </c>
      <c r="V131" s="290"/>
      <c r="W131" s="115"/>
      <c r="X131" s="116" t="s">
        <v>115</v>
      </c>
      <c r="Y131" s="116"/>
      <c r="Z131" s="116"/>
      <c r="AA131" s="116"/>
      <c r="AB131" s="116"/>
      <c r="AC131" s="116"/>
      <c r="AD131" s="117"/>
      <c r="AE131" s="296"/>
      <c r="AF131" s="124" t="str">
        <f t="shared" si="30"/>
        <v/>
      </c>
      <c r="AG131" s="125">
        <f t="shared" ca="1" si="31"/>
        <v>16150.853740115352</v>
      </c>
      <c r="AH131" s="125" t="str">
        <f t="shared" si="32"/>
        <v/>
      </c>
      <c r="AI131" s="125" t="str">
        <f t="shared" si="33"/>
        <v/>
      </c>
      <c r="AJ131" s="125" t="str">
        <f t="shared" si="34"/>
        <v/>
      </c>
      <c r="AK131" s="125" t="str">
        <f t="shared" si="35"/>
        <v/>
      </c>
      <c r="AL131" s="125" t="str">
        <f t="shared" si="36"/>
        <v/>
      </c>
      <c r="AM131" s="126" t="str">
        <f t="shared" si="37"/>
        <v/>
      </c>
      <c r="AN131" s="342">
        <f t="shared" ca="1" si="38"/>
        <v>16150.853740115352</v>
      </c>
      <c r="AO131" s="290"/>
      <c r="AP131" s="503" t="str">
        <f t="shared" si="39"/>
        <v/>
      </c>
      <c r="AQ131" s="504">
        <f t="shared" ca="1" si="40"/>
        <v>7346.5454590409836</v>
      </c>
      <c r="AR131" s="504" t="str">
        <f t="shared" si="41"/>
        <v/>
      </c>
      <c r="AS131" s="504" t="str">
        <f t="shared" si="42"/>
        <v/>
      </c>
      <c r="AT131" s="504" t="str">
        <f t="shared" si="43"/>
        <v/>
      </c>
      <c r="AU131" s="504" t="str">
        <f t="shared" si="44"/>
        <v/>
      </c>
      <c r="AV131" s="504" t="str">
        <f t="shared" si="45"/>
        <v/>
      </c>
      <c r="AW131" s="504" t="str">
        <f t="shared" si="46"/>
        <v/>
      </c>
      <c r="AX131" s="507">
        <f t="shared" ca="1" si="47"/>
        <v>7346.5454590409836</v>
      </c>
      <c r="AY131" s="290"/>
    </row>
    <row r="132" spans="1:51" x14ac:dyDescent="0.35">
      <c r="A132" s="290"/>
      <c r="B132" s="476" t="s">
        <v>639</v>
      </c>
      <c r="C132" s="477" t="s">
        <v>2930</v>
      </c>
      <c r="D132" s="103" t="s">
        <v>254</v>
      </c>
      <c r="E132" s="103"/>
      <c r="F132" s="360" t="s">
        <v>548</v>
      </c>
      <c r="G132" s="360">
        <v>375</v>
      </c>
      <c r="H132" s="360"/>
      <c r="I132" s="360" t="s">
        <v>2466</v>
      </c>
      <c r="J132" s="104"/>
      <c r="K132" s="431">
        <v>174.52600000000001</v>
      </c>
      <c r="L132" s="138" t="str">
        <f t="shared" si="48"/>
        <v/>
      </c>
      <c r="M132" s="139">
        <f t="shared" si="50"/>
        <v>0</v>
      </c>
      <c r="N132" s="140">
        <f t="shared" si="49"/>
        <v>900.7759335185624</v>
      </c>
      <c r="O132" s="337">
        <f t="shared" si="54"/>
        <v>157208.82057326063</v>
      </c>
      <c r="P132" s="109">
        <v>1</v>
      </c>
      <c r="Q132" s="143">
        <f t="shared" si="51"/>
        <v>157208.82057326063</v>
      </c>
      <c r="R132" s="111">
        <v>0.13</v>
      </c>
      <c r="S132" s="139">
        <f t="shared" si="52"/>
        <v>177645.96724778449</v>
      </c>
      <c r="T132" s="428"/>
      <c r="U132" s="147">
        <f t="shared" si="53"/>
        <v>177645.96724778449</v>
      </c>
      <c r="V132" s="290"/>
      <c r="W132" s="115"/>
      <c r="X132" s="116" t="s">
        <v>115</v>
      </c>
      <c r="Y132" s="116"/>
      <c r="Z132" s="116"/>
      <c r="AA132" s="116"/>
      <c r="AB132" s="116"/>
      <c r="AC132" s="116"/>
      <c r="AD132" s="117"/>
      <c r="AE132" s="296"/>
      <c r="AF132" s="124" t="str">
        <f t="shared" si="30"/>
        <v/>
      </c>
      <c r="AG132" s="125">
        <f t="shared" ca="1" si="31"/>
        <v>16150.853740115352</v>
      </c>
      <c r="AH132" s="125" t="str">
        <f t="shared" si="32"/>
        <v/>
      </c>
      <c r="AI132" s="125" t="str">
        <f t="shared" si="33"/>
        <v/>
      </c>
      <c r="AJ132" s="125" t="str">
        <f t="shared" si="34"/>
        <v/>
      </c>
      <c r="AK132" s="125" t="str">
        <f t="shared" si="35"/>
        <v/>
      </c>
      <c r="AL132" s="125" t="str">
        <f t="shared" si="36"/>
        <v/>
      </c>
      <c r="AM132" s="126" t="str">
        <f t="shared" si="37"/>
        <v/>
      </c>
      <c r="AN132" s="342">
        <f t="shared" ca="1" si="38"/>
        <v>16150.853740115352</v>
      </c>
      <c r="AO132" s="290"/>
      <c r="AP132" s="503" t="str">
        <f t="shared" si="39"/>
        <v/>
      </c>
      <c r="AQ132" s="504">
        <f t="shared" ca="1" si="40"/>
        <v>177645.96724778449</v>
      </c>
      <c r="AR132" s="504" t="str">
        <f t="shared" si="41"/>
        <v/>
      </c>
      <c r="AS132" s="504" t="str">
        <f t="shared" si="42"/>
        <v/>
      </c>
      <c r="AT132" s="504" t="str">
        <f t="shared" si="43"/>
        <v/>
      </c>
      <c r="AU132" s="504" t="str">
        <f t="shared" si="44"/>
        <v/>
      </c>
      <c r="AV132" s="504" t="str">
        <f t="shared" si="45"/>
        <v/>
      </c>
      <c r="AW132" s="504" t="str">
        <f t="shared" si="46"/>
        <v/>
      </c>
      <c r="AX132" s="507">
        <f t="shared" ca="1" si="47"/>
        <v>177645.96724778449</v>
      </c>
      <c r="AY132" s="290"/>
    </row>
    <row r="133" spans="1:51" x14ac:dyDescent="0.35">
      <c r="A133" s="290"/>
      <c r="B133" s="476" t="s">
        <v>640</v>
      </c>
      <c r="C133" s="477" t="s">
        <v>2930</v>
      </c>
      <c r="D133" s="103" t="s">
        <v>254</v>
      </c>
      <c r="E133" s="103"/>
      <c r="F133" s="360" t="s">
        <v>548</v>
      </c>
      <c r="G133" s="360">
        <v>375</v>
      </c>
      <c r="H133" s="360"/>
      <c r="I133" s="360" t="s">
        <v>2466</v>
      </c>
      <c r="J133" s="104"/>
      <c r="K133" s="431">
        <v>315.76799999999997</v>
      </c>
      <c r="L133" s="138" t="str">
        <f t="shared" si="48"/>
        <v/>
      </c>
      <c r="M133" s="139">
        <f t="shared" si="50"/>
        <v>0</v>
      </c>
      <c r="N133" s="140">
        <f t="shared" si="49"/>
        <v>900.7759335185624</v>
      </c>
      <c r="O133" s="337">
        <f t="shared" si="54"/>
        <v>284436.21497528936</v>
      </c>
      <c r="P133" s="109">
        <v>1</v>
      </c>
      <c r="Q133" s="143">
        <f t="shared" si="51"/>
        <v>284436.21497528936</v>
      </c>
      <c r="R133" s="111">
        <v>0.13</v>
      </c>
      <c r="S133" s="139">
        <f t="shared" si="52"/>
        <v>321412.92292207695</v>
      </c>
      <c r="T133" s="428"/>
      <c r="U133" s="147">
        <f t="shared" si="53"/>
        <v>321412.92292207695</v>
      </c>
      <c r="V133" s="290"/>
      <c r="W133" s="115"/>
      <c r="X133" s="116" t="s">
        <v>115</v>
      </c>
      <c r="Y133" s="116"/>
      <c r="Z133" s="116"/>
      <c r="AA133" s="116"/>
      <c r="AB133" s="116"/>
      <c r="AC133" s="116"/>
      <c r="AD133" s="117"/>
      <c r="AE133" s="296"/>
      <c r="AF133" s="124" t="str">
        <f t="shared" si="30"/>
        <v/>
      </c>
      <c r="AG133" s="125">
        <f t="shared" ca="1" si="31"/>
        <v>16150.853740115352</v>
      </c>
      <c r="AH133" s="125" t="str">
        <f t="shared" si="32"/>
        <v/>
      </c>
      <c r="AI133" s="125" t="str">
        <f t="shared" si="33"/>
        <v/>
      </c>
      <c r="AJ133" s="125" t="str">
        <f t="shared" si="34"/>
        <v/>
      </c>
      <c r="AK133" s="125" t="str">
        <f t="shared" si="35"/>
        <v/>
      </c>
      <c r="AL133" s="125" t="str">
        <f t="shared" si="36"/>
        <v/>
      </c>
      <c r="AM133" s="126" t="str">
        <f t="shared" si="37"/>
        <v/>
      </c>
      <c r="AN133" s="342">
        <f t="shared" ca="1" si="38"/>
        <v>16150.853740115352</v>
      </c>
      <c r="AO133" s="290"/>
      <c r="AP133" s="503" t="str">
        <f t="shared" si="39"/>
        <v/>
      </c>
      <c r="AQ133" s="504">
        <f t="shared" ca="1" si="40"/>
        <v>321412.92292207695</v>
      </c>
      <c r="AR133" s="504" t="str">
        <f t="shared" si="41"/>
        <v/>
      </c>
      <c r="AS133" s="504" t="str">
        <f t="shared" si="42"/>
        <v/>
      </c>
      <c r="AT133" s="504" t="str">
        <f t="shared" si="43"/>
        <v/>
      </c>
      <c r="AU133" s="504" t="str">
        <f t="shared" si="44"/>
        <v/>
      </c>
      <c r="AV133" s="504" t="str">
        <f t="shared" si="45"/>
        <v/>
      </c>
      <c r="AW133" s="504" t="str">
        <f t="shared" si="46"/>
        <v/>
      </c>
      <c r="AX133" s="507">
        <f t="shared" ca="1" si="47"/>
        <v>321412.92292207695</v>
      </c>
      <c r="AY133" s="290"/>
    </row>
    <row r="134" spans="1:51" x14ac:dyDescent="0.35">
      <c r="A134" s="290"/>
      <c r="B134" s="476" t="s">
        <v>641</v>
      </c>
      <c r="C134" s="477" t="s">
        <v>2935</v>
      </c>
      <c r="D134" s="103" t="s">
        <v>254</v>
      </c>
      <c r="E134" s="103"/>
      <c r="F134" s="360" t="s">
        <v>548</v>
      </c>
      <c r="G134" s="360">
        <v>250</v>
      </c>
      <c r="H134" s="360"/>
      <c r="I134" s="360" t="s">
        <v>2462</v>
      </c>
      <c r="J134" s="104"/>
      <c r="K134" s="431">
        <v>16.002199999999998</v>
      </c>
      <c r="L134" s="138" t="str">
        <f t="shared" si="48"/>
        <v/>
      </c>
      <c r="M134" s="139">
        <f t="shared" si="50"/>
        <v>0</v>
      </c>
      <c r="N134" s="140">
        <f t="shared" si="49"/>
        <v>562.2901726186077</v>
      </c>
      <c r="O134" s="337">
        <f t="shared" si="54"/>
        <v>8997.8798002774838</v>
      </c>
      <c r="P134" s="109">
        <v>1</v>
      </c>
      <c r="Q134" s="143">
        <f t="shared" si="51"/>
        <v>8997.8798002774838</v>
      </c>
      <c r="R134" s="111">
        <v>0.13</v>
      </c>
      <c r="S134" s="139">
        <f t="shared" si="52"/>
        <v>10167.604174313556</v>
      </c>
      <c r="T134" s="428"/>
      <c r="U134" s="147">
        <f t="shared" si="53"/>
        <v>10167.604174313556</v>
      </c>
      <c r="V134" s="290"/>
      <c r="W134" s="115"/>
      <c r="X134" s="116" t="s">
        <v>115</v>
      </c>
      <c r="Y134" s="116"/>
      <c r="Z134" s="116"/>
      <c r="AA134" s="116"/>
      <c r="AB134" s="116"/>
      <c r="AC134" s="116"/>
      <c r="AD134" s="117"/>
      <c r="AE134" s="296"/>
      <c r="AF134" s="124" t="str">
        <f t="shared" si="30"/>
        <v/>
      </c>
      <c r="AG134" s="125">
        <f t="shared" ca="1" si="31"/>
        <v>16150.853740115352</v>
      </c>
      <c r="AH134" s="125" t="str">
        <f t="shared" si="32"/>
        <v/>
      </c>
      <c r="AI134" s="125" t="str">
        <f t="shared" si="33"/>
        <v/>
      </c>
      <c r="AJ134" s="125" t="str">
        <f t="shared" si="34"/>
        <v/>
      </c>
      <c r="AK134" s="125" t="str">
        <f t="shared" si="35"/>
        <v/>
      </c>
      <c r="AL134" s="125" t="str">
        <f t="shared" si="36"/>
        <v/>
      </c>
      <c r="AM134" s="126" t="str">
        <f t="shared" si="37"/>
        <v/>
      </c>
      <c r="AN134" s="342">
        <f t="shared" ca="1" si="38"/>
        <v>16150.853740115352</v>
      </c>
      <c r="AO134" s="290"/>
      <c r="AP134" s="503" t="str">
        <f t="shared" si="39"/>
        <v/>
      </c>
      <c r="AQ134" s="504">
        <f t="shared" ca="1" si="40"/>
        <v>10167.604174313556</v>
      </c>
      <c r="AR134" s="504" t="str">
        <f t="shared" si="41"/>
        <v/>
      </c>
      <c r="AS134" s="504" t="str">
        <f t="shared" si="42"/>
        <v/>
      </c>
      <c r="AT134" s="504" t="str">
        <f t="shared" si="43"/>
        <v/>
      </c>
      <c r="AU134" s="504" t="str">
        <f t="shared" si="44"/>
        <v/>
      </c>
      <c r="AV134" s="504" t="str">
        <f t="shared" si="45"/>
        <v/>
      </c>
      <c r="AW134" s="504" t="str">
        <f t="shared" si="46"/>
        <v/>
      </c>
      <c r="AX134" s="507">
        <f t="shared" ca="1" si="47"/>
        <v>10167.604174313556</v>
      </c>
      <c r="AY134" s="290"/>
    </row>
    <row r="135" spans="1:51" x14ac:dyDescent="0.35">
      <c r="A135" s="290"/>
      <c r="B135" s="476" t="s">
        <v>642</v>
      </c>
      <c r="C135" s="477" t="s">
        <v>2935</v>
      </c>
      <c r="D135" s="103" t="s">
        <v>254</v>
      </c>
      <c r="E135" s="103"/>
      <c r="F135" s="360" t="s">
        <v>548</v>
      </c>
      <c r="G135" s="360">
        <v>250</v>
      </c>
      <c r="H135" s="360"/>
      <c r="I135" s="360" t="s">
        <v>2462</v>
      </c>
      <c r="J135" s="104"/>
      <c r="K135" s="431">
        <v>4.9678699999999996</v>
      </c>
      <c r="L135" s="138" t="str">
        <f t="shared" si="48"/>
        <v/>
      </c>
      <c r="M135" s="139">
        <f t="shared" si="50"/>
        <v>0</v>
      </c>
      <c r="N135" s="140">
        <f t="shared" si="49"/>
        <v>562.2901726186077</v>
      </c>
      <c r="O135" s="337">
        <f t="shared" si="54"/>
        <v>2793.3844798468026</v>
      </c>
      <c r="P135" s="109">
        <v>1</v>
      </c>
      <c r="Q135" s="143">
        <f t="shared" si="51"/>
        <v>2793.3844798468026</v>
      </c>
      <c r="R135" s="111">
        <v>0.13</v>
      </c>
      <c r="S135" s="139">
        <f t="shared" si="52"/>
        <v>3156.5244622268865</v>
      </c>
      <c r="T135" s="428"/>
      <c r="U135" s="147">
        <f t="shared" si="53"/>
        <v>3156.5244622268865</v>
      </c>
      <c r="V135" s="290"/>
      <c r="W135" s="115"/>
      <c r="X135" s="116" t="s">
        <v>115</v>
      </c>
      <c r="Y135" s="116"/>
      <c r="Z135" s="116"/>
      <c r="AA135" s="116"/>
      <c r="AB135" s="116"/>
      <c r="AC135" s="116"/>
      <c r="AD135" s="117"/>
      <c r="AE135" s="296"/>
      <c r="AF135" s="124" t="str">
        <f t="shared" si="30"/>
        <v/>
      </c>
      <c r="AG135" s="125">
        <f t="shared" ca="1" si="31"/>
        <v>16150.853740115352</v>
      </c>
      <c r="AH135" s="125" t="str">
        <f t="shared" si="32"/>
        <v/>
      </c>
      <c r="AI135" s="125" t="str">
        <f t="shared" si="33"/>
        <v/>
      </c>
      <c r="AJ135" s="125" t="str">
        <f t="shared" si="34"/>
        <v/>
      </c>
      <c r="AK135" s="125" t="str">
        <f t="shared" si="35"/>
        <v/>
      </c>
      <c r="AL135" s="125" t="str">
        <f t="shared" si="36"/>
        <v/>
      </c>
      <c r="AM135" s="126" t="str">
        <f t="shared" si="37"/>
        <v/>
      </c>
      <c r="AN135" s="342">
        <f t="shared" ca="1" si="38"/>
        <v>16150.853740115352</v>
      </c>
      <c r="AO135" s="290"/>
      <c r="AP135" s="503" t="str">
        <f t="shared" si="39"/>
        <v/>
      </c>
      <c r="AQ135" s="504">
        <f t="shared" ca="1" si="40"/>
        <v>3156.5244622268865</v>
      </c>
      <c r="AR135" s="504" t="str">
        <f t="shared" si="41"/>
        <v/>
      </c>
      <c r="AS135" s="504" t="str">
        <f t="shared" si="42"/>
        <v/>
      </c>
      <c r="AT135" s="504" t="str">
        <f t="shared" si="43"/>
        <v/>
      </c>
      <c r="AU135" s="504" t="str">
        <f t="shared" si="44"/>
        <v/>
      </c>
      <c r="AV135" s="504" t="str">
        <f t="shared" si="45"/>
        <v/>
      </c>
      <c r="AW135" s="504" t="str">
        <f t="shared" si="46"/>
        <v/>
      </c>
      <c r="AX135" s="507">
        <f t="shared" ca="1" si="47"/>
        <v>3156.5244622268865</v>
      </c>
      <c r="AY135" s="290"/>
    </row>
    <row r="136" spans="1:51" x14ac:dyDescent="0.35">
      <c r="A136" s="290"/>
      <c r="B136" s="476" t="s">
        <v>643</v>
      </c>
      <c r="C136" s="477" t="s">
        <v>2928</v>
      </c>
      <c r="D136" s="103" t="s">
        <v>254</v>
      </c>
      <c r="E136" s="103"/>
      <c r="F136" s="360" t="s">
        <v>548</v>
      </c>
      <c r="G136" s="360">
        <v>300</v>
      </c>
      <c r="H136" s="360"/>
      <c r="I136" s="360" t="s">
        <v>2464</v>
      </c>
      <c r="J136" s="104"/>
      <c r="K136" s="431">
        <v>10.057</v>
      </c>
      <c r="L136" s="138" t="str">
        <f t="shared" si="48"/>
        <v/>
      </c>
      <c r="M136" s="139">
        <f t="shared" si="50"/>
        <v>0</v>
      </c>
      <c r="N136" s="140">
        <f t="shared" si="49"/>
        <v>692.70147300228837</v>
      </c>
      <c r="O136" s="337">
        <f t="shared" si="54"/>
        <v>6966.4987139840141</v>
      </c>
      <c r="P136" s="109">
        <v>1</v>
      </c>
      <c r="Q136" s="143">
        <f t="shared" si="51"/>
        <v>6966.4987139840141</v>
      </c>
      <c r="R136" s="111">
        <v>0.13</v>
      </c>
      <c r="S136" s="139">
        <f t="shared" si="52"/>
        <v>7872.1435468019354</v>
      </c>
      <c r="T136" s="428"/>
      <c r="U136" s="147">
        <f t="shared" si="53"/>
        <v>7872.1435468019354</v>
      </c>
      <c r="V136" s="290"/>
      <c r="W136" s="115"/>
      <c r="X136" s="116" t="s">
        <v>115</v>
      </c>
      <c r="Y136" s="116"/>
      <c r="Z136" s="116"/>
      <c r="AA136" s="116"/>
      <c r="AB136" s="116"/>
      <c r="AC136" s="116"/>
      <c r="AD136" s="117"/>
      <c r="AE136" s="296"/>
      <c r="AF136" s="124" t="str">
        <f t="shared" si="30"/>
        <v/>
      </c>
      <c r="AG136" s="125">
        <f t="shared" ca="1" si="31"/>
        <v>16150.853740115352</v>
      </c>
      <c r="AH136" s="125" t="str">
        <f t="shared" si="32"/>
        <v/>
      </c>
      <c r="AI136" s="125" t="str">
        <f t="shared" si="33"/>
        <v/>
      </c>
      <c r="AJ136" s="125" t="str">
        <f t="shared" si="34"/>
        <v/>
      </c>
      <c r="AK136" s="125" t="str">
        <f t="shared" si="35"/>
        <v/>
      </c>
      <c r="AL136" s="125" t="str">
        <f t="shared" si="36"/>
        <v/>
      </c>
      <c r="AM136" s="126" t="str">
        <f t="shared" si="37"/>
        <v/>
      </c>
      <c r="AN136" s="342">
        <f t="shared" ca="1" si="38"/>
        <v>16150.853740115352</v>
      </c>
      <c r="AO136" s="290"/>
      <c r="AP136" s="503" t="str">
        <f t="shared" si="39"/>
        <v/>
      </c>
      <c r="AQ136" s="504">
        <f t="shared" ca="1" si="40"/>
        <v>7872.1435468019354</v>
      </c>
      <c r="AR136" s="504" t="str">
        <f t="shared" si="41"/>
        <v/>
      </c>
      <c r="AS136" s="504" t="str">
        <f t="shared" si="42"/>
        <v/>
      </c>
      <c r="AT136" s="504" t="str">
        <f t="shared" si="43"/>
        <v/>
      </c>
      <c r="AU136" s="504" t="str">
        <f t="shared" si="44"/>
        <v/>
      </c>
      <c r="AV136" s="504" t="str">
        <f t="shared" si="45"/>
        <v/>
      </c>
      <c r="AW136" s="504" t="str">
        <f t="shared" si="46"/>
        <v/>
      </c>
      <c r="AX136" s="507">
        <f t="shared" ca="1" si="47"/>
        <v>7872.1435468019354</v>
      </c>
      <c r="AY136" s="290"/>
    </row>
    <row r="137" spans="1:51" x14ac:dyDescent="0.35">
      <c r="A137" s="290"/>
      <c r="B137" s="476" t="s">
        <v>644</v>
      </c>
      <c r="C137" s="477" t="e">
        <v>#N/A</v>
      </c>
      <c r="D137" s="103" t="s">
        <v>254</v>
      </c>
      <c r="E137" s="103"/>
      <c r="F137" s="360" t="s">
        <v>548</v>
      </c>
      <c r="G137" s="360">
        <v>200</v>
      </c>
      <c r="H137" s="360"/>
      <c r="I137" s="360" t="s">
        <v>2460</v>
      </c>
      <c r="J137" s="104"/>
      <c r="K137" s="431">
        <v>66.858000000000004</v>
      </c>
      <c r="L137" s="138" t="str">
        <f t="shared" si="48"/>
        <v/>
      </c>
      <c r="M137" s="139">
        <f t="shared" si="50"/>
        <v>0</v>
      </c>
      <c r="N137" s="140">
        <f t="shared" si="49"/>
        <v>336.63763059084124</v>
      </c>
      <c r="O137" s="337">
        <f t="shared" si="54"/>
        <v>22506.918706042467</v>
      </c>
      <c r="P137" s="109">
        <v>1</v>
      </c>
      <c r="Q137" s="143">
        <f t="shared" si="51"/>
        <v>22506.918706042467</v>
      </c>
      <c r="R137" s="111">
        <v>0.13</v>
      </c>
      <c r="S137" s="139">
        <f t="shared" si="52"/>
        <v>25432.818137827984</v>
      </c>
      <c r="T137" s="428"/>
      <c r="U137" s="147">
        <f t="shared" si="53"/>
        <v>25432.818137827984</v>
      </c>
      <c r="V137" s="290"/>
      <c r="W137" s="115"/>
      <c r="X137" s="116" t="s">
        <v>115</v>
      </c>
      <c r="Y137" s="116"/>
      <c r="Z137" s="116"/>
      <c r="AA137" s="116"/>
      <c r="AB137" s="116"/>
      <c r="AC137" s="116"/>
      <c r="AD137" s="117"/>
      <c r="AE137" s="296"/>
      <c r="AF137" s="124" t="str">
        <f t="shared" ref="AF137:AF200" si="55">IF(W137="","",AF$8)</f>
        <v/>
      </c>
      <c r="AG137" s="125">
        <f t="shared" ref="AG137:AG200" ca="1" si="56">IF(X137="","",AG$8)</f>
        <v>16150.853740115352</v>
      </c>
      <c r="AH137" s="125" t="str">
        <f t="shared" ref="AH137:AH200" si="57">IF(Y137="","",AH$8)</f>
        <v/>
      </c>
      <c r="AI137" s="125" t="str">
        <f t="shared" ref="AI137:AI200" si="58">IF(Z137="","",AI$8)</f>
        <v/>
      </c>
      <c r="AJ137" s="125" t="str">
        <f t="shared" ref="AJ137:AJ200" si="59">IF(AA137="","",AJ$8)</f>
        <v/>
      </c>
      <c r="AK137" s="125" t="str">
        <f t="shared" ref="AK137:AK200" si="60">IF(AB137="","",AK$8)</f>
        <v/>
      </c>
      <c r="AL137" s="125" t="str">
        <f t="shared" ref="AL137:AL200" si="61">IF(AC137="","",AL$8)</f>
        <v/>
      </c>
      <c r="AM137" s="126" t="str">
        <f t="shared" ref="AM137:AM200" si="62">IF(AD137="","",AM$8)</f>
        <v/>
      </c>
      <c r="AN137" s="342">
        <f t="shared" ref="AN137:AN200" ca="1" si="63">SUM(AF137:AM137)</f>
        <v>16150.853740115352</v>
      </c>
      <c r="AO137" s="290"/>
      <c r="AP137" s="503" t="str">
        <f t="shared" si="39"/>
        <v/>
      </c>
      <c r="AQ137" s="504">
        <f t="shared" ca="1" si="40"/>
        <v>25432.818137827984</v>
      </c>
      <c r="AR137" s="504" t="str">
        <f t="shared" si="41"/>
        <v/>
      </c>
      <c r="AS137" s="504" t="str">
        <f t="shared" si="42"/>
        <v/>
      </c>
      <c r="AT137" s="504" t="str">
        <f t="shared" si="43"/>
        <v/>
      </c>
      <c r="AU137" s="504" t="str">
        <f t="shared" si="44"/>
        <v/>
      </c>
      <c r="AV137" s="504" t="str">
        <f t="shared" si="45"/>
        <v/>
      </c>
      <c r="AW137" s="504" t="str">
        <f t="shared" si="46"/>
        <v/>
      </c>
      <c r="AX137" s="507">
        <f t="shared" ca="1" si="47"/>
        <v>25432.818137827984</v>
      </c>
      <c r="AY137" s="290"/>
    </row>
    <row r="138" spans="1:51" x14ac:dyDescent="0.35">
      <c r="A138" s="290"/>
      <c r="B138" s="476" t="s">
        <v>645</v>
      </c>
      <c r="C138" s="477" t="e">
        <v>#N/A</v>
      </c>
      <c r="D138" s="103" t="s">
        <v>254</v>
      </c>
      <c r="E138" s="103"/>
      <c r="F138" s="360" t="s">
        <v>548</v>
      </c>
      <c r="G138" s="360">
        <v>250</v>
      </c>
      <c r="H138" s="360"/>
      <c r="I138" s="360" t="s">
        <v>2462</v>
      </c>
      <c r="J138" s="104"/>
      <c r="K138" s="431">
        <v>87.14</v>
      </c>
      <c r="L138" s="138" t="str">
        <f t="shared" si="48"/>
        <v/>
      </c>
      <c r="M138" s="139">
        <f t="shared" si="50"/>
        <v>0</v>
      </c>
      <c r="N138" s="140">
        <f t="shared" si="49"/>
        <v>562.2901726186077</v>
      </c>
      <c r="O138" s="337">
        <f t="shared" si="54"/>
        <v>48997.965641985473</v>
      </c>
      <c r="P138" s="109">
        <v>1</v>
      </c>
      <c r="Q138" s="143">
        <f t="shared" si="51"/>
        <v>48997.965641985473</v>
      </c>
      <c r="R138" s="111">
        <v>0.13</v>
      </c>
      <c r="S138" s="139">
        <f t="shared" si="52"/>
        <v>55367.701175443581</v>
      </c>
      <c r="T138" s="428"/>
      <c r="U138" s="147">
        <f t="shared" si="53"/>
        <v>55367.701175443581</v>
      </c>
      <c r="V138" s="290"/>
      <c r="W138" s="115"/>
      <c r="X138" s="116" t="s">
        <v>115</v>
      </c>
      <c r="Y138" s="116"/>
      <c r="Z138" s="116"/>
      <c r="AA138" s="116"/>
      <c r="AB138" s="116"/>
      <c r="AC138" s="116"/>
      <c r="AD138" s="117"/>
      <c r="AE138" s="296"/>
      <c r="AF138" s="124" t="str">
        <f t="shared" si="55"/>
        <v/>
      </c>
      <c r="AG138" s="125">
        <f t="shared" ca="1" si="56"/>
        <v>16150.853740115352</v>
      </c>
      <c r="AH138" s="125" t="str">
        <f t="shared" si="57"/>
        <v/>
      </c>
      <c r="AI138" s="125" t="str">
        <f t="shared" si="58"/>
        <v/>
      </c>
      <c r="AJ138" s="125" t="str">
        <f t="shared" si="59"/>
        <v/>
      </c>
      <c r="AK138" s="125" t="str">
        <f t="shared" si="60"/>
        <v/>
      </c>
      <c r="AL138" s="125" t="str">
        <f t="shared" si="61"/>
        <v/>
      </c>
      <c r="AM138" s="126" t="str">
        <f t="shared" si="62"/>
        <v/>
      </c>
      <c r="AN138" s="342">
        <f t="shared" ca="1" si="63"/>
        <v>16150.853740115352</v>
      </c>
      <c r="AO138" s="290"/>
      <c r="AP138" s="503" t="str">
        <f t="shared" si="39"/>
        <v/>
      </c>
      <c r="AQ138" s="504">
        <f t="shared" ca="1" si="40"/>
        <v>55367.701175443581</v>
      </c>
      <c r="AR138" s="504" t="str">
        <f t="shared" si="41"/>
        <v/>
      </c>
      <c r="AS138" s="504" t="str">
        <f t="shared" si="42"/>
        <v/>
      </c>
      <c r="AT138" s="504" t="str">
        <f t="shared" si="43"/>
        <v/>
      </c>
      <c r="AU138" s="504" t="str">
        <f t="shared" si="44"/>
        <v/>
      </c>
      <c r="AV138" s="504" t="str">
        <f t="shared" si="45"/>
        <v/>
      </c>
      <c r="AW138" s="504" t="str">
        <f t="shared" si="46"/>
        <v/>
      </c>
      <c r="AX138" s="507">
        <f t="shared" ca="1" si="47"/>
        <v>55367.701175443581</v>
      </c>
      <c r="AY138" s="290"/>
    </row>
    <row r="139" spans="1:51" x14ac:dyDescent="0.35">
      <c r="A139" s="290"/>
      <c r="B139" s="476" t="s">
        <v>646</v>
      </c>
      <c r="C139" s="477" t="e">
        <v>#N/A</v>
      </c>
      <c r="D139" s="103" t="s">
        <v>254</v>
      </c>
      <c r="E139" s="103"/>
      <c r="F139" s="360" t="s">
        <v>548</v>
      </c>
      <c r="G139" s="360">
        <v>250</v>
      </c>
      <c r="H139" s="360"/>
      <c r="I139" s="360" t="s">
        <v>2462</v>
      </c>
      <c r="J139" s="104"/>
      <c r="K139" s="431">
        <v>24.437000000000001</v>
      </c>
      <c r="L139" s="138" t="str">
        <f t="shared" si="48"/>
        <v/>
      </c>
      <c r="M139" s="139">
        <f t="shared" si="50"/>
        <v>0</v>
      </c>
      <c r="N139" s="140">
        <f t="shared" si="49"/>
        <v>562.2901726186077</v>
      </c>
      <c r="O139" s="337">
        <f t="shared" si="54"/>
        <v>13740.684948280918</v>
      </c>
      <c r="P139" s="109">
        <v>1</v>
      </c>
      <c r="Q139" s="143">
        <f t="shared" si="51"/>
        <v>13740.684948280918</v>
      </c>
      <c r="R139" s="111">
        <v>0.13</v>
      </c>
      <c r="S139" s="139">
        <f t="shared" si="52"/>
        <v>15526.973991557436</v>
      </c>
      <c r="T139" s="428"/>
      <c r="U139" s="147">
        <f t="shared" si="53"/>
        <v>15526.973991557436</v>
      </c>
      <c r="V139" s="290"/>
      <c r="W139" s="115"/>
      <c r="X139" s="116" t="s">
        <v>115</v>
      </c>
      <c r="Y139" s="116"/>
      <c r="Z139" s="116"/>
      <c r="AA139" s="116"/>
      <c r="AB139" s="116"/>
      <c r="AC139" s="116"/>
      <c r="AD139" s="117"/>
      <c r="AE139" s="296"/>
      <c r="AF139" s="124" t="str">
        <f t="shared" si="55"/>
        <v/>
      </c>
      <c r="AG139" s="125">
        <f t="shared" ca="1" si="56"/>
        <v>16150.853740115352</v>
      </c>
      <c r="AH139" s="125" t="str">
        <f t="shared" si="57"/>
        <v/>
      </c>
      <c r="AI139" s="125" t="str">
        <f t="shared" si="58"/>
        <v/>
      </c>
      <c r="AJ139" s="125" t="str">
        <f t="shared" si="59"/>
        <v/>
      </c>
      <c r="AK139" s="125" t="str">
        <f t="shared" si="60"/>
        <v/>
      </c>
      <c r="AL139" s="125" t="str">
        <f t="shared" si="61"/>
        <v/>
      </c>
      <c r="AM139" s="126" t="str">
        <f t="shared" si="62"/>
        <v/>
      </c>
      <c r="AN139" s="342">
        <f t="shared" ca="1" si="63"/>
        <v>16150.853740115352</v>
      </c>
      <c r="AO139" s="290"/>
      <c r="AP139" s="503" t="str">
        <f t="shared" ref="AP139:AP202" si="64">IF(W139="","",IFERROR(W139*$U139,$U139/$AN139*AF139))</f>
        <v/>
      </c>
      <c r="AQ139" s="504">
        <f t="shared" ref="AQ139:AQ202" ca="1" si="65">IF(X139="","",IFERROR(X139*$U139,$U139/$AN139*AG139))</f>
        <v>15526.973991557436</v>
      </c>
      <c r="AR139" s="504" t="str">
        <f t="shared" ref="AR139:AR202" si="66">IF(Y139="","",IFERROR(Y139*$U139,$U139/$AN139*AH139))</f>
        <v/>
      </c>
      <c r="AS139" s="504" t="str">
        <f t="shared" ref="AS139:AS202" si="67">IF(Z139="","",IFERROR(Z139*$U139,$U139/$AN139*AI139))</f>
        <v/>
      </c>
      <c r="AT139" s="504" t="str">
        <f t="shared" ref="AT139:AT202" si="68">IF(AA139="","",IFERROR(AA139*$U139,$U139/$AN139*AJ139))</f>
        <v/>
      </c>
      <c r="AU139" s="504" t="str">
        <f t="shared" ref="AU139:AU202" si="69">IF(AB139="","",IFERROR(AB139*$U139,$U139/$AN139*AK139))</f>
        <v/>
      </c>
      <c r="AV139" s="504" t="str">
        <f t="shared" ref="AV139:AV202" si="70">IF(AC139="","",IFERROR(AC139*$U139,$U139/$AN139*AL139))</f>
        <v/>
      </c>
      <c r="AW139" s="504" t="str">
        <f t="shared" ref="AW139:AW202" si="71">IF(AD139="","",IFERROR(AD139*$U139,$U139/$AN139*AM139))</f>
        <v/>
      </c>
      <c r="AX139" s="507">
        <f t="shared" ref="AX139:AX202" ca="1" si="72">SUM(AP139:AW139)</f>
        <v>15526.973991557436</v>
      </c>
      <c r="AY139" s="290"/>
    </row>
    <row r="140" spans="1:51" x14ac:dyDescent="0.35">
      <c r="A140" s="290"/>
      <c r="B140" s="476" t="s">
        <v>647</v>
      </c>
      <c r="C140" s="477" t="e">
        <v>#N/A</v>
      </c>
      <c r="D140" s="103" t="s">
        <v>254</v>
      </c>
      <c r="E140" s="103"/>
      <c r="F140" s="360" t="s">
        <v>265</v>
      </c>
      <c r="G140" s="360">
        <v>200</v>
      </c>
      <c r="H140" s="360"/>
      <c r="I140" s="360" t="s">
        <v>1029</v>
      </c>
      <c r="J140" s="104"/>
      <c r="K140" s="431">
        <v>7.1465500000000004</v>
      </c>
      <c r="L140" s="138" t="str">
        <f t="shared" si="48"/>
        <v/>
      </c>
      <c r="M140" s="139">
        <f t="shared" si="50"/>
        <v>0</v>
      </c>
      <c r="N140" s="140">
        <f t="shared" si="49"/>
        <v>336.63763059084124</v>
      </c>
      <c r="O140" s="337">
        <f t="shared" si="54"/>
        <v>2405.7976588989768</v>
      </c>
      <c r="P140" s="109">
        <v>1</v>
      </c>
      <c r="Q140" s="143">
        <f t="shared" si="51"/>
        <v>2405.7976588989768</v>
      </c>
      <c r="R140" s="111">
        <v>0.13</v>
      </c>
      <c r="S140" s="139">
        <f t="shared" si="52"/>
        <v>2718.5513545558433</v>
      </c>
      <c r="T140" s="428"/>
      <c r="U140" s="147">
        <f t="shared" si="53"/>
        <v>2718.5513545558433</v>
      </c>
      <c r="V140" s="290"/>
      <c r="W140" s="115"/>
      <c r="X140" s="116" t="s">
        <v>115</v>
      </c>
      <c r="Y140" s="116"/>
      <c r="Z140" s="116"/>
      <c r="AA140" s="116"/>
      <c r="AB140" s="116"/>
      <c r="AC140" s="116"/>
      <c r="AD140" s="117"/>
      <c r="AE140" s="296"/>
      <c r="AF140" s="124" t="str">
        <f t="shared" si="55"/>
        <v/>
      </c>
      <c r="AG140" s="125">
        <f t="shared" ca="1" si="56"/>
        <v>16150.853740115352</v>
      </c>
      <c r="AH140" s="125" t="str">
        <f t="shared" si="57"/>
        <v/>
      </c>
      <c r="AI140" s="125" t="str">
        <f t="shared" si="58"/>
        <v/>
      </c>
      <c r="AJ140" s="125" t="str">
        <f t="shared" si="59"/>
        <v/>
      </c>
      <c r="AK140" s="125" t="str">
        <f t="shared" si="60"/>
        <v/>
      </c>
      <c r="AL140" s="125" t="str">
        <f t="shared" si="61"/>
        <v/>
      </c>
      <c r="AM140" s="126" t="str">
        <f t="shared" si="62"/>
        <v/>
      </c>
      <c r="AN140" s="342">
        <f t="shared" ca="1" si="63"/>
        <v>16150.853740115352</v>
      </c>
      <c r="AO140" s="290"/>
      <c r="AP140" s="503" t="str">
        <f t="shared" si="64"/>
        <v/>
      </c>
      <c r="AQ140" s="504">
        <f t="shared" ca="1" si="65"/>
        <v>2718.5513545558433</v>
      </c>
      <c r="AR140" s="504" t="str">
        <f t="shared" si="66"/>
        <v/>
      </c>
      <c r="AS140" s="504" t="str">
        <f t="shared" si="67"/>
        <v/>
      </c>
      <c r="AT140" s="504" t="str">
        <f t="shared" si="68"/>
        <v/>
      </c>
      <c r="AU140" s="504" t="str">
        <f t="shared" si="69"/>
        <v/>
      </c>
      <c r="AV140" s="504" t="str">
        <f t="shared" si="70"/>
        <v/>
      </c>
      <c r="AW140" s="504" t="str">
        <f t="shared" si="71"/>
        <v/>
      </c>
      <c r="AX140" s="507">
        <f t="shared" ca="1" si="72"/>
        <v>2718.5513545558433</v>
      </c>
      <c r="AY140" s="290"/>
    </row>
    <row r="141" spans="1:51" x14ac:dyDescent="0.35">
      <c r="A141" s="290"/>
      <c r="B141" s="476" t="s">
        <v>648</v>
      </c>
      <c r="C141" s="477" t="e">
        <v>#N/A</v>
      </c>
      <c r="D141" s="103" t="s">
        <v>254</v>
      </c>
      <c r="E141" s="103"/>
      <c r="F141" s="360" t="s">
        <v>265</v>
      </c>
      <c r="G141" s="360">
        <v>200</v>
      </c>
      <c r="H141" s="360"/>
      <c r="I141" s="360" t="s">
        <v>1029</v>
      </c>
      <c r="J141" s="104"/>
      <c r="K141" s="431">
        <v>10.620200000000001</v>
      </c>
      <c r="L141" s="138" t="str">
        <f t="shared" si="48"/>
        <v/>
      </c>
      <c r="M141" s="139">
        <f t="shared" si="50"/>
        <v>0</v>
      </c>
      <c r="N141" s="140">
        <f t="shared" si="49"/>
        <v>336.63763059084124</v>
      </c>
      <c r="O141" s="337">
        <f t="shared" si="54"/>
        <v>3575.1589644008523</v>
      </c>
      <c r="P141" s="109">
        <v>1</v>
      </c>
      <c r="Q141" s="143">
        <f t="shared" si="51"/>
        <v>3575.1589644008523</v>
      </c>
      <c r="R141" s="111">
        <v>0.13</v>
      </c>
      <c r="S141" s="139">
        <f t="shared" si="52"/>
        <v>4039.9296297729625</v>
      </c>
      <c r="T141" s="428"/>
      <c r="U141" s="147">
        <f t="shared" si="53"/>
        <v>4039.9296297729625</v>
      </c>
      <c r="V141" s="290"/>
      <c r="W141" s="115"/>
      <c r="X141" s="116" t="s">
        <v>115</v>
      </c>
      <c r="Y141" s="116"/>
      <c r="Z141" s="116"/>
      <c r="AA141" s="116"/>
      <c r="AB141" s="116"/>
      <c r="AC141" s="116"/>
      <c r="AD141" s="117"/>
      <c r="AE141" s="296"/>
      <c r="AF141" s="124" t="str">
        <f t="shared" si="55"/>
        <v/>
      </c>
      <c r="AG141" s="125">
        <f t="shared" ca="1" si="56"/>
        <v>16150.853740115352</v>
      </c>
      <c r="AH141" s="125" t="str">
        <f t="shared" si="57"/>
        <v/>
      </c>
      <c r="AI141" s="125" t="str">
        <f t="shared" si="58"/>
        <v/>
      </c>
      <c r="AJ141" s="125" t="str">
        <f t="shared" si="59"/>
        <v/>
      </c>
      <c r="AK141" s="125" t="str">
        <f t="shared" si="60"/>
        <v/>
      </c>
      <c r="AL141" s="125" t="str">
        <f t="shared" si="61"/>
        <v/>
      </c>
      <c r="AM141" s="126" t="str">
        <f t="shared" si="62"/>
        <v/>
      </c>
      <c r="AN141" s="342">
        <f t="shared" ca="1" si="63"/>
        <v>16150.853740115352</v>
      </c>
      <c r="AO141" s="290"/>
      <c r="AP141" s="503" t="str">
        <f t="shared" si="64"/>
        <v/>
      </c>
      <c r="AQ141" s="504">
        <f t="shared" ca="1" si="65"/>
        <v>4039.9296297729629</v>
      </c>
      <c r="AR141" s="504" t="str">
        <f t="shared" si="66"/>
        <v/>
      </c>
      <c r="AS141" s="504" t="str">
        <f t="shared" si="67"/>
        <v/>
      </c>
      <c r="AT141" s="504" t="str">
        <f t="shared" si="68"/>
        <v/>
      </c>
      <c r="AU141" s="504" t="str">
        <f t="shared" si="69"/>
        <v/>
      </c>
      <c r="AV141" s="504" t="str">
        <f t="shared" si="70"/>
        <v/>
      </c>
      <c r="AW141" s="504" t="str">
        <f t="shared" si="71"/>
        <v/>
      </c>
      <c r="AX141" s="507">
        <f t="shared" ca="1" si="72"/>
        <v>4039.9296297729629</v>
      </c>
      <c r="AY141" s="290"/>
    </row>
    <row r="142" spans="1:51" x14ac:dyDescent="0.35">
      <c r="A142" s="290"/>
      <c r="B142" s="476" t="s">
        <v>649</v>
      </c>
      <c r="C142" s="477" t="s">
        <v>2935</v>
      </c>
      <c r="D142" s="103" t="s">
        <v>254</v>
      </c>
      <c r="E142" s="103"/>
      <c r="F142" s="360" t="s">
        <v>548</v>
      </c>
      <c r="G142" s="360">
        <v>250</v>
      </c>
      <c r="H142" s="360"/>
      <c r="I142" s="360" t="s">
        <v>2462</v>
      </c>
      <c r="J142" s="104"/>
      <c r="K142" s="431">
        <v>12.270799999999999</v>
      </c>
      <c r="L142" s="138" t="str">
        <f t="shared" si="48"/>
        <v/>
      </c>
      <c r="M142" s="139">
        <f t="shared" si="50"/>
        <v>0</v>
      </c>
      <c r="N142" s="140">
        <f t="shared" si="49"/>
        <v>562.2901726186077</v>
      </c>
      <c r="O142" s="337">
        <f t="shared" si="54"/>
        <v>6899.7502501684112</v>
      </c>
      <c r="P142" s="109">
        <v>1</v>
      </c>
      <c r="Q142" s="143">
        <f t="shared" si="51"/>
        <v>6899.7502501684112</v>
      </c>
      <c r="R142" s="111">
        <v>0.13</v>
      </c>
      <c r="S142" s="139">
        <f t="shared" si="52"/>
        <v>7796.7177826903035</v>
      </c>
      <c r="T142" s="428"/>
      <c r="U142" s="147">
        <f t="shared" si="53"/>
        <v>7796.7177826903035</v>
      </c>
      <c r="V142" s="290"/>
      <c r="W142" s="115"/>
      <c r="X142" s="116" t="s">
        <v>115</v>
      </c>
      <c r="Y142" s="116"/>
      <c r="Z142" s="116"/>
      <c r="AA142" s="116"/>
      <c r="AB142" s="116"/>
      <c r="AC142" s="116"/>
      <c r="AD142" s="117"/>
      <c r="AE142" s="296"/>
      <c r="AF142" s="124" t="str">
        <f t="shared" si="55"/>
        <v/>
      </c>
      <c r="AG142" s="125">
        <f t="shared" ca="1" si="56"/>
        <v>16150.853740115352</v>
      </c>
      <c r="AH142" s="125" t="str">
        <f t="shared" si="57"/>
        <v/>
      </c>
      <c r="AI142" s="125" t="str">
        <f t="shared" si="58"/>
        <v/>
      </c>
      <c r="AJ142" s="125" t="str">
        <f t="shared" si="59"/>
        <v/>
      </c>
      <c r="AK142" s="125" t="str">
        <f t="shared" si="60"/>
        <v/>
      </c>
      <c r="AL142" s="125" t="str">
        <f t="shared" si="61"/>
        <v/>
      </c>
      <c r="AM142" s="126" t="str">
        <f t="shared" si="62"/>
        <v/>
      </c>
      <c r="AN142" s="342">
        <f t="shared" ca="1" si="63"/>
        <v>16150.853740115352</v>
      </c>
      <c r="AO142" s="290"/>
      <c r="AP142" s="503" t="str">
        <f t="shared" si="64"/>
        <v/>
      </c>
      <c r="AQ142" s="504">
        <f t="shared" ca="1" si="65"/>
        <v>7796.7177826903035</v>
      </c>
      <c r="AR142" s="504" t="str">
        <f t="shared" si="66"/>
        <v/>
      </c>
      <c r="AS142" s="504" t="str">
        <f t="shared" si="67"/>
        <v/>
      </c>
      <c r="AT142" s="504" t="str">
        <f t="shared" si="68"/>
        <v/>
      </c>
      <c r="AU142" s="504" t="str">
        <f t="shared" si="69"/>
        <v/>
      </c>
      <c r="AV142" s="504" t="str">
        <f t="shared" si="70"/>
        <v/>
      </c>
      <c r="AW142" s="504" t="str">
        <f t="shared" si="71"/>
        <v/>
      </c>
      <c r="AX142" s="507">
        <f t="shared" ca="1" si="72"/>
        <v>7796.7177826903035</v>
      </c>
      <c r="AY142" s="290"/>
    </row>
    <row r="143" spans="1:51" x14ac:dyDescent="0.35">
      <c r="A143" s="290"/>
      <c r="B143" s="476" t="s">
        <v>650</v>
      </c>
      <c r="C143" s="477" t="s">
        <v>2935</v>
      </c>
      <c r="D143" s="103" t="s">
        <v>254</v>
      </c>
      <c r="E143" s="103"/>
      <c r="F143" s="360" t="s">
        <v>548</v>
      </c>
      <c r="G143" s="360">
        <v>250</v>
      </c>
      <c r="H143" s="360"/>
      <c r="I143" s="360" t="s">
        <v>2462</v>
      </c>
      <c r="J143" s="104"/>
      <c r="K143" s="431">
        <v>57.296100000000003</v>
      </c>
      <c r="L143" s="138" t="str">
        <f t="shared" si="48"/>
        <v/>
      </c>
      <c r="M143" s="139">
        <f t="shared" si="50"/>
        <v>0</v>
      </c>
      <c r="N143" s="140">
        <f t="shared" si="49"/>
        <v>562.2901726186077</v>
      </c>
      <c r="O143" s="337">
        <f t="shared" si="54"/>
        <v>32217.03395937301</v>
      </c>
      <c r="P143" s="109">
        <v>1</v>
      </c>
      <c r="Q143" s="143">
        <f t="shared" si="51"/>
        <v>32217.03395937301</v>
      </c>
      <c r="R143" s="111">
        <v>0.13</v>
      </c>
      <c r="S143" s="139">
        <f t="shared" si="52"/>
        <v>36405.248374091498</v>
      </c>
      <c r="T143" s="428"/>
      <c r="U143" s="147">
        <f t="shared" si="53"/>
        <v>36405.248374091498</v>
      </c>
      <c r="V143" s="290"/>
      <c r="W143" s="115"/>
      <c r="X143" s="116" t="s">
        <v>115</v>
      </c>
      <c r="Y143" s="116"/>
      <c r="Z143" s="116"/>
      <c r="AA143" s="116"/>
      <c r="AB143" s="116"/>
      <c r="AC143" s="116"/>
      <c r="AD143" s="117"/>
      <c r="AE143" s="296"/>
      <c r="AF143" s="124" t="str">
        <f t="shared" si="55"/>
        <v/>
      </c>
      <c r="AG143" s="125">
        <f t="shared" ca="1" si="56"/>
        <v>16150.853740115352</v>
      </c>
      <c r="AH143" s="125" t="str">
        <f t="shared" si="57"/>
        <v/>
      </c>
      <c r="AI143" s="125" t="str">
        <f t="shared" si="58"/>
        <v/>
      </c>
      <c r="AJ143" s="125" t="str">
        <f t="shared" si="59"/>
        <v/>
      </c>
      <c r="AK143" s="125" t="str">
        <f t="shared" si="60"/>
        <v/>
      </c>
      <c r="AL143" s="125" t="str">
        <f t="shared" si="61"/>
        <v/>
      </c>
      <c r="AM143" s="126" t="str">
        <f t="shared" si="62"/>
        <v/>
      </c>
      <c r="AN143" s="342">
        <f t="shared" ca="1" si="63"/>
        <v>16150.853740115352</v>
      </c>
      <c r="AO143" s="290"/>
      <c r="AP143" s="503" t="str">
        <f t="shared" si="64"/>
        <v/>
      </c>
      <c r="AQ143" s="504">
        <f t="shared" ca="1" si="65"/>
        <v>36405.248374091498</v>
      </c>
      <c r="AR143" s="504" t="str">
        <f t="shared" si="66"/>
        <v/>
      </c>
      <c r="AS143" s="504" t="str">
        <f t="shared" si="67"/>
        <v/>
      </c>
      <c r="AT143" s="504" t="str">
        <f t="shared" si="68"/>
        <v/>
      </c>
      <c r="AU143" s="504" t="str">
        <f t="shared" si="69"/>
        <v/>
      </c>
      <c r="AV143" s="504" t="str">
        <f t="shared" si="70"/>
        <v/>
      </c>
      <c r="AW143" s="504" t="str">
        <f t="shared" si="71"/>
        <v/>
      </c>
      <c r="AX143" s="507">
        <f t="shared" ca="1" si="72"/>
        <v>36405.248374091498</v>
      </c>
      <c r="AY143" s="290"/>
    </row>
    <row r="144" spans="1:51" x14ac:dyDescent="0.35">
      <c r="A144" s="290"/>
      <c r="B144" s="476" t="s">
        <v>651</v>
      </c>
      <c r="C144" s="477" t="e">
        <v>#N/A</v>
      </c>
      <c r="D144" s="103" t="s">
        <v>254</v>
      </c>
      <c r="E144" s="103"/>
      <c r="F144" s="360" t="s">
        <v>548</v>
      </c>
      <c r="G144" s="360">
        <v>250</v>
      </c>
      <c r="H144" s="360"/>
      <c r="I144" s="360" t="s">
        <v>2462</v>
      </c>
      <c r="J144" s="104"/>
      <c r="K144" s="431">
        <v>39.058599999999998</v>
      </c>
      <c r="L144" s="138" t="str">
        <f t="shared" si="48"/>
        <v/>
      </c>
      <c r="M144" s="139">
        <f t="shared" si="50"/>
        <v>0</v>
      </c>
      <c r="N144" s="140">
        <f t="shared" si="49"/>
        <v>562.2901726186077</v>
      </c>
      <c r="O144" s="337">
        <f t="shared" si="54"/>
        <v>21962.266936241151</v>
      </c>
      <c r="P144" s="109">
        <v>1</v>
      </c>
      <c r="Q144" s="143">
        <f t="shared" si="51"/>
        <v>21962.266936241151</v>
      </c>
      <c r="R144" s="111">
        <v>0.13</v>
      </c>
      <c r="S144" s="139">
        <f t="shared" si="52"/>
        <v>24817.361637952497</v>
      </c>
      <c r="T144" s="428"/>
      <c r="U144" s="147">
        <f t="shared" si="53"/>
        <v>24817.361637952497</v>
      </c>
      <c r="V144" s="290"/>
      <c r="W144" s="115"/>
      <c r="X144" s="116" t="s">
        <v>115</v>
      </c>
      <c r="Y144" s="116"/>
      <c r="Z144" s="116"/>
      <c r="AA144" s="116"/>
      <c r="AB144" s="116"/>
      <c r="AC144" s="116"/>
      <c r="AD144" s="117"/>
      <c r="AE144" s="296"/>
      <c r="AF144" s="124" t="str">
        <f t="shared" si="55"/>
        <v/>
      </c>
      <c r="AG144" s="125">
        <f t="shared" ca="1" si="56"/>
        <v>16150.853740115352</v>
      </c>
      <c r="AH144" s="125" t="str">
        <f t="shared" si="57"/>
        <v/>
      </c>
      <c r="AI144" s="125" t="str">
        <f t="shared" si="58"/>
        <v/>
      </c>
      <c r="AJ144" s="125" t="str">
        <f t="shared" si="59"/>
        <v/>
      </c>
      <c r="AK144" s="125" t="str">
        <f t="shared" si="60"/>
        <v/>
      </c>
      <c r="AL144" s="125" t="str">
        <f t="shared" si="61"/>
        <v/>
      </c>
      <c r="AM144" s="126" t="str">
        <f t="shared" si="62"/>
        <v/>
      </c>
      <c r="AN144" s="342">
        <f t="shared" ca="1" si="63"/>
        <v>16150.853740115352</v>
      </c>
      <c r="AO144" s="290"/>
      <c r="AP144" s="503" t="str">
        <f t="shared" si="64"/>
        <v/>
      </c>
      <c r="AQ144" s="504">
        <f t="shared" ca="1" si="65"/>
        <v>24817.361637952497</v>
      </c>
      <c r="AR144" s="504" t="str">
        <f t="shared" si="66"/>
        <v/>
      </c>
      <c r="AS144" s="504" t="str">
        <f t="shared" si="67"/>
        <v/>
      </c>
      <c r="AT144" s="504" t="str">
        <f t="shared" si="68"/>
        <v/>
      </c>
      <c r="AU144" s="504" t="str">
        <f t="shared" si="69"/>
        <v/>
      </c>
      <c r="AV144" s="504" t="str">
        <f t="shared" si="70"/>
        <v/>
      </c>
      <c r="AW144" s="504" t="str">
        <f t="shared" si="71"/>
        <v/>
      </c>
      <c r="AX144" s="507">
        <f t="shared" ca="1" si="72"/>
        <v>24817.361637952497</v>
      </c>
      <c r="AY144" s="290"/>
    </row>
    <row r="145" spans="1:51" x14ac:dyDescent="0.35">
      <c r="A145" s="290"/>
      <c r="B145" s="476" t="s">
        <v>652</v>
      </c>
      <c r="C145" s="477" t="s">
        <v>2935</v>
      </c>
      <c r="D145" s="103" t="s">
        <v>254</v>
      </c>
      <c r="E145" s="103"/>
      <c r="F145" s="360" t="s">
        <v>548</v>
      </c>
      <c r="G145" s="360">
        <v>250</v>
      </c>
      <c r="H145" s="360"/>
      <c r="I145" s="360" t="s">
        <v>2462</v>
      </c>
      <c r="J145" s="104"/>
      <c r="K145" s="431">
        <v>84.504000000000005</v>
      </c>
      <c r="L145" s="138" t="str">
        <f t="shared" si="48"/>
        <v/>
      </c>
      <c r="M145" s="139">
        <f t="shared" si="50"/>
        <v>0</v>
      </c>
      <c r="N145" s="140">
        <f t="shared" si="49"/>
        <v>562.2901726186077</v>
      </c>
      <c r="O145" s="337">
        <f t="shared" si="54"/>
        <v>47515.768746962829</v>
      </c>
      <c r="P145" s="109">
        <v>1</v>
      </c>
      <c r="Q145" s="143">
        <f t="shared" si="51"/>
        <v>47515.768746962829</v>
      </c>
      <c r="R145" s="111">
        <v>0.13</v>
      </c>
      <c r="S145" s="139">
        <f t="shared" si="52"/>
        <v>53692.818684067992</v>
      </c>
      <c r="T145" s="428"/>
      <c r="U145" s="147">
        <f t="shared" si="53"/>
        <v>53692.818684067992</v>
      </c>
      <c r="V145" s="290"/>
      <c r="W145" s="115"/>
      <c r="X145" s="116" t="s">
        <v>115</v>
      </c>
      <c r="Y145" s="116"/>
      <c r="Z145" s="116"/>
      <c r="AA145" s="116"/>
      <c r="AB145" s="116"/>
      <c r="AC145" s="116"/>
      <c r="AD145" s="117"/>
      <c r="AE145" s="296"/>
      <c r="AF145" s="124" t="str">
        <f t="shared" si="55"/>
        <v/>
      </c>
      <c r="AG145" s="125">
        <f t="shared" ca="1" si="56"/>
        <v>16150.853740115352</v>
      </c>
      <c r="AH145" s="125" t="str">
        <f t="shared" si="57"/>
        <v/>
      </c>
      <c r="AI145" s="125" t="str">
        <f t="shared" si="58"/>
        <v/>
      </c>
      <c r="AJ145" s="125" t="str">
        <f t="shared" si="59"/>
        <v/>
      </c>
      <c r="AK145" s="125" t="str">
        <f t="shared" si="60"/>
        <v/>
      </c>
      <c r="AL145" s="125" t="str">
        <f t="shared" si="61"/>
        <v/>
      </c>
      <c r="AM145" s="126" t="str">
        <f t="shared" si="62"/>
        <v/>
      </c>
      <c r="AN145" s="342">
        <f t="shared" ca="1" si="63"/>
        <v>16150.853740115352</v>
      </c>
      <c r="AO145" s="290"/>
      <c r="AP145" s="503" t="str">
        <f t="shared" si="64"/>
        <v/>
      </c>
      <c r="AQ145" s="504">
        <f t="shared" ca="1" si="65"/>
        <v>53692.818684067992</v>
      </c>
      <c r="AR145" s="504" t="str">
        <f t="shared" si="66"/>
        <v/>
      </c>
      <c r="AS145" s="504" t="str">
        <f t="shared" si="67"/>
        <v/>
      </c>
      <c r="AT145" s="504" t="str">
        <f t="shared" si="68"/>
        <v/>
      </c>
      <c r="AU145" s="504" t="str">
        <f t="shared" si="69"/>
        <v/>
      </c>
      <c r="AV145" s="504" t="str">
        <f t="shared" si="70"/>
        <v/>
      </c>
      <c r="AW145" s="504" t="str">
        <f t="shared" si="71"/>
        <v/>
      </c>
      <c r="AX145" s="507">
        <f t="shared" ca="1" si="72"/>
        <v>53692.818684067992</v>
      </c>
      <c r="AY145" s="290"/>
    </row>
    <row r="146" spans="1:51" x14ac:dyDescent="0.35">
      <c r="A146" s="290"/>
      <c r="B146" s="476" t="s">
        <v>653</v>
      </c>
      <c r="C146" s="477" t="s">
        <v>2929</v>
      </c>
      <c r="D146" s="103" t="s">
        <v>254</v>
      </c>
      <c r="E146" s="103"/>
      <c r="F146" s="360" t="s">
        <v>548</v>
      </c>
      <c r="G146" s="360">
        <v>375</v>
      </c>
      <c r="H146" s="360"/>
      <c r="I146" s="360" t="s">
        <v>2466</v>
      </c>
      <c r="J146" s="104"/>
      <c r="K146" s="431">
        <v>45.946300000000001</v>
      </c>
      <c r="L146" s="138" t="str">
        <f t="shared" si="48"/>
        <v/>
      </c>
      <c r="M146" s="139">
        <f t="shared" si="50"/>
        <v>0</v>
      </c>
      <c r="N146" s="140">
        <f t="shared" si="49"/>
        <v>900.7759335185624</v>
      </c>
      <c r="O146" s="337">
        <f t="shared" si="54"/>
        <v>41387.321274223927</v>
      </c>
      <c r="P146" s="109">
        <v>1</v>
      </c>
      <c r="Q146" s="143">
        <f t="shared" si="51"/>
        <v>41387.321274223927</v>
      </c>
      <c r="R146" s="111">
        <v>0.13</v>
      </c>
      <c r="S146" s="139">
        <f t="shared" si="52"/>
        <v>46767.673039873036</v>
      </c>
      <c r="T146" s="428"/>
      <c r="U146" s="147">
        <f t="shared" si="53"/>
        <v>46767.673039873036</v>
      </c>
      <c r="V146" s="290"/>
      <c r="W146" s="115"/>
      <c r="X146" s="116" t="s">
        <v>115</v>
      </c>
      <c r="Y146" s="116"/>
      <c r="Z146" s="116"/>
      <c r="AA146" s="116"/>
      <c r="AB146" s="116"/>
      <c r="AC146" s="116"/>
      <c r="AD146" s="117"/>
      <c r="AE146" s="296"/>
      <c r="AF146" s="124" t="str">
        <f t="shared" si="55"/>
        <v/>
      </c>
      <c r="AG146" s="125">
        <f t="shared" ca="1" si="56"/>
        <v>16150.853740115352</v>
      </c>
      <c r="AH146" s="125" t="str">
        <f t="shared" si="57"/>
        <v/>
      </c>
      <c r="AI146" s="125" t="str">
        <f t="shared" si="58"/>
        <v/>
      </c>
      <c r="AJ146" s="125" t="str">
        <f t="shared" si="59"/>
        <v/>
      </c>
      <c r="AK146" s="125" t="str">
        <f t="shared" si="60"/>
        <v/>
      </c>
      <c r="AL146" s="125" t="str">
        <f t="shared" si="61"/>
        <v/>
      </c>
      <c r="AM146" s="126" t="str">
        <f t="shared" si="62"/>
        <v/>
      </c>
      <c r="AN146" s="342">
        <f t="shared" ca="1" si="63"/>
        <v>16150.853740115352</v>
      </c>
      <c r="AO146" s="290"/>
      <c r="AP146" s="503" t="str">
        <f t="shared" si="64"/>
        <v/>
      </c>
      <c r="AQ146" s="504">
        <f t="shared" ca="1" si="65"/>
        <v>46767.673039873036</v>
      </c>
      <c r="AR146" s="504" t="str">
        <f t="shared" si="66"/>
        <v/>
      </c>
      <c r="AS146" s="504" t="str">
        <f t="shared" si="67"/>
        <v/>
      </c>
      <c r="AT146" s="504" t="str">
        <f t="shared" si="68"/>
        <v/>
      </c>
      <c r="AU146" s="504" t="str">
        <f t="shared" si="69"/>
        <v/>
      </c>
      <c r="AV146" s="504" t="str">
        <f t="shared" si="70"/>
        <v/>
      </c>
      <c r="AW146" s="504" t="str">
        <f t="shared" si="71"/>
        <v/>
      </c>
      <c r="AX146" s="507">
        <f t="shared" ca="1" si="72"/>
        <v>46767.673039873036</v>
      </c>
      <c r="AY146" s="290"/>
    </row>
    <row r="147" spans="1:51" x14ac:dyDescent="0.35">
      <c r="A147" s="290"/>
      <c r="B147" s="476" t="s">
        <v>654</v>
      </c>
      <c r="C147" s="477" t="s">
        <v>2929</v>
      </c>
      <c r="D147" s="103" t="s">
        <v>254</v>
      </c>
      <c r="E147" s="103"/>
      <c r="F147" s="360" t="s">
        <v>548</v>
      </c>
      <c r="G147" s="360">
        <v>375</v>
      </c>
      <c r="H147" s="360"/>
      <c r="I147" s="360" t="s">
        <v>2466</v>
      </c>
      <c r="J147" s="104"/>
      <c r="K147" s="431">
        <v>17.5944</v>
      </c>
      <c r="L147" s="138" t="str">
        <f t="shared" si="48"/>
        <v/>
      </c>
      <c r="M147" s="139">
        <f t="shared" si="50"/>
        <v>0</v>
      </c>
      <c r="N147" s="140">
        <f t="shared" si="49"/>
        <v>900.7759335185624</v>
      </c>
      <c r="O147" s="337">
        <f t="shared" si="54"/>
        <v>15848.612084698994</v>
      </c>
      <c r="P147" s="109">
        <v>1</v>
      </c>
      <c r="Q147" s="143">
        <f t="shared" si="51"/>
        <v>15848.612084698994</v>
      </c>
      <c r="R147" s="111">
        <v>0.13</v>
      </c>
      <c r="S147" s="139">
        <f t="shared" si="52"/>
        <v>17908.931655709861</v>
      </c>
      <c r="T147" s="428"/>
      <c r="U147" s="147">
        <f t="shared" si="53"/>
        <v>17908.931655709861</v>
      </c>
      <c r="V147" s="290"/>
      <c r="W147" s="115"/>
      <c r="X147" s="116" t="s">
        <v>115</v>
      </c>
      <c r="Y147" s="116"/>
      <c r="Z147" s="116"/>
      <c r="AA147" s="116"/>
      <c r="AB147" s="116"/>
      <c r="AC147" s="116"/>
      <c r="AD147" s="117"/>
      <c r="AE147" s="296"/>
      <c r="AF147" s="124" t="str">
        <f t="shared" si="55"/>
        <v/>
      </c>
      <c r="AG147" s="125">
        <f t="shared" ca="1" si="56"/>
        <v>16150.853740115352</v>
      </c>
      <c r="AH147" s="125" t="str">
        <f t="shared" si="57"/>
        <v/>
      </c>
      <c r="AI147" s="125" t="str">
        <f t="shared" si="58"/>
        <v/>
      </c>
      <c r="AJ147" s="125" t="str">
        <f t="shared" si="59"/>
        <v/>
      </c>
      <c r="AK147" s="125" t="str">
        <f t="shared" si="60"/>
        <v/>
      </c>
      <c r="AL147" s="125" t="str">
        <f t="shared" si="61"/>
        <v/>
      </c>
      <c r="AM147" s="126" t="str">
        <f t="shared" si="62"/>
        <v/>
      </c>
      <c r="AN147" s="342">
        <f t="shared" ca="1" si="63"/>
        <v>16150.853740115352</v>
      </c>
      <c r="AO147" s="290"/>
      <c r="AP147" s="503" t="str">
        <f t="shared" si="64"/>
        <v/>
      </c>
      <c r="AQ147" s="504">
        <f t="shared" ca="1" si="65"/>
        <v>17908.931655709861</v>
      </c>
      <c r="AR147" s="504" t="str">
        <f t="shared" si="66"/>
        <v/>
      </c>
      <c r="AS147" s="504" t="str">
        <f t="shared" si="67"/>
        <v/>
      </c>
      <c r="AT147" s="504" t="str">
        <f t="shared" si="68"/>
        <v/>
      </c>
      <c r="AU147" s="504" t="str">
        <f t="shared" si="69"/>
        <v/>
      </c>
      <c r="AV147" s="504" t="str">
        <f t="shared" si="70"/>
        <v/>
      </c>
      <c r="AW147" s="504" t="str">
        <f t="shared" si="71"/>
        <v/>
      </c>
      <c r="AX147" s="507">
        <f t="shared" ca="1" si="72"/>
        <v>17908.931655709861</v>
      </c>
      <c r="AY147" s="290"/>
    </row>
    <row r="148" spans="1:51" x14ac:dyDescent="0.35">
      <c r="A148" s="290"/>
      <c r="B148" s="476" t="s">
        <v>655</v>
      </c>
      <c r="C148" s="477" t="e">
        <v>#N/A</v>
      </c>
      <c r="D148" s="103" t="s">
        <v>254</v>
      </c>
      <c r="E148" s="103"/>
      <c r="F148" s="360" t="s">
        <v>548</v>
      </c>
      <c r="G148" s="360">
        <v>375</v>
      </c>
      <c r="H148" s="360"/>
      <c r="I148" s="360" t="s">
        <v>2466</v>
      </c>
      <c r="J148" s="104"/>
      <c r="K148" s="431">
        <v>3.3040799999999999</v>
      </c>
      <c r="L148" s="138" t="str">
        <f t="shared" si="48"/>
        <v/>
      </c>
      <c r="M148" s="139">
        <f t="shared" si="50"/>
        <v>0</v>
      </c>
      <c r="N148" s="140">
        <f t="shared" si="49"/>
        <v>900.7759335185624</v>
      </c>
      <c r="O148" s="337">
        <f t="shared" si="54"/>
        <v>2976.2357464200118</v>
      </c>
      <c r="P148" s="109">
        <v>1</v>
      </c>
      <c r="Q148" s="143">
        <f t="shared" si="51"/>
        <v>2976.2357464200118</v>
      </c>
      <c r="R148" s="111">
        <v>0.13</v>
      </c>
      <c r="S148" s="139">
        <f t="shared" si="52"/>
        <v>3363.1463934546132</v>
      </c>
      <c r="T148" s="428"/>
      <c r="U148" s="147">
        <f t="shared" si="53"/>
        <v>3363.1463934546132</v>
      </c>
      <c r="V148" s="290"/>
      <c r="W148" s="115"/>
      <c r="X148" s="116" t="s">
        <v>115</v>
      </c>
      <c r="Y148" s="116"/>
      <c r="Z148" s="116"/>
      <c r="AA148" s="116"/>
      <c r="AB148" s="116"/>
      <c r="AC148" s="116"/>
      <c r="AD148" s="117"/>
      <c r="AE148" s="296"/>
      <c r="AF148" s="124" t="str">
        <f t="shared" si="55"/>
        <v/>
      </c>
      <c r="AG148" s="125">
        <f t="shared" ca="1" si="56"/>
        <v>16150.853740115352</v>
      </c>
      <c r="AH148" s="125" t="str">
        <f t="shared" si="57"/>
        <v/>
      </c>
      <c r="AI148" s="125" t="str">
        <f t="shared" si="58"/>
        <v/>
      </c>
      <c r="AJ148" s="125" t="str">
        <f t="shared" si="59"/>
        <v/>
      </c>
      <c r="AK148" s="125" t="str">
        <f t="shared" si="60"/>
        <v/>
      </c>
      <c r="AL148" s="125" t="str">
        <f t="shared" si="61"/>
        <v/>
      </c>
      <c r="AM148" s="126" t="str">
        <f t="shared" si="62"/>
        <v/>
      </c>
      <c r="AN148" s="342">
        <f t="shared" ca="1" si="63"/>
        <v>16150.853740115352</v>
      </c>
      <c r="AO148" s="290"/>
      <c r="AP148" s="503" t="str">
        <f t="shared" si="64"/>
        <v/>
      </c>
      <c r="AQ148" s="504">
        <f t="shared" ca="1" si="65"/>
        <v>3363.1463934546132</v>
      </c>
      <c r="AR148" s="504" t="str">
        <f t="shared" si="66"/>
        <v/>
      </c>
      <c r="AS148" s="504" t="str">
        <f t="shared" si="67"/>
        <v/>
      </c>
      <c r="AT148" s="504" t="str">
        <f t="shared" si="68"/>
        <v/>
      </c>
      <c r="AU148" s="504" t="str">
        <f t="shared" si="69"/>
        <v/>
      </c>
      <c r="AV148" s="504" t="str">
        <f t="shared" si="70"/>
        <v/>
      </c>
      <c r="AW148" s="504" t="str">
        <f t="shared" si="71"/>
        <v/>
      </c>
      <c r="AX148" s="507">
        <f t="shared" ca="1" si="72"/>
        <v>3363.1463934546132</v>
      </c>
      <c r="AY148" s="290"/>
    </row>
    <row r="149" spans="1:51" x14ac:dyDescent="0.35">
      <c r="A149" s="290"/>
      <c r="B149" s="476" t="s">
        <v>656</v>
      </c>
      <c r="C149" s="477" t="s">
        <v>2927</v>
      </c>
      <c r="D149" s="103" t="s">
        <v>254</v>
      </c>
      <c r="E149" s="103"/>
      <c r="F149" s="360" t="s">
        <v>548</v>
      </c>
      <c r="G149" s="360">
        <v>375</v>
      </c>
      <c r="H149" s="360"/>
      <c r="I149" s="360" t="s">
        <v>2466</v>
      </c>
      <c r="J149" s="104"/>
      <c r="K149" s="431">
        <v>6.5074500000000004</v>
      </c>
      <c r="L149" s="138" t="str">
        <f t="shared" ref="L149:L212" si="73">IFERROR(VLOOKUP(H149,UR_N1,3,FALSE),"")</f>
        <v/>
      </c>
      <c r="M149" s="139">
        <f t="shared" si="50"/>
        <v>0</v>
      </c>
      <c r="N149" s="140">
        <f t="shared" ref="N149:N212" si="74">IFERROR(VLOOKUP(I149,UR_N1,3,FALSE),"")</f>
        <v>900.7759335185624</v>
      </c>
      <c r="O149" s="337">
        <f t="shared" si="54"/>
        <v>5861.7543485753695</v>
      </c>
      <c r="P149" s="109">
        <v>1</v>
      </c>
      <c r="Q149" s="143">
        <f t="shared" si="51"/>
        <v>5861.7543485753695</v>
      </c>
      <c r="R149" s="111">
        <v>0.13</v>
      </c>
      <c r="S149" s="139">
        <f t="shared" si="52"/>
        <v>6623.7824138901669</v>
      </c>
      <c r="T149" s="428"/>
      <c r="U149" s="147">
        <f t="shared" si="53"/>
        <v>6623.7824138901669</v>
      </c>
      <c r="V149" s="290"/>
      <c r="W149" s="115"/>
      <c r="X149" s="116" t="s">
        <v>115</v>
      </c>
      <c r="Y149" s="116"/>
      <c r="Z149" s="116"/>
      <c r="AA149" s="116"/>
      <c r="AB149" s="116"/>
      <c r="AC149" s="116"/>
      <c r="AD149" s="117"/>
      <c r="AE149" s="296"/>
      <c r="AF149" s="124" t="str">
        <f t="shared" si="55"/>
        <v/>
      </c>
      <c r="AG149" s="125">
        <f t="shared" ca="1" si="56"/>
        <v>16150.853740115352</v>
      </c>
      <c r="AH149" s="125" t="str">
        <f t="shared" si="57"/>
        <v/>
      </c>
      <c r="AI149" s="125" t="str">
        <f t="shared" si="58"/>
        <v/>
      </c>
      <c r="AJ149" s="125" t="str">
        <f t="shared" si="59"/>
        <v/>
      </c>
      <c r="AK149" s="125" t="str">
        <f t="shared" si="60"/>
        <v/>
      </c>
      <c r="AL149" s="125" t="str">
        <f t="shared" si="61"/>
        <v/>
      </c>
      <c r="AM149" s="126" t="str">
        <f t="shared" si="62"/>
        <v/>
      </c>
      <c r="AN149" s="342">
        <f t="shared" ca="1" si="63"/>
        <v>16150.853740115352</v>
      </c>
      <c r="AO149" s="290"/>
      <c r="AP149" s="503" t="str">
        <f t="shared" si="64"/>
        <v/>
      </c>
      <c r="AQ149" s="504">
        <f t="shared" ca="1" si="65"/>
        <v>6623.7824138901669</v>
      </c>
      <c r="AR149" s="504" t="str">
        <f t="shared" si="66"/>
        <v/>
      </c>
      <c r="AS149" s="504" t="str">
        <f t="shared" si="67"/>
        <v/>
      </c>
      <c r="AT149" s="504" t="str">
        <f t="shared" si="68"/>
        <v/>
      </c>
      <c r="AU149" s="504" t="str">
        <f t="shared" si="69"/>
        <v/>
      </c>
      <c r="AV149" s="504" t="str">
        <f t="shared" si="70"/>
        <v/>
      </c>
      <c r="AW149" s="504" t="str">
        <f t="shared" si="71"/>
        <v/>
      </c>
      <c r="AX149" s="507">
        <f t="shared" ca="1" si="72"/>
        <v>6623.7824138901669</v>
      </c>
      <c r="AY149" s="290"/>
    </row>
    <row r="150" spans="1:51" x14ac:dyDescent="0.35">
      <c r="A150" s="290"/>
      <c r="B150" s="476" t="s">
        <v>657</v>
      </c>
      <c r="C150" s="477" t="s">
        <v>2935</v>
      </c>
      <c r="D150" s="103" t="s">
        <v>254</v>
      </c>
      <c r="E150" s="103"/>
      <c r="F150" s="360" t="s">
        <v>548</v>
      </c>
      <c r="G150" s="360">
        <v>250</v>
      </c>
      <c r="H150" s="360"/>
      <c r="I150" s="360" t="s">
        <v>2462</v>
      </c>
      <c r="J150" s="104"/>
      <c r="K150" s="431">
        <v>25.697099999999999</v>
      </c>
      <c r="L150" s="138" t="str">
        <f t="shared" si="73"/>
        <v/>
      </c>
      <c r="M150" s="139">
        <f t="shared" ref="M150:M213" si="75">IFERROR(L150*J150,0)</f>
        <v>0</v>
      </c>
      <c r="N150" s="140">
        <f t="shared" si="74"/>
        <v>562.2901726186077</v>
      </c>
      <c r="O150" s="337">
        <f t="shared" si="54"/>
        <v>14449.226794797623</v>
      </c>
      <c r="P150" s="109">
        <v>1</v>
      </c>
      <c r="Q150" s="143">
        <f t="shared" ref="Q150:Q213" si="76">O150*P150</f>
        <v>14449.226794797623</v>
      </c>
      <c r="R150" s="111">
        <v>0.13</v>
      </c>
      <c r="S150" s="139">
        <f t="shared" ref="S150:S213" si="77">Q150*(1+R150)</f>
        <v>16327.626278121314</v>
      </c>
      <c r="T150" s="428"/>
      <c r="U150" s="147">
        <f t="shared" ref="U150:U213" si="78">(S150*(1-T150))+M150</f>
        <v>16327.626278121314</v>
      </c>
      <c r="V150" s="290"/>
      <c r="W150" s="115"/>
      <c r="X150" s="116" t="s">
        <v>115</v>
      </c>
      <c r="Y150" s="116"/>
      <c r="Z150" s="116"/>
      <c r="AA150" s="116"/>
      <c r="AB150" s="116"/>
      <c r="AC150" s="116"/>
      <c r="AD150" s="117"/>
      <c r="AE150" s="296"/>
      <c r="AF150" s="124" t="str">
        <f t="shared" si="55"/>
        <v/>
      </c>
      <c r="AG150" s="125">
        <f t="shared" ca="1" si="56"/>
        <v>16150.853740115352</v>
      </c>
      <c r="AH150" s="125" t="str">
        <f t="shared" si="57"/>
        <v/>
      </c>
      <c r="AI150" s="125" t="str">
        <f t="shared" si="58"/>
        <v/>
      </c>
      <c r="AJ150" s="125" t="str">
        <f t="shared" si="59"/>
        <v/>
      </c>
      <c r="AK150" s="125" t="str">
        <f t="shared" si="60"/>
        <v/>
      </c>
      <c r="AL150" s="125" t="str">
        <f t="shared" si="61"/>
        <v/>
      </c>
      <c r="AM150" s="126" t="str">
        <f t="shared" si="62"/>
        <v/>
      </c>
      <c r="AN150" s="342">
        <f t="shared" ca="1" si="63"/>
        <v>16150.853740115352</v>
      </c>
      <c r="AO150" s="290"/>
      <c r="AP150" s="503" t="str">
        <f t="shared" si="64"/>
        <v/>
      </c>
      <c r="AQ150" s="504">
        <f t="shared" ca="1" si="65"/>
        <v>16327.626278121314</v>
      </c>
      <c r="AR150" s="504" t="str">
        <f t="shared" si="66"/>
        <v/>
      </c>
      <c r="AS150" s="504" t="str">
        <f t="shared" si="67"/>
        <v/>
      </c>
      <c r="AT150" s="504" t="str">
        <f t="shared" si="68"/>
        <v/>
      </c>
      <c r="AU150" s="504" t="str">
        <f t="shared" si="69"/>
        <v/>
      </c>
      <c r="AV150" s="504" t="str">
        <f t="shared" si="70"/>
        <v/>
      </c>
      <c r="AW150" s="504" t="str">
        <f t="shared" si="71"/>
        <v/>
      </c>
      <c r="AX150" s="507">
        <f t="shared" ca="1" si="72"/>
        <v>16327.626278121314</v>
      </c>
      <c r="AY150" s="290"/>
    </row>
    <row r="151" spans="1:51" x14ac:dyDescent="0.35">
      <c r="A151" s="290"/>
      <c r="B151" s="476" t="s">
        <v>658</v>
      </c>
      <c r="C151" s="477" t="s">
        <v>2935</v>
      </c>
      <c r="D151" s="103" t="s">
        <v>254</v>
      </c>
      <c r="E151" s="103"/>
      <c r="F151" s="360" t="s">
        <v>548</v>
      </c>
      <c r="G151" s="360">
        <v>250</v>
      </c>
      <c r="H151" s="360"/>
      <c r="I151" s="360" t="s">
        <v>2462</v>
      </c>
      <c r="J151" s="104"/>
      <c r="K151" s="431">
        <v>19.7864</v>
      </c>
      <c r="L151" s="138" t="str">
        <f t="shared" si="73"/>
        <v/>
      </c>
      <c r="M151" s="139">
        <f t="shared" si="75"/>
        <v>0</v>
      </c>
      <c r="N151" s="140">
        <f t="shared" si="74"/>
        <v>562.2901726186077</v>
      </c>
      <c r="O151" s="337">
        <f t="shared" si="54"/>
        <v>11125.69827150082</v>
      </c>
      <c r="P151" s="109">
        <v>1</v>
      </c>
      <c r="Q151" s="143">
        <f t="shared" si="76"/>
        <v>11125.69827150082</v>
      </c>
      <c r="R151" s="111">
        <v>0.13</v>
      </c>
      <c r="S151" s="139">
        <f t="shared" si="77"/>
        <v>12572.039046795926</v>
      </c>
      <c r="T151" s="428"/>
      <c r="U151" s="147">
        <f t="shared" si="78"/>
        <v>12572.039046795926</v>
      </c>
      <c r="V151" s="290"/>
      <c r="W151" s="115"/>
      <c r="X151" s="116" t="s">
        <v>115</v>
      </c>
      <c r="Y151" s="116"/>
      <c r="Z151" s="116"/>
      <c r="AA151" s="116"/>
      <c r="AB151" s="116"/>
      <c r="AC151" s="116"/>
      <c r="AD151" s="117"/>
      <c r="AE151" s="296"/>
      <c r="AF151" s="124" t="str">
        <f t="shared" si="55"/>
        <v/>
      </c>
      <c r="AG151" s="125">
        <f t="shared" ca="1" si="56"/>
        <v>16150.853740115352</v>
      </c>
      <c r="AH151" s="125" t="str">
        <f t="shared" si="57"/>
        <v/>
      </c>
      <c r="AI151" s="125" t="str">
        <f t="shared" si="58"/>
        <v/>
      </c>
      <c r="AJ151" s="125" t="str">
        <f t="shared" si="59"/>
        <v/>
      </c>
      <c r="AK151" s="125" t="str">
        <f t="shared" si="60"/>
        <v/>
      </c>
      <c r="AL151" s="125" t="str">
        <f t="shared" si="61"/>
        <v/>
      </c>
      <c r="AM151" s="126" t="str">
        <f t="shared" si="62"/>
        <v/>
      </c>
      <c r="AN151" s="342">
        <f t="shared" ca="1" si="63"/>
        <v>16150.853740115352</v>
      </c>
      <c r="AO151" s="290"/>
      <c r="AP151" s="503" t="str">
        <f t="shared" si="64"/>
        <v/>
      </c>
      <c r="AQ151" s="504">
        <f t="shared" ca="1" si="65"/>
        <v>12572.039046795926</v>
      </c>
      <c r="AR151" s="504" t="str">
        <f t="shared" si="66"/>
        <v/>
      </c>
      <c r="AS151" s="504" t="str">
        <f t="shared" si="67"/>
        <v/>
      </c>
      <c r="AT151" s="504" t="str">
        <f t="shared" si="68"/>
        <v/>
      </c>
      <c r="AU151" s="504" t="str">
        <f t="shared" si="69"/>
        <v/>
      </c>
      <c r="AV151" s="504" t="str">
        <f t="shared" si="70"/>
        <v/>
      </c>
      <c r="AW151" s="504" t="str">
        <f t="shared" si="71"/>
        <v/>
      </c>
      <c r="AX151" s="507">
        <f t="shared" ca="1" si="72"/>
        <v>12572.039046795926</v>
      </c>
      <c r="AY151" s="290"/>
    </row>
    <row r="152" spans="1:51" x14ac:dyDescent="0.35">
      <c r="A152" s="290"/>
      <c r="B152" s="476" t="s">
        <v>659</v>
      </c>
      <c r="C152" s="477" t="s">
        <v>2926</v>
      </c>
      <c r="D152" s="103" t="s">
        <v>254</v>
      </c>
      <c r="E152" s="103"/>
      <c r="F152" s="360" t="s">
        <v>548</v>
      </c>
      <c r="G152" s="360">
        <v>200</v>
      </c>
      <c r="H152" s="360"/>
      <c r="I152" s="360" t="s">
        <v>2460</v>
      </c>
      <c r="J152" s="104"/>
      <c r="K152" s="431">
        <v>21.774999999999999</v>
      </c>
      <c r="L152" s="138" t="str">
        <f t="shared" si="73"/>
        <v/>
      </c>
      <c r="M152" s="139">
        <f t="shared" si="75"/>
        <v>0</v>
      </c>
      <c r="N152" s="140">
        <f t="shared" si="74"/>
        <v>336.63763059084124</v>
      </c>
      <c r="O152" s="337">
        <f t="shared" si="54"/>
        <v>7330.2844061155674</v>
      </c>
      <c r="P152" s="109">
        <v>1</v>
      </c>
      <c r="Q152" s="143">
        <f t="shared" si="76"/>
        <v>7330.2844061155674</v>
      </c>
      <c r="R152" s="111">
        <v>0.13</v>
      </c>
      <c r="S152" s="139">
        <f t="shared" si="77"/>
        <v>8283.2213789105899</v>
      </c>
      <c r="T152" s="428"/>
      <c r="U152" s="147">
        <f t="shared" si="78"/>
        <v>8283.2213789105899</v>
      </c>
      <c r="V152" s="290"/>
      <c r="W152" s="115"/>
      <c r="X152" s="116" t="s">
        <v>115</v>
      </c>
      <c r="Y152" s="116"/>
      <c r="Z152" s="116"/>
      <c r="AA152" s="116"/>
      <c r="AB152" s="116"/>
      <c r="AC152" s="116"/>
      <c r="AD152" s="117"/>
      <c r="AE152" s="296"/>
      <c r="AF152" s="124" t="str">
        <f t="shared" si="55"/>
        <v/>
      </c>
      <c r="AG152" s="125">
        <f t="shared" ca="1" si="56"/>
        <v>16150.853740115352</v>
      </c>
      <c r="AH152" s="125" t="str">
        <f t="shared" si="57"/>
        <v/>
      </c>
      <c r="AI152" s="125" t="str">
        <f t="shared" si="58"/>
        <v/>
      </c>
      <c r="AJ152" s="125" t="str">
        <f t="shared" si="59"/>
        <v/>
      </c>
      <c r="AK152" s="125" t="str">
        <f t="shared" si="60"/>
        <v/>
      </c>
      <c r="AL152" s="125" t="str">
        <f t="shared" si="61"/>
        <v/>
      </c>
      <c r="AM152" s="126" t="str">
        <f t="shared" si="62"/>
        <v/>
      </c>
      <c r="AN152" s="342">
        <f t="shared" ca="1" si="63"/>
        <v>16150.853740115352</v>
      </c>
      <c r="AO152" s="290"/>
      <c r="AP152" s="503" t="str">
        <f t="shared" si="64"/>
        <v/>
      </c>
      <c r="AQ152" s="504">
        <f t="shared" ca="1" si="65"/>
        <v>8283.2213789105899</v>
      </c>
      <c r="AR152" s="504" t="str">
        <f t="shared" si="66"/>
        <v/>
      </c>
      <c r="AS152" s="504" t="str">
        <f t="shared" si="67"/>
        <v/>
      </c>
      <c r="AT152" s="504" t="str">
        <f t="shared" si="68"/>
        <v/>
      </c>
      <c r="AU152" s="504" t="str">
        <f t="shared" si="69"/>
        <v/>
      </c>
      <c r="AV152" s="504" t="str">
        <f t="shared" si="70"/>
        <v/>
      </c>
      <c r="AW152" s="504" t="str">
        <f t="shared" si="71"/>
        <v/>
      </c>
      <c r="AX152" s="507">
        <f t="shared" ca="1" si="72"/>
        <v>8283.2213789105899</v>
      </c>
      <c r="AY152" s="290"/>
    </row>
    <row r="153" spans="1:51" x14ac:dyDescent="0.35">
      <c r="A153" s="290"/>
      <c r="B153" s="476" t="s">
        <v>660</v>
      </c>
      <c r="C153" s="477" t="s">
        <v>2926</v>
      </c>
      <c r="D153" s="103" t="s">
        <v>254</v>
      </c>
      <c r="E153" s="103"/>
      <c r="F153" s="360" t="s">
        <v>548</v>
      </c>
      <c r="G153" s="360">
        <v>200</v>
      </c>
      <c r="H153" s="360"/>
      <c r="I153" s="360" t="s">
        <v>2460</v>
      </c>
      <c r="J153" s="104"/>
      <c r="K153" s="431">
        <v>92.287199999999999</v>
      </c>
      <c r="L153" s="138" t="str">
        <f t="shared" si="73"/>
        <v/>
      </c>
      <c r="M153" s="139">
        <f t="shared" si="75"/>
        <v>0</v>
      </c>
      <c r="N153" s="140">
        <f t="shared" si="74"/>
        <v>336.63763059084124</v>
      </c>
      <c r="O153" s="337">
        <f t="shared" si="54"/>
        <v>31067.344341863085</v>
      </c>
      <c r="P153" s="109">
        <v>1</v>
      </c>
      <c r="Q153" s="143">
        <f t="shared" si="76"/>
        <v>31067.344341863085</v>
      </c>
      <c r="R153" s="111">
        <v>0.13</v>
      </c>
      <c r="S153" s="139">
        <f t="shared" si="77"/>
        <v>35106.099106305286</v>
      </c>
      <c r="T153" s="428"/>
      <c r="U153" s="147">
        <f t="shared" si="78"/>
        <v>35106.099106305286</v>
      </c>
      <c r="V153" s="290"/>
      <c r="W153" s="115"/>
      <c r="X153" s="116" t="s">
        <v>115</v>
      </c>
      <c r="Y153" s="116"/>
      <c r="Z153" s="116"/>
      <c r="AA153" s="116"/>
      <c r="AB153" s="116"/>
      <c r="AC153" s="116"/>
      <c r="AD153" s="117"/>
      <c r="AE153" s="296"/>
      <c r="AF153" s="124" t="str">
        <f t="shared" si="55"/>
        <v/>
      </c>
      <c r="AG153" s="125">
        <f t="shared" ca="1" si="56"/>
        <v>16150.853740115352</v>
      </c>
      <c r="AH153" s="125" t="str">
        <f t="shared" si="57"/>
        <v/>
      </c>
      <c r="AI153" s="125" t="str">
        <f t="shared" si="58"/>
        <v/>
      </c>
      <c r="AJ153" s="125" t="str">
        <f t="shared" si="59"/>
        <v/>
      </c>
      <c r="AK153" s="125" t="str">
        <f t="shared" si="60"/>
        <v/>
      </c>
      <c r="AL153" s="125" t="str">
        <f t="shared" si="61"/>
        <v/>
      </c>
      <c r="AM153" s="126" t="str">
        <f t="shared" si="62"/>
        <v/>
      </c>
      <c r="AN153" s="342">
        <f t="shared" ca="1" si="63"/>
        <v>16150.853740115352</v>
      </c>
      <c r="AO153" s="290"/>
      <c r="AP153" s="503" t="str">
        <f t="shared" si="64"/>
        <v/>
      </c>
      <c r="AQ153" s="504">
        <f t="shared" ca="1" si="65"/>
        <v>35106.099106305286</v>
      </c>
      <c r="AR153" s="504" t="str">
        <f t="shared" si="66"/>
        <v/>
      </c>
      <c r="AS153" s="504" t="str">
        <f t="shared" si="67"/>
        <v/>
      </c>
      <c r="AT153" s="504" t="str">
        <f t="shared" si="68"/>
        <v/>
      </c>
      <c r="AU153" s="504" t="str">
        <f t="shared" si="69"/>
        <v/>
      </c>
      <c r="AV153" s="504" t="str">
        <f t="shared" si="70"/>
        <v/>
      </c>
      <c r="AW153" s="504" t="str">
        <f t="shared" si="71"/>
        <v/>
      </c>
      <c r="AX153" s="507">
        <f t="shared" ca="1" si="72"/>
        <v>35106.099106305286</v>
      </c>
      <c r="AY153" s="290"/>
    </row>
    <row r="154" spans="1:51" x14ac:dyDescent="0.35">
      <c r="A154" s="290"/>
      <c r="B154" s="476" t="s">
        <v>661</v>
      </c>
      <c r="C154" s="477" t="e">
        <v>#N/A</v>
      </c>
      <c r="D154" s="103" t="s">
        <v>254</v>
      </c>
      <c r="E154" s="103"/>
      <c r="F154" s="360" t="s">
        <v>548</v>
      </c>
      <c r="G154" s="360">
        <v>200</v>
      </c>
      <c r="H154" s="360"/>
      <c r="I154" s="360" t="s">
        <v>2460</v>
      </c>
      <c r="J154" s="104"/>
      <c r="K154" s="431">
        <v>4.3106400000000002</v>
      </c>
      <c r="L154" s="138" t="str">
        <f t="shared" si="73"/>
        <v/>
      </c>
      <c r="M154" s="139">
        <f t="shared" si="75"/>
        <v>0</v>
      </c>
      <c r="N154" s="140">
        <f t="shared" si="74"/>
        <v>336.63763059084124</v>
      </c>
      <c r="O154" s="337">
        <f t="shared" si="54"/>
        <v>1451.123635930104</v>
      </c>
      <c r="P154" s="109">
        <v>1</v>
      </c>
      <c r="Q154" s="143">
        <f t="shared" si="76"/>
        <v>1451.123635930104</v>
      </c>
      <c r="R154" s="111">
        <v>0.13</v>
      </c>
      <c r="S154" s="139">
        <f t="shared" si="77"/>
        <v>1639.7697086010173</v>
      </c>
      <c r="T154" s="428"/>
      <c r="U154" s="147">
        <f t="shared" si="78"/>
        <v>1639.7697086010173</v>
      </c>
      <c r="V154" s="290"/>
      <c r="W154" s="115"/>
      <c r="X154" s="116" t="s">
        <v>115</v>
      </c>
      <c r="Y154" s="116"/>
      <c r="Z154" s="116"/>
      <c r="AA154" s="116"/>
      <c r="AB154" s="116"/>
      <c r="AC154" s="116"/>
      <c r="AD154" s="117"/>
      <c r="AE154" s="296"/>
      <c r="AF154" s="124" t="str">
        <f t="shared" si="55"/>
        <v/>
      </c>
      <c r="AG154" s="125">
        <f t="shared" ca="1" si="56"/>
        <v>16150.853740115352</v>
      </c>
      <c r="AH154" s="125" t="str">
        <f t="shared" si="57"/>
        <v/>
      </c>
      <c r="AI154" s="125" t="str">
        <f t="shared" si="58"/>
        <v/>
      </c>
      <c r="AJ154" s="125" t="str">
        <f t="shared" si="59"/>
        <v/>
      </c>
      <c r="AK154" s="125" t="str">
        <f t="shared" si="60"/>
        <v/>
      </c>
      <c r="AL154" s="125" t="str">
        <f t="shared" si="61"/>
        <v/>
      </c>
      <c r="AM154" s="126" t="str">
        <f t="shared" si="62"/>
        <v/>
      </c>
      <c r="AN154" s="342">
        <f t="shared" ca="1" si="63"/>
        <v>16150.853740115352</v>
      </c>
      <c r="AO154" s="290"/>
      <c r="AP154" s="503" t="str">
        <f t="shared" si="64"/>
        <v/>
      </c>
      <c r="AQ154" s="504">
        <f t="shared" ca="1" si="65"/>
        <v>1639.7697086010173</v>
      </c>
      <c r="AR154" s="504" t="str">
        <f t="shared" si="66"/>
        <v/>
      </c>
      <c r="AS154" s="504" t="str">
        <f t="shared" si="67"/>
        <v/>
      </c>
      <c r="AT154" s="504" t="str">
        <f t="shared" si="68"/>
        <v/>
      </c>
      <c r="AU154" s="504" t="str">
        <f t="shared" si="69"/>
        <v/>
      </c>
      <c r="AV154" s="504" t="str">
        <f t="shared" si="70"/>
        <v/>
      </c>
      <c r="AW154" s="504" t="str">
        <f t="shared" si="71"/>
        <v/>
      </c>
      <c r="AX154" s="507">
        <f t="shared" ca="1" si="72"/>
        <v>1639.7697086010173</v>
      </c>
      <c r="AY154" s="290"/>
    </row>
    <row r="155" spans="1:51" x14ac:dyDescent="0.35">
      <c r="A155" s="290"/>
      <c r="B155" s="476" t="s">
        <v>662</v>
      </c>
      <c r="C155" s="477" t="e">
        <v>#N/A</v>
      </c>
      <c r="D155" s="103" t="s">
        <v>254</v>
      </c>
      <c r="E155" s="103"/>
      <c r="F155" s="360" t="s">
        <v>548</v>
      </c>
      <c r="G155" s="360">
        <v>200</v>
      </c>
      <c r="H155" s="360"/>
      <c r="I155" s="360" t="s">
        <v>2460</v>
      </c>
      <c r="J155" s="104"/>
      <c r="K155" s="431">
        <v>60.269100000000002</v>
      </c>
      <c r="L155" s="138" t="str">
        <f t="shared" si="73"/>
        <v/>
      </c>
      <c r="M155" s="139">
        <f t="shared" si="75"/>
        <v>0</v>
      </c>
      <c r="N155" s="140">
        <f t="shared" si="74"/>
        <v>336.63763059084124</v>
      </c>
      <c r="O155" s="337">
        <f t="shared" si="54"/>
        <v>20288.84702184247</v>
      </c>
      <c r="P155" s="109">
        <v>1</v>
      </c>
      <c r="Q155" s="143">
        <f t="shared" si="76"/>
        <v>20288.84702184247</v>
      </c>
      <c r="R155" s="111">
        <v>0.13</v>
      </c>
      <c r="S155" s="139">
        <f t="shared" si="77"/>
        <v>22926.397134681989</v>
      </c>
      <c r="T155" s="428"/>
      <c r="U155" s="147">
        <f t="shared" si="78"/>
        <v>22926.397134681989</v>
      </c>
      <c r="V155" s="290"/>
      <c r="W155" s="115"/>
      <c r="X155" s="116" t="s">
        <v>115</v>
      </c>
      <c r="Y155" s="116"/>
      <c r="Z155" s="116"/>
      <c r="AA155" s="116"/>
      <c r="AB155" s="116"/>
      <c r="AC155" s="116"/>
      <c r="AD155" s="117"/>
      <c r="AE155" s="296"/>
      <c r="AF155" s="124" t="str">
        <f t="shared" si="55"/>
        <v/>
      </c>
      <c r="AG155" s="125">
        <f t="shared" ca="1" si="56"/>
        <v>16150.853740115352</v>
      </c>
      <c r="AH155" s="125" t="str">
        <f t="shared" si="57"/>
        <v/>
      </c>
      <c r="AI155" s="125" t="str">
        <f t="shared" si="58"/>
        <v/>
      </c>
      <c r="AJ155" s="125" t="str">
        <f t="shared" si="59"/>
        <v/>
      </c>
      <c r="AK155" s="125" t="str">
        <f t="shared" si="60"/>
        <v/>
      </c>
      <c r="AL155" s="125" t="str">
        <f t="shared" si="61"/>
        <v/>
      </c>
      <c r="AM155" s="126" t="str">
        <f t="shared" si="62"/>
        <v/>
      </c>
      <c r="AN155" s="342">
        <f t="shared" ca="1" si="63"/>
        <v>16150.853740115352</v>
      </c>
      <c r="AO155" s="290"/>
      <c r="AP155" s="503" t="str">
        <f t="shared" si="64"/>
        <v/>
      </c>
      <c r="AQ155" s="504">
        <f t="shared" ca="1" si="65"/>
        <v>22926.397134681989</v>
      </c>
      <c r="AR155" s="504" t="str">
        <f t="shared" si="66"/>
        <v/>
      </c>
      <c r="AS155" s="504" t="str">
        <f t="shared" si="67"/>
        <v/>
      </c>
      <c r="AT155" s="504" t="str">
        <f t="shared" si="68"/>
        <v/>
      </c>
      <c r="AU155" s="504" t="str">
        <f t="shared" si="69"/>
        <v/>
      </c>
      <c r="AV155" s="504" t="str">
        <f t="shared" si="70"/>
        <v/>
      </c>
      <c r="AW155" s="504" t="str">
        <f t="shared" si="71"/>
        <v/>
      </c>
      <c r="AX155" s="507">
        <f t="shared" ca="1" si="72"/>
        <v>22926.397134681989</v>
      </c>
      <c r="AY155" s="290"/>
    </row>
    <row r="156" spans="1:51" x14ac:dyDescent="0.35">
      <c r="A156" s="290"/>
      <c r="B156" s="476" t="s">
        <v>663</v>
      </c>
      <c r="C156" s="477" t="e">
        <v>#N/A</v>
      </c>
      <c r="D156" s="103" t="s">
        <v>254</v>
      </c>
      <c r="E156" s="103"/>
      <c r="F156" s="360" t="s">
        <v>548</v>
      </c>
      <c r="G156" s="360">
        <v>250</v>
      </c>
      <c r="H156" s="360"/>
      <c r="I156" s="360" t="s">
        <v>2462</v>
      </c>
      <c r="J156" s="104"/>
      <c r="K156" s="431">
        <v>39.774700000000003</v>
      </c>
      <c r="L156" s="138" t="str">
        <f t="shared" si="73"/>
        <v/>
      </c>
      <c r="M156" s="139">
        <f t="shared" si="75"/>
        <v>0</v>
      </c>
      <c r="N156" s="140">
        <f t="shared" si="74"/>
        <v>562.2901726186077</v>
      </c>
      <c r="O156" s="337">
        <f t="shared" si="54"/>
        <v>22364.922928853339</v>
      </c>
      <c r="P156" s="109">
        <v>1</v>
      </c>
      <c r="Q156" s="143">
        <f t="shared" si="76"/>
        <v>22364.922928853339</v>
      </c>
      <c r="R156" s="111">
        <v>0.13</v>
      </c>
      <c r="S156" s="139">
        <f t="shared" si="77"/>
        <v>25272.362909604271</v>
      </c>
      <c r="T156" s="428"/>
      <c r="U156" s="147">
        <f t="shared" si="78"/>
        <v>25272.362909604271</v>
      </c>
      <c r="V156" s="290"/>
      <c r="W156" s="115"/>
      <c r="X156" s="116" t="s">
        <v>115</v>
      </c>
      <c r="Y156" s="116"/>
      <c r="Z156" s="116"/>
      <c r="AA156" s="116"/>
      <c r="AB156" s="116"/>
      <c r="AC156" s="116"/>
      <c r="AD156" s="117"/>
      <c r="AE156" s="296"/>
      <c r="AF156" s="124" t="str">
        <f t="shared" si="55"/>
        <v/>
      </c>
      <c r="AG156" s="125">
        <f t="shared" ca="1" si="56"/>
        <v>16150.853740115352</v>
      </c>
      <c r="AH156" s="125" t="str">
        <f t="shared" si="57"/>
        <v/>
      </c>
      <c r="AI156" s="125" t="str">
        <f t="shared" si="58"/>
        <v/>
      </c>
      <c r="AJ156" s="125" t="str">
        <f t="shared" si="59"/>
        <v/>
      </c>
      <c r="AK156" s="125" t="str">
        <f t="shared" si="60"/>
        <v/>
      </c>
      <c r="AL156" s="125" t="str">
        <f t="shared" si="61"/>
        <v/>
      </c>
      <c r="AM156" s="126" t="str">
        <f t="shared" si="62"/>
        <v/>
      </c>
      <c r="AN156" s="342">
        <f t="shared" ca="1" si="63"/>
        <v>16150.853740115352</v>
      </c>
      <c r="AO156" s="290"/>
      <c r="AP156" s="503" t="str">
        <f t="shared" si="64"/>
        <v/>
      </c>
      <c r="AQ156" s="504">
        <f t="shared" ca="1" si="65"/>
        <v>25272.362909604271</v>
      </c>
      <c r="AR156" s="504" t="str">
        <f t="shared" si="66"/>
        <v/>
      </c>
      <c r="AS156" s="504" t="str">
        <f t="shared" si="67"/>
        <v/>
      </c>
      <c r="AT156" s="504" t="str">
        <f t="shared" si="68"/>
        <v/>
      </c>
      <c r="AU156" s="504" t="str">
        <f t="shared" si="69"/>
        <v/>
      </c>
      <c r="AV156" s="504" t="str">
        <f t="shared" si="70"/>
        <v/>
      </c>
      <c r="AW156" s="504" t="str">
        <f t="shared" si="71"/>
        <v/>
      </c>
      <c r="AX156" s="507">
        <f t="shared" ca="1" si="72"/>
        <v>25272.362909604271</v>
      </c>
      <c r="AY156" s="290"/>
    </row>
    <row r="157" spans="1:51" x14ac:dyDescent="0.35">
      <c r="A157" s="290"/>
      <c r="B157" s="476" t="s">
        <v>664</v>
      </c>
      <c r="C157" s="477" t="e">
        <v>#N/A</v>
      </c>
      <c r="D157" s="103" t="s">
        <v>254</v>
      </c>
      <c r="E157" s="103"/>
      <c r="F157" s="360" t="s">
        <v>548</v>
      </c>
      <c r="G157" s="360">
        <v>250</v>
      </c>
      <c r="H157" s="360"/>
      <c r="I157" s="360" t="s">
        <v>2462</v>
      </c>
      <c r="J157" s="104"/>
      <c r="K157" s="431">
        <v>67.482500000000002</v>
      </c>
      <c r="L157" s="138" t="str">
        <f t="shared" si="73"/>
        <v/>
      </c>
      <c r="M157" s="139">
        <f t="shared" si="75"/>
        <v>0</v>
      </c>
      <c r="N157" s="140">
        <f t="shared" si="74"/>
        <v>562.2901726186077</v>
      </c>
      <c r="O157" s="337">
        <f t="shared" si="54"/>
        <v>37944.746573735196</v>
      </c>
      <c r="P157" s="109">
        <v>1</v>
      </c>
      <c r="Q157" s="143">
        <f t="shared" si="76"/>
        <v>37944.746573735196</v>
      </c>
      <c r="R157" s="111">
        <v>0.13</v>
      </c>
      <c r="S157" s="139">
        <f t="shared" si="77"/>
        <v>42877.563628320764</v>
      </c>
      <c r="T157" s="428"/>
      <c r="U157" s="147">
        <f t="shared" si="78"/>
        <v>42877.563628320764</v>
      </c>
      <c r="V157" s="290"/>
      <c r="W157" s="115"/>
      <c r="X157" s="116" t="s">
        <v>115</v>
      </c>
      <c r="Y157" s="116"/>
      <c r="Z157" s="116"/>
      <c r="AA157" s="116"/>
      <c r="AB157" s="116"/>
      <c r="AC157" s="116"/>
      <c r="AD157" s="117"/>
      <c r="AE157" s="296"/>
      <c r="AF157" s="124" t="str">
        <f t="shared" si="55"/>
        <v/>
      </c>
      <c r="AG157" s="125">
        <f t="shared" ca="1" si="56"/>
        <v>16150.853740115352</v>
      </c>
      <c r="AH157" s="125" t="str">
        <f t="shared" si="57"/>
        <v/>
      </c>
      <c r="AI157" s="125" t="str">
        <f t="shared" si="58"/>
        <v/>
      </c>
      <c r="AJ157" s="125" t="str">
        <f t="shared" si="59"/>
        <v/>
      </c>
      <c r="AK157" s="125" t="str">
        <f t="shared" si="60"/>
        <v/>
      </c>
      <c r="AL157" s="125" t="str">
        <f t="shared" si="61"/>
        <v/>
      </c>
      <c r="AM157" s="126" t="str">
        <f t="shared" si="62"/>
        <v/>
      </c>
      <c r="AN157" s="342">
        <f t="shared" ca="1" si="63"/>
        <v>16150.853740115352</v>
      </c>
      <c r="AO157" s="290"/>
      <c r="AP157" s="503" t="str">
        <f t="shared" si="64"/>
        <v/>
      </c>
      <c r="AQ157" s="504">
        <f t="shared" ca="1" si="65"/>
        <v>42877.563628320764</v>
      </c>
      <c r="AR157" s="504" t="str">
        <f t="shared" si="66"/>
        <v/>
      </c>
      <c r="AS157" s="504" t="str">
        <f t="shared" si="67"/>
        <v/>
      </c>
      <c r="AT157" s="504" t="str">
        <f t="shared" si="68"/>
        <v/>
      </c>
      <c r="AU157" s="504" t="str">
        <f t="shared" si="69"/>
        <v/>
      </c>
      <c r="AV157" s="504" t="str">
        <f t="shared" si="70"/>
        <v/>
      </c>
      <c r="AW157" s="504" t="str">
        <f t="shared" si="71"/>
        <v/>
      </c>
      <c r="AX157" s="507">
        <f t="shared" ca="1" si="72"/>
        <v>42877.563628320764</v>
      </c>
      <c r="AY157" s="290"/>
    </row>
    <row r="158" spans="1:51" x14ac:dyDescent="0.35">
      <c r="A158" s="290"/>
      <c r="B158" s="476" t="s">
        <v>665</v>
      </c>
      <c r="C158" s="477" t="s">
        <v>2936</v>
      </c>
      <c r="D158" s="103" t="s">
        <v>254</v>
      </c>
      <c r="E158" s="103"/>
      <c r="F158" s="360" t="s">
        <v>548</v>
      </c>
      <c r="G158" s="360">
        <v>375</v>
      </c>
      <c r="H158" s="360"/>
      <c r="I158" s="360" t="s">
        <v>2466</v>
      </c>
      <c r="J158" s="104"/>
      <c r="K158" s="431">
        <v>20.034300000000002</v>
      </c>
      <c r="L158" s="138" t="str">
        <f t="shared" si="73"/>
        <v/>
      </c>
      <c r="M158" s="139">
        <f t="shared" si="75"/>
        <v>0</v>
      </c>
      <c r="N158" s="140">
        <f t="shared" si="74"/>
        <v>900.7759335185624</v>
      </c>
      <c r="O158" s="337">
        <f t="shared" si="54"/>
        <v>18046.415284890936</v>
      </c>
      <c r="P158" s="109">
        <v>1</v>
      </c>
      <c r="Q158" s="143">
        <f t="shared" si="76"/>
        <v>18046.415284890936</v>
      </c>
      <c r="R158" s="111">
        <v>0.13</v>
      </c>
      <c r="S158" s="139">
        <f t="shared" si="77"/>
        <v>20392.449271926755</v>
      </c>
      <c r="T158" s="428"/>
      <c r="U158" s="147">
        <f t="shared" si="78"/>
        <v>20392.449271926755</v>
      </c>
      <c r="V158" s="290"/>
      <c r="W158" s="115"/>
      <c r="X158" s="116" t="s">
        <v>115</v>
      </c>
      <c r="Y158" s="116"/>
      <c r="Z158" s="116"/>
      <c r="AA158" s="116"/>
      <c r="AB158" s="116"/>
      <c r="AC158" s="116"/>
      <c r="AD158" s="117"/>
      <c r="AE158" s="296"/>
      <c r="AF158" s="124" t="str">
        <f t="shared" si="55"/>
        <v/>
      </c>
      <c r="AG158" s="125">
        <f t="shared" ca="1" si="56"/>
        <v>16150.853740115352</v>
      </c>
      <c r="AH158" s="125" t="str">
        <f t="shared" si="57"/>
        <v/>
      </c>
      <c r="AI158" s="125" t="str">
        <f t="shared" si="58"/>
        <v/>
      </c>
      <c r="AJ158" s="125" t="str">
        <f t="shared" si="59"/>
        <v/>
      </c>
      <c r="AK158" s="125" t="str">
        <f t="shared" si="60"/>
        <v/>
      </c>
      <c r="AL158" s="125" t="str">
        <f t="shared" si="61"/>
        <v/>
      </c>
      <c r="AM158" s="126" t="str">
        <f t="shared" si="62"/>
        <v/>
      </c>
      <c r="AN158" s="342">
        <f t="shared" ca="1" si="63"/>
        <v>16150.853740115352</v>
      </c>
      <c r="AO158" s="290"/>
      <c r="AP158" s="503" t="str">
        <f t="shared" si="64"/>
        <v/>
      </c>
      <c r="AQ158" s="504">
        <f t="shared" ca="1" si="65"/>
        <v>20392.449271926755</v>
      </c>
      <c r="AR158" s="504" t="str">
        <f t="shared" si="66"/>
        <v/>
      </c>
      <c r="AS158" s="504" t="str">
        <f t="shared" si="67"/>
        <v/>
      </c>
      <c r="AT158" s="504" t="str">
        <f t="shared" si="68"/>
        <v/>
      </c>
      <c r="AU158" s="504" t="str">
        <f t="shared" si="69"/>
        <v/>
      </c>
      <c r="AV158" s="504" t="str">
        <f t="shared" si="70"/>
        <v/>
      </c>
      <c r="AW158" s="504" t="str">
        <f t="shared" si="71"/>
        <v/>
      </c>
      <c r="AX158" s="507">
        <f t="shared" ca="1" si="72"/>
        <v>20392.449271926755</v>
      </c>
      <c r="AY158" s="290"/>
    </row>
    <row r="159" spans="1:51" x14ac:dyDescent="0.35">
      <c r="A159" s="290"/>
      <c r="B159" s="476" t="s">
        <v>666</v>
      </c>
      <c r="C159" s="477" t="e">
        <v>#N/A</v>
      </c>
      <c r="D159" s="103" t="s">
        <v>254</v>
      </c>
      <c r="E159" s="103"/>
      <c r="F159" s="360" t="s">
        <v>548</v>
      </c>
      <c r="G159" s="360">
        <v>250</v>
      </c>
      <c r="H159" s="360"/>
      <c r="I159" s="360" t="s">
        <v>2462</v>
      </c>
      <c r="J159" s="104"/>
      <c r="K159" s="431">
        <v>7.4752599999999996</v>
      </c>
      <c r="L159" s="138" t="str">
        <f t="shared" si="73"/>
        <v/>
      </c>
      <c r="M159" s="139">
        <f t="shared" si="75"/>
        <v>0</v>
      </c>
      <c r="N159" s="140">
        <f t="shared" si="74"/>
        <v>562.2901726186077</v>
      </c>
      <c r="O159" s="337">
        <f t="shared" si="54"/>
        <v>4203.2652357689731</v>
      </c>
      <c r="P159" s="109">
        <v>1</v>
      </c>
      <c r="Q159" s="143">
        <f t="shared" si="76"/>
        <v>4203.2652357689731</v>
      </c>
      <c r="R159" s="111">
        <v>0.13</v>
      </c>
      <c r="S159" s="139">
        <f t="shared" si="77"/>
        <v>4749.6897164189395</v>
      </c>
      <c r="T159" s="428"/>
      <c r="U159" s="147">
        <f t="shared" si="78"/>
        <v>4749.6897164189395</v>
      </c>
      <c r="V159" s="290"/>
      <c r="W159" s="115"/>
      <c r="X159" s="116" t="s">
        <v>115</v>
      </c>
      <c r="Y159" s="116"/>
      <c r="Z159" s="116"/>
      <c r="AA159" s="116"/>
      <c r="AB159" s="116"/>
      <c r="AC159" s="116"/>
      <c r="AD159" s="117"/>
      <c r="AE159" s="296"/>
      <c r="AF159" s="124" t="str">
        <f t="shared" si="55"/>
        <v/>
      </c>
      <c r="AG159" s="125">
        <f t="shared" ca="1" si="56"/>
        <v>16150.853740115352</v>
      </c>
      <c r="AH159" s="125" t="str">
        <f t="shared" si="57"/>
        <v/>
      </c>
      <c r="AI159" s="125" t="str">
        <f t="shared" si="58"/>
        <v/>
      </c>
      <c r="AJ159" s="125" t="str">
        <f t="shared" si="59"/>
        <v/>
      </c>
      <c r="AK159" s="125" t="str">
        <f t="shared" si="60"/>
        <v/>
      </c>
      <c r="AL159" s="125" t="str">
        <f t="shared" si="61"/>
        <v/>
      </c>
      <c r="AM159" s="126" t="str">
        <f t="shared" si="62"/>
        <v/>
      </c>
      <c r="AN159" s="342">
        <f t="shared" ca="1" si="63"/>
        <v>16150.853740115352</v>
      </c>
      <c r="AO159" s="290"/>
      <c r="AP159" s="503" t="str">
        <f t="shared" si="64"/>
        <v/>
      </c>
      <c r="AQ159" s="504">
        <f t="shared" ca="1" si="65"/>
        <v>4749.6897164189395</v>
      </c>
      <c r="AR159" s="504" t="str">
        <f t="shared" si="66"/>
        <v/>
      </c>
      <c r="AS159" s="504" t="str">
        <f t="shared" si="67"/>
        <v/>
      </c>
      <c r="AT159" s="504" t="str">
        <f t="shared" si="68"/>
        <v/>
      </c>
      <c r="AU159" s="504" t="str">
        <f t="shared" si="69"/>
        <v/>
      </c>
      <c r="AV159" s="504" t="str">
        <f t="shared" si="70"/>
        <v/>
      </c>
      <c r="AW159" s="504" t="str">
        <f t="shared" si="71"/>
        <v/>
      </c>
      <c r="AX159" s="507">
        <f t="shared" ca="1" si="72"/>
        <v>4749.6897164189395</v>
      </c>
      <c r="AY159" s="290"/>
    </row>
    <row r="160" spans="1:51" x14ac:dyDescent="0.35">
      <c r="A160" s="290"/>
      <c r="B160" s="476" t="s">
        <v>667</v>
      </c>
      <c r="C160" s="477" t="s">
        <v>2936</v>
      </c>
      <c r="D160" s="103" t="s">
        <v>254</v>
      </c>
      <c r="E160" s="103"/>
      <c r="F160" s="360" t="s">
        <v>548</v>
      </c>
      <c r="G160" s="360">
        <v>375</v>
      </c>
      <c r="H160" s="360"/>
      <c r="I160" s="360" t="s">
        <v>2466</v>
      </c>
      <c r="J160" s="104"/>
      <c r="K160" s="431">
        <v>37.771099999999997</v>
      </c>
      <c r="L160" s="138" t="str">
        <f t="shared" si="73"/>
        <v/>
      </c>
      <c r="M160" s="139">
        <f t="shared" si="75"/>
        <v>0</v>
      </c>
      <c r="N160" s="140">
        <f t="shared" si="74"/>
        <v>900.7759335185624</v>
      </c>
      <c r="O160" s="337">
        <f t="shared" si="54"/>
        <v>34023.297862522966</v>
      </c>
      <c r="P160" s="109">
        <v>1</v>
      </c>
      <c r="Q160" s="143">
        <f t="shared" si="76"/>
        <v>34023.297862522966</v>
      </c>
      <c r="R160" s="111">
        <v>0.13</v>
      </c>
      <c r="S160" s="139">
        <f t="shared" si="77"/>
        <v>38446.326584650946</v>
      </c>
      <c r="T160" s="428"/>
      <c r="U160" s="147">
        <f t="shared" si="78"/>
        <v>38446.326584650946</v>
      </c>
      <c r="V160" s="290"/>
      <c r="W160" s="115"/>
      <c r="X160" s="116" t="s">
        <v>115</v>
      </c>
      <c r="Y160" s="116"/>
      <c r="Z160" s="116"/>
      <c r="AA160" s="116"/>
      <c r="AB160" s="116"/>
      <c r="AC160" s="116"/>
      <c r="AD160" s="117"/>
      <c r="AE160" s="296"/>
      <c r="AF160" s="124" t="str">
        <f t="shared" si="55"/>
        <v/>
      </c>
      <c r="AG160" s="125">
        <f t="shared" ca="1" si="56"/>
        <v>16150.853740115352</v>
      </c>
      <c r="AH160" s="125" t="str">
        <f t="shared" si="57"/>
        <v/>
      </c>
      <c r="AI160" s="125" t="str">
        <f t="shared" si="58"/>
        <v/>
      </c>
      <c r="AJ160" s="125" t="str">
        <f t="shared" si="59"/>
        <v/>
      </c>
      <c r="AK160" s="125" t="str">
        <f t="shared" si="60"/>
        <v/>
      </c>
      <c r="AL160" s="125" t="str">
        <f t="shared" si="61"/>
        <v/>
      </c>
      <c r="AM160" s="126" t="str">
        <f t="shared" si="62"/>
        <v/>
      </c>
      <c r="AN160" s="342">
        <f t="shared" ca="1" si="63"/>
        <v>16150.853740115352</v>
      </c>
      <c r="AO160" s="290"/>
      <c r="AP160" s="503" t="str">
        <f t="shared" si="64"/>
        <v/>
      </c>
      <c r="AQ160" s="504">
        <f t="shared" ca="1" si="65"/>
        <v>38446.326584650946</v>
      </c>
      <c r="AR160" s="504" t="str">
        <f t="shared" si="66"/>
        <v/>
      </c>
      <c r="AS160" s="504" t="str">
        <f t="shared" si="67"/>
        <v/>
      </c>
      <c r="AT160" s="504" t="str">
        <f t="shared" si="68"/>
        <v/>
      </c>
      <c r="AU160" s="504" t="str">
        <f t="shared" si="69"/>
        <v/>
      </c>
      <c r="AV160" s="504" t="str">
        <f t="shared" si="70"/>
        <v/>
      </c>
      <c r="AW160" s="504" t="str">
        <f t="shared" si="71"/>
        <v/>
      </c>
      <c r="AX160" s="507">
        <f t="shared" ca="1" si="72"/>
        <v>38446.326584650946</v>
      </c>
      <c r="AY160" s="290"/>
    </row>
    <row r="161" spans="1:51" x14ac:dyDescent="0.35">
      <c r="A161" s="290"/>
      <c r="B161" s="476" t="s">
        <v>668</v>
      </c>
      <c r="C161" s="477" t="e">
        <v>#N/A</v>
      </c>
      <c r="D161" s="103" t="s">
        <v>254</v>
      </c>
      <c r="E161" s="103"/>
      <c r="F161" s="360" t="s">
        <v>548</v>
      </c>
      <c r="G161" s="360">
        <v>375</v>
      </c>
      <c r="H161" s="360"/>
      <c r="I161" s="360" t="s">
        <v>2466</v>
      </c>
      <c r="J161" s="104"/>
      <c r="K161" s="431">
        <v>50.270499999999998</v>
      </c>
      <c r="L161" s="138" t="str">
        <f t="shared" si="73"/>
        <v/>
      </c>
      <c r="M161" s="139">
        <f t="shared" si="75"/>
        <v>0</v>
      </c>
      <c r="N161" s="140">
        <f t="shared" si="74"/>
        <v>900.7759335185624</v>
      </c>
      <c r="O161" s="337">
        <f t="shared" si="54"/>
        <v>45282.456565944893</v>
      </c>
      <c r="P161" s="109">
        <v>1</v>
      </c>
      <c r="Q161" s="143">
        <f t="shared" si="76"/>
        <v>45282.456565944893</v>
      </c>
      <c r="R161" s="111">
        <v>0.13</v>
      </c>
      <c r="S161" s="139">
        <f t="shared" si="77"/>
        <v>51169.175919517722</v>
      </c>
      <c r="T161" s="428"/>
      <c r="U161" s="147">
        <f t="shared" si="78"/>
        <v>51169.175919517722</v>
      </c>
      <c r="V161" s="290"/>
      <c r="W161" s="115"/>
      <c r="X161" s="116" t="s">
        <v>115</v>
      </c>
      <c r="Y161" s="116"/>
      <c r="Z161" s="116"/>
      <c r="AA161" s="116"/>
      <c r="AB161" s="116"/>
      <c r="AC161" s="116"/>
      <c r="AD161" s="117"/>
      <c r="AE161" s="296"/>
      <c r="AF161" s="124" t="str">
        <f t="shared" si="55"/>
        <v/>
      </c>
      <c r="AG161" s="125">
        <f t="shared" ca="1" si="56"/>
        <v>16150.853740115352</v>
      </c>
      <c r="AH161" s="125" t="str">
        <f t="shared" si="57"/>
        <v/>
      </c>
      <c r="AI161" s="125" t="str">
        <f t="shared" si="58"/>
        <v/>
      </c>
      <c r="AJ161" s="125" t="str">
        <f t="shared" si="59"/>
        <v/>
      </c>
      <c r="AK161" s="125" t="str">
        <f t="shared" si="60"/>
        <v/>
      </c>
      <c r="AL161" s="125" t="str">
        <f t="shared" si="61"/>
        <v/>
      </c>
      <c r="AM161" s="126" t="str">
        <f t="shared" si="62"/>
        <v/>
      </c>
      <c r="AN161" s="342">
        <f t="shared" ca="1" si="63"/>
        <v>16150.853740115352</v>
      </c>
      <c r="AO161" s="290"/>
      <c r="AP161" s="503" t="str">
        <f t="shared" si="64"/>
        <v/>
      </c>
      <c r="AQ161" s="504">
        <f t="shared" ca="1" si="65"/>
        <v>51169.175919517722</v>
      </c>
      <c r="AR161" s="504" t="str">
        <f t="shared" si="66"/>
        <v/>
      </c>
      <c r="AS161" s="504" t="str">
        <f t="shared" si="67"/>
        <v/>
      </c>
      <c r="AT161" s="504" t="str">
        <f t="shared" si="68"/>
        <v/>
      </c>
      <c r="AU161" s="504" t="str">
        <f t="shared" si="69"/>
        <v/>
      </c>
      <c r="AV161" s="504" t="str">
        <f t="shared" si="70"/>
        <v/>
      </c>
      <c r="AW161" s="504" t="str">
        <f t="shared" si="71"/>
        <v/>
      </c>
      <c r="AX161" s="507">
        <f t="shared" ca="1" si="72"/>
        <v>51169.175919517722</v>
      </c>
      <c r="AY161" s="290"/>
    </row>
    <row r="162" spans="1:51" x14ac:dyDescent="0.35">
      <c r="A162" s="290"/>
      <c r="B162" s="476" t="s">
        <v>669</v>
      </c>
      <c r="C162" s="477" t="e">
        <v>#N/A</v>
      </c>
      <c r="D162" s="103" t="s">
        <v>254</v>
      </c>
      <c r="E162" s="103"/>
      <c r="F162" s="360" t="s">
        <v>548</v>
      </c>
      <c r="G162" s="360">
        <v>250</v>
      </c>
      <c r="H162" s="360"/>
      <c r="I162" s="360" t="s">
        <v>2462</v>
      </c>
      <c r="J162" s="104"/>
      <c r="K162" s="431">
        <v>457.17200000000003</v>
      </c>
      <c r="L162" s="138" t="str">
        <f t="shared" si="73"/>
        <v/>
      </c>
      <c r="M162" s="139">
        <f t="shared" si="75"/>
        <v>0</v>
      </c>
      <c r="N162" s="140">
        <f t="shared" si="74"/>
        <v>562.2901726186077</v>
      </c>
      <c r="O162" s="337">
        <f t="shared" si="54"/>
        <v>257063.32279639415</v>
      </c>
      <c r="P162" s="109">
        <v>1</v>
      </c>
      <c r="Q162" s="143">
        <f t="shared" si="76"/>
        <v>257063.32279639415</v>
      </c>
      <c r="R162" s="111">
        <v>0.13</v>
      </c>
      <c r="S162" s="139">
        <f t="shared" si="77"/>
        <v>290481.55475992535</v>
      </c>
      <c r="T162" s="428"/>
      <c r="U162" s="147">
        <f t="shared" si="78"/>
        <v>290481.55475992535</v>
      </c>
      <c r="V162" s="290"/>
      <c r="W162" s="115"/>
      <c r="X162" s="116" t="s">
        <v>115</v>
      </c>
      <c r="Y162" s="116"/>
      <c r="Z162" s="116"/>
      <c r="AA162" s="116"/>
      <c r="AB162" s="116"/>
      <c r="AC162" s="116"/>
      <c r="AD162" s="117"/>
      <c r="AE162" s="296"/>
      <c r="AF162" s="124" t="str">
        <f t="shared" si="55"/>
        <v/>
      </c>
      <c r="AG162" s="125">
        <f t="shared" ca="1" si="56"/>
        <v>16150.853740115352</v>
      </c>
      <c r="AH162" s="125" t="str">
        <f t="shared" si="57"/>
        <v/>
      </c>
      <c r="AI162" s="125" t="str">
        <f t="shared" si="58"/>
        <v/>
      </c>
      <c r="AJ162" s="125" t="str">
        <f t="shared" si="59"/>
        <v/>
      </c>
      <c r="AK162" s="125" t="str">
        <f t="shared" si="60"/>
        <v/>
      </c>
      <c r="AL162" s="125" t="str">
        <f t="shared" si="61"/>
        <v/>
      </c>
      <c r="AM162" s="126" t="str">
        <f t="shared" si="62"/>
        <v/>
      </c>
      <c r="AN162" s="342">
        <f t="shared" ca="1" si="63"/>
        <v>16150.853740115352</v>
      </c>
      <c r="AO162" s="290"/>
      <c r="AP162" s="503" t="str">
        <f t="shared" si="64"/>
        <v/>
      </c>
      <c r="AQ162" s="504">
        <f t="shared" ca="1" si="65"/>
        <v>290481.55475992535</v>
      </c>
      <c r="AR162" s="504" t="str">
        <f t="shared" si="66"/>
        <v/>
      </c>
      <c r="AS162" s="504" t="str">
        <f t="shared" si="67"/>
        <v/>
      </c>
      <c r="AT162" s="504" t="str">
        <f t="shared" si="68"/>
        <v/>
      </c>
      <c r="AU162" s="504" t="str">
        <f t="shared" si="69"/>
        <v/>
      </c>
      <c r="AV162" s="504" t="str">
        <f t="shared" si="70"/>
        <v/>
      </c>
      <c r="AW162" s="504" t="str">
        <f t="shared" si="71"/>
        <v/>
      </c>
      <c r="AX162" s="507">
        <f t="shared" ca="1" si="72"/>
        <v>290481.55475992535</v>
      </c>
      <c r="AY162" s="290"/>
    </row>
    <row r="163" spans="1:51" x14ac:dyDescent="0.35">
      <c r="A163" s="290"/>
      <c r="B163" s="476" t="s">
        <v>670</v>
      </c>
      <c r="C163" s="477" t="s">
        <v>2930</v>
      </c>
      <c r="D163" s="103" t="s">
        <v>254</v>
      </c>
      <c r="E163" s="103"/>
      <c r="F163" s="360" t="s">
        <v>548</v>
      </c>
      <c r="G163" s="360">
        <v>375</v>
      </c>
      <c r="H163" s="360"/>
      <c r="I163" s="360" t="s">
        <v>2466</v>
      </c>
      <c r="J163" s="104"/>
      <c r="K163" s="431">
        <v>370.94400000000002</v>
      </c>
      <c r="L163" s="138" t="str">
        <f t="shared" si="73"/>
        <v/>
      </c>
      <c r="M163" s="139">
        <f t="shared" si="75"/>
        <v>0</v>
      </c>
      <c r="N163" s="140">
        <f t="shared" si="74"/>
        <v>900.7759335185624</v>
      </c>
      <c r="O163" s="337">
        <f t="shared" si="54"/>
        <v>334137.4278831096</v>
      </c>
      <c r="P163" s="109">
        <v>1</v>
      </c>
      <c r="Q163" s="143">
        <f t="shared" si="76"/>
        <v>334137.4278831096</v>
      </c>
      <c r="R163" s="111">
        <v>0.13</v>
      </c>
      <c r="S163" s="139">
        <f t="shared" si="77"/>
        <v>377575.29350791383</v>
      </c>
      <c r="T163" s="428"/>
      <c r="U163" s="147">
        <f t="shared" si="78"/>
        <v>377575.29350791383</v>
      </c>
      <c r="V163" s="290"/>
      <c r="W163" s="115"/>
      <c r="X163" s="116" t="s">
        <v>115</v>
      </c>
      <c r="Y163" s="116"/>
      <c r="Z163" s="116"/>
      <c r="AA163" s="116"/>
      <c r="AB163" s="116"/>
      <c r="AC163" s="116"/>
      <c r="AD163" s="117"/>
      <c r="AE163" s="296"/>
      <c r="AF163" s="124" t="str">
        <f t="shared" si="55"/>
        <v/>
      </c>
      <c r="AG163" s="125">
        <f t="shared" ca="1" si="56"/>
        <v>16150.853740115352</v>
      </c>
      <c r="AH163" s="125" t="str">
        <f t="shared" si="57"/>
        <v/>
      </c>
      <c r="AI163" s="125" t="str">
        <f t="shared" si="58"/>
        <v/>
      </c>
      <c r="AJ163" s="125" t="str">
        <f t="shared" si="59"/>
        <v/>
      </c>
      <c r="AK163" s="125" t="str">
        <f t="shared" si="60"/>
        <v/>
      </c>
      <c r="AL163" s="125" t="str">
        <f t="shared" si="61"/>
        <v/>
      </c>
      <c r="AM163" s="126" t="str">
        <f t="shared" si="62"/>
        <v/>
      </c>
      <c r="AN163" s="342">
        <f t="shared" ca="1" si="63"/>
        <v>16150.853740115352</v>
      </c>
      <c r="AO163" s="290"/>
      <c r="AP163" s="503" t="str">
        <f t="shared" si="64"/>
        <v/>
      </c>
      <c r="AQ163" s="504">
        <f t="shared" ca="1" si="65"/>
        <v>377575.29350791383</v>
      </c>
      <c r="AR163" s="504" t="str">
        <f t="shared" si="66"/>
        <v/>
      </c>
      <c r="AS163" s="504" t="str">
        <f t="shared" si="67"/>
        <v/>
      </c>
      <c r="AT163" s="504" t="str">
        <f t="shared" si="68"/>
        <v/>
      </c>
      <c r="AU163" s="504" t="str">
        <f t="shared" si="69"/>
        <v/>
      </c>
      <c r="AV163" s="504" t="str">
        <f t="shared" si="70"/>
        <v/>
      </c>
      <c r="AW163" s="504" t="str">
        <f t="shared" si="71"/>
        <v/>
      </c>
      <c r="AX163" s="507">
        <f t="shared" ca="1" si="72"/>
        <v>377575.29350791383</v>
      </c>
      <c r="AY163" s="290"/>
    </row>
    <row r="164" spans="1:51" x14ac:dyDescent="0.35">
      <c r="A164" s="290"/>
      <c r="B164" s="476" t="s">
        <v>671</v>
      </c>
      <c r="C164" s="477" t="s">
        <v>2930</v>
      </c>
      <c r="D164" s="103" t="s">
        <v>254</v>
      </c>
      <c r="E164" s="103"/>
      <c r="F164" s="360" t="s">
        <v>548</v>
      </c>
      <c r="G164" s="360">
        <v>375</v>
      </c>
      <c r="H164" s="360"/>
      <c r="I164" s="360" t="s">
        <v>2466</v>
      </c>
      <c r="J164" s="104"/>
      <c r="K164" s="431">
        <v>93.320400000000006</v>
      </c>
      <c r="L164" s="138" t="str">
        <f t="shared" si="73"/>
        <v/>
      </c>
      <c r="M164" s="139">
        <f t="shared" si="75"/>
        <v>0</v>
      </c>
      <c r="N164" s="140">
        <f t="shared" si="74"/>
        <v>900.7759335185624</v>
      </c>
      <c r="O164" s="337">
        <f t="shared" si="54"/>
        <v>84060.77042632566</v>
      </c>
      <c r="P164" s="109">
        <v>1</v>
      </c>
      <c r="Q164" s="143">
        <f t="shared" si="76"/>
        <v>84060.77042632566</v>
      </c>
      <c r="R164" s="111">
        <v>0.13</v>
      </c>
      <c r="S164" s="139">
        <f t="shared" si="77"/>
        <v>94988.670581747981</v>
      </c>
      <c r="T164" s="428"/>
      <c r="U164" s="147">
        <f t="shared" si="78"/>
        <v>94988.670581747981</v>
      </c>
      <c r="V164" s="290"/>
      <c r="W164" s="115"/>
      <c r="X164" s="116" t="s">
        <v>115</v>
      </c>
      <c r="Y164" s="116"/>
      <c r="Z164" s="116"/>
      <c r="AA164" s="116"/>
      <c r="AB164" s="116"/>
      <c r="AC164" s="116"/>
      <c r="AD164" s="117"/>
      <c r="AE164" s="296"/>
      <c r="AF164" s="124" t="str">
        <f t="shared" si="55"/>
        <v/>
      </c>
      <c r="AG164" s="125">
        <f t="shared" ca="1" si="56"/>
        <v>16150.853740115352</v>
      </c>
      <c r="AH164" s="125" t="str">
        <f t="shared" si="57"/>
        <v/>
      </c>
      <c r="AI164" s="125" t="str">
        <f t="shared" si="58"/>
        <v/>
      </c>
      <c r="AJ164" s="125" t="str">
        <f t="shared" si="59"/>
        <v/>
      </c>
      <c r="AK164" s="125" t="str">
        <f t="shared" si="60"/>
        <v/>
      </c>
      <c r="AL164" s="125" t="str">
        <f t="shared" si="61"/>
        <v/>
      </c>
      <c r="AM164" s="126" t="str">
        <f t="shared" si="62"/>
        <v/>
      </c>
      <c r="AN164" s="342">
        <f t="shared" ca="1" si="63"/>
        <v>16150.853740115352</v>
      </c>
      <c r="AO164" s="290"/>
      <c r="AP164" s="503" t="str">
        <f t="shared" si="64"/>
        <v/>
      </c>
      <c r="AQ164" s="504">
        <f t="shared" ca="1" si="65"/>
        <v>94988.670581747981</v>
      </c>
      <c r="AR164" s="504" t="str">
        <f t="shared" si="66"/>
        <v/>
      </c>
      <c r="AS164" s="504" t="str">
        <f t="shared" si="67"/>
        <v/>
      </c>
      <c r="AT164" s="504" t="str">
        <f t="shared" si="68"/>
        <v/>
      </c>
      <c r="AU164" s="504" t="str">
        <f t="shared" si="69"/>
        <v/>
      </c>
      <c r="AV164" s="504" t="str">
        <f t="shared" si="70"/>
        <v/>
      </c>
      <c r="AW164" s="504" t="str">
        <f t="shared" si="71"/>
        <v/>
      </c>
      <c r="AX164" s="507">
        <f t="shared" ca="1" si="72"/>
        <v>94988.670581747981</v>
      </c>
      <c r="AY164" s="290"/>
    </row>
    <row r="165" spans="1:51" x14ac:dyDescent="0.35">
      <c r="A165" s="290"/>
      <c r="B165" s="476" t="s">
        <v>672</v>
      </c>
      <c r="C165" s="477" t="e">
        <v>#N/A</v>
      </c>
      <c r="D165" s="103" t="s">
        <v>254</v>
      </c>
      <c r="E165" s="103"/>
      <c r="F165" s="360" t="s">
        <v>265</v>
      </c>
      <c r="G165" s="360">
        <v>375</v>
      </c>
      <c r="H165" s="360"/>
      <c r="I165" s="360" t="s">
        <v>1046</v>
      </c>
      <c r="J165" s="104"/>
      <c r="K165" s="431">
        <v>37.263500000000001</v>
      </c>
      <c r="L165" s="138" t="str">
        <f t="shared" si="73"/>
        <v/>
      </c>
      <c r="M165" s="139">
        <f t="shared" si="75"/>
        <v>0</v>
      </c>
      <c r="N165" s="140">
        <f t="shared" si="74"/>
        <v>900.7759335185624</v>
      </c>
      <c r="O165" s="337">
        <f t="shared" si="54"/>
        <v>33566.063998668949</v>
      </c>
      <c r="P165" s="109">
        <v>1</v>
      </c>
      <c r="Q165" s="143">
        <f t="shared" si="76"/>
        <v>33566.063998668949</v>
      </c>
      <c r="R165" s="111">
        <v>0.13</v>
      </c>
      <c r="S165" s="139">
        <f t="shared" si="77"/>
        <v>37929.652318495908</v>
      </c>
      <c r="T165" s="428"/>
      <c r="U165" s="147">
        <f t="shared" si="78"/>
        <v>37929.652318495908</v>
      </c>
      <c r="V165" s="290"/>
      <c r="W165" s="115"/>
      <c r="X165" s="116" t="s">
        <v>115</v>
      </c>
      <c r="Y165" s="116"/>
      <c r="Z165" s="116"/>
      <c r="AA165" s="116"/>
      <c r="AB165" s="116"/>
      <c r="AC165" s="116"/>
      <c r="AD165" s="117"/>
      <c r="AE165" s="296"/>
      <c r="AF165" s="124" t="str">
        <f t="shared" si="55"/>
        <v/>
      </c>
      <c r="AG165" s="125">
        <f t="shared" ca="1" si="56"/>
        <v>16150.853740115352</v>
      </c>
      <c r="AH165" s="125" t="str">
        <f t="shared" si="57"/>
        <v/>
      </c>
      <c r="AI165" s="125" t="str">
        <f t="shared" si="58"/>
        <v/>
      </c>
      <c r="AJ165" s="125" t="str">
        <f t="shared" si="59"/>
        <v/>
      </c>
      <c r="AK165" s="125" t="str">
        <f t="shared" si="60"/>
        <v/>
      </c>
      <c r="AL165" s="125" t="str">
        <f t="shared" si="61"/>
        <v/>
      </c>
      <c r="AM165" s="126" t="str">
        <f t="shared" si="62"/>
        <v/>
      </c>
      <c r="AN165" s="342">
        <f t="shared" ca="1" si="63"/>
        <v>16150.853740115352</v>
      </c>
      <c r="AO165" s="290"/>
      <c r="AP165" s="503" t="str">
        <f t="shared" si="64"/>
        <v/>
      </c>
      <c r="AQ165" s="504">
        <f t="shared" ca="1" si="65"/>
        <v>37929.652318495908</v>
      </c>
      <c r="AR165" s="504" t="str">
        <f t="shared" si="66"/>
        <v/>
      </c>
      <c r="AS165" s="504" t="str">
        <f t="shared" si="67"/>
        <v/>
      </c>
      <c r="AT165" s="504" t="str">
        <f t="shared" si="68"/>
        <v/>
      </c>
      <c r="AU165" s="504" t="str">
        <f t="shared" si="69"/>
        <v/>
      </c>
      <c r="AV165" s="504" t="str">
        <f t="shared" si="70"/>
        <v/>
      </c>
      <c r="AW165" s="504" t="str">
        <f t="shared" si="71"/>
        <v/>
      </c>
      <c r="AX165" s="507">
        <f t="shared" ca="1" si="72"/>
        <v>37929.652318495908</v>
      </c>
      <c r="AY165" s="290"/>
    </row>
    <row r="166" spans="1:51" x14ac:dyDescent="0.35">
      <c r="A166" s="290"/>
      <c r="B166" s="476" t="s">
        <v>673</v>
      </c>
      <c r="C166" s="477" t="s">
        <v>2934</v>
      </c>
      <c r="D166" s="103" t="s">
        <v>254</v>
      </c>
      <c r="E166" s="103"/>
      <c r="F166" s="360" t="s">
        <v>548</v>
      </c>
      <c r="G166" s="360">
        <v>200</v>
      </c>
      <c r="H166" s="360"/>
      <c r="I166" s="360" t="s">
        <v>2460</v>
      </c>
      <c r="J166" s="104"/>
      <c r="K166" s="431">
        <v>32.878900000000002</v>
      </c>
      <c r="L166" s="138" t="str">
        <f t="shared" si="73"/>
        <v/>
      </c>
      <c r="M166" s="139">
        <f t="shared" si="75"/>
        <v>0</v>
      </c>
      <c r="N166" s="140">
        <f t="shared" si="74"/>
        <v>336.63763059084124</v>
      </c>
      <c r="O166" s="337">
        <f t="shared" si="54"/>
        <v>11068.274992433211</v>
      </c>
      <c r="P166" s="109">
        <v>1</v>
      </c>
      <c r="Q166" s="143">
        <f t="shared" si="76"/>
        <v>11068.274992433211</v>
      </c>
      <c r="R166" s="111">
        <v>0.13</v>
      </c>
      <c r="S166" s="139">
        <f t="shared" si="77"/>
        <v>12507.150741449528</v>
      </c>
      <c r="T166" s="428"/>
      <c r="U166" s="147">
        <f t="shared" si="78"/>
        <v>12507.150741449528</v>
      </c>
      <c r="V166" s="290"/>
      <c r="W166" s="115"/>
      <c r="X166" s="116" t="s">
        <v>115</v>
      </c>
      <c r="Y166" s="116"/>
      <c r="Z166" s="116"/>
      <c r="AA166" s="116"/>
      <c r="AB166" s="116"/>
      <c r="AC166" s="116"/>
      <c r="AD166" s="117"/>
      <c r="AE166" s="296"/>
      <c r="AF166" s="124" t="str">
        <f t="shared" si="55"/>
        <v/>
      </c>
      <c r="AG166" s="125">
        <f t="shared" ca="1" si="56"/>
        <v>16150.853740115352</v>
      </c>
      <c r="AH166" s="125" t="str">
        <f t="shared" si="57"/>
        <v/>
      </c>
      <c r="AI166" s="125" t="str">
        <f t="shared" si="58"/>
        <v/>
      </c>
      <c r="AJ166" s="125" t="str">
        <f t="shared" si="59"/>
        <v/>
      </c>
      <c r="AK166" s="125" t="str">
        <f t="shared" si="60"/>
        <v/>
      </c>
      <c r="AL166" s="125" t="str">
        <f t="shared" si="61"/>
        <v/>
      </c>
      <c r="AM166" s="126" t="str">
        <f t="shared" si="62"/>
        <v/>
      </c>
      <c r="AN166" s="342">
        <f t="shared" ca="1" si="63"/>
        <v>16150.853740115352</v>
      </c>
      <c r="AO166" s="290"/>
      <c r="AP166" s="503" t="str">
        <f t="shared" si="64"/>
        <v/>
      </c>
      <c r="AQ166" s="504">
        <f t="shared" ca="1" si="65"/>
        <v>12507.150741449528</v>
      </c>
      <c r="AR166" s="504" t="str">
        <f t="shared" si="66"/>
        <v/>
      </c>
      <c r="AS166" s="504" t="str">
        <f t="shared" si="67"/>
        <v/>
      </c>
      <c r="AT166" s="504" t="str">
        <f t="shared" si="68"/>
        <v/>
      </c>
      <c r="AU166" s="504" t="str">
        <f t="shared" si="69"/>
        <v/>
      </c>
      <c r="AV166" s="504" t="str">
        <f t="shared" si="70"/>
        <v/>
      </c>
      <c r="AW166" s="504" t="str">
        <f t="shared" si="71"/>
        <v/>
      </c>
      <c r="AX166" s="507">
        <f t="shared" ca="1" si="72"/>
        <v>12507.150741449528</v>
      </c>
      <c r="AY166" s="290"/>
    </row>
    <row r="167" spans="1:51" x14ac:dyDescent="0.35">
      <c r="A167" s="290"/>
      <c r="B167" s="476" t="s">
        <v>674</v>
      </c>
      <c r="C167" s="477" t="s">
        <v>2937</v>
      </c>
      <c r="D167" s="103" t="s">
        <v>254</v>
      </c>
      <c r="E167" s="103"/>
      <c r="F167" s="360" t="s">
        <v>265</v>
      </c>
      <c r="G167" s="360">
        <v>375</v>
      </c>
      <c r="H167" s="360"/>
      <c r="I167" s="360" t="s">
        <v>1046</v>
      </c>
      <c r="J167" s="104"/>
      <c r="K167" s="431">
        <v>34.14</v>
      </c>
      <c r="L167" s="138" t="str">
        <f t="shared" si="73"/>
        <v/>
      </c>
      <c r="M167" s="139">
        <f t="shared" si="75"/>
        <v>0</v>
      </c>
      <c r="N167" s="140">
        <f t="shared" si="74"/>
        <v>900.7759335185624</v>
      </c>
      <c r="O167" s="337">
        <f t="shared" si="54"/>
        <v>30752.490370323721</v>
      </c>
      <c r="P167" s="109">
        <v>1</v>
      </c>
      <c r="Q167" s="143">
        <f t="shared" si="76"/>
        <v>30752.490370323721</v>
      </c>
      <c r="R167" s="111">
        <v>0.13</v>
      </c>
      <c r="S167" s="139">
        <f t="shared" si="77"/>
        <v>34750.314118465802</v>
      </c>
      <c r="T167" s="428"/>
      <c r="U167" s="147">
        <f t="shared" si="78"/>
        <v>34750.314118465802</v>
      </c>
      <c r="V167" s="290"/>
      <c r="W167" s="115"/>
      <c r="X167" s="116" t="s">
        <v>115</v>
      </c>
      <c r="Y167" s="116"/>
      <c r="Z167" s="116"/>
      <c r="AA167" s="116"/>
      <c r="AB167" s="116"/>
      <c r="AC167" s="116"/>
      <c r="AD167" s="117"/>
      <c r="AE167" s="296"/>
      <c r="AF167" s="124" t="str">
        <f t="shared" si="55"/>
        <v/>
      </c>
      <c r="AG167" s="125">
        <f t="shared" ca="1" si="56"/>
        <v>16150.853740115352</v>
      </c>
      <c r="AH167" s="125" t="str">
        <f t="shared" si="57"/>
        <v/>
      </c>
      <c r="AI167" s="125" t="str">
        <f t="shared" si="58"/>
        <v/>
      </c>
      <c r="AJ167" s="125" t="str">
        <f t="shared" si="59"/>
        <v/>
      </c>
      <c r="AK167" s="125" t="str">
        <f t="shared" si="60"/>
        <v/>
      </c>
      <c r="AL167" s="125" t="str">
        <f t="shared" si="61"/>
        <v/>
      </c>
      <c r="AM167" s="126" t="str">
        <f t="shared" si="62"/>
        <v/>
      </c>
      <c r="AN167" s="342">
        <f t="shared" ca="1" si="63"/>
        <v>16150.853740115352</v>
      </c>
      <c r="AO167" s="290"/>
      <c r="AP167" s="503" t="str">
        <f t="shared" si="64"/>
        <v/>
      </c>
      <c r="AQ167" s="504">
        <f t="shared" ca="1" si="65"/>
        <v>34750.314118465802</v>
      </c>
      <c r="AR167" s="504" t="str">
        <f t="shared" si="66"/>
        <v/>
      </c>
      <c r="AS167" s="504" t="str">
        <f t="shared" si="67"/>
        <v/>
      </c>
      <c r="AT167" s="504" t="str">
        <f t="shared" si="68"/>
        <v/>
      </c>
      <c r="AU167" s="504" t="str">
        <f t="shared" si="69"/>
        <v/>
      </c>
      <c r="AV167" s="504" t="str">
        <f t="shared" si="70"/>
        <v/>
      </c>
      <c r="AW167" s="504" t="str">
        <f t="shared" si="71"/>
        <v/>
      </c>
      <c r="AX167" s="507">
        <f t="shared" ca="1" si="72"/>
        <v>34750.314118465802</v>
      </c>
      <c r="AY167" s="290"/>
    </row>
    <row r="168" spans="1:51" x14ac:dyDescent="0.35">
      <c r="A168" s="290"/>
      <c r="B168" s="476" t="s">
        <v>675</v>
      </c>
      <c r="C168" s="477" t="s">
        <v>2928</v>
      </c>
      <c r="D168" s="103" t="s">
        <v>254</v>
      </c>
      <c r="E168" s="103"/>
      <c r="F168" s="360" t="s">
        <v>265</v>
      </c>
      <c r="G168" s="360">
        <v>300</v>
      </c>
      <c r="H168" s="360"/>
      <c r="I168" s="360" t="s">
        <v>1031</v>
      </c>
      <c r="J168" s="104"/>
      <c r="K168" s="431">
        <v>34.815800000000003</v>
      </c>
      <c r="L168" s="138" t="str">
        <f t="shared" si="73"/>
        <v/>
      </c>
      <c r="M168" s="139">
        <f t="shared" si="75"/>
        <v>0</v>
      </c>
      <c r="N168" s="140">
        <f t="shared" si="74"/>
        <v>692.70147300228837</v>
      </c>
      <c r="O168" s="337">
        <f t="shared" ref="O168:O231" si="79">N168*K168</f>
        <v>24116.955943753073</v>
      </c>
      <c r="P168" s="109">
        <v>1</v>
      </c>
      <c r="Q168" s="143">
        <f t="shared" si="76"/>
        <v>24116.955943753073</v>
      </c>
      <c r="R168" s="111">
        <v>0.13</v>
      </c>
      <c r="S168" s="139">
        <f t="shared" si="77"/>
        <v>27252.160216440971</v>
      </c>
      <c r="T168" s="428"/>
      <c r="U168" s="147">
        <f t="shared" si="78"/>
        <v>27252.160216440971</v>
      </c>
      <c r="V168" s="290"/>
      <c r="W168" s="115"/>
      <c r="X168" s="116" t="s">
        <v>115</v>
      </c>
      <c r="Y168" s="116"/>
      <c r="Z168" s="116"/>
      <c r="AA168" s="116"/>
      <c r="AB168" s="116"/>
      <c r="AC168" s="116"/>
      <c r="AD168" s="117"/>
      <c r="AE168" s="296"/>
      <c r="AF168" s="124" t="str">
        <f t="shared" si="55"/>
        <v/>
      </c>
      <c r="AG168" s="125">
        <f t="shared" ca="1" si="56"/>
        <v>16150.853740115352</v>
      </c>
      <c r="AH168" s="125" t="str">
        <f t="shared" si="57"/>
        <v/>
      </c>
      <c r="AI168" s="125" t="str">
        <f t="shared" si="58"/>
        <v/>
      </c>
      <c r="AJ168" s="125" t="str">
        <f t="shared" si="59"/>
        <v/>
      </c>
      <c r="AK168" s="125" t="str">
        <f t="shared" si="60"/>
        <v/>
      </c>
      <c r="AL168" s="125" t="str">
        <f t="shared" si="61"/>
        <v/>
      </c>
      <c r="AM168" s="126" t="str">
        <f t="shared" si="62"/>
        <v/>
      </c>
      <c r="AN168" s="342">
        <f t="shared" ca="1" si="63"/>
        <v>16150.853740115352</v>
      </c>
      <c r="AO168" s="290"/>
      <c r="AP168" s="503" t="str">
        <f t="shared" si="64"/>
        <v/>
      </c>
      <c r="AQ168" s="504">
        <f t="shared" ca="1" si="65"/>
        <v>27252.160216440971</v>
      </c>
      <c r="AR168" s="504" t="str">
        <f t="shared" si="66"/>
        <v/>
      </c>
      <c r="AS168" s="504" t="str">
        <f t="shared" si="67"/>
        <v/>
      </c>
      <c r="AT168" s="504" t="str">
        <f t="shared" si="68"/>
        <v/>
      </c>
      <c r="AU168" s="504" t="str">
        <f t="shared" si="69"/>
        <v/>
      </c>
      <c r="AV168" s="504" t="str">
        <f t="shared" si="70"/>
        <v/>
      </c>
      <c r="AW168" s="504" t="str">
        <f t="shared" si="71"/>
        <v/>
      </c>
      <c r="AX168" s="507">
        <f t="shared" ca="1" si="72"/>
        <v>27252.160216440971</v>
      </c>
      <c r="AY168" s="290"/>
    </row>
    <row r="169" spans="1:51" x14ac:dyDescent="0.35">
      <c r="A169" s="290"/>
      <c r="B169" s="476" t="s">
        <v>676</v>
      </c>
      <c r="C169" s="477" t="e">
        <v>#N/A</v>
      </c>
      <c r="D169" s="103" t="s">
        <v>254</v>
      </c>
      <c r="E169" s="103"/>
      <c r="F169" s="360" t="s">
        <v>265</v>
      </c>
      <c r="G169" s="360">
        <v>375</v>
      </c>
      <c r="H169" s="360"/>
      <c r="I169" s="360" t="s">
        <v>1046</v>
      </c>
      <c r="J169" s="104"/>
      <c r="K169" s="431">
        <v>22.143699999999999</v>
      </c>
      <c r="L169" s="138" t="str">
        <f t="shared" si="73"/>
        <v/>
      </c>
      <c r="M169" s="139">
        <f t="shared" si="75"/>
        <v>0</v>
      </c>
      <c r="N169" s="140">
        <f t="shared" si="74"/>
        <v>900.7759335185624</v>
      </c>
      <c r="O169" s="337">
        <f t="shared" si="79"/>
        <v>19946.512039054989</v>
      </c>
      <c r="P169" s="109">
        <v>1</v>
      </c>
      <c r="Q169" s="143">
        <f t="shared" si="76"/>
        <v>19946.512039054989</v>
      </c>
      <c r="R169" s="111">
        <v>0.13</v>
      </c>
      <c r="S169" s="139">
        <f t="shared" si="77"/>
        <v>22539.558604132137</v>
      </c>
      <c r="T169" s="428"/>
      <c r="U169" s="147">
        <f t="shared" si="78"/>
        <v>22539.558604132137</v>
      </c>
      <c r="V169" s="290"/>
      <c r="W169" s="115"/>
      <c r="X169" s="116" t="s">
        <v>115</v>
      </c>
      <c r="Y169" s="116"/>
      <c r="Z169" s="116"/>
      <c r="AA169" s="116"/>
      <c r="AB169" s="116"/>
      <c r="AC169" s="116"/>
      <c r="AD169" s="117"/>
      <c r="AE169" s="296"/>
      <c r="AF169" s="124" t="str">
        <f t="shared" si="55"/>
        <v/>
      </c>
      <c r="AG169" s="125">
        <f t="shared" ca="1" si="56"/>
        <v>16150.853740115352</v>
      </c>
      <c r="AH169" s="125" t="str">
        <f t="shared" si="57"/>
        <v/>
      </c>
      <c r="AI169" s="125" t="str">
        <f t="shared" si="58"/>
        <v/>
      </c>
      <c r="AJ169" s="125" t="str">
        <f t="shared" si="59"/>
        <v/>
      </c>
      <c r="AK169" s="125" t="str">
        <f t="shared" si="60"/>
        <v/>
      </c>
      <c r="AL169" s="125" t="str">
        <f t="shared" si="61"/>
        <v/>
      </c>
      <c r="AM169" s="126" t="str">
        <f t="shared" si="62"/>
        <v/>
      </c>
      <c r="AN169" s="342">
        <f t="shared" ca="1" si="63"/>
        <v>16150.853740115352</v>
      </c>
      <c r="AO169" s="290"/>
      <c r="AP169" s="503" t="str">
        <f t="shared" si="64"/>
        <v/>
      </c>
      <c r="AQ169" s="504">
        <f t="shared" ca="1" si="65"/>
        <v>22539.558604132137</v>
      </c>
      <c r="AR169" s="504" t="str">
        <f t="shared" si="66"/>
        <v/>
      </c>
      <c r="AS169" s="504" t="str">
        <f t="shared" si="67"/>
        <v/>
      </c>
      <c r="AT169" s="504" t="str">
        <f t="shared" si="68"/>
        <v/>
      </c>
      <c r="AU169" s="504" t="str">
        <f t="shared" si="69"/>
        <v/>
      </c>
      <c r="AV169" s="504" t="str">
        <f t="shared" si="70"/>
        <v/>
      </c>
      <c r="AW169" s="504" t="str">
        <f t="shared" si="71"/>
        <v/>
      </c>
      <c r="AX169" s="507">
        <f t="shared" ca="1" si="72"/>
        <v>22539.558604132137</v>
      </c>
      <c r="AY169" s="290"/>
    </row>
    <row r="170" spans="1:51" x14ac:dyDescent="0.35">
      <c r="A170" s="290"/>
      <c r="B170" s="476" t="s">
        <v>677</v>
      </c>
      <c r="C170" s="477" t="s">
        <v>2928</v>
      </c>
      <c r="D170" s="103" t="s">
        <v>254</v>
      </c>
      <c r="E170" s="103"/>
      <c r="F170" s="360" t="s">
        <v>265</v>
      </c>
      <c r="G170" s="360">
        <v>300</v>
      </c>
      <c r="H170" s="360"/>
      <c r="I170" s="360" t="s">
        <v>1031</v>
      </c>
      <c r="J170" s="104"/>
      <c r="K170" s="431">
        <v>114.518</v>
      </c>
      <c r="L170" s="138" t="str">
        <f t="shared" si="73"/>
        <v/>
      </c>
      <c r="M170" s="139">
        <f t="shared" si="75"/>
        <v>0</v>
      </c>
      <c r="N170" s="140">
        <f t="shared" si="74"/>
        <v>692.70147300228837</v>
      </c>
      <c r="O170" s="337">
        <f t="shared" si="79"/>
        <v>79326.787285276063</v>
      </c>
      <c r="P170" s="109">
        <v>1</v>
      </c>
      <c r="Q170" s="143">
        <f t="shared" si="76"/>
        <v>79326.787285276063</v>
      </c>
      <c r="R170" s="111">
        <v>0.13</v>
      </c>
      <c r="S170" s="139">
        <f t="shared" si="77"/>
        <v>89639.269632361946</v>
      </c>
      <c r="T170" s="428"/>
      <c r="U170" s="147">
        <f t="shared" si="78"/>
        <v>89639.269632361946</v>
      </c>
      <c r="V170" s="290"/>
      <c r="W170" s="115"/>
      <c r="X170" s="116" t="s">
        <v>115</v>
      </c>
      <c r="Y170" s="116"/>
      <c r="Z170" s="116"/>
      <c r="AA170" s="116"/>
      <c r="AB170" s="116"/>
      <c r="AC170" s="116"/>
      <c r="AD170" s="117"/>
      <c r="AE170" s="296"/>
      <c r="AF170" s="124" t="str">
        <f t="shared" si="55"/>
        <v/>
      </c>
      <c r="AG170" s="125">
        <f t="shared" ca="1" si="56"/>
        <v>16150.853740115352</v>
      </c>
      <c r="AH170" s="125" t="str">
        <f t="shared" si="57"/>
        <v/>
      </c>
      <c r="AI170" s="125" t="str">
        <f t="shared" si="58"/>
        <v/>
      </c>
      <c r="AJ170" s="125" t="str">
        <f t="shared" si="59"/>
        <v/>
      </c>
      <c r="AK170" s="125" t="str">
        <f t="shared" si="60"/>
        <v/>
      </c>
      <c r="AL170" s="125" t="str">
        <f t="shared" si="61"/>
        <v/>
      </c>
      <c r="AM170" s="126" t="str">
        <f t="shared" si="62"/>
        <v/>
      </c>
      <c r="AN170" s="342">
        <f t="shared" ca="1" si="63"/>
        <v>16150.853740115352</v>
      </c>
      <c r="AO170" s="290"/>
      <c r="AP170" s="503" t="str">
        <f t="shared" si="64"/>
        <v/>
      </c>
      <c r="AQ170" s="504">
        <f t="shared" ca="1" si="65"/>
        <v>89639.269632361946</v>
      </c>
      <c r="AR170" s="504" t="str">
        <f t="shared" si="66"/>
        <v/>
      </c>
      <c r="AS170" s="504" t="str">
        <f t="shared" si="67"/>
        <v/>
      </c>
      <c r="AT170" s="504" t="str">
        <f t="shared" si="68"/>
        <v/>
      </c>
      <c r="AU170" s="504" t="str">
        <f t="shared" si="69"/>
        <v/>
      </c>
      <c r="AV170" s="504" t="str">
        <f t="shared" si="70"/>
        <v/>
      </c>
      <c r="AW170" s="504" t="str">
        <f t="shared" si="71"/>
        <v/>
      </c>
      <c r="AX170" s="507">
        <f t="shared" ca="1" si="72"/>
        <v>89639.269632361946</v>
      </c>
      <c r="AY170" s="290"/>
    </row>
    <row r="171" spans="1:51" x14ac:dyDescent="0.35">
      <c r="A171" s="290"/>
      <c r="B171" s="476" t="s">
        <v>678</v>
      </c>
      <c r="C171" s="477" t="s">
        <v>2928</v>
      </c>
      <c r="D171" s="103" t="s">
        <v>254</v>
      </c>
      <c r="E171" s="103"/>
      <c r="F171" s="360" t="s">
        <v>265</v>
      </c>
      <c r="G171" s="360">
        <v>300</v>
      </c>
      <c r="H171" s="360"/>
      <c r="I171" s="360" t="s">
        <v>1031</v>
      </c>
      <c r="J171" s="104"/>
      <c r="K171" s="431">
        <v>114.393</v>
      </c>
      <c r="L171" s="138" t="str">
        <f t="shared" si="73"/>
        <v/>
      </c>
      <c r="M171" s="139">
        <f t="shared" si="75"/>
        <v>0</v>
      </c>
      <c r="N171" s="140">
        <f t="shared" si="74"/>
        <v>692.70147300228837</v>
      </c>
      <c r="O171" s="337">
        <f t="shared" si="79"/>
        <v>79240.199601150773</v>
      </c>
      <c r="P171" s="109">
        <v>1</v>
      </c>
      <c r="Q171" s="143">
        <f t="shared" si="76"/>
        <v>79240.199601150773</v>
      </c>
      <c r="R171" s="111">
        <v>0.13</v>
      </c>
      <c r="S171" s="139">
        <f t="shared" si="77"/>
        <v>89541.425549300358</v>
      </c>
      <c r="T171" s="428"/>
      <c r="U171" s="147">
        <f t="shared" si="78"/>
        <v>89541.425549300358</v>
      </c>
      <c r="V171" s="290"/>
      <c r="W171" s="115"/>
      <c r="X171" s="116" t="s">
        <v>115</v>
      </c>
      <c r="Y171" s="116"/>
      <c r="Z171" s="116"/>
      <c r="AA171" s="116"/>
      <c r="AB171" s="116"/>
      <c r="AC171" s="116"/>
      <c r="AD171" s="117"/>
      <c r="AE171" s="296"/>
      <c r="AF171" s="124" t="str">
        <f t="shared" si="55"/>
        <v/>
      </c>
      <c r="AG171" s="125">
        <f t="shared" ca="1" si="56"/>
        <v>16150.853740115352</v>
      </c>
      <c r="AH171" s="125" t="str">
        <f t="shared" si="57"/>
        <v/>
      </c>
      <c r="AI171" s="125" t="str">
        <f t="shared" si="58"/>
        <v/>
      </c>
      <c r="AJ171" s="125" t="str">
        <f t="shared" si="59"/>
        <v/>
      </c>
      <c r="AK171" s="125" t="str">
        <f t="shared" si="60"/>
        <v/>
      </c>
      <c r="AL171" s="125" t="str">
        <f t="shared" si="61"/>
        <v/>
      </c>
      <c r="AM171" s="126" t="str">
        <f t="shared" si="62"/>
        <v/>
      </c>
      <c r="AN171" s="342">
        <f t="shared" ca="1" si="63"/>
        <v>16150.853740115352</v>
      </c>
      <c r="AO171" s="290"/>
      <c r="AP171" s="503" t="str">
        <f t="shared" si="64"/>
        <v/>
      </c>
      <c r="AQ171" s="504">
        <f t="shared" ca="1" si="65"/>
        <v>89541.425549300358</v>
      </c>
      <c r="AR171" s="504" t="str">
        <f t="shared" si="66"/>
        <v/>
      </c>
      <c r="AS171" s="504" t="str">
        <f t="shared" si="67"/>
        <v/>
      </c>
      <c r="AT171" s="504" t="str">
        <f t="shared" si="68"/>
        <v/>
      </c>
      <c r="AU171" s="504" t="str">
        <f t="shared" si="69"/>
        <v/>
      </c>
      <c r="AV171" s="504" t="str">
        <f t="shared" si="70"/>
        <v/>
      </c>
      <c r="AW171" s="504" t="str">
        <f t="shared" si="71"/>
        <v/>
      </c>
      <c r="AX171" s="507">
        <f t="shared" ca="1" si="72"/>
        <v>89541.425549300358</v>
      </c>
      <c r="AY171" s="290"/>
    </row>
    <row r="172" spans="1:51" x14ac:dyDescent="0.35">
      <c r="A172" s="290"/>
      <c r="B172" s="476" t="s">
        <v>679</v>
      </c>
      <c r="C172" s="477" t="s">
        <v>2928</v>
      </c>
      <c r="D172" s="103" t="s">
        <v>254</v>
      </c>
      <c r="E172" s="103"/>
      <c r="F172" s="360" t="s">
        <v>265</v>
      </c>
      <c r="G172" s="360">
        <v>300</v>
      </c>
      <c r="H172" s="360"/>
      <c r="I172" s="360" t="s">
        <v>1031</v>
      </c>
      <c r="J172" s="104"/>
      <c r="K172" s="431">
        <v>241.06800000000001</v>
      </c>
      <c r="L172" s="138" t="str">
        <f t="shared" si="73"/>
        <v/>
      </c>
      <c r="M172" s="139">
        <f t="shared" si="75"/>
        <v>0</v>
      </c>
      <c r="N172" s="140">
        <f t="shared" si="74"/>
        <v>692.70147300228837</v>
      </c>
      <c r="O172" s="337">
        <f t="shared" si="79"/>
        <v>166988.15869371567</v>
      </c>
      <c r="P172" s="109">
        <v>1</v>
      </c>
      <c r="Q172" s="143">
        <f t="shared" si="76"/>
        <v>166988.15869371567</v>
      </c>
      <c r="R172" s="111">
        <v>0.13</v>
      </c>
      <c r="S172" s="139">
        <f t="shared" si="77"/>
        <v>188696.61932389869</v>
      </c>
      <c r="T172" s="428"/>
      <c r="U172" s="147">
        <f t="shared" si="78"/>
        <v>188696.61932389869</v>
      </c>
      <c r="V172" s="290"/>
      <c r="W172" s="115"/>
      <c r="X172" s="116" t="s">
        <v>115</v>
      </c>
      <c r="Y172" s="116"/>
      <c r="Z172" s="116"/>
      <c r="AA172" s="116"/>
      <c r="AB172" s="116"/>
      <c r="AC172" s="116"/>
      <c r="AD172" s="117"/>
      <c r="AE172" s="296"/>
      <c r="AF172" s="124" t="str">
        <f t="shared" si="55"/>
        <v/>
      </c>
      <c r="AG172" s="125">
        <f t="shared" ca="1" si="56"/>
        <v>16150.853740115352</v>
      </c>
      <c r="AH172" s="125" t="str">
        <f t="shared" si="57"/>
        <v/>
      </c>
      <c r="AI172" s="125" t="str">
        <f t="shared" si="58"/>
        <v/>
      </c>
      <c r="AJ172" s="125" t="str">
        <f t="shared" si="59"/>
        <v/>
      </c>
      <c r="AK172" s="125" t="str">
        <f t="shared" si="60"/>
        <v/>
      </c>
      <c r="AL172" s="125" t="str">
        <f t="shared" si="61"/>
        <v/>
      </c>
      <c r="AM172" s="126" t="str">
        <f t="shared" si="62"/>
        <v/>
      </c>
      <c r="AN172" s="342">
        <f t="shared" ca="1" si="63"/>
        <v>16150.853740115352</v>
      </c>
      <c r="AO172" s="290"/>
      <c r="AP172" s="503" t="str">
        <f t="shared" si="64"/>
        <v/>
      </c>
      <c r="AQ172" s="504">
        <f t="shared" ca="1" si="65"/>
        <v>188696.61932389869</v>
      </c>
      <c r="AR172" s="504" t="str">
        <f t="shared" si="66"/>
        <v/>
      </c>
      <c r="AS172" s="504" t="str">
        <f t="shared" si="67"/>
        <v/>
      </c>
      <c r="AT172" s="504" t="str">
        <f t="shared" si="68"/>
        <v/>
      </c>
      <c r="AU172" s="504" t="str">
        <f t="shared" si="69"/>
        <v/>
      </c>
      <c r="AV172" s="504" t="str">
        <f t="shared" si="70"/>
        <v/>
      </c>
      <c r="AW172" s="504" t="str">
        <f t="shared" si="71"/>
        <v/>
      </c>
      <c r="AX172" s="507">
        <f t="shared" ca="1" si="72"/>
        <v>188696.61932389869</v>
      </c>
      <c r="AY172" s="290"/>
    </row>
    <row r="173" spans="1:51" x14ac:dyDescent="0.35">
      <c r="A173" s="290"/>
      <c r="B173" s="476" t="s">
        <v>680</v>
      </c>
      <c r="C173" s="477" t="s">
        <v>2928</v>
      </c>
      <c r="D173" s="103" t="s">
        <v>254</v>
      </c>
      <c r="E173" s="103"/>
      <c r="F173" s="360" t="s">
        <v>265</v>
      </c>
      <c r="G173" s="360">
        <v>300</v>
      </c>
      <c r="H173" s="360"/>
      <c r="I173" s="360" t="s">
        <v>1031</v>
      </c>
      <c r="J173" s="104"/>
      <c r="K173" s="431">
        <v>48.7181</v>
      </c>
      <c r="L173" s="138" t="str">
        <f t="shared" si="73"/>
        <v/>
      </c>
      <c r="M173" s="139">
        <f t="shared" si="75"/>
        <v>0</v>
      </c>
      <c r="N173" s="140">
        <f t="shared" si="74"/>
        <v>692.70147300228837</v>
      </c>
      <c r="O173" s="337">
        <f t="shared" si="79"/>
        <v>33747.099631872785</v>
      </c>
      <c r="P173" s="109">
        <v>1</v>
      </c>
      <c r="Q173" s="143">
        <f t="shared" si="76"/>
        <v>33747.099631872785</v>
      </c>
      <c r="R173" s="111">
        <v>0.13</v>
      </c>
      <c r="S173" s="139">
        <f t="shared" si="77"/>
        <v>38134.222584016243</v>
      </c>
      <c r="T173" s="428"/>
      <c r="U173" s="147">
        <f t="shared" si="78"/>
        <v>38134.222584016243</v>
      </c>
      <c r="V173" s="290"/>
      <c r="W173" s="115"/>
      <c r="X173" s="116" t="s">
        <v>115</v>
      </c>
      <c r="Y173" s="116"/>
      <c r="Z173" s="116"/>
      <c r="AA173" s="116"/>
      <c r="AB173" s="116"/>
      <c r="AC173" s="116"/>
      <c r="AD173" s="117"/>
      <c r="AE173" s="296"/>
      <c r="AF173" s="124" t="str">
        <f t="shared" si="55"/>
        <v/>
      </c>
      <c r="AG173" s="125">
        <f t="shared" ca="1" si="56"/>
        <v>16150.853740115352</v>
      </c>
      <c r="AH173" s="125" t="str">
        <f t="shared" si="57"/>
        <v/>
      </c>
      <c r="AI173" s="125" t="str">
        <f t="shared" si="58"/>
        <v/>
      </c>
      <c r="AJ173" s="125" t="str">
        <f t="shared" si="59"/>
        <v/>
      </c>
      <c r="AK173" s="125" t="str">
        <f t="shared" si="60"/>
        <v/>
      </c>
      <c r="AL173" s="125" t="str">
        <f t="shared" si="61"/>
        <v/>
      </c>
      <c r="AM173" s="126" t="str">
        <f t="shared" si="62"/>
        <v/>
      </c>
      <c r="AN173" s="342">
        <f t="shared" ca="1" si="63"/>
        <v>16150.853740115352</v>
      </c>
      <c r="AO173" s="290"/>
      <c r="AP173" s="503" t="str">
        <f t="shared" si="64"/>
        <v/>
      </c>
      <c r="AQ173" s="504">
        <f t="shared" ca="1" si="65"/>
        <v>38134.222584016243</v>
      </c>
      <c r="AR173" s="504" t="str">
        <f t="shared" si="66"/>
        <v/>
      </c>
      <c r="AS173" s="504" t="str">
        <f t="shared" si="67"/>
        <v/>
      </c>
      <c r="AT173" s="504" t="str">
        <f t="shared" si="68"/>
        <v/>
      </c>
      <c r="AU173" s="504" t="str">
        <f t="shared" si="69"/>
        <v/>
      </c>
      <c r="AV173" s="504" t="str">
        <f t="shared" si="70"/>
        <v/>
      </c>
      <c r="AW173" s="504" t="str">
        <f t="shared" si="71"/>
        <v/>
      </c>
      <c r="AX173" s="507">
        <f t="shared" ca="1" si="72"/>
        <v>38134.222584016243</v>
      </c>
      <c r="AY173" s="290"/>
    </row>
    <row r="174" spans="1:51" x14ac:dyDescent="0.35">
      <c r="A174" s="290"/>
      <c r="B174" s="476" t="s">
        <v>681</v>
      </c>
      <c r="C174" s="477" t="s">
        <v>2938</v>
      </c>
      <c r="D174" s="103" t="s">
        <v>254</v>
      </c>
      <c r="E174" s="103"/>
      <c r="F174" s="360" t="s">
        <v>265</v>
      </c>
      <c r="G174" s="360">
        <v>200</v>
      </c>
      <c r="H174" s="360"/>
      <c r="I174" s="360" t="s">
        <v>1029</v>
      </c>
      <c r="J174" s="104"/>
      <c r="K174" s="431">
        <v>96.183700000000002</v>
      </c>
      <c r="L174" s="138" t="str">
        <f t="shared" si="73"/>
        <v/>
      </c>
      <c r="M174" s="139">
        <f t="shared" si="75"/>
        <v>0</v>
      </c>
      <c r="N174" s="140">
        <f t="shared" si="74"/>
        <v>336.63763059084124</v>
      </c>
      <c r="O174" s="337">
        <f t="shared" si="79"/>
        <v>32379.052869460298</v>
      </c>
      <c r="P174" s="109">
        <v>1</v>
      </c>
      <c r="Q174" s="143">
        <f t="shared" si="76"/>
        <v>32379.052869460298</v>
      </c>
      <c r="R174" s="111">
        <v>0.13</v>
      </c>
      <c r="S174" s="139">
        <f t="shared" si="77"/>
        <v>36588.329742490132</v>
      </c>
      <c r="T174" s="428"/>
      <c r="U174" s="147">
        <f t="shared" si="78"/>
        <v>36588.329742490132</v>
      </c>
      <c r="V174" s="290"/>
      <c r="W174" s="115"/>
      <c r="X174" s="116" t="s">
        <v>115</v>
      </c>
      <c r="Y174" s="116"/>
      <c r="Z174" s="116"/>
      <c r="AA174" s="116"/>
      <c r="AB174" s="116"/>
      <c r="AC174" s="116"/>
      <c r="AD174" s="117"/>
      <c r="AE174" s="296"/>
      <c r="AF174" s="124" t="str">
        <f t="shared" si="55"/>
        <v/>
      </c>
      <c r="AG174" s="125">
        <f t="shared" ca="1" si="56"/>
        <v>16150.853740115352</v>
      </c>
      <c r="AH174" s="125" t="str">
        <f t="shared" si="57"/>
        <v/>
      </c>
      <c r="AI174" s="125" t="str">
        <f t="shared" si="58"/>
        <v/>
      </c>
      <c r="AJ174" s="125" t="str">
        <f t="shared" si="59"/>
        <v/>
      </c>
      <c r="AK174" s="125" t="str">
        <f t="shared" si="60"/>
        <v/>
      </c>
      <c r="AL174" s="125" t="str">
        <f t="shared" si="61"/>
        <v/>
      </c>
      <c r="AM174" s="126" t="str">
        <f t="shared" si="62"/>
        <v/>
      </c>
      <c r="AN174" s="342">
        <f t="shared" ca="1" si="63"/>
        <v>16150.853740115352</v>
      </c>
      <c r="AO174" s="290"/>
      <c r="AP174" s="503" t="str">
        <f t="shared" si="64"/>
        <v/>
      </c>
      <c r="AQ174" s="504">
        <f t="shared" ca="1" si="65"/>
        <v>36588.329742490132</v>
      </c>
      <c r="AR174" s="504" t="str">
        <f t="shared" si="66"/>
        <v/>
      </c>
      <c r="AS174" s="504" t="str">
        <f t="shared" si="67"/>
        <v/>
      </c>
      <c r="AT174" s="504" t="str">
        <f t="shared" si="68"/>
        <v/>
      </c>
      <c r="AU174" s="504" t="str">
        <f t="shared" si="69"/>
        <v/>
      </c>
      <c r="AV174" s="504" t="str">
        <f t="shared" si="70"/>
        <v/>
      </c>
      <c r="AW174" s="504" t="str">
        <f t="shared" si="71"/>
        <v/>
      </c>
      <c r="AX174" s="507">
        <f t="shared" ca="1" si="72"/>
        <v>36588.329742490132</v>
      </c>
      <c r="AY174" s="290"/>
    </row>
    <row r="175" spans="1:51" x14ac:dyDescent="0.35">
      <c r="A175" s="290"/>
      <c r="B175" s="476" t="s">
        <v>682</v>
      </c>
      <c r="C175" s="477" t="e">
        <v>#N/A</v>
      </c>
      <c r="D175" s="103" t="s">
        <v>254</v>
      </c>
      <c r="E175" s="103"/>
      <c r="F175" s="360" t="s">
        <v>265</v>
      </c>
      <c r="G175" s="360">
        <v>375</v>
      </c>
      <c r="H175" s="360"/>
      <c r="I175" s="360" t="s">
        <v>1046</v>
      </c>
      <c r="J175" s="104"/>
      <c r="K175" s="431">
        <v>22.2883</v>
      </c>
      <c r="L175" s="138" t="str">
        <f t="shared" si="73"/>
        <v/>
      </c>
      <c r="M175" s="139">
        <f t="shared" si="75"/>
        <v>0</v>
      </c>
      <c r="N175" s="140">
        <f t="shared" si="74"/>
        <v>900.7759335185624</v>
      </c>
      <c r="O175" s="337">
        <f t="shared" si="79"/>
        <v>20076.764239041775</v>
      </c>
      <c r="P175" s="109">
        <v>1</v>
      </c>
      <c r="Q175" s="143">
        <f t="shared" si="76"/>
        <v>20076.764239041775</v>
      </c>
      <c r="R175" s="111">
        <v>0.13</v>
      </c>
      <c r="S175" s="139">
        <f t="shared" si="77"/>
        <v>22686.743590117203</v>
      </c>
      <c r="T175" s="428"/>
      <c r="U175" s="147">
        <f t="shared" si="78"/>
        <v>22686.743590117203</v>
      </c>
      <c r="V175" s="290"/>
      <c r="W175" s="115"/>
      <c r="X175" s="116" t="s">
        <v>115</v>
      </c>
      <c r="Y175" s="116"/>
      <c r="Z175" s="116"/>
      <c r="AA175" s="116"/>
      <c r="AB175" s="116"/>
      <c r="AC175" s="116"/>
      <c r="AD175" s="117"/>
      <c r="AE175" s="296"/>
      <c r="AF175" s="124" t="str">
        <f t="shared" si="55"/>
        <v/>
      </c>
      <c r="AG175" s="125">
        <f t="shared" ca="1" si="56"/>
        <v>16150.853740115352</v>
      </c>
      <c r="AH175" s="125" t="str">
        <f t="shared" si="57"/>
        <v/>
      </c>
      <c r="AI175" s="125" t="str">
        <f t="shared" si="58"/>
        <v/>
      </c>
      <c r="AJ175" s="125" t="str">
        <f t="shared" si="59"/>
        <v/>
      </c>
      <c r="AK175" s="125" t="str">
        <f t="shared" si="60"/>
        <v/>
      </c>
      <c r="AL175" s="125" t="str">
        <f t="shared" si="61"/>
        <v/>
      </c>
      <c r="AM175" s="126" t="str">
        <f t="shared" si="62"/>
        <v/>
      </c>
      <c r="AN175" s="342">
        <f t="shared" ca="1" si="63"/>
        <v>16150.853740115352</v>
      </c>
      <c r="AO175" s="290"/>
      <c r="AP175" s="503" t="str">
        <f t="shared" si="64"/>
        <v/>
      </c>
      <c r="AQ175" s="504">
        <f t="shared" ca="1" si="65"/>
        <v>22686.743590117203</v>
      </c>
      <c r="AR175" s="504" t="str">
        <f t="shared" si="66"/>
        <v/>
      </c>
      <c r="AS175" s="504" t="str">
        <f t="shared" si="67"/>
        <v/>
      </c>
      <c r="AT175" s="504" t="str">
        <f t="shared" si="68"/>
        <v/>
      </c>
      <c r="AU175" s="504" t="str">
        <f t="shared" si="69"/>
        <v/>
      </c>
      <c r="AV175" s="504" t="str">
        <f t="shared" si="70"/>
        <v/>
      </c>
      <c r="AW175" s="504" t="str">
        <f t="shared" si="71"/>
        <v/>
      </c>
      <c r="AX175" s="507">
        <f t="shared" ca="1" si="72"/>
        <v>22686.743590117203</v>
      </c>
      <c r="AY175" s="290"/>
    </row>
    <row r="176" spans="1:51" x14ac:dyDescent="0.35">
      <c r="A176" s="290"/>
      <c r="B176" s="476" t="s">
        <v>683</v>
      </c>
      <c r="C176" s="477" t="s">
        <v>2934</v>
      </c>
      <c r="D176" s="103" t="s">
        <v>254</v>
      </c>
      <c r="E176" s="103"/>
      <c r="F176" s="360" t="s">
        <v>548</v>
      </c>
      <c r="G176" s="360">
        <v>200</v>
      </c>
      <c r="H176" s="360"/>
      <c r="I176" s="360" t="s">
        <v>2460</v>
      </c>
      <c r="J176" s="104"/>
      <c r="K176" s="431">
        <v>4.2244799999999998</v>
      </c>
      <c r="L176" s="138" t="str">
        <f t="shared" si="73"/>
        <v/>
      </c>
      <c r="M176" s="139">
        <f t="shared" si="75"/>
        <v>0</v>
      </c>
      <c r="N176" s="140">
        <f t="shared" si="74"/>
        <v>336.63763059084124</v>
      </c>
      <c r="O176" s="337">
        <f t="shared" si="79"/>
        <v>1422.1189376783968</v>
      </c>
      <c r="P176" s="109">
        <v>1</v>
      </c>
      <c r="Q176" s="143">
        <f t="shared" si="76"/>
        <v>1422.1189376783968</v>
      </c>
      <c r="R176" s="111">
        <v>0.13</v>
      </c>
      <c r="S176" s="139">
        <f t="shared" si="77"/>
        <v>1606.9943995765882</v>
      </c>
      <c r="T176" s="428"/>
      <c r="U176" s="147">
        <f t="shared" si="78"/>
        <v>1606.9943995765882</v>
      </c>
      <c r="V176" s="290"/>
      <c r="W176" s="115"/>
      <c r="X176" s="116" t="s">
        <v>115</v>
      </c>
      <c r="Y176" s="116"/>
      <c r="Z176" s="116"/>
      <c r="AA176" s="116"/>
      <c r="AB176" s="116"/>
      <c r="AC176" s="116"/>
      <c r="AD176" s="117"/>
      <c r="AE176" s="296"/>
      <c r="AF176" s="124" t="str">
        <f t="shared" si="55"/>
        <v/>
      </c>
      <c r="AG176" s="125">
        <f t="shared" ca="1" si="56"/>
        <v>16150.853740115352</v>
      </c>
      <c r="AH176" s="125" t="str">
        <f t="shared" si="57"/>
        <v/>
      </c>
      <c r="AI176" s="125" t="str">
        <f t="shared" si="58"/>
        <v/>
      </c>
      <c r="AJ176" s="125" t="str">
        <f t="shared" si="59"/>
        <v/>
      </c>
      <c r="AK176" s="125" t="str">
        <f t="shared" si="60"/>
        <v/>
      </c>
      <c r="AL176" s="125" t="str">
        <f t="shared" si="61"/>
        <v/>
      </c>
      <c r="AM176" s="126" t="str">
        <f t="shared" si="62"/>
        <v/>
      </c>
      <c r="AN176" s="342">
        <f t="shared" ca="1" si="63"/>
        <v>16150.853740115352</v>
      </c>
      <c r="AO176" s="290"/>
      <c r="AP176" s="503" t="str">
        <f t="shared" si="64"/>
        <v/>
      </c>
      <c r="AQ176" s="504">
        <f t="shared" ca="1" si="65"/>
        <v>1606.9943995765882</v>
      </c>
      <c r="AR176" s="504" t="str">
        <f t="shared" si="66"/>
        <v/>
      </c>
      <c r="AS176" s="504" t="str">
        <f t="shared" si="67"/>
        <v/>
      </c>
      <c r="AT176" s="504" t="str">
        <f t="shared" si="68"/>
        <v/>
      </c>
      <c r="AU176" s="504" t="str">
        <f t="shared" si="69"/>
        <v/>
      </c>
      <c r="AV176" s="504" t="str">
        <f t="shared" si="70"/>
        <v/>
      </c>
      <c r="AW176" s="504" t="str">
        <f t="shared" si="71"/>
        <v/>
      </c>
      <c r="AX176" s="507">
        <f t="shared" ca="1" si="72"/>
        <v>1606.9943995765882</v>
      </c>
      <c r="AY176" s="290"/>
    </row>
    <row r="177" spans="1:51" x14ac:dyDescent="0.35">
      <c r="A177" s="290"/>
      <c r="B177" s="476" t="s">
        <v>684</v>
      </c>
      <c r="C177" s="477" t="s">
        <v>2934</v>
      </c>
      <c r="D177" s="103" t="s">
        <v>254</v>
      </c>
      <c r="E177" s="103"/>
      <c r="F177" s="360" t="s">
        <v>265</v>
      </c>
      <c r="G177" s="360">
        <v>200</v>
      </c>
      <c r="H177" s="360"/>
      <c r="I177" s="360" t="s">
        <v>1029</v>
      </c>
      <c r="J177" s="104"/>
      <c r="K177" s="431">
        <v>36.686500000000002</v>
      </c>
      <c r="L177" s="138" t="str">
        <f t="shared" si="73"/>
        <v/>
      </c>
      <c r="M177" s="139">
        <f t="shared" si="75"/>
        <v>0</v>
      </c>
      <c r="N177" s="140">
        <f t="shared" si="74"/>
        <v>336.63763059084124</v>
      </c>
      <c r="O177" s="337">
        <f t="shared" si="79"/>
        <v>12350.056434670898</v>
      </c>
      <c r="P177" s="109">
        <v>1</v>
      </c>
      <c r="Q177" s="143">
        <f t="shared" si="76"/>
        <v>12350.056434670898</v>
      </c>
      <c r="R177" s="111">
        <v>0.13</v>
      </c>
      <c r="S177" s="139">
        <f t="shared" si="77"/>
        <v>13955.563771178113</v>
      </c>
      <c r="T177" s="428"/>
      <c r="U177" s="147">
        <f t="shared" si="78"/>
        <v>13955.563771178113</v>
      </c>
      <c r="V177" s="290"/>
      <c r="W177" s="115"/>
      <c r="X177" s="116" t="s">
        <v>115</v>
      </c>
      <c r="Y177" s="116"/>
      <c r="Z177" s="116"/>
      <c r="AA177" s="116"/>
      <c r="AB177" s="116"/>
      <c r="AC177" s="116"/>
      <c r="AD177" s="117"/>
      <c r="AE177" s="296"/>
      <c r="AF177" s="124" t="str">
        <f t="shared" si="55"/>
        <v/>
      </c>
      <c r="AG177" s="125">
        <f t="shared" ca="1" si="56"/>
        <v>16150.853740115352</v>
      </c>
      <c r="AH177" s="125" t="str">
        <f t="shared" si="57"/>
        <v/>
      </c>
      <c r="AI177" s="125" t="str">
        <f t="shared" si="58"/>
        <v/>
      </c>
      <c r="AJ177" s="125" t="str">
        <f t="shared" si="59"/>
        <v/>
      </c>
      <c r="AK177" s="125" t="str">
        <f t="shared" si="60"/>
        <v/>
      </c>
      <c r="AL177" s="125" t="str">
        <f t="shared" si="61"/>
        <v/>
      </c>
      <c r="AM177" s="126" t="str">
        <f t="shared" si="62"/>
        <v/>
      </c>
      <c r="AN177" s="342">
        <f t="shared" ca="1" si="63"/>
        <v>16150.853740115352</v>
      </c>
      <c r="AO177" s="290"/>
      <c r="AP177" s="503" t="str">
        <f t="shared" si="64"/>
        <v/>
      </c>
      <c r="AQ177" s="504">
        <f t="shared" ca="1" si="65"/>
        <v>13955.563771178113</v>
      </c>
      <c r="AR177" s="504" t="str">
        <f t="shared" si="66"/>
        <v/>
      </c>
      <c r="AS177" s="504" t="str">
        <f t="shared" si="67"/>
        <v/>
      </c>
      <c r="AT177" s="504" t="str">
        <f t="shared" si="68"/>
        <v/>
      </c>
      <c r="AU177" s="504" t="str">
        <f t="shared" si="69"/>
        <v/>
      </c>
      <c r="AV177" s="504" t="str">
        <f t="shared" si="70"/>
        <v/>
      </c>
      <c r="AW177" s="504" t="str">
        <f t="shared" si="71"/>
        <v/>
      </c>
      <c r="AX177" s="507">
        <f t="shared" ca="1" si="72"/>
        <v>13955.563771178113</v>
      </c>
      <c r="AY177" s="290"/>
    </row>
    <row r="178" spans="1:51" x14ac:dyDescent="0.35">
      <c r="A178" s="290"/>
      <c r="B178" s="476" t="s">
        <v>685</v>
      </c>
      <c r="C178" s="477" t="s">
        <v>2938</v>
      </c>
      <c r="D178" s="103" t="s">
        <v>254</v>
      </c>
      <c r="E178" s="103"/>
      <c r="F178" s="360" t="s">
        <v>265</v>
      </c>
      <c r="G178" s="360">
        <v>200</v>
      </c>
      <c r="H178" s="360"/>
      <c r="I178" s="360" t="s">
        <v>1029</v>
      </c>
      <c r="J178" s="104"/>
      <c r="K178" s="431">
        <v>5.9767900000000003</v>
      </c>
      <c r="L178" s="138" t="str">
        <f t="shared" si="73"/>
        <v/>
      </c>
      <c r="M178" s="139">
        <f t="shared" si="75"/>
        <v>0</v>
      </c>
      <c r="N178" s="140">
        <f t="shared" si="74"/>
        <v>336.63763059084124</v>
      </c>
      <c r="O178" s="337">
        <f t="shared" si="79"/>
        <v>2012.012424139034</v>
      </c>
      <c r="P178" s="109">
        <v>1</v>
      </c>
      <c r="Q178" s="143">
        <f t="shared" si="76"/>
        <v>2012.012424139034</v>
      </c>
      <c r="R178" s="111">
        <v>0.13</v>
      </c>
      <c r="S178" s="139">
        <f t="shared" si="77"/>
        <v>2273.5740392771081</v>
      </c>
      <c r="T178" s="428"/>
      <c r="U178" s="147">
        <f t="shared" si="78"/>
        <v>2273.5740392771081</v>
      </c>
      <c r="V178" s="290"/>
      <c r="W178" s="115"/>
      <c r="X178" s="116" t="s">
        <v>115</v>
      </c>
      <c r="Y178" s="116"/>
      <c r="Z178" s="116"/>
      <c r="AA178" s="116"/>
      <c r="AB178" s="116"/>
      <c r="AC178" s="116"/>
      <c r="AD178" s="117"/>
      <c r="AE178" s="296"/>
      <c r="AF178" s="124" t="str">
        <f t="shared" si="55"/>
        <v/>
      </c>
      <c r="AG178" s="125">
        <f t="shared" ca="1" si="56"/>
        <v>16150.853740115352</v>
      </c>
      <c r="AH178" s="125" t="str">
        <f t="shared" si="57"/>
        <v/>
      </c>
      <c r="AI178" s="125" t="str">
        <f t="shared" si="58"/>
        <v/>
      </c>
      <c r="AJ178" s="125" t="str">
        <f t="shared" si="59"/>
        <v/>
      </c>
      <c r="AK178" s="125" t="str">
        <f t="shared" si="60"/>
        <v/>
      </c>
      <c r="AL178" s="125" t="str">
        <f t="shared" si="61"/>
        <v/>
      </c>
      <c r="AM178" s="126" t="str">
        <f t="shared" si="62"/>
        <v/>
      </c>
      <c r="AN178" s="342">
        <f t="shared" ca="1" si="63"/>
        <v>16150.853740115352</v>
      </c>
      <c r="AO178" s="290"/>
      <c r="AP178" s="503" t="str">
        <f t="shared" si="64"/>
        <v/>
      </c>
      <c r="AQ178" s="504">
        <f t="shared" ca="1" si="65"/>
        <v>2273.5740392771081</v>
      </c>
      <c r="AR178" s="504" t="str">
        <f t="shared" si="66"/>
        <v/>
      </c>
      <c r="AS178" s="504" t="str">
        <f t="shared" si="67"/>
        <v/>
      </c>
      <c r="AT178" s="504" t="str">
        <f t="shared" si="68"/>
        <v/>
      </c>
      <c r="AU178" s="504" t="str">
        <f t="shared" si="69"/>
        <v/>
      </c>
      <c r="AV178" s="504" t="str">
        <f t="shared" si="70"/>
        <v/>
      </c>
      <c r="AW178" s="504" t="str">
        <f t="shared" si="71"/>
        <v/>
      </c>
      <c r="AX178" s="507">
        <f t="shared" ca="1" si="72"/>
        <v>2273.5740392771081</v>
      </c>
      <c r="AY178" s="290"/>
    </row>
    <row r="179" spans="1:51" x14ac:dyDescent="0.35">
      <c r="A179" s="290"/>
      <c r="B179" s="476" t="s">
        <v>686</v>
      </c>
      <c r="C179" s="477" t="s">
        <v>2939</v>
      </c>
      <c r="D179" s="103" t="s">
        <v>254</v>
      </c>
      <c r="E179" s="103"/>
      <c r="F179" s="360" t="s">
        <v>265</v>
      </c>
      <c r="G179" s="360">
        <v>200</v>
      </c>
      <c r="H179" s="360"/>
      <c r="I179" s="360" t="s">
        <v>1029</v>
      </c>
      <c r="J179" s="104"/>
      <c r="K179" s="431">
        <v>27.426600000000001</v>
      </c>
      <c r="L179" s="138" t="str">
        <f t="shared" si="73"/>
        <v/>
      </c>
      <c r="M179" s="139">
        <f t="shared" si="75"/>
        <v>0</v>
      </c>
      <c r="N179" s="140">
        <f t="shared" si="74"/>
        <v>336.63763059084124</v>
      </c>
      <c r="O179" s="337">
        <f t="shared" si="79"/>
        <v>9232.8256391627674</v>
      </c>
      <c r="P179" s="109">
        <v>1</v>
      </c>
      <c r="Q179" s="143">
        <f t="shared" si="76"/>
        <v>9232.8256391627674</v>
      </c>
      <c r="R179" s="111">
        <v>0.13</v>
      </c>
      <c r="S179" s="139">
        <f t="shared" si="77"/>
        <v>10433.092972253926</v>
      </c>
      <c r="T179" s="428"/>
      <c r="U179" s="147">
        <f t="shared" si="78"/>
        <v>10433.092972253926</v>
      </c>
      <c r="V179" s="290"/>
      <c r="W179" s="115"/>
      <c r="X179" s="116" t="s">
        <v>115</v>
      </c>
      <c r="Y179" s="116"/>
      <c r="Z179" s="116"/>
      <c r="AA179" s="116"/>
      <c r="AB179" s="116"/>
      <c r="AC179" s="116"/>
      <c r="AD179" s="117"/>
      <c r="AE179" s="296"/>
      <c r="AF179" s="124" t="str">
        <f t="shared" si="55"/>
        <v/>
      </c>
      <c r="AG179" s="125">
        <f t="shared" ca="1" si="56"/>
        <v>16150.853740115352</v>
      </c>
      <c r="AH179" s="125" t="str">
        <f t="shared" si="57"/>
        <v/>
      </c>
      <c r="AI179" s="125" t="str">
        <f t="shared" si="58"/>
        <v/>
      </c>
      <c r="AJ179" s="125" t="str">
        <f t="shared" si="59"/>
        <v/>
      </c>
      <c r="AK179" s="125" t="str">
        <f t="shared" si="60"/>
        <v/>
      </c>
      <c r="AL179" s="125" t="str">
        <f t="shared" si="61"/>
        <v/>
      </c>
      <c r="AM179" s="126" t="str">
        <f t="shared" si="62"/>
        <v/>
      </c>
      <c r="AN179" s="342">
        <f t="shared" ca="1" si="63"/>
        <v>16150.853740115352</v>
      </c>
      <c r="AO179" s="290"/>
      <c r="AP179" s="503" t="str">
        <f t="shared" si="64"/>
        <v/>
      </c>
      <c r="AQ179" s="504">
        <f t="shared" ca="1" si="65"/>
        <v>10433.092972253926</v>
      </c>
      <c r="AR179" s="504" t="str">
        <f t="shared" si="66"/>
        <v/>
      </c>
      <c r="AS179" s="504" t="str">
        <f t="shared" si="67"/>
        <v/>
      </c>
      <c r="AT179" s="504" t="str">
        <f t="shared" si="68"/>
        <v/>
      </c>
      <c r="AU179" s="504" t="str">
        <f t="shared" si="69"/>
        <v/>
      </c>
      <c r="AV179" s="504" t="str">
        <f t="shared" si="70"/>
        <v/>
      </c>
      <c r="AW179" s="504" t="str">
        <f t="shared" si="71"/>
        <v/>
      </c>
      <c r="AX179" s="507">
        <f t="shared" ca="1" si="72"/>
        <v>10433.092972253926</v>
      </c>
      <c r="AY179" s="290"/>
    </row>
    <row r="180" spans="1:51" x14ac:dyDescent="0.35">
      <c r="A180" s="290"/>
      <c r="B180" s="476" t="s">
        <v>687</v>
      </c>
      <c r="C180" s="477" t="s">
        <v>2934</v>
      </c>
      <c r="D180" s="103" t="s">
        <v>254</v>
      </c>
      <c r="E180" s="103"/>
      <c r="F180" s="360" t="s">
        <v>265</v>
      </c>
      <c r="G180" s="360">
        <v>200</v>
      </c>
      <c r="H180" s="360"/>
      <c r="I180" s="360" t="s">
        <v>1029</v>
      </c>
      <c r="J180" s="104"/>
      <c r="K180" s="431">
        <v>42.110900000000001</v>
      </c>
      <c r="L180" s="138" t="str">
        <f t="shared" si="73"/>
        <v/>
      </c>
      <c r="M180" s="139">
        <f t="shared" si="75"/>
        <v>0</v>
      </c>
      <c r="N180" s="140">
        <f t="shared" si="74"/>
        <v>336.63763059084124</v>
      </c>
      <c r="O180" s="337">
        <f t="shared" si="79"/>
        <v>14176.113598047858</v>
      </c>
      <c r="P180" s="109">
        <v>1</v>
      </c>
      <c r="Q180" s="143">
        <f t="shared" si="76"/>
        <v>14176.113598047858</v>
      </c>
      <c r="R180" s="111">
        <v>0.13</v>
      </c>
      <c r="S180" s="139">
        <f t="shared" si="77"/>
        <v>16019.008365794078</v>
      </c>
      <c r="T180" s="428"/>
      <c r="U180" s="147">
        <f t="shared" si="78"/>
        <v>16019.008365794078</v>
      </c>
      <c r="V180" s="290"/>
      <c r="W180" s="115"/>
      <c r="X180" s="116" t="s">
        <v>115</v>
      </c>
      <c r="Y180" s="116"/>
      <c r="Z180" s="116"/>
      <c r="AA180" s="116"/>
      <c r="AB180" s="116"/>
      <c r="AC180" s="116"/>
      <c r="AD180" s="117"/>
      <c r="AE180" s="296"/>
      <c r="AF180" s="124" t="str">
        <f t="shared" si="55"/>
        <v/>
      </c>
      <c r="AG180" s="125">
        <f t="shared" ca="1" si="56"/>
        <v>16150.853740115352</v>
      </c>
      <c r="AH180" s="125" t="str">
        <f t="shared" si="57"/>
        <v/>
      </c>
      <c r="AI180" s="125" t="str">
        <f t="shared" si="58"/>
        <v/>
      </c>
      <c r="AJ180" s="125" t="str">
        <f t="shared" si="59"/>
        <v/>
      </c>
      <c r="AK180" s="125" t="str">
        <f t="shared" si="60"/>
        <v/>
      </c>
      <c r="AL180" s="125" t="str">
        <f t="shared" si="61"/>
        <v/>
      </c>
      <c r="AM180" s="126" t="str">
        <f t="shared" si="62"/>
        <v/>
      </c>
      <c r="AN180" s="342">
        <f t="shared" ca="1" si="63"/>
        <v>16150.853740115352</v>
      </c>
      <c r="AO180" s="290"/>
      <c r="AP180" s="503" t="str">
        <f t="shared" si="64"/>
        <v/>
      </c>
      <c r="AQ180" s="504">
        <f t="shared" ca="1" si="65"/>
        <v>16019.008365794078</v>
      </c>
      <c r="AR180" s="504" t="str">
        <f t="shared" si="66"/>
        <v/>
      </c>
      <c r="AS180" s="504" t="str">
        <f t="shared" si="67"/>
        <v/>
      </c>
      <c r="AT180" s="504" t="str">
        <f t="shared" si="68"/>
        <v/>
      </c>
      <c r="AU180" s="504" t="str">
        <f t="shared" si="69"/>
        <v/>
      </c>
      <c r="AV180" s="504" t="str">
        <f t="shared" si="70"/>
        <v/>
      </c>
      <c r="AW180" s="504" t="str">
        <f t="shared" si="71"/>
        <v/>
      </c>
      <c r="AX180" s="507">
        <f t="shared" ca="1" si="72"/>
        <v>16019.008365794078</v>
      </c>
      <c r="AY180" s="290"/>
    </row>
    <row r="181" spans="1:51" x14ac:dyDescent="0.35">
      <c r="A181" s="290"/>
      <c r="B181" s="476" t="s">
        <v>688</v>
      </c>
      <c r="C181" s="477" t="s">
        <v>2934</v>
      </c>
      <c r="D181" s="103" t="s">
        <v>254</v>
      </c>
      <c r="E181" s="103"/>
      <c r="F181" s="360" t="s">
        <v>265</v>
      </c>
      <c r="G181" s="360">
        <v>200</v>
      </c>
      <c r="H181" s="360"/>
      <c r="I181" s="360" t="s">
        <v>1029</v>
      </c>
      <c r="J181" s="104"/>
      <c r="K181" s="431">
        <v>9.3558199999999996</v>
      </c>
      <c r="L181" s="138" t="str">
        <f t="shared" si="73"/>
        <v/>
      </c>
      <c r="M181" s="139">
        <f t="shared" si="75"/>
        <v>0</v>
      </c>
      <c r="N181" s="140">
        <f t="shared" si="74"/>
        <v>336.63763059084124</v>
      </c>
      <c r="O181" s="337">
        <f t="shared" si="79"/>
        <v>3149.5210770344042</v>
      </c>
      <c r="P181" s="109">
        <v>1</v>
      </c>
      <c r="Q181" s="143">
        <f t="shared" si="76"/>
        <v>3149.5210770344042</v>
      </c>
      <c r="R181" s="111">
        <v>0.13</v>
      </c>
      <c r="S181" s="139">
        <f t="shared" si="77"/>
        <v>3558.9588170488764</v>
      </c>
      <c r="T181" s="428"/>
      <c r="U181" s="147">
        <f t="shared" si="78"/>
        <v>3558.9588170488764</v>
      </c>
      <c r="V181" s="290"/>
      <c r="W181" s="115"/>
      <c r="X181" s="116" t="s">
        <v>115</v>
      </c>
      <c r="Y181" s="116"/>
      <c r="Z181" s="116"/>
      <c r="AA181" s="116"/>
      <c r="AB181" s="116"/>
      <c r="AC181" s="116"/>
      <c r="AD181" s="117"/>
      <c r="AE181" s="296"/>
      <c r="AF181" s="124" t="str">
        <f t="shared" si="55"/>
        <v/>
      </c>
      <c r="AG181" s="125">
        <f t="shared" ca="1" si="56"/>
        <v>16150.853740115352</v>
      </c>
      <c r="AH181" s="125" t="str">
        <f t="shared" si="57"/>
        <v/>
      </c>
      <c r="AI181" s="125" t="str">
        <f t="shared" si="58"/>
        <v/>
      </c>
      <c r="AJ181" s="125" t="str">
        <f t="shared" si="59"/>
        <v/>
      </c>
      <c r="AK181" s="125" t="str">
        <f t="shared" si="60"/>
        <v/>
      </c>
      <c r="AL181" s="125" t="str">
        <f t="shared" si="61"/>
        <v/>
      </c>
      <c r="AM181" s="126" t="str">
        <f t="shared" si="62"/>
        <v/>
      </c>
      <c r="AN181" s="342">
        <f t="shared" ca="1" si="63"/>
        <v>16150.853740115352</v>
      </c>
      <c r="AO181" s="290"/>
      <c r="AP181" s="503" t="str">
        <f t="shared" si="64"/>
        <v/>
      </c>
      <c r="AQ181" s="504">
        <f t="shared" ca="1" si="65"/>
        <v>3558.9588170488764</v>
      </c>
      <c r="AR181" s="504" t="str">
        <f t="shared" si="66"/>
        <v/>
      </c>
      <c r="AS181" s="504" t="str">
        <f t="shared" si="67"/>
        <v/>
      </c>
      <c r="AT181" s="504" t="str">
        <f t="shared" si="68"/>
        <v/>
      </c>
      <c r="AU181" s="504" t="str">
        <f t="shared" si="69"/>
        <v/>
      </c>
      <c r="AV181" s="504" t="str">
        <f t="shared" si="70"/>
        <v/>
      </c>
      <c r="AW181" s="504" t="str">
        <f t="shared" si="71"/>
        <v/>
      </c>
      <c r="AX181" s="507">
        <f t="shared" ca="1" si="72"/>
        <v>3558.9588170488764</v>
      </c>
      <c r="AY181" s="290"/>
    </row>
    <row r="182" spans="1:51" x14ac:dyDescent="0.35">
      <c r="A182" s="290"/>
      <c r="B182" s="476" t="s">
        <v>689</v>
      </c>
      <c r="C182" s="477" t="e">
        <v>#N/A</v>
      </c>
      <c r="D182" s="103" t="s">
        <v>254</v>
      </c>
      <c r="E182" s="103"/>
      <c r="F182" s="360" t="s">
        <v>265</v>
      </c>
      <c r="G182" s="360">
        <v>375</v>
      </c>
      <c r="H182" s="360"/>
      <c r="I182" s="360" t="s">
        <v>1046</v>
      </c>
      <c r="J182" s="104"/>
      <c r="K182" s="431">
        <v>23.465699999999998</v>
      </c>
      <c r="L182" s="138" t="str">
        <f t="shared" si="73"/>
        <v/>
      </c>
      <c r="M182" s="139">
        <f t="shared" si="75"/>
        <v>0</v>
      </c>
      <c r="N182" s="140">
        <f t="shared" si="74"/>
        <v>900.7759335185624</v>
      </c>
      <c r="O182" s="337">
        <f t="shared" si="79"/>
        <v>21137.337823166527</v>
      </c>
      <c r="P182" s="109">
        <v>1</v>
      </c>
      <c r="Q182" s="143">
        <f t="shared" si="76"/>
        <v>21137.337823166527</v>
      </c>
      <c r="R182" s="111">
        <v>0.13</v>
      </c>
      <c r="S182" s="139">
        <f t="shared" si="77"/>
        <v>23885.191740178172</v>
      </c>
      <c r="T182" s="428"/>
      <c r="U182" s="147">
        <f t="shared" si="78"/>
        <v>23885.191740178172</v>
      </c>
      <c r="V182" s="290"/>
      <c r="W182" s="115"/>
      <c r="X182" s="116" t="s">
        <v>115</v>
      </c>
      <c r="Y182" s="116"/>
      <c r="Z182" s="116"/>
      <c r="AA182" s="116"/>
      <c r="AB182" s="116"/>
      <c r="AC182" s="116"/>
      <c r="AD182" s="117"/>
      <c r="AE182" s="296"/>
      <c r="AF182" s="124" t="str">
        <f t="shared" si="55"/>
        <v/>
      </c>
      <c r="AG182" s="125">
        <f t="shared" ca="1" si="56"/>
        <v>16150.853740115352</v>
      </c>
      <c r="AH182" s="125" t="str">
        <f t="shared" si="57"/>
        <v/>
      </c>
      <c r="AI182" s="125" t="str">
        <f t="shared" si="58"/>
        <v/>
      </c>
      <c r="AJ182" s="125" t="str">
        <f t="shared" si="59"/>
        <v/>
      </c>
      <c r="AK182" s="125" t="str">
        <f t="shared" si="60"/>
        <v/>
      </c>
      <c r="AL182" s="125" t="str">
        <f t="shared" si="61"/>
        <v/>
      </c>
      <c r="AM182" s="126" t="str">
        <f t="shared" si="62"/>
        <v/>
      </c>
      <c r="AN182" s="342">
        <f t="shared" ca="1" si="63"/>
        <v>16150.853740115352</v>
      </c>
      <c r="AO182" s="290"/>
      <c r="AP182" s="503" t="str">
        <f t="shared" si="64"/>
        <v/>
      </c>
      <c r="AQ182" s="504">
        <f t="shared" ca="1" si="65"/>
        <v>23885.191740178172</v>
      </c>
      <c r="AR182" s="504" t="str">
        <f t="shared" si="66"/>
        <v/>
      </c>
      <c r="AS182" s="504" t="str">
        <f t="shared" si="67"/>
        <v/>
      </c>
      <c r="AT182" s="504" t="str">
        <f t="shared" si="68"/>
        <v/>
      </c>
      <c r="AU182" s="504" t="str">
        <f t="shared" si="69"/>
        <v/>
      </c>
      <c r="AV182" s="504" t="str">
        <f t="shared" si="70"/>
        <v/>
      </c>
      <c r="AW182" s="504" t="str">
        <f t="shared" si="71"/>
        <v/>
      </c>
      <c r="AX182" s="507">
        <f t="shared" ca="1" si="72"/>
        <v>23885.191740178172</v>
      </c>
      <c r="AY182" s="290"/>
    </row>
    <row r="183" spans="1:51" x14ac:dyDescent="0.35">
      <c r="A183" s="290"/>
      <c r="B183" s="476" t="s">
        <v>690</v>
      </c>
      <c r="C183" s="477" t="e">
        <v>#N/A</v>
      </c>
      <c r="D183" s="103" t="s">
        <v>254</v>
      </c>
      <c r="E183" s="103"/>
      <c r="F183" s="360" t="s">
        <v>265</v>
      </c>
      <c r="G183" s="360">
        <v>375</v>
      </c>
      <c r="H183" s="360"/>
      <c r="I183" s="360" t="s">
        <v>1046</v>
      </c>
      <c r="J183" s="104"/>
      <c r="K183" s="431">
        <v>10.9741</v>
      </c>
      <c r="L183" s="138" t="str">
        <f t="shared" si="73"/>
        <v/>
      </c>
      <c r="M183" s="139">
        <f t="shared" si="75"/>
        <v>0</v>
      </c>
      <c r="N183" s="140">
        <f t="shared" si="74"/>
        <v>900.7759335185624</v>
      </c>
      <c r="O183" s="337">
        <f t="shared" si="79"/>
        <v>9885.2051720260552</v>
      </c>
      <c r="P183" s="109">
        <v>1</v>
      </c>
      <c r="Q183" s="143">
        <f t="shared" si="76"/>
        <v>9885.2051720260552</v>
      </c>
      <c r="R183" s="111">
        <v>0.13</v>
      </c>
      <c r="S183" s="139">
        <f t="shared" si="77"/>
        <v>11170.281844389441</v>
      </c>
      <c r="T183" s="428"/>
      <c r="U183" s="147">
        <f t="shared" si="78"/>
        <v>11170.281844389441</v>
      </c>
      <c r="V183" s="290"/>
      <c r="W183" s="115"/>
      <c r="X183" s="116" t="s">
        <v>115</v>
      </c>
      <c r="Y183" s="116"/>
      <c r="Z183" s="116"/>
      <c r="AA183" s="116"/>
      <c r="AB183" s="116"/>
      <c r="AC183" s="116"/>
      <c r="AD183" s="117"/>
      <c r="AE183" s="296"/>
      <c r="AF183" s="124" t="str">
        <f t="shared" si="55"/>
        <v/>
      </c>
      <c r="AG183" s="125">
        <f t="shared" ca="1" si="56"/>
        <v>16150.853740115352</v>
      </c>
      <c r="AH183" s="125" t="str">
        <f t="shared" si="57"/>
        <v/>
      </c>
      <c r="AI183" s="125" t="str">
        <f t="shared" si="58"/>
        <v/>
      </c>
      <c r="AJ183" s="125" t="str">
        <f t="shared" si="59"/>
        <v/>
      </c>
      <c r="AK183" s="125" t="str">
        <f t="shared" si="60"/>
        <v/>
      </c>
      <c r="AL183" s="125" t="str">
        <f t="shared" si="61"/>
        <v/>
      </c>
      <c r="AM183" s="126" t="str">
        <f t="shared" si="62"/>
        <v/>
      </c>
      <c r="AN183" s="342">
        <f t="shared" ca="1" si="63"/>
        <v>16150.853740115352</v>
      </c>
      <c r="AO183" s="290"/>
      <c r="AP183" s="503" t="str">
        <f t="shared" si="64"/>
        <v/>
      </c>
      <c r="AQ183" s="504">
        <f t="shared" ca="1" si="65"/>
        <v>11170.281844389441</v>
      </c>
      <c r="AR183" s="504" t="str">
        <f t="shared" si="66"/>
        <v/>
      </c>
      <c r="AS183" s="504" t="str">
        <f t="shared" si="67"/>
        <v/>
      </c>
      <c r="AT183" s="504" t="str">
        <f t="shared" si="68"/>
        <v/>
      </c>
      <c r="AU183" s="504" t="str">
        <f t="shared" si="69"/>
        <v/>
      </c>
      <c r="AV183" s="504" t="str">
        <f t="shared" si="70"/>
        <v/>
      </c>
      <c r="AW183" s="504" t="str">
        <f t="shared" si="71"/>
        <v/>
      </c>
      <c r="AX183" s="507">
        <f t="shared" ca="1" si="72"/>
        <v>11170.281844389441</v>
      </c>
      <c r="AY183" s="290"/>
    </row>
    <row r="184" spans="1:51" x14ac:dyDescent="0.35">
      <c r="A184" s="290"/>
      <c r="B184" s="476" t="s">
        <v>691</v>
      </c>
      <c r="C184" s="477" t="e">
        <v>#N/A</v>
      </c>
      <c r="D184" s="103" t="s">
        <v>254</v>
      </c>
      <c r="E184" s="103"/>
      <c r="F184" s="360" t="s">
        <v>265</v>
      </c>
      <c r="G184" s="360">
        <v>375</v>
      </c>
      <c r="H184" s="360"/>
      <c r="I184" s="360" t="s">
        <v>1046</v>
      </c>
      <c r="J184" s="104"/>
      <c r="K184" s="431">
        <v>23.613199999999999</v>
      </c>
      <c r="L184" s="138" t="str">
        <f t="shared" si="73"/>
        <v/>
      </c>
      <c r="M184" s="139">
        <f t="shared" si="75"/>
        <v>0</v>
      </c>
      <c r="N184" s="140">
        <f t="shared" si="74"/>
        <v>900.7759335185624</v>
      </c>
      <c r="O184" s="337">
        <f t="shared" si="79"/>
        <v>21270.202273360515</v>
      </c>
      <c r="P184" s="109">
        <v>1</v>
      </c>
      <c r="Q184" s="143">
        <f t="shared" si="76"/>
        <v>21270.202273360515</v>
      </c>
      <c r="R184" s="111">
        <v>0.13</v>
      </c>
      <c r="S184" s="139">
        <f t="shared" si="77"/>
        <v>24035.328568897381</v>
      </c>
      <c r="T184" s="428"/>
      <c r="U184" s="147">
        <f t="shared" si="78"/>
        <v>24035.328568897381</v>
      </c>
      <c r="V184" s="290"/>
      <c r="W184" s="115"/>
      <c r="X184" s="116" t="s">
        <v>115</v>
      </c>
      <c r="Y184" s="116"/>
      <c r="Z184" s="116"/>
      <c r="AA184" s="116"/>
      <c r="AB184" s="116"/>
      <c r="AC184" s="116"/>
      <c r="AD184" s="117"/>
      <c r="AE184" s="296"/>
      <c r="AF184" s="124" t="str">
        <f t="shared" si="55"/>
        <v/>
      </c>
      <c r="AG184" s="125">
        <f t="shared" ca="1" si="56"/>
        <v>16150.853740115352</v>
      </c>
      <c r="AH184" s="125" t="str">
        <f t="shared" si="57"/>
        <v/>
      </c>
      <c r="AI184" s="125" t="str">
        <f t="shared" si="58"/>
        <v/>
      </c>
      <c r="AJ184" s="125" t="str">
        <f t="shared" si="59"/>
        <v/>
      </c>
      <c r="AK184" s="125" t="str">
        <f t="shared" si="60"/>
        <v/>
      </c>
      <c r="AL184" s="125" t="str">
        <f t="shared" si="61"/>
        <v/>
      </c>
      <c r="AM184" s="126" t="str">
        <f t="shared" si="62"/>
        <v/>
      </c>
      <c r="AN184" s="342">
        <f t="shared" ca="1" si="63"/>
        <v>16150.853740115352</v>
      </c>
      <c r="AO184" s="290"/>
      <c r="AP184" s="503" t="str">
        <f t="shared" si="64"/>
        <v/>
      </c>
      <c r="AQ184" s="504">
        <f t="shared" ca="1" si="65"/>
        <v>24035.328568897381</v>
      </c>
      <c r="AR184" s="504" t="str">
        <f t="shared" si="66"/>
        <v/>
      </c>
      <c r="AS184" s="504" t="str">
        <f t="shared" si="67"/>
        <v/>
      </c>
      <c r="AT184" s="504" t="str">
        <f t="shared" si="68"/>
        <v/>
      </c>
      <c r="AU184" s="504" t="str">
        <f t="shared" si="69"/>
        <v/>
      </c>
      <c r="AV184" s="504" t="str">
        <f t="shared" si="70"/>
        <v/>
      </c>
      <c r="AW184" s="504" t="str">
        <f t="shared" si="71"/>
        <v/>
      </c>
      <c r="AX184" s="507">
        <f t="shared" ca="1" si="72"/>
        <v>24035.328568897381</v>
      </c>
      <c r="AY184" s="290"/>
    </row>
    <row r="185" spans="1:51" x14ac:dyDescent="0.35">
      <c r="A185" s="290"/>
      <c r="B185" s="476" t="s">
        <v>692</v>
      </c>
      <c r="C185" s="477" t="e">
        <v>#N/A</v>
      </c>
      <c r="D185" s="103" t="s">
        <v>254</v>
      </c>
      <c r="E185" s="103"/>
      <c r="F185" s="360" t="s">
        <v>265</v>
      </c>
      <c r="G185" s="360">
        <v>375</v>
      </c>
      <c r="H185" s="360"/>
      <c r="I185" s="360" t="s">
        <v>1046</v>
      </c>
      <c r="J185" s="104"/>
      <c r="K185" s="431">
        <v>24.5839</v>
      </c>
      <c r="L185" s="138" t="str">
        <f t="shared" si="73"/>
        <v/>
      </c>
      <c r="M185" s="139">
        <f t="shared" si="75"/>
        <v>0</v>
      </c>
      <c r="N185" s="140">
        <f t="shared" si="74"/>
        <v>900.7759335185624</v>
      </c>
      <c r="O185" s="337">
        <f t="shared" si="79"/>
        <v>22144.585472026985</v>
      </c>
      <c r="P185" s="109">
        <v>1</v>
      </c>
      <c r="Q185" s="143">
        <f t="shared" si="76"/>
        <v>22144.585472026985</v>
      </c>
      <c r="R185" s="111">
        <v>0.13</v>
      </c>
      <c r="S185" s="139">
        <f t="shared" si="77"/>
        <v>25023.381583390492</v>
      </c>
      <c r="T185" s="428"/>
      <c r="U185" s="147">
        <f t="shared" si="78"/>
        <v>25023.381583390492</v>
      </c>
      <c r="V185" s="290"/>
      <c r="W185" s="115"/>
      <c r="X185" s="116" t="s">
        <v>115</v>
      </c>
      <c r="Y185" s="116"/>
      <c r="Z185" s="116"/>
      <c r="AA185" s="116"/>
      <c r="AB185" s="116"/>
      <c r="AC185" s="116"/>
      <c r="AD185" s="117"/>
      <c r="AE185" s="296"/>
      <c r="AF185" s="124" t="str">
        <f t="shared" si="55"/>
        <v/>
      </c>
      <c r="AG185" s="125">
        <f t="shared" ca="1" si="56"/>
        <v>16150.853740115352</v>
      </c>
      <c r="AH185" s="125" t="str">
        <f t="shared" si="57"/>
        <v/>
      </c>
      <c r="AI185" s="125" t="str">
        <f t="shared" si="58"/>
        <v/>
      </c>
      <c r="AJ185" s="125" t="str">
        <f t="shared" si="59"/>
        <v/>
      </c>
      <c r="AK185" s="125" t="str">
        <f t="shared" si="60"/>
        <v/>
      </c>
      <c r="AL185" s="125" t="str">
        <f t="shared" si="61"/>
        <v/>
      </c>
      <c r="AM185" s="126" t="str">
        <f t="shared" si="62"/>
        <v/>
      </c>
      <c r="AN185" s="342">
        <f t="shared" ca="1" si="63"/>
        <v>16150.853740115352</v>
      </c>
      <c r="AO185" s="290"/>
      <c r="AP185" s="503" t="str">
        <f t="shared" si="64"/>
        <v/>
      </c>
      <c r="AQ185" s="504">
        <f t="shared" ca="1" si="65"/>
        <v>25023.381583390492</v>
      </c>
      <c r="AR185" s="504" t="str">
        <f t="shared" si="66"/>
        <v/>
      </c>
      <c r="AS185" s="504" t="str">
        <f t="shared" si="67"/>
        <v/>
      </c>
      <c r="AT185" s="504" t="str">
        <f t="shared" si="68"/>
        <v/>
      </c>
      <c r="AU185" s="504" t="str">
        <f t="shared" si="69"/>
        <v/>
      </c>
      <c r="AV185" s="504" t="str">
        <f t="shared" si="70"/>
        <v/>
      </c>
      <c r="AW185" s="504" t="str">
        <f t="shared" si="71"/>
        <v/>
      </c>
      <c r="AX185" s="507">
        <f t="shared" ca="1" si="72"/>
        <v>25023.381583390492</v>
      </c>
      <c r="AY185" s="290"/>
    </row>
    <row r="186" spans="1:51" x14ac:dyDescent="0.35">
      <c r="A186" s="290"/>
      <c r="B186" s="476" t="s">
        <v>693</v>
      </c>
      <c r="C186" s="477" t="e">
        <v>#N/A</v>
      </c>
      <c r="D186" s="103" t="s">
        <v>254</v>
      </c>
      <c r="E186" s="103"/>
      <c r="F186" s="360" t="s">
        <v>265</v>
      </c>
      <c r="G186" s="360">
        <v>375</v>
      </c>
      <c r="H186" s="360"/>
      <c r="I186" s="360" t="s">
        <v>1046</v>
      </c>
      <c r="J186" s="104"/>
      <c r="K186" s="431">
        <v>24.587900000000001</v>
      </c>
      <c r="L186" s="138" t="str">
        <f t="shared" si="73"/>
        <v/>
      </c>
      <c r="M186" s="139">
        <f t="shared" si="75"/>
        <v>0</v>
      </c>
      <c r="N186" s="140">
        <f t="shared" si="74"/>
        <v>900.7759335185624</v>
      </c>
      <c r="O186" s="337">
        <f t="shared" si="79"/>
        <v>22148.188575761062</v>
      </c>
      <c r="P186" s="109">
        <v>1</v>
      </c>
      <c r="Q186" s="143">
        <f t="shared" si="76"/>
        <v>22148.188575761062</v>
      </c>
      <c r="R186" s="111">
        <v>0.13</v>
      </c>
      <c r="S186" s="139">
        <f t="shared" si="77"/>
        <v>25027.453090609997</v>
      </c>
      <c r="T186" s="428"/>
      <c r="U186" s="147">
        <f t="shared" si="78"/>
        <v>25027.453090609997</v>
      </c>
      <c r="V186" s="290"/>
      <c r="W186" s="115"/>
      <c r="X186" s="116" t="s">
        <v>115</v>
      </c>
      <c r="Y186" s="116"/>
      <c r="Z186" s="116"/>
      <c r="AA186" s="116"/>
      <c r="AB186" s="116"/>
      <c r="AC186" s="116"/>
      <c r="AD186" s="117"/>
      <c r="AE186" s="296"/>
      <c r="AF186" s="124" t="str">
        <f t="shared" si="55"/>
        <v/>
      </c>
      <c r="AG186" s="125">
        <f t="shared" ca="1" si="56"/>
        <v>16150.853740115352</v>
      </c>
      <c r="AH186" s="125" t="str">
        <f t="shared" si="57"/>
        <v/>
      </c>
      <c r="AI186" s="125" t="str">
        <f t="shared" si="58"/>
        <v/>
      </c>
      <c r="AJ186" s="125" t="str">
        <f t="shared" si="59"/>
        <v/>
      </c>
      <c r="AK186" s="125" t="str">
        <f t="shared" si="60"/>
        <v/>
      </c>
      <c r="AL186" s="125" t="str">
        <f t="shared" si="61"/>
        <v/>
      </c>
      <c r="AM186" s="126" t="str">
        <f t="shared" si="62"/>
        <v/>
      </c>
      <c r="AN186" s="342">
        <f t="shared" ca="1" si="63"/>
        <v>16150.853740115352</v>
      </c>
      <c r="AO186" s="290"/>
      <c r="AP186" s="503" t="str">
        <f t="shared" si="64"/>
        <v/>
      </c>
      <c r="AQ186" s="504">
        <f t="shared" ca="1" si="65"/>
        <v>25027.453090609997</v>
      </c>
      <c r="AR186" s="504" t="str">
        <f t="shared" si="66"/>
        <v/>
      </c>
      <c r="AS186" s="504" t="str">
        <f t="shared" si="67"/>
        <v/>
      </c>
      <c r="AT186" s="504" t="str">
        <f t="shared" si="68"/>
        <v/>
      </c>
      <c r="AU186" s="504" t="str">
        <f t="shared" si="69"/>
        <v/>
      </c>
      <c r="AV186" s="504" t="str">
        <f t="shared" si="70"/>
        <v/>
      </c>
      <c r="AW186" s="504" t="str">
        <f t="shared" si="71"/>
        <v/>
      </c>
      <c r="AX186" s="507">
        <f t="shared" ca="1" si="72"/>
        <v>25027.453090609997</v>
      </c>
      <c r="AY186" s="290"/>
    </row>
    <row r="187" spans="1:51" x14ac:dyDescent="0.35">
      <c r="A187" s="290"/>
      <c r="B187" s="476" t="s">
        <v>694</v>
      </c>
      <c r="C187" s="477" t="e">
        <v>#N/A</v>
      </c>
      <c r="D187" s="103" t="s">
        <v>254</v>
      </c>
      <c r="E187" s="103"/>
      <c r="F187" s="360" t="s">
        <v>265</v>
      </c>
      <c r="G187" s="360">
        <v>375</v>
      </c>
      <c r="H187" s="360"/>
      <c r="I187" s="360" t="s">
        <v>1046</v>
      </c>
      <c r="J187" s="104"/>
      <c r="K187" s="431">
        <v>22.793600000000001</v>
      </c>
      <c r="L187" s="138" t="str">
        <f t="shared" si="73"/>
        <v/>
      </c>
      <c r="M187" s="139">
        <f t="shared" si="75"/>
        <v>0</v>
      </c>
      <c r="N187" s="140">
        <f t="shared" si="74"/>
        <v>900.7759335185624</v>
      </c>
      <c r="O187" s="337">
        <f t="shared" si="79"/>
        <v>20531.926318248705</v>
      </c>
      <c r="P187" s="109">
        <v>1</v>
      </c>
      <c r="Q187" s="143">
        <f t="shared" si="76"/>
        <v>20531.926318248705</v>
      </c>
      <c r="R187" s="111">
        <v>0.13</v>
      </c>
      <c r="S187" s="139">
        <f t="shared" si="77"/>
        <v>23201.076739621036</v>
      </c>
      <c r="T187" s="428"/>
      <c r="U187" s="147">
        <f t="shared" si="78"/>
        <v>23201.076739621036</v>
      </c>
      <c r="V187" s="290"/>
      <c r="W187" s="115"/>
      <c r="X187" s="116" t="s">
        <v>115</v>
      </c>
      <c r="Y187" s="116"/>
      <c r="Z187" s="116"/>
      <c r="AA187" s="116"/>
      <c r="AB187" s="116"/>
      <c r="AC187" s="116"/>
      <c r="AD187" s="117"/>
      <c r="AE187" s="296"/>
      <c r="AF187" s="124" t="str">
        <f t="shared" si="55"/>
        <v/>
      </c>
      <c r="AG187" s="125">
        <f t="shared" ca="1" si="56"/>
        <v>16150.853740115352</v>
      </c>
      <c r="AH187" s="125" t="str">
        <f t="shared" si="57"/>
        <v/>
      </c>
      <c r="AI187" s="125" t="str">
        <f t="shared" si="58"/>
        <v/>
      </c>
      <c r="AJ187" s="125" t="str">
        <f t="shared" si="59"/>
        <v/>
      </c>
      <c r="AK187" s="125" t="str">
        <f t="shared" si="60"/>
        <v/>
      </c>
      <c r="AL187" s="125" t="str">
        <f t="shared" si="61"/>
        <v/>
      </c>
      <c r="AM187" s="126" t="str">
        <f t="shared" si="62"/>
        <v/>
      </c>
      <c r="AN187" s="342">
        <f t="shared" ca="1" si="63"/>
        <v>16150.853740115352</v>
      </c>
      <c r="AO187" s="290"/>
      <c r="AP187" s="503" t="str">
        <f t="shared" si="64"/>
        <v/>
      </c>
      <c r="AQ187" s="504">
        <f t="shared" ca="1" si="65"/>
        <v>23201.076739621036</v>
      </c>
      <c r="AR187" s="504" t="str">
        <f t="shared" si="66"/>
        <v/>
      </c>
      <c r="AS187" s="504" t="str">
        <f t="shared" si="67"/>
        <v/>
      </c>
      <c r="AT187" s="504" t="str">
        <f t="shared" si="68"/>
        <v/>
      </c>
      <c r="AU187" s="504" t="str">
        <f t="shared" si="69"/>
        <v/>
      </c>
      <c r="AV187" s="504" t="str">
        <f t="shared" si="70"/>
        <v/>
      </c>
      <c r="AW187" s="504" t="str">
        <f t="shared" si="71"/>
        <v/>
      </c>
      <c r="AX187" s="507">
        <f t="shared" ca="1" si="72"/>
        <v>23201.076739621036</v>
      </c>
      <c r="AY187" s="290"/>
    </row>
    <row r="188" spans="1:51" x14ac:dyDescent="0.35">
      <c r="A188" s="290"/>
      <c r="B188" s="476" t="s">
        <v>695</v>
      </c>
      <c r="C188" s="477" t="e">
        <v>#N/A</v>
      </c>
      <c r="D188" s="103" t="s">
        <v>254</v>
      </c>
      <c r="E188" s="103"/>
      <c r="F188" s="360" t="s">
        <v>265</v>
      </c>
      <c r="G188" s="360">
        <v>375</v>
      </c>
      <c r="H188" s="360"/>
      <c r="I188" s="360" t="s">
        <v>1046</v>
      </c>
      <c r="J188" s="104"/>
      <c r="K188" s="431">
        <v>24.893699999999999</v>
      </c>
      <c r="L188" s="138" t="str">
        <f t="shared" si="73"/>
        <v/>
      </c>
      <c r="M188" s="139">
        <f t="shared" si="75"/>
        <v>0</v>
      </c>
      <c r="N188" s="140">
        <f t="shared" si="74"/>
        <v>900.7759335185624</v>
      </c>
      <c r="O188" s="337">
        <f t="shared" si="79"/>
        <v>22423.645856231036</v>
      </c>
      <c r="P188" s="109">
        <v>1</v>
      </c>
      <c r="Q188" s="143">
        <f t="shared" si="76"/>
        <v>22423.645856231036</v>
      </c>
      <c r="R188" s="111">
        <v>0.13</v>
      </c>
      <c r="S188" s="139">
        <f t="shared" si="77"/>
        <v>25338.71981754107</v>
      </c>
      <c r="T188" s="428"/>
      <c r="U188" s="147">
        <f t="shared" si="78"/>
        <v>25338.71981754107</v>
      </c>
      <c r="V188" s="290"/>
      <c r="W188" s="115"/>
      <c r="X188" s="116" t="s">
        <v>115</v>
      </c>
      <c r="Y188" s="116"/>
      <c r="Z188" s="116"/>
      <c r="AA188" s="116"/>
      <c r="AB188" s="116"/>
      <c r="AC188" s="116"/>
      <c r="AD188" s="117"/>
      <c r="AE188" s="296"/>
      <c r="AF188" s="124" t="str">
        <f t="shared" si="55"/>
        <v/>
      </c>
      <c r="AG188" s="125">
        <f t="shared" ca="1" si="56"/>
        <v>16150.853740115352</v>
      </c>
      <c r="AH188" s="125" t="str">
        <f t="shared" si="57"/>
        <v/>
      </c>
      <c r="AI188" s="125" t="str">
        <f t="shared" si="58"/>
        <v/>
      </c>
      <c r="AJ188" s="125" t="str">
        <f t="shared" si="59"/>
        <v/>
      </c>
      <c r="AK188" s="125" t="str">
        <f t="shared" si="60"/>
        <v/>
      </c>
      <c r="AL188" s="125" t="str">
        <f t="shared" si="61"/>
        <v/>
      </c>
      <c r="AM188" s="126" t="str">
        <f t="shared" si="62"/>
        <v/>
      </c>
      <c r="AN188" s="342">
        <f t="shared" ca="1" si="63"/>
        <v>16150.853740115352</v>
      </c>
      <c r="AO188" s="290"/>
      <c r="AP188" s="503" t="str">
        <f t="shared" si="64"/>
        <v/>
      </c>
      <c r="AQ188" s="504">
        <f t="shared" ca="1" si="65"/>
        <v>25338.71981754107</v>
      </c>
      <c r="AR188" s="504" t="str">
        <f t="shared" si="66"/>
        <v/>
      </c>
      <c r="AS188" s="504" t="str">
        <f t="shared" si="67"/>
        <v/>
      </c>
      <c r="AT188" s="504" t="str">
        <f t="shared" si="68"/>
        <v/>
      </c>
      <c r="AU188" s="504" t="str">
        <f t="shared" si="69"/>
        <v/>
      </c>
      <c r="AV188" s="504" t="str">
        <f t="shared" si="70"/>
        <v/>
      </c>
      <c r="AW188" s="504" t="str">
        <f t="shared" si="71"/>
        <v/>
      </c>
      <c r="AX188" s="507">
        <f t="shared" ca="1" si="72"/>
        <v>25338.71981754107</v>
      </c>
      <c r="AY188" s="290"/>
    </row>
    <row r="189" spans="1:51" x14ac:dyDescent="0.35">
      <c r="A189" s="290"/>
      <c r="B189" s="476" t="s">
        <v>696</v>
      </c>
      <c r="C189" s="477" t="e">
        <v>#N/A</v>
      </c>
      <c r="D189" s="103" t="s">
        <v>254</v>
      </c>
      <c r="E189" s="103"/>
      <c r="F189" s="360" t="s">
        <v>265</v>
      </c>
      <c r="G189" s="360">
        <v>375</v>
      </c>
      <c r="H189" s="360"/>
      <c r="I189" s="360" t="s">
        <v>1046</v>
      </c>
      <c r="J189" s="104"/>
      <c r="K189" s="431">
        <v>24.029</v>
      </c>
      <c r="L189" s="138" t="str">
        <f t="shared" si="73"/>
        <v/>
      </c>
      <c r="M189" s="139">
        <f t="shared" si="75"/>
        <v>0</v>
      </c>
      <c r="N189" s="140">
        <f t="shared" si="74"/>
        <v>900.7759335185624</v>
      </c>
      <c r="O189" s="337">
        <f t="shared" si="79"/>
        <v>21644.744906517535</v>
      </c>
      <c r="P189" s="109">
        <v>1</v>
      </c>
      <c r="Q189" s="143">
        <f t="shared" si="76"/>
        <v>21644.744906517535</v>
      </c>
      <c r="R189" s="111">
        <v>0.13</v>
      </c>
      <c r="S189" s="139">
        <f t="shared" si="77"/>
        <v>24458.561744364812</v>
      </c>
      <c r="T189" s="428"/>
      <c r="U189" s="147">
        <f t="shared" si="78"/>
        <v>24458.561744364812</v>
      </c>
      <c r="V189" s="290"/>
      <c r="W189" s="115"/>
      <c r="X189" s="116" t="s">
        <v>115</v>
      </c>
      <c r="Y189" s="116"/>
      <c r="Z189" s="116"/>
      <c r="AA189" s="116"/>
      <c r="AB189" s="116"/>
      <c r="AC189" s="116"/>
      <c r="AD189" s="117"/>
      <c r="AE189" s="296"/>
      <c r="AF189" s="124" t="str">
        <f t="shared" si="55"/>
        <v/>
      </c>
      <c r="AG189" s="125">
        <f t="shared" ca="1" si="56"/>
        <v>16150.853740115352</v>
      </c>
      <c r="AH189" s="125" t="str">
        <f t="shared" si="57"/>
        <v/>
      </c>
      <c r="AI189" s="125" t="str">
        <f t="shared" si="58"/>
        <v/>
      </c>
      <c r="AJ189" s="125" t="str">
        <f t="shared" si="59"/>
        <v/>
      </c>
      <c r="AK189" s="125" t="str">
        <f t="shared" si="60"/>
        <v/>
      </c>
      <c r="AL189" s="125" t="str">
        <f t="shared" si="61"/>
        <v/>
      </c>
      <c r="AM189" s="126" t="str">
        <f t="shared" si="62"/>
        <v/>
      </c>
      <c r="AN189" s="342">
        <f t="shared" ca="1" si="63"/>
        <v>16150.853740115352</v>
      </c>
      <c r="AO189" s="290"/>
      <c r="AP189" s="503" t="str">
        <f t="shared" si="64"/>
        <v/>
      </c>
      <c r="AQ189" s="504">
        <f t="shared" ca="1" si="65"/>
        <v>24458.561744364812</v>
      </c>
      <c r="AR189" s="504" t="str">
        <f t="shared" si="66"/>
        <v/>
      </c>
      <c r="AS189" s="504" t="str">
        <f t="shared" si="67"/>
        <v/>
      </c>
      <c r="AT189" s="504" t="str">
        <f t="shared" si="68"/>
        <v/>
      </c>
      <c r="AU189" s="504" t="str">
        <f t="shared" si="69"/>
        <v/>
      </c>
      <c r="AV189" s="504" t="str">
        <f t="shared" si="70"/>
        <v/>
      </c>
      <c r="AW189" s="504" t="str">
        <f t="shared" si="71"/>
        <v/>
      </c>
      <c r="AX189" s="507">
        <f t="shared" ca="1" si="72"/>
        <v>24458.561744364812</v>
      </c>
      <c r="AY189" s="290"/>
    </row>
    <row r="190" spans="1:51" x14ac:dyDescent="0.35">
      <c r="A190" s="290"/>
      <c r="B190" s="476" t="s">
        <v>697</v>
      </c>
      <c r="C190" s="477" t="e">
        <v>#N/A</v>
      </c>
      <c r="D190" s="103" t="s">
        <v>254</v>
      </c>
      <c r="E190" s="103"/>
      <c r="F190" s="360" t="s">
        <v>265</v>
      </c>
      <c r="G190" s="360">
        <v>375</v>
      </c>
      <c r="H190" s="360"/>
      <c r="I190" s="360" t="s">
        <v>1046</v>
      </c>
      <c r="J190" s="104"/>
      <c r="K190" s="431">
        <v>23.502400000000002</v>
      </c>
      <c r="L190" s="138" t="str">
        <f t="shared" si="73"/>
        <v/>
      </c>
      <c r="M190" s="139">
        <f t="shared" si="75"/>
        <v>0</v>
      </c>
      <c r="N190" s="140">
        <f t="shared" si="74"/>
        <v>900.7759335185624</v>
      </c>
      <c r="O190" s="337">
        <f t="shared" si="79"/>
        <v>21170.396299926662</v>
      </c>
      <c r="P190" s="109">
        <v>1</v>
      </c>
      <c r="Q190" s="143">
        <f t="shared" si="76"/>
        <v>21170.396299926662</v>
      </c>
      <c r="R190" s="111">
        <v>0.13</v>
      </c>
      <c r="S190" s="139">
        <f t="shared" si="77"/>
        <v>23922.547818917126</v>
      </c>
      <c r="T190" s="428"/>
      <c r="U190" s="147">
        <f t="shared" si="78"/>
        <v>23922.547818917126</v>
      </c>
      <c r="V190" s="290"/>
      <c r="W190" s="115"/>
      <c r="X190" s="116" t="s">
        <v>115</v>
      </c>
      <c r="Y190" s="116"/>
      <c r="Z190" s="116"/>
      <c r="AA190" s="116"/>
      <c r="AB190" s="116"/>
      <c r="AC190" s="116"/>
      <c r="AD190" s="117"/>
      <c r="AE190" s="296"/>
      <c r="AF190" s="124" t="str">
        <f t="shared" si="55"/>
        <v/>
      </c>
      <c r="AG190" s="125">
        <f t="shared" ca="1" si="56"/>
        <v>16150.853740115352</v>
      </c>
      <c r="AH190" s="125" t="str">
        <f t="shared" si="57"/>
        <v/>
      </c>
      <c r="AI190" s="125" t="str">
        <f t="shared" si="58"/>
        <v/>
      </c>
      <c r="AJ190" s="125" t="str">
        <f t="shared" si="59"/>
        <v/>
      </c>
      <c r="AK190" s="125" t="str">
        <f t="shared" si="60"/>
        <v/>
      </c>
      <c r="AL190" s="125" t="str">
        <f t="shared" si="61"/>
        <v/>
      </c>
      <c r="AM190" s="126" t="str">
        <f t="shared" si="62"/>
        <v/>
      </c>
      <c r="AN190" s="342">
        <f t="shared" ca="1" si="63"/>
        <v>16150.853740115352</v>
      </c>
      <c r="AO190" s="290"/>
      <c r="AP190" s="503" t="str">
        <f t="shared" si="64"/>
        <v/>
      </c>
      <c r="AQ190" s="504">
        <f t="shared" ca="1" si="65"/>
        <v>23922.547818917126</v>
      </c>
      <c r="AR190" s="504" t="str">
        <f t="shared" si="66"/>
        <v/>
      </c>
      <c r="AS190" s="504" t="str">
        <f t="shared" si="67"/>
        <v/>
      </c>
      <c r="AT190" s="504" t="str">
        <f t="shared" si="68"/>
        <v/>
      </c>
      <c r="AU190" s="504" t="str">
        <f t="shared" si="69"/>
        <v/>
      </c>
      <c r="AV190" s="504" t="str">
        <f t="shared" si="70"/>
        <v/>
      </c>
      <c r="AW190" s="504" t="str">
        <f t="shared" si="71"/>
        <v/>
      </c>
      <c r="AX190" s="507">
        <f t="shared" ca="1" si="72"/>
        <v>23922.547818917126</v>
      </c>
      <c r="AY190" s="290"/>
    </row>
    <row r="191" spans="1:51" x14ac:dyDescent="0.35">
      <c r="A191" s="290"/>
      <c r="B191" s="476" t="s">
        <v>698</v>
      </c>
      <c r="C191" s="477" t="e">
        <v>#N/A</v>
      </c>
      <c r="D191" s="103" t="s">
        <v>254</v>
      </c>
      <c r="E191" s="103"/>
      <c r="F191" s="360" t="s">
        <v>265</v>
      </c>
      <c r="G191" s="360">
        <v>375</v>
      </c>
      <c r="H191" s="360"/>
      <c r="I191" s="360" t="s">
        <v>1046</v>
      </c>
      <c r="J191" s="104"/>
      <c r="K191" s="431">
        <v>22.5746</v>
      </c>
      <c r="L191" s="138" t="str">
        <f t="shared" si="73"/>
        <v/>
      </c>
      <c r="M191" s="139">
        <f t="shared" si="75"/>
        <v>0</v>
      </c>
      <c r="N191" s="140">
        <f t="shared" si="74"/>
        <v>900.7759335185624</v>
      </c>
      <c r="O191" s="337">
        <f t="shared" si="79"/>
        <v>20334.65638880814</v>
      </c>
      <c r="P191" s="109">
        <v>1</v>
      </c>
      <c r="Q191" s="143">
        <f t="shared" si="76"/>
        <v>20334.65638880814</v>
      </c>
      <c r="R191" s="111">
        <v>0.13</v>
      </c>
      <c r="S191" s="139">
        <f t="shared" si="77"/>
        <v>22978.161719353197</v>
      </c>
      <c r="T191" s="428"/>
      <c r="U191" s="147">
        <f t="shared" si="78"/>
        <v>22978.161719353197</v>
      </c>
      <c r="V191" s="290"/>
      <c r="W191" s="115"/>
      <c r="X191" s="116" t="s">
        <v>115</v>
      </c>
      <c r="Y191" s="116"/>
      <c r="Z191" s="116"/>
      <c r="AA191" s="116"/>
      <c r="AB191" s="116"/>
      <c r="AC191" s="116"/>
      <c r="AD191" s="117"/>
      <c r="AE191" s="296"/>
      <c r="AF191" s="124" t="str">
        <f t="shared" si="55"/>
        <v/>
      </c>
      <c r="AG191" s="125">
        <f t="shared" ca="1" si="56"/>
        <v>16150.853740115352</v>
      </c>
      <c r="AH191" s="125" t="str">
        <f t="shared" si="57"/>
        <v/>
      </c>
      <c r="AI191" s="125" t="str">
        <f t="shared" si="58"/>
        <v/>
      </c>
      <c r="AJ191" s="125" t="str">
        <f t="shared" si="59"/>
        <v/>
      </c>
      <c r="AK191" s="125" t="str">
        <f t="shared" si="60"/>
        <v/>
      </c>
      <c r="AL191" s="125" t="str">
        <f t="shared" si="61"/>
        <v/>
      </c>
      <c r="AM191" s="126" t="str">
        <f t="shared" si="62"/>
        <v/>
      </c>
      <c r="AN191" s="342">
        <f t="shared" ca="1" si="63"/>
        <v>16150.853740115352</v>
      </c>
      <c r="AO191" s="290"/>
      <c r="AP191" s="503" t="str">
        <f t="shared" si="64"/>
        <v/>
      </c>
      <c r="AQ191" s="504">
        <f t="shared" ca="1" si="65"/>
        <v>22978.161719353197</v>
      </c>
      <c r="AR191" s="504" t="str">
        <f t="shared" si="66"/>
        <v/>
      </c>
      <c r="AS191" s="504" t="str">
        <f t="shared" si="67"/>
        <v/>
      </c>
      <c r="AT191" s="504" t="str">
        <f t="shared" si="68"/>
        <v/>
      </c>
      <c r="AU191" s="504" t="str">
        <f t="shared" si="69"/>
        <v/>
      </c>
      <c r="AV191" s="504" t="str">
        <f t="shared" si="70"/>
        <v/>
      </c>
      <c r="AW191" s="504" t="str">
        <f t="shared" si="71"/>
        <v/>
      </c>
      <c r="AX191" s="507">
        <f t="shared" ca="1" si="72"/>
        <v>22978.161719353197</v>
      </c>
      <c r="AY191" s="290"/>
    </row>
    <row r="192" spans="1:51" x14ac:dyDescent="0.35">
      <c r="A192" s="290"/>
      <c r="B192" s="476" t="s">
        <v>699</v>
      </c>
      <c r="C192" s="477" t="e">
        <v>#N/A</v>
      </c>
      <c r="D192" s="103" t="s">
        <v>254</v>
      </c>
      <c r="E192" s="103"/>
      <c r="F192" s="360" t="s">
        <v>265</v>
      </c>
      <c r="G192" s="360">
        <v>375</v>
      </c>
      <c r="H192" s="360"/>
      <c r="I192" s="360" t="s">
        <v>1046</v>
      </c>
      <c r="J192" s="104"/>
      <c r="K192" s="431">
        <v>23.367000000000001</v>
      </c>
      <c r="L192" s="138" t="str">
        <f t="shared" si="73"/>
        <v/>
      </c>
      <c r="M192" s="139">
        <f t="shared" si="75"/>
        <v>0</v>
      </c>
      <c r="N192" s="140">
        <f t="shared" si="74"/>
        <v>900.7759335185624</v>
      </c>
      <c r="O192" s="337">
        <f t="shared" si="79"/>
        <v>21048.43123852825</v>
      </c>
      <c r="P192" s="109">
        <v>1</v>
      </c>
      <c r="Q192" s="143">
        <f t="shared" si="76"/>
        <v>21048.43123852825</v>
      </c>
      <c r="R192" s="111">
        <v>0.13</v>
      </c>
      <c r="S192" s="139">
        <f t="shared" si="77"/>
        <v>23784.72729953692</v>
      </c>
      <c r="T192" s="428"/>
      <c r="U192" s="147">
        <f t="shared" si="78"/>
        <v>23784.72729953692</v>
      </c>
      <c r="V192" s="290"/>
      <c r="W192" s="115"/>
      <c r="X192" s="116" t="s">
        <v>115</v>
      </c>
      <c r="Y192" s="116"/>
      <c r="Z192" s="116"/>
      <c r="AA192" s="116"/>
      <c r="AB192" s="116"/>
      <c r="AC192" s="116"/>
      <c r="AD192" s="117"/>
      <c r="AE192" s="296"/>
      <c r="AF192" s="124" t="str">
        <f t="shared" si="55"/>
        <v/>
      </c>
      <c r="AG192" s="125">
        <f t="shared" ca="1" si="56"/>
        <v>16150.853740115352</v>
      </c>
      <c r="AH192" s="125" t="str">
        <f t="shared" si="57"/>
        <v/>
      </c>
      <c r="AI192" s="125" t="str">
        <f t="shared" si="58"/>
        <v/>
      </c>
      <c r="AJ192" s="125" t="str">
        <f t="shared" si="59"/>
        <v/>
      </c>
      <c r="AK192" s="125" t="str">
        <f t="shared" si="60"/>
        <v/>
      </c>
      <c r="AL192" s="125" t="str">
        <f t="shared" si="61"/>
        <v/>
      </c>
      <c r="AM192" s="126" t="str">
        <f t="shared" si="62"/>
        <v/>
      </c>
      <c r="AN192" s="342">
        <f t="shared" ca="1" si="63"/>
        <v>16150.853740115352</v>
      </c>
      <c r="AO192" s="290"/>
      <c r="AP192" s="503" t="str">
        <f t="shared" si="64"/>
        <v/>
      </c>
      <c r="AQ192" s="504">
        <f t="shared" ca="1" si="65"/>
        <v>23784.72729953692</v>
      </c>
      <c r="AR192" s="504" t="str">
        <f t="shared" si="66"/>
        <v/>
      </c>
      <c r="AS192" s="504" t="str">
        <f t="shared" si="67"/>
        <v/>
      </c>
      <c r="AT192" s="504" t="str">
        <f t="shared" si="68"/>
        <v/>
      </c>
      <c r="AU192" s="504" t="str">
        <f t="shared" si="69"/>
        <v/>
      </c>
      <c r="AV192" s="504" t="str">
        <f t="shared" si="70"/>
        <v/>
      </c>
      <c r="AW192" s="504" t="str">
        <f t="shared" si="71"/>
        <v/>
      </c>
      <c r="AX192" s="507">
        <f t="shared" ca="1" si="72"/>
        <v>23784.72729953692</v>
      </c>
      <c r="AY192" s="290"/>
    </row>
    <row r="193" spans="1:51" x14ac:dyDescent="0.35">
      <c r="A193" s="290"/>
      <c r="B193" s="476" t="s">
        <v>700</v>
      </c>
      <c r="C193" s="477" t="e">
        <v>#N/A</v>
      </c>
      <c r="D193" s="103" t="s">
        <v>254</v>
      </c>
      <c r="E193" s="103"/>
      <c r="F193" s="360" t="s">
        <v>265</v>
      </c>
      <c r="G193" s="360">
        <v>375</v>
      </c>
      <c r="H193" s="360"/>
      <c r="I193" s="360" t="s">
        <v>1046</v>
      </c>
      <c r="J193" s="104"/>
      <c r="K193" s="431">
        <v>24.861599999999999</v>
      </c>
      <c r="L193" s="138" t="str">
        <f t="shared" si="73"/>
        <v/>
      </c>
      <c r="M193" s="139">
        <f t="shared" si="75"/>
        <v>0</v>
      </c>
      <c r="N193" s="140">
        <f t="shared" si="74"/>
        <v>900.7759335185624</v>
      </c>
      <c r="O193" s="337">
        <f t="shared" si="79"/>
        <v>22394.730948765089</v>
      </c>
      <c r="P193" s="109">
        <v>1</v>
      </c>
      <c r="Q193" s="143">
        <f t="shared" si="76"/>
        <v>22394.730948765089</v>
      </c>
      <c r="R193" s="111">
        <v>0.13</v>
      </c>
      <c r="S193" s="139">
        <f t="shared" si="77"/>
        <v>25306.045972104548</v>
      </c>
      <c r="T193" s="428"/>
      <c r="U193" s="147">
        <f t="shared" si="78"/>
        <v>25306.045972104548</v>
      </c>
      <c r="V193" s="290"/>
      <c r="W193" s="115"/>
      <c r="X193" s="116" t="s">
        <v>115</v>
      </c>
      <c r="Y193" s="116"/>
      <c r="Z193" s="116"/>
      <c r="AA193" s="116"/>
      <c r="AB193" s="116"/>
      <c r="AC193" s="116"/>
      <c r="AD193" s="117"/>
      <c r="AE193" s="296"/>
      <c r="AF193" s="124" t="str">
        <f t="shared" si="55"/>
        <v/>
      </c>
      <c r="AG193" s="125">
        <f t="shared" ca="1" si="56"/>
        <v>16150.853740115352</v>
      </c>
      <c r="AH193" s="125" t="str">
        <f t="shared" si="57"/>
        <v/>
      </c>
      <c r="AI193" s="125" t="str">
        <f t="shared" si="58"/>
        <v/>
      </c>
      <c r="AJ193" s="125" t="str">
        <f t="shared" si="59"/>
        <v/>
      </c>
      <c r="AK193" s="125" t="str">
        <f t="shared" si="60"/>
        <v/>
      </c>
      <c r="AL193" s="125" t="str">
        <f t="shared" si="61"/>
        <v/>
      </c>
      <c r="AM193" s="126" t="str">
        <f t="shared" si="62"/>
        <v/>
      </c>
      <c r="AN193" s="342">
        <f t="shared" ca="1" si="63"/>
        <v>16150.853740115352</v>
      </c>
      <c r="AO193" s="290"/>
      <c r="AP193" s="503" t="str">
        <f t="shared" si="64"/>
        <v/>
      </c>
      <c r="AQ193" s="504">
        <f t="shared" ca="1" si="65"/>
        <v>25306.045972104548</v>
      </c>
      <c r="AR193" s="504" t="str">
        <f t="shared" si="66"/>
        <v/>
      </c>
      <c r="AS193" s="504" t="str">
        <f t="shared" si="67"/>
        <v/>
      </c>
      <c r="AT193" s="504" t="str">
        <f t="shared" si="68"/>
        <v/>
      </c>
      <c r="AU193" s="504" t="str">
        <f t="shared" si="69"/>
        <v/>
      </c>
      <c r="AV193" s="504" t="str">
        <f t="shared" si="70"/>
        <v/>
      </c>
      <c r="AW193" s="504" t="str">
        <f t="shared" si="71"/>
        <v/>
      </c>
      <c r="AX193" s="507">
        <f t="shared" ca="1" si="72"/>
        <v>25306.045972104548</v>
      </c>
      <c r="AY193" s="290"/>
    </row>
    <row r="194" spans="1:51" x14ac:dyDescent="0.35">
      <c r="A194" s="290"/>
      <c r="B194" s="476" t="s">
        <v>701</v>
      </c>
      <c r="C194" s="477" t="e">
        <v>#N/A</v>
      </c>
      <c r="D194" s="103" t="s">
        <v>254</v>
      </c>
      <c r="E194" s="103"/>
      <c r="F194" s="360" t="s">
        <v>265</v>
      </c>
      <c r="G194" s="360">
        <v>375</v>
      </c>
      <c r="H194" s="360"/>
      <c r="I194" s="360" t="s">
        <v>1046</v>
      </c>
      <c r="J194" s="104"/>
      <c r="K194" s="431">
        <v>25.354800000000001</v>
      </c>
      <c r="L194" s="138" t="str">
        <f t="shared" si="73"/>
        <v/>
      </c>
      <c r="M194" s="139">
        <f t="shared" si="75"/>
        <v>0</v>
      </c>
      <c r="N194" s="140">
        <f t="shared" si="74"/>
        <v>900.7759335185624</v>
      </c>
      <c r="O194" s="337">
        <f t="shared" si="79"/>
        <v>22838.993639176446</v>
      </c>
      <c r="P194" s="109">
        <v>1</v>
      </c>
      <c r="Q194" s="143">
        <f t="shared" si="76"/>
        <v>22838.993639176446</v>
      </c>
      <c r="R194" s="111">
        <v>0.13</v>
      </c>
      <c r="S194" s="139">
        <f t="shared" si="77"/>
        <v>25808.062812269382</v>
      </c>
      <c r="T194" s="428"/>
      <c r="U194" s="147">
        <f t="shared" si="78"/>
        <v>25808.062812269382</v>
      </c>
      <c r="V194" s="290"/>
      <c r="W194" s="115"/>
      <c r="X194" s="116" t="s">
        <v>115</v>
      </c>
      <c r="Y194" s="116"/>
      <c r="Z194" s="116"/>
      <c r="AA194" s="116"/>
      <c r="AB194" s="116"/>
      <c r="AC194" s="116"/>
      <c r="AD194" s="117"/>
      <c r="AE194" s="296"/>
      <c r="AF194" s="124" t="str">
        <f t="shared" si="55"/>
        <v/>
      </c>
      <c r="AG194" s="125">
        <f t="shared" ca="1" si="56"/>
        <v>16150.853740115352</v>
      </c>
      <c r="AH194" s="125" t="str">
        <f t="shared" si="57"/>
        <v/>
      </c>
      <c r="AI194" s="125" t="str">
        <f t="shared" si="58"/>
        <v/>
      </c>
      <c r="AJ194" s="125" t="str">
        <f t="shared" si="59"/>
        <v/>
      </c>
      <c r="AK194" s="125" t="str">
        <f t="shared" si="60"/>
        <v/>
      </c>
      <c r="AL194" s="125" t="str">
        <f t="shared" si="61"/>
        <v/>
      </c>
      <c r="AM194" s="126" t="str">
        <f t="shared" si="62"/>
        <v/>
      </c>
      <c r="AN194" s="342">
        <f t="shared" ca="1" si="63"/>
        <v>16150.853740115352</v>
      </c>
      <c r="AO194" s="290"/>
      <c r="AP194" s="503" t="str">
        <f t="shared" si="64"/>
        <v/>
      </c>
      <c r="AQ194" s="504">
        <f t="shared" ca="1" si="65"/>
        <v>25808.062812269382</v>
      </c>
      <c r="AR194" s="504" t="str">
        <f t="shared" si="66"/>
        <v/>
      </c>
      <c r="AS194" s="504" t="str">
        <f t="shared" si="67"/>
        <v/>
      </c>
      <c r="AT194" s="504" t="str">
        <f t="shared" si="68"/>
        <v/>
      </c>
      <c r="AU194" s="504" t="str">
        <f t="shared" si="69"/>
        <v/>
      </c>
      <c r="AV194" s="504" t="str">
        <f t="shared" si="70"/>
        <v/>
      </c>
      <c r="AW194" s="504" t="str">
        <f t="shared" si="71"/>
        <v/>
      </c>
      <c r="AX194" s="507">
        <f t="shared" ca="1" si="72"/>
        <v>25808.062812269382</v>
      </c>
      <c r="AY194" s="290"/>
    </row>
    <row r="195" spans="1:51" x14ac:dyDescent="0.35">
      <c r="A195" s="290"/>
      <c r="B195" s="476" t="s">
        <v>702</v>
      </c>
      <c r="C195" s="477" t="e">
        <v>#N/A</v>
      </c>
      <c r="D195" s="103" t="s">
        <v>254</v>
      </c>
      <c r="E195" s="103"/>
      <c r="F195" s="360" t="s">
        <v>265</v>
      </c>
      <c r="G195" s="360">
        <v>375</v>
      </c>
      <c r="H195" s="360"/>
      <c r="I195" s="360" t="s">
        <v>1046</v>
      </c>
      <c r="J195" s="104"/>
      <c r="K195" s="431">
        <v>52.8476</v>
      </c>
      <c r="L195" s="138" t="str">
        <f t="shared" si="73"/>
        <v/>
      </c>
      <c r="M195" s="139">
        <f t="shared" si="75"/>
        <v>0</v>
      </c>
      <c r="N195" s="140">
        <f t="shared" si="74"/>
        <v>900.7759335185624</v>
      </c>
      <c r="O195" s="337">
        <f t="shared" si="79"/>
        <v>47603.84622421558</v>
      </c>
      <c r="P195" s="109">
        <v>1</v>
      </c>
      <c r="Q195" s="143">
        <f t="shared" si="76"/>
        <v>47603.84622421558</v>
      </c>
      <c r="R195" s="111">
        <v>0.13</v>
      </c>
      <c r="S195" s="139">
        <f t="shared" si="77"/>
        <v>53792.346233363598</v>
      </c>
      <c r="T195" s="428"/>
      <c r="U195" s="147">
        <f t="shared" si="78"/>
        <v>53792.346233363598</v>
      </c>
      <c r="V195" s="290"/>
      <c r="W195" s="115"/>
      <c r="X195" s="116" t="s">
        <v>115</v>
      </c>
      <c r="Y195" s="116"/>
      <c r="Z195" s="116"/>
      <c r="AA195" s="116"/>
      <c r="AB195" s="116"/>
      <c r="AC195" s="116"/>
      <c r="AD195" s="117"/>
      <c r="AE195" s="296"/>
      <c r="AF195" s="124" t="str">
        <f t="shared" si="55"/>
        <v/>
      </c>
      <c r="AG195" s="125">
        <f t="shared" ca="1" si="56"/>
        <v>16150.853740115352</v>
      </c>
      <c r="AH195" s="125" t="str">
        <f t="shared" si="57"/>
        <v/>
      </c>
      <c r="AI195" s="125" t="str">
        <f t="shared" si="58"/>
        <v/>
      </c>
      <c r="AJ195" s="125" t="str">
        <f t="shared" si="59"/>
        <v/>
      </c>
      <c r="AK195" s="125" t="str">
        <f t="shared" si="60"/>
        <v/>
      </c>
      <c r="AL195" s="125" t="str">
        <f t="shared" si="61"/>
        <v/>
      </c>
      <c r="AM195" s="126" t="str">
        <f t="shared" si="62"/>
        <v/>
      </c>
      <c r="AN195" s="342">
        <f t="shared" ca="1" si="63"/>
        <v>16150.853740115352</v>
      </c>
      <c r="AO195" s="290"/>
      <c r="AP195" s="503" t="str">
        <f t="shared" si="64"/>
        <v/>
      </c>
      <c r="AQ195" s="504">
        <f t="shared" ca="1" si="65"/>
        <v>53792.346233363598</v>
      </c>
      <c r="AR195" s="504" t="str">
        <f t="shared" si="66"/>
        <v/>
      </c>
      <c r="AS195" s="504" t="str">
        <f t="shared" si="67"/>
        <v/>
      </c>
      <c r="AT195" s="504" t="str">
        <f t="shared" si="68"/>
        <v/>
      </c>
      <c r="AU195" s="504" t="str">
        <f t="shared" si="69"/>
        <v/>
      </c>
      <c r="AV195" s="504" t="str">
        <f t="shared" si="70"/>
        <v/>
      </c>
      <c r="AW195" s="504" t="str">
        <f t="shared" si="71"/>
        <v/>
      </c>
      <c r="AX195" s="507">
        <f t="shared" ca="1" si="72"/>
        <v>53792.346233363598</v>
      </c>
      <c r="AY195" s="290"/>
    </row>
    <row r="196" spans="1:51" x14ac:dyDescent="0.35">
      <c r="A196" s="290"/>
      <c r="B196" s="476" t="s">
        <v>703</v>
      </c>
      <c r="C196" s="477" t="e">
        <v>#N/A</v>
      </c>
      <c r="D196" s="103" t="s">
        <v>254</v>
      </c>
      <c r="E196" s="103"/>
      <c r="F196" s="360" t="s">
        <v>548</v>
      </c>
      <c r="G196" s="360">
        <v>525</v>
      </c>
      <c r="H196" s="360"/>
      <c r="I196" s="360" t="s">
        <v>2470</v>
      </c>
      <c r="J196" s="104"/>
      <c r="K196" s="431">
        <v>196.62700000000001</v>
      </c>
      <c r="L196" s="138" t="str">
        <f t="shared" si="73"/>
        <v/>
      </c>
      <c r="M196" s="139">
        <f t="shared" si="75"/>
        <v>0</v>
      </c>
      <c r="N196" s="140">
        <f t="shared" si="74"/>
        <v>1407.7750497464763</v>
      </c>
      <c r="O196" s="337">
        <f t="shared" si="79"/>
        <v>276806.58470650041</v>
      </c>
      <c r="P196" s="109">
        <v>1</v>
      </c>
      <c r="Q196" s="143">
        <f t="shared" si="76"/>
        <v>276806.58470650041</v>
      </c>
      <c r="R196" s="111">
        <v>0.13</v>
      </c>
      <c r="S196" s="139">
        <f t="shared" si="77"/>
        <v>312791.4407183454</v>
      </c>
      <c r="T196" s="428"/>
      <c r="U196" s="147">
        <f t="shared" si="78"/>
        <v>312791.4407183454</v>
      </c>
      <c r="V196" s="290"/>
      <c r="W196" s="115"/>
      <c r="X196" s="116" t="s">
        <v>115</v>
      </c>
      <c r="Y196" s="116"/>
      <c r="Z196" s="116"/>
      <c r="AA196" s="116"/>
      <c r="AB196" s="116"/>
      <c r="AC196" s="116"/>
      <c r="AD196" s="117"/>
      <c r="AE196" s="296"/>
      <c r="AF196" s="124" t="str">
        <f t="shared" si="55"/>
        <v/>
      </c>
      <c r="AG196" s="125">
        <f t="shared" ca="1" si="56"/>
        <v>16150.853740115352</v>
      </c>
      <c r="AH196" s="125" t="str">
        <f t="shared" si="57"/>
        <v/>
      </c>
      <c r="AI196" s="125" t="str">
        <f t="shared" si="58"/>
        <v/>
      </c>
      <c r="AJ196" s="125" t="str">
        <f t="shared" si="59"/>
        <v/>
      </c>
      <c r="AK196" s="125" t="str">
        <f t="shared" si="60"/>
        <v/>
      </c>
      <c r="AL196" s="125" t="str">
        <f t="shared" si="61"/>
        <v/>
      </c>
      <c r="AM196" s="126" t="str">
        <f t="shared" si="62"/>
        <v/>
      </c>
      <c r="AN196" s="342">
        <f t="shared" ca="1" si="63"/>
        <v>16150.853740115352</v>
      </c>
      <c r="AO196" s="290"/>
      <c r="AP196" s="503" t="str">
        <f t="shared" si="64"/>
        <v/>
      </c>
      <c r="AQ196" s="504">
        <f t="shared" ca="1" si="65"/>
        <v>312791.4407183454</v>
      </c>
      <c r="AR196" s="504" t="str">
        <f t="shared" si="66"/>
        <v/>
      </c>
      <c r="AS196" s="504" t="str">
        <f t="shared" si="67"/>
        <v/>
      </c>
      <c r="AT196" s="504" t="str">
        <f t="shared" si="68"/>
        <v/>
      </c>
      <c r="AU196" s="504" t="str">
        <f t="shared" si="69"/>
        <v/>
      </c>
      <c r="AV196" s="504" t="str">
        <f t="shared" si="70"/>
        <v/>
      </c>
      <c r="AW196" s="504" t="str">
        <f t="shared" si="71"/>
        <v/>
      </c>
      <c r="AX196" s="507">
        <f t="shared" ca="1" si="72"/>
        <v>312791.4407183454</v>
      </c>
      <c r="AY196" s="290"/>
    </row>
    <row r="197" spans="1:51" x14ac:dyDescent="0.35">
      <c r="A197" s="290"/>
      <c r="B197" s="476" t="s">
        <v>704</v>
      </c>
      <c r="C197" s="477" t="s">
        <v>2940</v>
      </c>
      <c r="D197" s="103" t="s">
        <v>254</v>
      </c>
      <c r="E197" s="103"/>
      <c r="F197" s="360" t="s">
        <v>548</v>
      </c>
      <c r="G197" s="360">
        <v>525</v>
      </c>
      <c r="H197" s="360"/>
      <c r="I197" s="360" t="s">
        <v>2470</v>
      </c>
      <c r="J197" s="104"/>
      <c r="K197" s="431">
        <v>521.00599999999997</v>
      </c>
      <c r="L197" s="138" t="str">
        <f t="shared" si="73"/>
        <v/>
      </c>
      <c r="M197" s="139">
        <f t="shared" si="75"/>
        <v>0</v>
      </c>
      <c r="N197" s="140">
        <f t="shared" si="74"/>
        <v>1407.7750497464763</v>
      </c>
      <c r="O197" s="337">
        <f t="shared" si="79"/>
        <v>733459.24756821257</v>
      </c>
      <c r="P197" s="109">
        <v>1</v>
      </c>
      <c r="Q197" s="143">
        <f t="shared" si="76"/>
        <v>733459.24756821257</v>
      </c>
      <c r="R197" s="111">
        <v>0.13</v>
      </c>
      <c r="S197" s="139">
        <f t="shared" si="77"/>
        <v>828808.94975208014</v>
      </c>
      <c r="T197" s="428"/>
      <c r="U197" s="147">
        <f t="shared" si="78"/>
        <v>828808.94975208014</v>
      </c>
      <c r="V197" s="290"/>
      <c r="W197" s="115"/>
      <c r="X197" s="116" t="s">
        <v>115</v>
      </c>
      <c r="Y197" s="116"/>
      <c r="Z197" s="116"/>
      <c r="AA197" s="116"/>
      <c r="AB197" s="116"/>
      <c r="AC197" s="116"/>
      <c r="AD197" s="117"/>
      <c r="AE197" s="296"/>
      <c r="AF197" s="124" t="str">
        <f t="shared" si="55"/>
        <v/>
      </c>
      <c r="AG197" s="125">
        <f t="shared" ca="1" si="56"/>
        <v>16150.853740115352</v>
      </c>
      <c r="AH197" s="125" t="str">
        <f t="shared" si="57"/>
        <v/>
      </c>
      <c r="AI197" s="125" t="str">
        <f t="shared" si="58"/>
        <v/>
      </c>
      <c r="AJ197" s="125" t="str">
        <f t="shared" si="59"/>
        <v/>
      </c>
      <c r="AK197" s="125" t="str">
        <f t="shared" si="60"/>
        <v/>
      </c>
      <c r="AL197" s="125" t="str">
        <f t="shared" si="61"/>
        <v/>
      </c>
      <c r="AM197" s="126" t="str">
        <f t="shared" si="62"/>
        <v/>
      </c>
      <c r="AN197" s="342">
        <f t="shared" ca="1" si="63"/>
        <v>16150.853740115352</v>
      </c>
      <c r="AO197" s="290"/>
      <c r="AP197" s="503" t="str">
        <f t="shared" si="64"/>
        <v/>
      </c>
      <c r="AQ197" s="504">
        <f t="shared" ca="1" si="65"/>
        <v>828808.94975208014</v>
      </c>
      <c r="AR197" s="504" t="str">
        <f t="shared" si="66"/>
        <v/>
      </c>
      <c r="AS197" s="504" t="str">
        <f t="shared" si="67"/>
        <v/>
      </c>
      <c r="AT197" s="504" t="str">
        <f t="shared" si="68"/>
        <v/>
      </c>
      <c r="AU197" s="504" t="str">
        <f t="shared" si="69"/>
        <v/>
      </c>
      <c r="AV197" s="504" t="str">
        <f t="shared" si="70"/>
        <v/>
      </c>
      <c r="AW197" s="504" t="str">
        <f t="shared" si="71"/>
        <v/>
      </c>
      <c r="AX197" s="507">
        <f t="shared" ca="1" si="72"/>
        <v>828808.94975208014</v>
      </c>
      <c r="AY197" s="290"/>
    </row>
    <row r="198" spans="1:51" x14ac:dyDescent="0.35">
      <c r="A198" s="290"/>
      <c r="B198" s="476" t="s">
        <v>705</v>
      </c>
      <c r="C198" s="477" t="s">
        <v>2941</v>
      </c>
      <c r="D198" s="103" t="s">
        <v>254</v>
      </c>
      <c r="E198" s="103"/>
      <c r="F198" s="360" t="s">
        <v>548</v>
      </c>
      <c r="G198" s="360">
        <v>525</v>
      </c>
      <c r="H198" s="360"/>
      <c r="I198" s="360" t="s">
        <v>2470</v>
      </c>
      <c r="J198" s="104"/>
      <c r="K198" s="431">
        <v>343.012</v>
      </c>
      <c r="L198" s="138" t="str">
        <f t="shared" si="73"/>
        <v/>
      </c>
      <c r="M198" s="139">
        <f t="shared" si="75"/>
        <v>0</v>
      </c>
      <c r="N198" s="140">
        <f t="shared" si="74"/>
        <v>1407.7750497464763</v>
      </c>
      <c r="O198" s="337">
        <f t="shared" si="79"/>
        <v>482883.73536363832</v>
      </c>
      <c r="P198" s="109">
        <v>1</v>
      </c>
      <c r="Q198" s="143">
        <f t="shared" si="76"/>
        <v>482883.73536363832</v>
      </c>
      <c r="R198" s="111">
        <v>0.13</v>
      </c>
      <c r="S198" s="139">
        <f t="shared" si="77"/>
        <v>545658.62096091127</v>
      </c>
      <c r="T198" s="428"/>
      <c r="U198" s="147">
        <f t="shared" si="78"/>
        <v>545658.62096091127</v>
      </c>
      <c r="V198" s="290"/>
      <c r="W198" s="115"/>
      <c r="X198" s="116" t="s">
        <v>115</v>
      </c>
      <c r="Y198" s="116"/>
      <c r="Z198" s="116"/>
      <c r="AA198" s="116"/>
      <c r="AB198" s="116"/>
      <c r="AC198" s="116"/>
      <c r="AD198" s="117"/>
      <c r="AE198" s="296"/>
      <c r="AF198" s="124" t="str">
        <f t="shared" si="55"/>
        <v/>
      </c>
      <c r="AG198" s="125">
        <f t="shared" ca="1" si="56"/>
        <v>16150.853740115352</v>
      </c>
      <c r="AH198" s="125" t="str">
        <f t="shared" si="57"/>
        <v/>
      </c>
      <c r="AI198" s="125" t="str">
        <f t="shared" si="58"/>
        <v/>
      </c>
      <c r="AJ198" s="125" t="str">
        <f t="shared" si="59"/>
        <v/>
      </c>
      <c r="AK198" s="125" t="str">
        <f t="shared" si="60"/>
        <v/>
      </c>
      <c r="AL198" s="125" t="str">
        <f t="shared" si="61"/>
        <v/>
      </c>
      <c r="AM198" s="126" t="str">
        <f t="shared" si="62"/>
        <v/>
      </c>
      <c r="AN198" s="342">
        <f t="shared" ca="1" si="63"/>
        <v>16150.853740115352</v>
      </c>
      <c r="AO198" s="290"/>
      <c r="AP198" s="503" t="str">
        <f t="shared" si="64"/>
        <v/>
      </c>
      <c r="AQ198" s="504">
        <f t="shared" ca="1" si="65"/>
        <v>545658.62096091127</v>
      </c>
      <c r="AR198" s="504" t="str">
        <f t="shared" si="66"/>
        <v/>
      </c>
      <c r="AS198" s="504" t="str">
        <f t="shared" si="67"/>
        <v/>
      </c>
      <c r="AT198" s="504" t="str">
        <f t="shared" si="68"/>
        <v/>
      </c>
      <c r="AU198" s="504" t="str">
        <f t="shared" si="69"/>
        <v/>
      </c>
      <c r="AV198" s="504" t="str">
        <f t="shared" si="70"/>
        <v/>
      </c>
      <c r="AW198" s="504" t="str">
        <f t="shared" si="71"/>
        <v/>
      </c>
      <c r="AX198" s="507">
        <f t="shared" ca="1" si="72"/>
        <v>545658.62096091127</v>
      </c>
      <c r="AY198" s="290"/>
    </row>
    <row r="199" spans="1:51" x14ac:dyDescent="0.35">
      <c r="A199" s="290"/>
      <c r="B199" s="476" t="s">
        <v>706</v>
      </c>
      <c r="C199" s="477" t="s">
        <v>2941</v>
      </c>
      <c r="D199" s="103" t="s">
        <v>254</v>
      </c>
      <c r="E199" s="103"/>
      <c r="F199" s="360" t="s">
        <v>548</v>
      </c>
      <c r="G199" s="360">
        <v>525</v>
      </c>
      <c r="H199" s="360"/>
      <c r="I199" s="360" t="s">
        <v>2470</v>
      </c>
      <c r="J199" s="104"/>
      <c r="K199" s="431">
        <v>253.57300000000001</v>
      </c>
      <c r="L199" s="138" t="str">
        <f t="shared" si="73"/>
        <v/>
      </c>
      <c r="M199" s="139">
        <f t="shared" si="75"/>
        <v>0</v>
      </c>
      <c r="N199" s="140">
        <f t="shared" si="74"/>
        <v>1407.7750497464763</v>
      </c>
      <c r="O199" s="337">
        <f t="shared" si="79"/>
        <v>356973.74268936325</v>
      </c>
      <c r="P199" s="109">
        <v>1</v>
      </c>
      <c r="Q199" s="143">
        <f t="shared" si="76"/>
        <v>356973.74268936325</v>
      </c>
      <c r="R199" s="111">
        <v>0.13</v>
      </c>
      <c r="S199" s="139">
        <f t="shared" si="77"/>
        <v>403380.32923898043</v>
      </c>
      <c r="T199" s="428"/>
      <c r="U199" s="147">
        <f t="shared" si="78"/>
        <v>403380.32923898043</v>
      </c>
      <c r="V199" s="290"/>
      <c r="W199" s="115"/>
      <c r="X199" s="116" t="s">
        <v>115</v>
      </c>
      <c r="Y199" s="116"/>
      <c r="Z199" s="116"/>
      <c r="AA199" s="116"/>
      <c r="AB199" s="116"/>
      <c r="AC199" s="116"/>
      <c r="AD199" s="117"/>
      <c r="AE199" s="296"/>
      <c r="AF199" s="124" t="str">
        <f t="shared" si="55"/>
        <v/>
      </c>
      <c r="AG199" s="125">
        <f t="shared" ca="1" si="56"/>
        <v>16150.853740115352</v>
      </c>
      <c r="AH199" s="125" t="str">
        <f t="shared" si="57"/>
        <v/>
      </c>
      <c r="AI199" s="125" t="str">
        <f t="shared" si="58"/>
        <v/>
      </c>
      <c r="AJ199" s="125" t="str">
        <f t="shared" si="59"/>
        <v/>
      </c>
      <c r="AK199" s="125" t="str">
        <f t="shared" si="60"/>
        <v/>
      </c>
      <c r="AL199" s="125" t="str">
        <f t="shared" si="61"/>
        <v/>
      </c>
      <c r="AM199" s="126" t="str">
        <f t="shared" si="62"/>
        <v/>
      </c>
      <c r="AN199" s="342">
        <f t="shared" ca="1" si="63"/>
        <v>16150.853740115352</v>
      </c>
      <c r="AO199" s="290"/>
      <c r="AP199" s="503" t="str">
        <f t="shared" si="64"/>
        <v/>
      </c>
      <c r="AQ199" s="504">
        <f t="shared" ca="1" si="65"/>
        <v>403380.32923898043</v>
      </c>
      <c r="AR199" s="504" t="str">
        <f t="shared" si="66"/>
        <v/>
      </c>
      <c r="AS199" s="504" t="str">
        <f t="shared" si="67"/>
        <v/>
      </c>
      <c r="AT199" s="504" t="str">
        <f t="shared" si="68"/>
        <v/>
      </c>
      <c r="AU199" s="504" t="str">
        <f t="shared" si="69"/>
        <v/>
      </c>
      <c r="AV199" s="504" t="str">
        <f t="shared" si="70"/>
        <v/>
      </c>
      <c r="AW199" s="504" t="str">
        <f t="shared" si="71"/>
        <v/>
      </c>
      <c r="AX199" s="507">
        <f t="shared" ca="1" si="72"/>
        <v>403380.32923898043</v>
      </c>
      <c r="AY199" s="290"/>
    </row>
    <row r="200" spans="1:51" x14ac:dyDescent="0.35">
      <c r="A200" s="290"/>
      <c r="B200" s="476" t="s">
        <v>707</v>
      </c>
      <c r="C200" s="477" t="e">
        <v>#N/A</v>
      </c>
      <c r="D200" s="103" t="s">
        <v>254</v>
      </c>
      <c r="E200" s="103"/>
      <c r="F200" s="360" t="s">
        <v>265</v>
      </c>
      <c r="G200" s="360">
        <v>250</v>
      </c>
      <c r="H200" s="360"/>
      <c r="I200" s="360" t="s">
        <v>1030</v>
      </c>
      <c r="J200" s="104"/>
      <c r="K200" s="431">
        <v>42.607199999999999</v>
      </c>
      <c r="L200" s="138" t="str">
        <f t="shared" si="73"/>
        <v/>
      </c>
      <c r="M200" s="139">
        <f t="shared" si="75"/>
        <v>0</v>
      </c>
      <c r="N200" s="140">
        <f t="shared" si="74"/>
        <v>562.2901726186077</v>
      </c>
      <c r="O200" s="337">
        <f t="shared" si="79"/>
        <v>23957.60984279554</v>
      </c>
      <c r="P200" s="109">
        <v>1</v>
      </c>
      <c r="Q200" s="143">
        <f t="shared" si="76"/>
        <v>23957.60984279554</v>
      </c>
      <c r="R200" s="111">
        <v>0.13</v>
      </c>
      <c r="S200" s="139">
        <f t="shared" si="77"/>
        <v>27072.099122358959</v>
      </c>
      <c r="T200" s="428"/>
      <c r="U200" s="147">
        <f t="shared" si="78"/>
        <v>27072.099122358959</v>
      </c>
      <c r="V200" s="290"/>
      <c r="W200" s="115"/>
      <c r="X200" s="116" t="s">
        <v>115</v>
      </c>
      <c r="Y200" s="116"/>
      <c r="Z200" s="116"/>
      <c r="AA200" s="116"/>
      <c r="AB200" s="116"/>
      <c r="AC200" s="116"/>
      <c r="AD200" s="117"/>
      <c r="AE200" s="296"/>
      <c r="AF200" s="124" t="str">
        <f t="shared" si="55"/>
        <v/>
      </c>
      <c r="AG200" s="125">
        <f t="shared" ca="1" si="56"/>
        <v>16150.853740115352</v>
      </c>
      <c r="AH200" s="125" t="str">
        <f t="shared" si="57"/>
        <v/>
      </c>
      <c r="AI200" s="125" t="str">
        <f t="shared" si="58"/>
        <v/>
      </c>
      <c r="AJ200" s="125" t="str">
        <f t="shared" si="59"/>
        <v/>
      </c>
      <c r="AK200" s="125" t="str">
        <f t="shared" si="60"/>
        <v/>
      </c>
      <c r="AL200" s="125" t="str">
        <f t="shared" si="61"/>
        <v/>
      </c>
      <c r="AM200" s="126" t="str">
        <f t="shared" si="62"/>
        <v/>
      </c>
      <c r="AN200" s="342">
        <f t="shared" ca="1" si="63"/>
        <v>16150.853740115352</v>
      </c>
      <c r="AO200" s="290"/>
      <c r="AP200" s="503" t="str">
        <f t="shared" si="64"/>
        <v/>
      </c>
      <c r="AQ200" s="504">
        <f t="shared" ca="1" si="65"/>
        <v>27072.099122358959</v>
      </c>
      <c r="AR200" s="504" t="str">
        <f t="shared" si="66"/>
        <v/>
      </c>
      <c r="AS200" s="504" t="str">
        <f t="shared" si="67"/>
        <v/>
      </c>
      <c r="AT200" s="504" t="str">
        <f t="shared" si="68"/>
        <v/>
      </c>
      <c r="AU200" s="504" t="str">
        <f t="shared" si="69"/>
        <v/>
      </c>
      <c r="AV200" s="504" t="str">
        <f t="shared" si="70"/>
        <v/>
      </c>
      <c r="AW200" s="504" t="str">
        <f t="shared" si="71"/>
        <v/>
      </c>
      <c r="AX200" s="507">
        <f t="shared" ca="1" si="72"/>
        <v>27072.099122358959</v>
      </c>
      <c r="AY200" s="290"/>
    </row>
    <row r="201" spans="1:51" x14ac:dyDescent="0.35">
      <c r="A201" s="290"/>
      <c r="B201" s="476" t="s">
        <v>708</v>
      </c>
      <c r="C201" s="477" t="e">
        <v>#N/A</v>
      </c>
      <c r="D201" s="103" t="s">
        <v>254</v>
      </c>
      <c r="E201" s="103"/>
      <c r="F201" s="360" t="s">
        <v>548</v>
      </c>
      <c r="G201" s="360">
        <v>300</v>
      </c>
      <c r="H201" s="360"/>
      <c r="I201" s="360" t="s">
        <v>2464</v>
      </c>
      <c r="J201" s="104"/>
      <c r="K201" s="431">
        <v>9.7146100000000004</v>
      </c>
      <c r="L201" s="138" t="str">
        <f t="shared" si="73"/>
        <v/>
      </c>
      <c r="M201" s="139">
        <f t="shared" si="75"/>
        <v>0</v>
      </c>
      <c r="N201" s="140">
        <f t="shared" si="74"/>
        <v>692.70147300228837</v>
      </c>
      <c r="O201" s="337">
        <f t="shared" si="79"/>
        <v>6729.3246566427606</v>
      </c>
      <c r="P201" s="109">
        <v>1</v>
      </c>
      <c r="Q201" s="143">
        <f t="shared" si="76"/>
        <v>6729.3246566427606</v>
      </c>
      <c r="R201" s="111">
        <v>0.13</v>
      </c>
      <c r="S201" s="139">
        <f t="shared" si="77"/>
        <v>7604.1368620063186</v>
      </c>
      <c r="T201" s="428"/>
      <c r="U201" s="147">
        <f t="shared" si="78"/>
        <v>7604.1368620063186</v>
      </c>
      <c r="V201" s="290"/>
      <c r="W201" s="115"/>
      <c r="X201" s="116" t="s">
        <v>115</v>
      </c>
      <c r="Y201" s="116"/>
      <c r="Z201" s="116"/>
      <c r="AA201" s="116"/>
      <c r="AB201" s="116"/>
      <c r="AC201" s="116"/>
      <c r="AD201" s="117"/>
      <c r="AE201" s="296"/>
      <c r="AF201" s="124" t="str">
        <f t="shared" ref="AF201:AF264" si="80">IF(W201="","",AF$8)</f>
        <v/>
      </c>
      <c r="AG201" s="125">
        <f t="shared" ref="AG201:AG264" ca="1" si="81">IF(X201="","",AG$8)</f>
        <v>16150.853740115352</v>
      </c>
      <c r="AH201" s="125" t="str">
        <f t="shared" ref="AH201:AH264" si="82">IF(Y201="","",AH$8)</f>
        <v/>
      </c>
      <c r="AI201" s="125" t="str">
        <f t="shared" ref="AI201:AI264" si="83">IF(Z201="","",AI$8)</f>
        <v/>
      </c>
      <c r="AJ201" s="125" t="str">
        <f t="shared" ref="AJ201:AJ264" si="84">IF(AA201="","",AJ$8)</f>
        <v/>
      </c>
      <c r="AK201" s="125" t="str">
        <f t="shared" ref="AK201:AK264" si="85">IF(AB201="","",AK$8)</f>
        <v/>
      </c>
      <c r="AL201" s="125" t="str">
        <f t="shared" ref="AL201:AL264" si="86">IF(AC201="","",AL$8)</f>
        <v/>
      </c>
      <c r="AM201" s="126" t="str">
        <f t="shared" ref="AM201:AM264" si="87">IF(AD201="","",AM$8)</f>
        <v/>
      </c>
      <c r="AN201" s="342">
        <f t="shared" ref="AN201:AN264" ca="1" si="88">SUM(AF201:AM201)</f>
        <v>16150.853740115352</v>
      </c>
      <c r="AO201" s="290"/>
      <c r="AP201" s="503" t="str">
        <f t="shared" si="64"/>
        <v/>
      </c>
      <c r="AQ201" s="504">
        <f t="shared" ca="1" si="65"/>
        <v>7604.1368620063186</v>
      </c>
      <c r="AR201" s="504" t="str">
        <f t="shared" si="66"/>
        <v/>
      </c>
      <c r="AS201" s="504" t="str">
        <f t="shared" si="67"/>
        <v/>
      </c>
      <c r="AT201" s="504" t="str">
        <f t="shared" si="68"/>
        <v/>
      </c>
      <c r="AU201" s="504" t="str">
        <f t="shared" si="69"/>
        <v/>
      </c>
      <c r="AV201" s="504" t="str">
        <f t="shared" si="70"/>
        <v/>
      </c>
      <c r="AW201" s="504" t="str">
        <f t="shared" si="71"/>
        <v/>
      </c>
      <c r="AX201" s="507">
        <f t="shared" ca="1" si="72"/>
        <v>7604.1368620063186</v>
      </c>
      <c r="AY201" s="290"/>
    </row>
    <row r="202" spans="1:51" x14ac:dyDescent="0.35">
      <c r="A202" s="290"/>
      <c r="B202" s="476" t="s">
        <v>709</v>
      </c>
      <c r="C202" s="477" t="e">
        <v>#N/A</v>
      </c>
      <c r="D202" s="103" t="s">
        <v>254</v>
      </c>
      <c r="E202" s="103"/>
      <c r="F202" s="360" t="s">
        <v>548</v>
      </c>
      <c r="G202" s="360">
        <v>300</v>
      </c>
      <c r="H202" s="360"/>
      <c r="I202" s="360" t="s">
        <v>2464</v>
      </c>
      <c r="J202" s="104"/>
      <c r="K202" s="431">
        <v>11.8171</v>
      </c>
      <c r="L202" s="138" t="str">
        <f t="shared" si="73"/>
        <v/>
      </c>
      <c r="M202" s="139">
        <f t="shared" si="75"/>
        <v>0</v>
      </c>
      <c r="N202" s="140">
        <f t="shared" si="74"/>
        <v>692.70147300228837</v>
      </c>
      <c r="O202" s="337">
        <f t="shared" si="79"/>
        <v>8185.7225766153415</v>
      </c>
      <c r="P202" s="109">
        <v>1</v>
      </c>
      <c r="Q202" s="143">
        <f t="shared" si="76"/>
        <v>8185.7225766153415</v>
      </c>
      <c r="R202" s="111">
        <v>0.13</v>
      </c>
      <c r="S202" s="139">
        <f t="shared" si="77"/>
        <v>9249.8665115753356</v>
      </c>
      <c r="T202" s="428"/>
      <c r="U202" s="147">
        <f t="shared" si="78"/>
        <v>9249.8665115753356</v>
      </c>
      <c r="V202" s="290"/>
      <c r="W202" s="115"/>
      <c r="X202" s="116" t="s">
        <v>115</v>
      </c>
      <c r="Y202" s="116"/>
      <c r="Z202" s="116"/>
      <c r="AA202" s="116"/>
      <c r="AB202" s="116"/>
      <c r="AC202" s="116"/>
      <c r="AD202" s="117"/>
      <c r="AE202" s="296"/>
      <c r="AF202" s="124" t="str">
        <f t="shared" si="80"/>
        <v/>
      </c>
      <c r="AG202" s="125">
        <f t="shared" ca="1" si="81"/>
        <v>16150.853740115352</v>
      </c>
      <c r="AH202" s="125" t="str">
        <f t="shared" si="82"/>
        <v/>
      </c>
      <c r="AI202" s="125" t="str">
        <f t="shared" si="83"/>
        <v/>
      </c>
      <c r="AJ202" s="125" t="str">
        <f t="shared" si="84"/>
        <v/>
      </c>
      <c r="AK202" s="125" t="str">
        <f t="shared" si="85"/>
        <v/>
      </c>
      <c r="AL202" s="125" t="str">
        <f t="shared" si="86"/>
        <v/>
      </c>
      <c r="AM202" s="126" t="str">
        <f t="shared" si="87"/>
        <v/>
      </c>
      <c r="AN202" s="342">
        <f t="shared" ca="1" si="88"/>
        <v>16150.853740115352</v>
      </c>
      <c r="AO202" s="290"/>
      <c r="AP202" s="503" t="str">
        <f t="shared" si="64"/>
        <v/>
      </c>
      <c r="AQ202" s="504">
        <f t="shared" ca="1" si="65"/>
        <v>9249.8665115753356</v>
      </c>
      <c r="AR202" s="504" t="str">
        <f t="shared" si="66"/>
        <v/>
      </c>
      <c r="AS202" s="504" t="str">
        <f t="shared" si="67"/>
        <v/>
      </c>
      <c r="AT202" s="504" t="str">
        <f t="shared" si="68"/>
        <v/>
      </c>
      <c r="AU202" s="504" t="str">
        <f t="shared" si="69"/>
        <v/>
      </c>
      <c r="AV202" s="504" t="str">
        <f t="shared" si="70"/>
        <v/>
      </c>
      <c r="AW202" s="504" t="str">
        <f t="shared" si="71"/>
        <v/>
      </c>
      <c r="AX202" s="507">
        <f t="shared" ca="1" si="72"/>
        <v>9249.8665115753356</v>
      </c>
      <c r="AY202" s="290"/>
    </row>
    <row r="203" spans="1:51" x14ac:dyDescent="0.35">
      <c r="A203" s="290"/>
      <c r="B203" s="476" t="s">
        <v>710</v>
      </c>
      <c r="C203" s="477" t="e">
        <v>#N/A</v>
      </c>
      <c r="D203" s="103" t="s">
        <v>254</v>
      </c>
      <c r="E203" s="103"/>
      <c r="F203" s="360" t="s">
        <v>548</v>
      </c>
      <c r="G203" s="360">
        <v>450</v>
      </c>
      <c r="H203" s="360"/>
      <c r="I203" s="360" t="s">
        <v>2468</v>
      </c>
      <c r="J203" s="104"/>
      <c r="K203" s="431">
        <v>8.4680800000000005</v>
      </c>
      <c r="L203" s="138" t="str">
        <f t="shared" si="73"/>
        <v/>
      </c>
      <c r="M203" s="139">
        <f t="shared" si="75"/>
        <v>0</v>
      </c>
      <c r="N203" s="140">
        <f t="shared" si="74"/>
        <v>1163.0714802465704</v>
      </c>
      <c r="O203" s="337">
        <f t="shared" si="79"/>
        <v>9848.9823404463787</v>
      </c>
      <c r="P203" s="109">
        <v>1</v>
      </c>
      <c r="Q203" s="143">
        <f t="shared" si="76"/>
        <v>9848.9823404463787</v>
      </c>
      <c r="R203" s="111">
        <v>0.13</v>
      </c>
      <c r="S203" s="139">
        <f t="shared" si="77"/>
        <v>11129.350044704406</v>
      </c>
      <c r="T203" s="428"/>
      <c r="U203" s="147">
        <f t="shared" si="78"/>
        <v>11129.350044704406</v>
      </c>
      <c r="V203" s="290"/>
      <c r="W203" s="115"/>
      <c r="X203" s="116" t="s">
        <v>115</v>
      </c>
      <c r="Y203" s="116"/>
      <c r="Z203" s="116"/>
      <c r="AA203" s="116"/>
      <c r="AB203" s="116"/>
      <c r="AC203" s="116"/>
      <c r="AD203" s="117"/>
      <c r="AE203" s="296"/>
      <c r="AF203" s="124" t="str">
        <f t="shared" si="80"/>
        <v/>
      </c>
      <c r="AG203" s="125">
        <f t="shared" ca="1" si="81"/>
        <v>16150.853740115352</v>
      </c>
      <c r="AH203" s="125" t="str">
        <f t="shared" si="82"/>
        <v/>
      </c>
      <c r="AI203" s="125" t="str">
        <f t="shared" si="83"/>
        <v/>
      </c>
      <c r="AJ203" s="125" t="str">
        <f t="shared" si="84"/>
        <v/>
      </c>
      <c r="AK203" s="125" t="str">
        <f t="shared" si="85"/>
        <v/>
      </c>
      <c r="AL203" s="125" t="str">
        <f t="shared" si="86"/>
        <v/>
      </c>
      <c r="AM203" s="126" t="str">
        <f t="shared" si="87"/>
        <v/>
      </c>
      <c r="AN203" s="342">
        <f t="shared" ca="1" si="88"/>
        <v>16150.853740115352</v>
      </c>
      <c r="AO203" s="290"/>
      <c r="AP203" s="503" t="str">
        <f t="shared" ref="AP203:AP266" si="89">IF(W203="","",IFERROR(W203*$U203,$U203/$AN203*AF203))</f>
        <v/>
      </c>
      <c r="AQ203" s="504">
        <f t="shared" ref="AQ203:AQ266" ca="1" si="90">IF(X203="","",IFERROR(X203*$U203,$U203/$AN203*AG203))</f>
        <v>11129.350044704406</v>
      </c>
      <c r="AR203" s="504" t="str">
        <f t="shared" ref="AR203:AR266" si="91">IF(Y203="","",IFERROR(Y203*$U203,$U203/$AN203*AH203))</f>
        <v/>
      </c>
      <c r="AS203" s="504" t="str">
        <f t="shared" ref="AS203:AS266" si="92">IF(Z203="","",IFERROR(Z203*$U203,$U203/$AN203*AI203))</f>
        <v/>
      </c>
      <c r="AT203" s="504" t="str">
        <f t="shared" ref="AT203:AT266" si="93">IF(AA203="","",IFERROR(AA203*$U203,$U203/$AN203*AJ203))</f>
        <v/>
      </c>
      <c r="AU203" s="504" t="str">
        <f t="shared" ref="AU203:AU266" si="94">IF(AB203="","",IFERROR(AB203*$U203,$U203/$AN203*AK203))</f>
        <v/>
      </c>
      <c r="AV203" s="504" t="str">
        <f t="shared" ref="AV203:AV266" si="95">IF(AC203="","",IFERROR(AC203*$U203,$U203/$AN203*AL203))</f>
        <v/>
      </c>
      <c r="AW203" s="504" t="str">
        <f t="shared" ref="AW203:AW266" si="96">IF(AD203="","",IFERROR(AD203*$U203,$U203/$AN203*AM203))</f>
        <v/>
      </c>
      <c r="AX203" s="507">
        <f t="shared" ref="AX203:AX266" ca="1" si="97">SUM(AP203:AW203)</f>
        <v>11129.350044704406</v>
      </c>
      <c r="AY203" s="290"/>
    </row>
    <row r="204" spans="1:51" x14ac:dyDescent="0.35">
      <c r="A204" s="290"/>
      <c r="B204" s="476" t="s">
        <v>711</v>
      </c>
      <c r="C204" s="477" t="e">
        <v>#N/A</v>
      </c>
      <c r="D204" s="103" t="s">
        <v>254</v>
      </c>
      <c r="E204" s="103"/>
      <c r="F204" s="360" t="s">
        <v>548</v>
      </c>
      <c r="G204" s="360">
        <v>525</v>
      </c>
      <c r="H204" s="360"/>
      <c r="I204" s="360" t="s">
        <v>2470</v>
      </c>
      <c r="J204" s="104"/>
      <c r="K204" s="431">
        <v>16.8383</v>
      </c>
      <c r="L204" s="138" t="str">
        <f t="shared" si="73"/>
        <v/>
      </c>
      <c r="M204" s="139">
        <f t="shared" si="75"/>
        <v>0</v>
      </c>
      <c r="N204" s="140">
        <f t="shared" si="74"/>
        <v>1407.7750497464763</v>
      </c>
      <c r="O204" s="337">
        <f t="shared" si="79"/>
        <v>23704.538620146093</v>
      </c>
      <c r="P204" s="109">
        <v>1</v>
      </c>
      <c r="Q204" s="143">
        <f t="shared" si="76"/>
        <v>23704.538620146093</v>
      </c>
      <c r="R204" s="111">
        <v>0.13</v>
      </c>
      <c r="S204" s="139">
        <f t="shared" si="77"/>
        <v>26786.128640765084</v>
      </c>
      <c r="T204" s="428"/>
      <c r="U204" s="147">
        <f t="shared" si="78"/>
        <v>26786.128640765084</v>
      </c>
      <c r="V204" s="290"/>
      <c r="W204" s="115"/>
      <c r="X204" s="116" t="s">
        <v>115</v>
      </c>
      <c r="Y204" s="116"/>
      <c r="Z204" s="116"/>
      <c r="AA204" s="116"/>
      <c r="AB204" s="116"/>
      <c r="AC204" s="116"/>
      <c r="AD204" s="117"/>
      <c r="AE204" s="296"/>
      <c r="AF204" s="124" t="str">
        <f t="shared" si="80"/>
        <v/>
      </c>
      <c r="AG204" s="125">
        <f t="shared" ca="1" si="81"/>
        <v>16150.853740115352</v>
      </c>
      <c r="AH204" s="125" t="str">
        <f t="shared" si="82"/>
        <v/>
      </c>
      <c r="AI204" s="125" t="str">
        <f t="shared" si="83"/>
        <v/>
      </c>
      <c r="AJ204" s="125" t="str">
        <f t="shared" si="84"/>
        <v/>
      </c>
      <c r="AK204" s="125" t="str">
        <f t="shared" si="85"/>
        <v/>
      </c>
      <c r="AL204" s="125" t="str">
        <f t="shared" si="86"/>
        <v/>
      </c>
      <c r="AM204" s="126" t="str">
        <f t="shared" si="87"/>
        <v/>
      </c>
      <c r="AN204" s="342">
        <f t="shared" ca="1" si="88"/>
        <v>16150.853740115352</v>
      </c>
      <c r="AO204" s="290"/>
      <c r="AP204" s="503" t="str">
        <f t="shared" si="89"/>
        <v/>
      </c>
      <c r="AQ204" s="504">
        <f t="shared" ca="1" si="90"/>
        <v>26786.128640765084</v>
      </c>
      <c r="AR204" s="504" t="str">
        <f t="shared" si="91"/>
        <v/>
      </c>
      <c r="AS204" s="504" t="str">
        <f t="shared" si="92"/>
        <v/>
      </c>
      <c r="AT204" s="504" t="str">
        <f t="shared" si="93"/>
        <v/>
      </c>
      <c r="AU204" s="504" t="str">
        <f t="shared" si="94"/>
        <v/>
      </c>
      <c r="AV204" s="504" t="str">
        <f t="shared" si="95"/>
        <v/>
      </c>
      <c r="AW204" s="504" t="str">
        <f t="shared" si="96"/>
        <v/>
      </c>
      <c r="AX204" s="507">
        <f t="shared" ca="1" si="97"/>
        <v>26786.128640765084</v>
      </c>
      <c r="AY204" s="290"/>
    </row>
    <row r="205" spans="1:51" x14ac:dyDescent="0.35">
      <c r="A205" s="290"/>
      <c r="B205" s="476" t="s">
        <v>712</v>
      </c>
      <c r="C205" s="477" t="s">
        <v>2941</v>
      </c>
      <c r="D205" s="103" t="s">
        <v>254</v>
      </c>
      <c r="E205" s="103"/>
      <c r="F205" s="360" t="s">
        <v>548</v>
      </c>
      <c r="G205" s="360">
        <v>525</v>
      </c>
      <c r="H205" s="360"/>
      <c r="I205" s="360" t="s">
        <v>2470</v>
      </c>
      <c r="J205" s="104"/>
      <c r="K205" s="431">
        <v>59.011000000000003</v>
      </c>
      <c r="L205" s="138" t="str">
        <f t="shared" si="73"/>
        <v/>
      </c>
      <c r="M205" s="139">
        <f t="shared" si="75"/>
        <v>0</v>
      </c>
      <c r="N205" s="140">
        <f t="shared" si="74"/>
        <v>1407.7750497464763</v>
      </c>
      <c r="O205" s="337">
        <f t="shared" si="79"/>
        <v>83074.213460589308</v>
      </c>
      <c r="P205" s="109">
        <v>1</v>
      </c>
      <c r="Q205" s="143">
        <f t="shared" si="76"/>
        <v>83074.213460589308</v>
      </c>
      <c r="R205" s="111">
        <v>0.13</v>
      </c>
      <c r="S205" s="139">
        <f t="shared" si="77"/>
        <v>93873.861210465911</v>
      </c>
      <c r="T205" s="428"/>
      <c r="U205" s="147">
        <f t="shared" si="78"/>
        <v>93873.861210465911</v>
      </c>
      <c r="V205" s="290"/>
      <c r="W205" s="115"/>
      <c r="X205" s="116" t="s">
        <v>115</v>
      </c>
      <c r="Y205" s="116"/>
      <c r="Z205" s="116"/>
      <c r="AA205" s="116"/>
      <c r="AB205" s="116"/>
      <c r="AC205" s="116"/>
      <c r="AD205" s="117"/>
      <c r="AE205" s="296"/>
      <c r="AF205" s="124" t="str">
        <f t="shared" si="80"/>
        <v/>
      </c>
      <c r="AG205" s="125">
        <f t="shared" ca="1" si="81"/>
        <v>16150.853740115352</v>
      </c>
      <c r="AH205" s="125" t="str">
        <f t="shared" si="82"/>
        <v/>
      </c>
      <c r="AI205" s="125" t="str">
        <f t="shared" si="83"/>
        <v/>
      </c>
      <c r="AJ205" s="125" t="str">
        <f t="shared" si="84"/>
        <v/>
      </c>
      <c r="AK205" s="125" t="str">
        <f t="shared" si="85"/>
        <v/>
      </c>
      <c r="AL205" s="125" t="str">
        <f t="shared" si="86"/>
        <v/>
      </c>
      <c r="AM205" s="126" t="str">
        <f t="shared" si="87"/>
        <v/>
      </c>
      <c r="AN205" s="342">
        <f t="shared" ca="1" si="88"/>
        <v>16150.853740115352</v>
      </c>
      <c r="AO205" s="290"/>
      <c r="AP205" s="503" t="str">
        <f t="shared" si="89"/>
        <v/>
      </c>
      <c r="AQ205" s="504">
        <f t="shared" ca="1" si="90"/>
        <v>93873.861210465911</v>
      </c>
      <c r="AR205" s="504" t="str">
        <f t="shared" si="91"/>
        <v/>
      </c>
      <c r="AS205" s="504" t="str">
        <f t="shared" si="92"/>
        <v/>
      </c>
      <c r="AT205" s="504" t="str">
        <f t="shared" si="93"/>
        <v/>
      </c>
      <c r="AU205" s="504" t="str">
        <f t="shared" si="94"/>
        <v/>
      </c>
      <c r="AV205" s="504" t="str">
        <f t="shared" si="95"/>
        <v/>
      </c>
      <c r="AW205" s="504" t="str">
        <f t="shared" si="96"/>
        <v/>
      </c>
      <c r="AX205" s="507">
        <f t="shared" ca="1" si="97"/>
        <v>93873.861210465911</v>
      </c>
      <c r="AY205" s="290"/>
    </row>
    <row r="206" spans="1:51" x14ac:dyDescent="0.35">
      <c r="A206" s="290"/>
      <c r="B206" s="476" t="s">
        <v>713</v>
      </c>
      <c r="C206" s="477" t="e">
        <v>#N/A</v>
      </c>
      <c r="D206" s="103" t="s">
        <v>254</v>
      </c>
      <c r="E206" s="103"/>
      <c r="F206" s="360" t="s">
        <v>548</v>
      </c>
      <c r="G206" s="360">
        <v>525</v>
      </c>
      <c r="H206" s="360"/>
      <c r="I206" s="360" t="s">
        <v>2470</v>
      </c>
      <c r="J206" s="104"/>
      <c r="K206" s="431">
        <v>10.0192</v>
      </c>
      <c r="L206" s="138" t="str">
        <f t="shared" si="73"/>
        <v/>
      </c>
      <c r="M206" s="139">
        <f t="shared" si="75"/>
        <v>0</v>
      </c>
      <c r="N206" s="140">
        <f t="shared" si="74"/>
        <v>1407.7750497464763</v>
      </c>
      <c r="O206" s="337">
        <f t="shared" si="79"/>
        <v>14104.779778419894</v>
      </c>
      <c r="P206" s="109">
        <v>1</v>
      </c>
      <c r="Q206" s="143">
        <f t="shared" si="76"/>
        <v>14104.779778419894</v>
      </c>
      <c r="R206" s="111">
        <v>0.13</v>
      </c>
      <c r="S206" s="139">
        <f t="shared" si="77"/>
        <v>15938.401149614478</v>
      </c>
      <c r="T206" s="428"/>
      <c r="U206" s="147">
        <f t="shared" si="78"/>
        <v>15938.401149614478</v>
      </c>
      <c r="V206" s="290"/>
      <c r="W206" s="115"/>
      <c r="X206" s="116" t="s">
        <v>115</v>
      </c>
      <c r="Y206" s="116"/>
      <c r="Z206" s="116"/>
      <c r="AA206" s="116"/>
      <c r="AB206" s="116"/>
      <c r="AC206" s="116"/>
      <c r="AD206" s="117"/>
      <c r="AE206" s="296"/>
      <c r="AF206" s="124" t="str">
        <f t="shared" si="80"/>
        <v/>
      </c>
      <c r="AG206" s="125">
        <f t="shared" ca="1" si="81"/>
        <v>16150.853740115352</v>
      </c>
      <c r="AH206" s="125" t="str">
        <f t="shared" si="82"/>
        <v/>
      </c>
      <c r="AI206" s="125" t="str">
        <f t="shared" si="83"/>
        <v/>
      </c>
      <c r="AJ206" s="125" t="str">
        <f t="shared" si="84"/>
        <v/>
      </c>
      <c r="AK206" s="125" t="str">
        <f t="shared" si="85"/>
        <v/>
      </c>
      <c r="AL206" s="125" t="str">
        <f t="shared" si="86"/>
        <v/>
      </c>
      <c r="AM206" s="126" t="str">
        <f t="shared" si="87"/>
        <v/>
      </c>
      <c r="AN206" s="342">
        <f t="shared" ca="1" si="88"/>
        <v>16150.853740115352</v>
      </c>
      <c r="AO206" s="290"/>
      <c r="AP206" s="503" t="str">
        <f t="shared" si="89"/>
        <v/>
      </c>
      <c r="AQ206" s="504">
        <f t="shared" ca="1" si="90"/>
        <v>15938.401149614478</v>
      </c>
      <c r="AR206" s="504" t="str">
        <f t="shared" si="91"/>
        <v/>
      </c>
      <c r="AS206" s="504" t="str">
        <f t="shared" si="92"/>
        <v/>
      </c>
      <c r="AT206" s="504" t="str">
        <f t="shared" si="93"/>
        <v/>
      </c>
      <c r="AU206" s="504" t="str">
        <f t="shared" si="94"/>
        <v/>
      </c>
      <c r="AV206" s="504" t="str">
        <f t="shared" si="95"/>
        <v/>
      </c>
      <c r="AW206" s="504" t="str">
        <f t="shared" si="96"/>
        <v/>
      </c>
      <c r="AX206" s="507">
        <f t="shared" ca="1" si="97"/>
        <v>15938.401149614478</v>
      </c>
      <c r="AY206" s="290"/>
    </row>
    <row r="207" spans="1:51" x14ac:dyDescent="0.35">
      <c r="A207" s="290"/>
      <c r="B207" s="476" t="s">
        <v>714</v>
      </c>
      <c r="C207" s="477" t="e">
        <v>#N/A</v>
      </c>
      <c r="D207" s="103" t="s">
        <v>254</v>
      </c>
      <c r="E207" s="103"/>
      <c r="F207" s="360" t="s">
        <v>548</v>
      </c>
      <c r="G207" s="360">
        <v>525</v>
      </c>
      <c r="H207" s="360"/>
      <c r="I207" s="360" t="s">
        <v>2470</v>
      </c>
      <c r="J207" s="104"/>
      <c r="K207" s="431">
        <v>9.1319599999999994</v>
      </c>
      <c r="L207" s="138" t="str">
        <f t="shared" si="73"/>
        <v/>
      </c>
      <c r="M207" s="139">
        <f t="shared" si="75"/>
        <v>0</v>
      </c>
      <c r="N207" s="140">
        <f t="shared" si="74"/>
        <v>1407.7750497464763</v>
      </c>
      <c r="O207" s="337">
        <f t="shared" si="79"/>
        <v>12855.745443282831</v>
      </c>
      <c r="P207" s="109">
        <v>1</v>
      </c>
      <c r="Q207" s="143">
        <f t="shared" si="76"/>
        <v>12855.745443282831</v>
      </c>
      <c r="R207" s="111">
        <v>0.13</v>
      </c>
      <c r="S207" s="139">
        <f t="shared" si="77"/>
        <v>14526.992350909597</v>
      </c>
      <c r="T207" s="428"/>
      <c r="U207" s="147">
        <f t="shared" si="78"/>
        <v>14526.992350909597</v>
      </c>
      <c r="V207" s="290"/>
      <c r="W207" s="115"/>
      <c r="X207" s="116" t="s">
        <v>115</v>
      </c>
      <c r="Y207" s="116"/>
      <c r="Z207" s="116"/>
      <c r="AA207" s="116"/>
      <c r="AB207" s="116"/>
      <c r="AC207" s="116"/>
      <c r="AD207" s="117"/>
      <c r="AE207" s="296"/>
      <c r="AF207" s="124" t="str">
        <f t="shared" si="80"/>
        <v/>
      </c>
      <c r="AG207" s="125">
        <f t="shared" ca="1" si="81"/>
        <v>16150.853740115352</v>
      </c>
      <c r="AH207" s="125" t="str">
        <f t="shared" si="82"/>
        <v/>
      </c>
      <c r="AI207" s="125" t="str">
        <f t="shared" si="83"/>
        <v/>
      </c>
      <c r="AJ207" s="125" t="str">
        <f t="shared" si="84"/>
        <v/>
      </c>
      <c r="AK207" s="125" t="str">
        <f t="shared" si="85"/>
        <v/>
      </c>
      <c r="AL207" s="125" t="str">
        <f t="shared" si="86"/>
        <v/>
      </c>
      <c r="AM207" s="126" t="str">
        <f t="shared" si="87"/>
        <v/>
      </c>
      <c r="AN207" s="342">
        <f t="shared" ca="1" si="88"/>
        <v>16150.853740115352</v>
      </c>
      <c r="AO207" s="290"/>
      <c r="AP207" s="503" t="str">
        <f t="shared" si="89"/>
        <v/>
      </c>
      <c r="AQ207" s="504">
        <f t="shared" ca="1" si="90"/>
        <v>14526.992350909597</v>
      </c>
      <c r="AR207" s="504" t="str">
        <f t="shared" si="91"/>
        <v/>
      </c>
      <c r="AS207" s="504" t="str">
        <f t="shared" si="92"/>
        <v/>
      </c>
      <c r="AT207" s="504" t="str">
        <f t="shared" si="93"/>
        <v/>
      </c>
      <c r="AU207" s="504" t="str">
        <f t="shared" si="94"/>
        <v/>
      </c>
      <c r="AV207" s="504" t="str">
        <f t="shared" si="95"/>
        <v/>
      </c>
      <c r="AW207" s="504" t="str">
        <f t="shared" si="96"/>
        <v/>
      </c>
      <c r="AX207" s="507">
        <f t="shared" ca="1" si="97"/>
        <v>14526.992350909597</v>
      </c>
      <c r="AY207" s="290"/>
    </row>
    <row r="208" spans="1:51" x14ac:dyDescent="0.35">
      <c r="A208" s="290"/>
      <c r="B208" s="476" t="s">
        <v>715</v>
      </c>
      <c r="C208" s="477" t="e">
        <v>#N/A</v>
      </c>
      <c r="D208" s="103" t="s">
        <v>254</v>
      </c>
      <c r="E208" s="103"/>
      <c r="F208" s="360" t="s">
        <v>548</v>
      </c>
      <c r="G208" s="360">
        <v>525</v>
      </c>
      <c r="H208" s="360"/>
      <c r="I208" s="360" t="s">
        <v>2470</v>
      </c>
      <c r="J208" s="104"/>
      <c r="K208" s="431">
        <v>67.495699999999999</v>
      </c>
      <c r="L208" s="138" t="str">
        <f t="shared" si="73"/>
        <v/>
      </c>
      <c r="M208" s="139">
        <f t="shared" si="75"/>
        <v>0</v>
      </c>
      <c r="N208" s="140">
        <f t="shared" si="74"/>
        <v>1407.7750497464763</v>
      </c>
      <c r="O208" s="337">
        <f t="shared" si="79"/>
        <v>95018.762425173234</v>
      </c>
      <c r="P208" s="109">
        <v>1</v>
      </c>
      <c r="Q208" s="143">
        <f t="shared" si="76"/>
        <v>95018.762425173234</v>
      </c>
      <c r="R208" s="111">
        <v>0.13</v>
      </c>
      <c r="S208" s="139">
        <f t="shared" si="77"/>
        <v>107371.20154044575</v>
      </c>
      <c r="T208" s="428"/>
      <c r="U208" s="147">
        <f t="shared" si="78"/>
        <v>107371.20154044575</v>
      </c>
      <c r="V208" s="290"/>
      <c r="W208" s="115"/>
      <c r="X208" s="116" t="s">
        <v>115</v>
      </c>
      <c r="Y208" s="116"/>
      <c r="Z208" s="116"/>
      <c r="AA208" s="116"/>
      <c r="AB208" s="116"/>
      <c r="AC208" s="116"/>
      <c r="AD208" s="117"/>
      <c r="AE208" s="296"/>
      <c r="AF208" s="124" t="str">
        <f t="shared" si="80"/>
        <v/>
      </c>
      <c r="AG208" s="125">
        <f t="shared" ca="1" si="81"/>
        <v>16150.853740115352</v>
      </c>
      <c r="AH208" s="125" t="str">
        <f t="shared" si="82"/>
        <v/>
      </c>
      <c r="AI208" s="125" t="str">
        <f t="shared" si="83"/>
        <v/>
      </c>
      <c r="AJ208" s="125" t="str">
        <f t="shared" si="84"/>
        <v/>
      </c>
      <c r="AK208" s="125" t="str">
        <f t="shared" si="85"/>
        <v/>
      </c>
      <c r="AL208" s="125" t="str">
        <f t="shared" si="86"/>
        <v/>
      </c>
      <c r="AM208" s="126" t="str">
        <f t="shared" si="87"/>
        <v/>
      </c>
      <c r="AN208" s="342">
        <f t="shared" ca="1" si="88"/>
        <v>16150.853740115352</v>
      </c>
      <c r="AO208" s="290"/>
      <c r="AP208" s="503" t="str">
        <f t="shared" si="89"/>
        <v/>
      </c>
      <c r="AQ208" s="504">
        <f t="shared" ca="1" si="90"/>
        <v>107371.20154044575</v>
      </c>
      <c r="AR208" s="504" t="str">
        <f t="shared" si="91"/>
        <v/>
      </c>
      <c r="AS208" s="504" t="str">
        <f t="shared" si="92"/>
        <v/>
      </c>
      <c r="AT208" s="504" t="str">
        <f t="shared" si="93"/>
        <v/>
      </c>
      <c r="AU208" s="504" t="str">
        <f t="shared" si="94"/>
        <v/>
      </c>
      <c r="AV208" s="504" t="str">
        <f t="shared" si="95"/>
        <v/>
      </c>
      <c r="AW208" s="504" t="str">
        <f t="shared" si="96"/>
        <v/>
      </c>
      <c r="AX208" s="507">
        <f t="shared" ca="1" si="97"/>
        <v>107371.20154044575</v>
      </c>
      <c r="AY208" s="290"/>
    </row>
    <row r="209" spans="1:51" x14ac:dyDescent="0.35">
      <c r="A209" s="290"/>
      <c r="B209" s="476" t="s">
        <v>716</v>
      </c>
      <c r="C209" s="477" t="e">
        <v>#N/A</v>
      </c>
      <c r="D209" s="103" t="s">
        <v>254</v>
      </c>
      <c r="E209" s="103"/>
      <c r="F209" s="360" t="s">
        <v>548</v>
      </c>
      <c r="G209" s="360">
        <v>450</v>
      </c>
      <c r="H209" s="360"/>
      <c r="I209" s="360" t="s">
        <v>2468</v>
      </c>
      <c r="J209" s="104"/>
      <c r="K209" s="431">
        <v>10.212899999999999</v>
      </c>
      <c r="L209" s="138" t="str">
        <f t="shared" si="73"/>
        <v/>
      </c>
      <c r="M209" s="139">
        <f t="shared" si="75"/>
        <v>0</v>
      </c>
      <c r="N209" s="140">
        <f t="shared" si="74"/>
        <v>1163.0714802465704</v>
      </c>
      <c r="O209" s="337">
        <f t="shared" si="79"/>
        <v>11878.332720610199</v>
      </c>
      <c r="P209" s="109">
        <v>1</v>
      </c>
      <c r="Q209" s="143">
        <f t="shared" si="76"/>
        <v>11878.332720610199</v>
      </c>
      <c r="R209" s="111">
        <v>0.13</v>
      </c>
      <c r="S209" s="139">
        <f t="shared" si="77"/>
        <v>13422.515974289523</v>
      </c>
      <c r="T209" s="428"/>
      <c r="U209" s="147">
        <f t="shared" si="78"/>
        <v>13422.515974289523</v>
      </c>
      <c r="V209" s="290"/>
      <c r="W209" s="115"/>
      <c r="X209" s="116" t="s">
        <v>115</v>
      </c>
      <c r="Y209" s="116"/>
      <c r="Z209" s="116"/>
      <c r="AA209" s="116"/>
      <c r="AB209" s="116"/>
      <c r="AC209" s="116"/>
      <c r="AD209" s="117"/>
      <c r="AE209" s="296"/>
      <c r="AF209" s="124" t="str">
        <f t="shared" si="80"/>
        <v/>
      </c>
      <c r="AG209" s="125">
        <f t="shared" ca="1" si="81"/>
        <v>16150.853740115352</v>
      </c>
      <c r="AH209" s="125" t="str">
        <f t="shared" si="82"/>
        <v/>
      </c>
      <c r="AI209" s="125" t="str">
        <f t="shared" si="83"/>
        <v/>
      </c>
      <c r="AJ209" s="125" t="str">
        <f t="shared" si="84"/>
        <v/>
      </c>
      <c r="AK209" s="125" t="str">
        <f t="shared" si="85"/>
        <v/>
      </c>
      <c r="AL209" s="125" t="str">
        <f t="shared" si="86"/>
        <v/>
      </c>
      <c r="AM209" s="126" t="str">
        <f t="shared" si="87"/>
        <v/>
      </c>
      <c r="AN209" s="342">
        <f t="shared" ca="1" si="88"/>
        <v>16150.853740115352</v>
      </c>
      <c r="AO209" s="290"/>
      <c r="AP209" s="503" t="str">
        <f t="shared" si="89"/>
        <v/>
      </c>
      <c r="AQ209" s="504">
        <f t="shared" ca="1" si="90"/>
        <v>13422.515974289523</v>
      </c>
      <c r="AR209" s="504" t="str">
        <f t="shared" si="91"/>
        <v/>
      </c>
      <c r="AS209" s="504" t="str">
        <f t="shared" si="92"/>
        <v/>
      </c>
      <c r="AT209" s="504" t="str">
        <f t="shared" si="93"/>
        <v/>
      </c>
      <c r="AU209" s="504" t="str">
        <f t="shared" si="94"/>
        <v/>
      </c>
      <c r="AV209" s="504" t="str">
        <f t="shared" si="95"/>
        <v/>
      </c>
      <c r="AW209" s="504" t="str">
        <f t="shared" si="96"/>
        <v/>
      </c>
      <c r="AX209" s="507">
        <f t="shared" ca="1" si="97"/>
        <v>13422.515974289523</v>
      </c>
      <c r="AY209" s="290"/>
    </row>
    <row r="210" spans="1:51" x14ac:dyDescent="0.35">
      <c r="A210" s="290"/>
      <c r="B210" s="476" t="s">
        <v>717</v>
      </c>
      <c r="C210" s="477" t="e">
        <v>#N/A</v>
      </c>
      <c r="D210" s="103" t="s">
        <v>254</v>
      </c>
      <c r="E210" s="103"/>
      <c r="F210" s="360" t="s">
        <v>548</v>
      </c>
      <c r="G210" s="360">
        <v>525</v>
      </c>
      <c r="H210" s="360"/>
      <c r="I210" s="360" t="s">
        <v>2470</v>
      </c>
      <c r="J210" s="104"/>
      <c r="K210" s="431">
        <v>15.4041</v>
      </c>
      <c r="L210" s="138" t="str">
        <f t="shared" si="73"/>
        <v/>
      </c>
      <c r="M210" s="139">
        <f t="shared" si="75"/>
        <v>0</v>
      </c>
      <c r="N210" s="140">
        <f t="shared" si="74"/>
        <v>1407.7750497464763</v>
      </c>
      <c r="O210" s="337">
        <f t="shared" si="79"/>
        <v>21685.507643799694</v>
      </c>
      <c r="P210" s="109">
        <v>1</v>
      </c>
      <c r="Q210" s="143">
        <f t="shared" si="76"/>
        <v>21685.507643799694</v>
      </c>
      <c r="R210" s="111">
        <v>0.13</v>
      </c>
      <c r="S210" s="139">
        <f t="shared" si="77"/>
        <v>24504.623637493652</v>
      </c>
      <c r="T210" s="428"/>
      <c r="U210" s="147">
        <f t="shared" si="78"/>
        <v>24504.623637493652</v>
      </c>
      <c r="V210" s="290"/>
      <c r="W210" s="115"/>
      <c r="X210" s="116" t="s">
        <v>115</v>
      </c>
      <c r="Y210" s="116"/>
      <c r="Z210" s="116"/>
      <c r="AA210" s="116"/>
      <c r="AB210" s="116"/>
      <c r="AC210" s="116"/>
      <c r="AD210" s="117"/>
      <c r="AE210" s="296"/>
      <c r="AF210" s="124" t="str">
        <f t="shared" si="80"/>
        <v/>
      </c>
      <c r="AG210" s="125">
        <f t="shared" ca="1" si="81"/>
        <v>16150.853740115352</v>
      </c>
      <c r="AH210" s="125" t="str">
        <f t="shared" si="82"/>
        <v/>
      </c>
      <c r="AI210" s="125" t="str">
        <f t="shared" si="83"/>
        <v/>
      </c>
      <c r="AJ210" s="125" t="str">
        <f t="shared" si="84"/>
        <v/>
      </c>
      <c r="AK210" s="125" t="str">
        <f t="shared" si="85"/>
        <v/>
      </c>
      <c r="AL210" s="125" t="str">
        <f t="shared" si="86"/>
        <v/>
      </c>
      <c r="AM210" s="126" t="str">
        <f t="shared" si="87"/>
        <v/>
      </c>
      <c r="AN210" s="342">
        <f t="shared" ca="1" si="88"/>
        <v>16150.853740115352</v>
      </c>
      <c r="AO210" s="290"/>
      <c r="AP210" s="503" t="str">
        <f t="shared" si="89"/>
        <v/>
      </c>
      <c r="AQ210" s="504">
        <f t="shared" ca="1" si="90"/>
        <v>24504.623637493652</v>
      </c>
      <c r="AR210" s="504" t="str">
        <f t="shared" si="91"/>
        <v/>
      </c>
      <c r="AS210" s="504" t="str">
        <f t="shared" si="92"/>
        <v/>
      </c>
      <c r="AT210" s="504" t="str">
        <f t="shared" si="93"/>
        <v/>
      </c>
      <c r="AU210" s="504" t="str">
        <f t="shared" si="94"/>
        <v/>
      </c>
      <c r="AV210" s="504" t="str">
        <f t="shared" si="95"/>
        <v/>
      </c>
      <c r="AW210" s="504" t="str">
        <f t="shared" si="96"/>
        <v/>
      </c>
      <c r="AX210" s="507">
        <f t="shared" ca="1" si="97"/>
        <v>24504.623637493652</v>
      </c>
      <c r="AY210" s="290"/>
    </row>
    <row r="211" spans="1:51" x14ac:dyDescent="0.35">
      <c r="A211" s="290"/>
      <c r="B211" s="476" t="s">
        <v>718</v>
      </c>
      <c r="C211" s="477" t="e">
        <v>#N/A</v>
      </c>
      <c r="D211" s="103" t="s">
        <v>254</v>
      </c>
      <c r="E211" s="103"/>
      <c r="F211" s="360" t="s">
        <v>548</v>
      </c>
      <c r="G211" s="360">
        <v>300</v>
      </c>
      <c r="H211" s="360"/>
      <c r="I211" s="360" t="s">
        <v>2464</v>
      </c>
      <c r="J211" s="104"/>
      <c r="K211" s="431">
        <v>10.623799999999999</v>
      </c>
      <c r="L211" s="138" t="str">
        <f t="shared" si="73"/>
        <v/>
      </c>
      <c r="M211" s="139">
        <f t="shared" si="75"/>
        <v>0</v>
      </c>
      <c r="N211" s="140">
        <f t="shared" si="74"/>
        <v>692.70147300228837</v>
      </c>
      <c r="O211" s="337">
        <f t="shared" si="79"/>
        <v>7359.1219088817106</v>
      </c>
      <c r="P211" s="109">
        <v>1</v>
      </c>
      <c r="Q211" s="143">
        <f t="shared" si="76"/>
        <v>7359.1219088817106</v>
      </c>
      <c r="R211" s="111">
        <v>0.13</v>
      </c>
      <c r="S211" s="139">
        <f t="shared" si="77"/>
        <v>8315.807757036333</v>
      </c>
      <c r="T211" s="428"/>
      <c r="U211" s="147">
        <f t="shared" si="78"/>
        <v>8315.807757036333</v>
      </c>
      <c r="V211" s="290"/>
      <c r="W211" s="115"/>
      <c r="X211" s="116" t="s">
        <v>115</v>
      </c>
      <c r="Y211" s="116"/>
      <c r="Z211" s="116"/>
      <c r="AA211" s="116"/>
      <c r="AB211" s="116"/>
      <c r="AC211" s="116"/>
      <c r="AD211" s="117"/>
      <c r="AE211" s="296"/>
      <c r="AF211" s="124" t="str">
        <f t="shared" si="80"/>
        <v/>
      </c>
      <c r="AG211" s="125">
        <f t="shared" ca="1" si="81"/>
        <v>16150.853740115352</v>
      </c>
      <c r="AH211" s="125" t="str">
        <f t="shared" si="82"/>
        <v/>
      </c>
      <c r="AI211" s="125" t="str">
        <f t="shared" si="83"/>
        <v/>
      </c>
      <c r="AJ211" s="125" t="str">
        <f t="shared" si="84"/>
        <v/>
      </c>
      <c r="AK211" s="125" t="str">
        <f t="shared" si="85"/>
        <v/>
      </c>
      <c r="AL211" s="125" t="str">
        <f t="shared" si="86"/>
        <v/>
      </c>
      <c r="AM211" s="126" t="str">
        <f t="shared" si="87"/>
        <v/>
      </c>
      <c r="AN211" s="342">
        <f t="shared" ca="1" si="88"/>
        <v>16150.853740115352</v>
      </c>
      <c r="AO211" s="290"/>
      <c r="AP211" s="503" t="str">
        <f t="shared" si="89"/>
        <v/>
      </c>
      <c r="AQ211" s="504">
        <f t="shared" ca="1" si="90"/>
        <v>8315.807757036333</v>
      </c>
      <c r="AR211" s="504" t="str">
        <f t="shared" si="91"/>
        <v/>
      </c>
      <c r="AS211" s="504" t="str">
        <f t="shared" si="92"/>
        <v/>
      </c>
      <c r="AT211" s="504" t="str">
        <f t="shared" si="93"/>
        <v/>
      </c>
      <c r="AU211" s="504" t="str">
        <f t="shared" si="94"/>
        <v/>
      </c>
      <c r="AV211" s="504" t="str">
        <f t="shared" si="95"/>
        <v/>
      </c>
      <c r="AW211" s="504" t="str">
        <f t="shared" si="96"/>
        <v/>
      </c>
      <c r="AX211" s="507">
        <f t="shared" ca="1" si="97"/>
        <v>8315.807757036333</v>
      </c>
      <c r="AY211" s="290"/>
    </row>
    <row r="212" spans="1:51" x14ac:dyDescent="0.35">
      <c r="A212" s="290"/>
      <c r="B212" s="476" t="s">
        <v>719</v>
      </c>
      <c r="C212" s="477" t="e">
        <v>#N/A</v>
      </c>
      <c r="D212" s="103" t="s">
        <v>254</v>
      </c>
      <c r="E212" s="103"/>
      <c r="F212" s="360" t="s">
        <v>548</v>
      </c>
      <c r="G212" s="360">
        <v>300</v>
      </c>
      <c r="H212" s="360"/>
      <c r="I212" s="360" t="s">
        <v>2464</v>
      </c>
      <c r="J212" s="104"/>
      <c r="K212" s="431">
        <v>12.4702</v>
      </c>
      <c r="L212" s="138" t="str">
        <f t="shared" si="73"/>
        <v/>
      </c>
      <c r="M212" s="139">
        <f t="shared" si="75"/>
        <v>0</v>
      </c>
      <c r="N212" s="140">
        <f t="shared" si="74"/>
        <v>692.70147300228837</v>
      </c>
      <c r="O212" s="337">
        <f t="shared" si="79"/>
        <v>8638.1259086331356</v>
      </c>
      <c r="P212" s="109">
        <v>1</v>
      </c>
      <c r="Q212" s="143">
        <f t="shared" si="76"/>
        <v>8638.1259086331356</v>
      </c>
      <c r="R212" s="111">
        <v>0.13</v>
      </c>
      <c r="S212" s="139">
        <f t="shared" si="77"/>
        <v>9761.0822767554419</v>
      </c>
      <c r="T212" s="428"/>
      <c r="U212" s="147">
        <f t="shared" si="78"/>
        <v>9761.0822767554419</v>
      </c>
      <c r="V212" s="290"/>
      <c r="W212" s="115"/>
      <c r="X212" s="116" t="s">
        <v>115</v>
      </c>
      <c r="Y212" s="116"/>
      <c r="Z212" s="116"/>
      <c r="AA212" s="116"/>
      <c r="AB212" s="116"/>
      <c r="AC212" s="116"/>
      <c r="AD212" s="117"/>
      <c r="AE212" s="296"/>
      <c r="AF212" s="124" t="str">
        <f t="shared" si="80"/>
        <v/>
      </c>
      <c r="AG212" s="125">
        <f t="shared" ca="1" si="81"/>
        <v>16150.853740115352</v>
      </c>
      <c r="AH212" s="125" t="str">
        <f t="shared" si="82"/>
        <v/>
      </c>
      <c r="AI212" s="125" t="str">
        <f t="shared" si="83"/>
        <v/>
      </c>
      <c r="AJ212" s="125" t="str">
        <f t="shared" si="84"/>
        <v/>
      </c>
      <c r="AK212" s="125" t="str">
        <f t="shared" si="85"/>
        <v/>
      </c>
      <c r="AL212" s="125" t="str">
        <f t="shared" si="86"/>
        <v/>
      </c>
      <c r="AM212" s="126" t="str">
        <f t="shared" si="87"/>
        <v/>
      </c>
      <c r="AN212" s="342">
        <f t="shared" ca="1" si="88"/>
        <v>16150.853740115352</v>
      </c>
      <c r="AO212" s="290"/>
      <c r="AP212" s="503" t="str">
        <f t="shared" si="89"/>
        <v/>
      </c>
      <c r="AQ212" s="504">
        <f t="shared" ca="1" si="90"/>
        <v>9761.0822767554419</v>
      </c>
      <c r="AR212" s="504" t="str">
        <f t="shared" si="91"/>
        <v/>
      </c>
      <c r="AS212" s="504" t="str">
        <f t="shared" si="92"/>
        <v/>
      </c>
      <c r="AT212" s="504" t="str">
        <f t="shared" si="93"/>
        <v/>
      </c>
      <c r="AU212" s="504" t="str">
        <f t="shared" si="94"/>
        <v/>
      </c>
      <c r="AV212" s="504" t="str">
        <f t="shared" si="95"/>
        <v/>
      </c>
      <c r="AW212" s="504" t="str">
        <f t="shared" si="96"/>
        <v/>
      </c>
      <c r="AX212" s="507">
        <f t="shared" ca="1" si="97"/>
        <v>9761.0822767554419</v>
      </c>
      <c r="AY212" s="290"/>
    </row>
    <row r="213" spans="1:51" x14ac:dyDescent="0.35">
      <c r="A213" s="290"/>
      <c r="B213" s="476" t="s">
        <v>720</v>
      </c>
      <c r="C213" s="477" t="s">
        <v>2927</v>
      </c>
      <c r="D213" s="103" t="s">
        <v>254</v>
      </c>
      <c r="E213" s="103"/>
      <c r="F213" s="360" t="s">
        <v>548</v>
      </c>
      <c r="G213" s="360">
        <v>375</v>
      </c>
      <c r="H213" s="360"/>
      <c r="I213" s="360" t="s">
        <v>2466</v>
      </c>
      <c r="J213" s="104"/>
      <c r="K213" s="431">
        <v>147.572</v>
      </c>
      <c r="L213" s="138" t="str">
        <f t="shared" ref="L213:L276" si="98">IFERROR(VLOOKUP(H213,UR_N1,3,FALSE),"")</f>
        <v/>
      </c>
      <c r="M213" s="139">
        <f t="shared" si="75"/>
        <v>0</v>
      </c>
      <c r="N213" s="140">
        <f t="shared" ref="N213:N276" si="99">IFERROR(VLOOKUP(I213,UR_N1,3,FALSE),"")</f>
        <v>900.7759335185624</v>
      </c>
      <c r="O213" s="337">
        <f t="shared" si="79"/>
        <v>132929.30606120129</v>
      </c>
      <c r="P213" s="109">
        <v>1</v>
      </c>
      <c r="Q213" s="143">
        <f t="shared" si="76"/>
        <v>132929.30606120129</v>
      </c>
      <c r="R213" s="111">
        <v>0.13</v>
      </c>
      <c r="S213" s="139">
        <f t="shared" si="77"/>
        <v>150210.11584915745</v>
      </c>
      <c r="T213" s="428"/>
      <c r="U213" s="147">
        <f t="shared" si="78"/>
        <v>150210.11584915745</v>
      </c>
      <c r="V213" s="290"/>
      <c r="W213" s="115"/>
      <c r="X213" s="116" t="s">
        <v>115</v>
      </c>
      <c r="Y213" s="116"/>
      <c r="Z213" s="116"/>
      <c r="AA213" s="116"/>
      <c r="AB213" s="116"/>
      <c r="AC213" s="116"/>
      <c r="AD213" s="117"/>
      <c r="AE213" s="296"/>
      <c r="AF213" s="124" t="str">
        <f t="shared" si="80"/>
        <v/>
      </c>
      <c r="AG213" s="125">
        <f t="shared" ca="1" si="81"/>
        <v>16150.853740115352</v>
      </c>
      <c r="AH213" s="125" t="str">
        <f t="shared" si="82"/>
        <v/>
      </c>
      <c r="AI213" s="125" t="str">
        <f t="shared" si="83"/>
        <v/>
      </c>
      <c r="AJ213" s="125" t="str">
        <f t="shared" si="84"/>
        <v/>
      </c>
      <c r="AK213" s="125" t="str">
        <f t="shared" si="85"/>
        <v/>
      </c>
      <c r="AL213" s="125" t="str">
        <f t="shared" si="86"/>
        <v/>
      </c>
      <c r="AM213" s="126" t="str">
        <f t="shared" si="87"/>
        <v/>
      </c>
      <c r="AN213" s="342">
        <f t="shared" ca="1" si="88"/>
        <v>16150.853740115352</v>
      </c>
      <c r="AO213" s="290"/>
      <c r="AP213" s="503" t="str">
        <f t="shared" si="89"/>
        <v/>
      </c>
      <c r="AQ213" s="504">
        <f t="shared" ca="1" si="90"/>
        <v>150210.11584915745</v>
      </c>
      <c r="AR213" s="504" t="str">
        <f t="shared" si="91"/>
        <v/>
      </c>
      <c r="AS213" s="504" t="str">
        <f t="shared" si="92"/>
        <v/>
      </c>
      <c r="AT213" s="504" t="str">
        <f t="shared" si="93"/>
        <v/>
      </c>
      <c r="AU213" s="504" t="str">
        <f t="shared" si="94"/>
        <v/>
      </c>
      <c r="AV213" s="504" t="str">
        <f t="shared" si="95"/>
        <v/>
      </c>
      <c r="AW213" s="504" t="str">
        <f t="shared" si="96"/>
        <v/>
      </c>
      <c r="AX213" s="507">
        <f t="shared" ca="1" si="97"/>
        <v>150210.11584915745</v>
      </c>
      <c r="AY213" s="290"/>
    </row>
    <row r="214" spans="1:51" x14ac:dyDescent="0.35">
      <c r="A214" s="290"/>
      <c r="B214" s="476" t="s">
        <v>721</v>
      </c>
      <c r="C214" s="477" t="e">
        <v>#N/A</v>
      </c>
      <c r="D214" s="103" t="s">
        <v>254</v>
      </c>
      <c r="E214" s="103"/>
      <c r="F214" s="360" t="s">
        <v>548</v>
      </c>
      <c r="G214" s="360">
        <v>450</v>
      </c>
      <c r="H214" s="360"/>
      <c r="I214" s="360" t="s">
        <v>2468</v>
      </c>
      <c r="J214" s="104"/>
      <c r="K214" s="431">
        <v>17.323799999999999</v>
      </c>
      <c r="L214" s="138" t="str">
        <f t="shared" si="98"/>
        <v/>
      </c>
      <c r="M214" s="139">
        <f t="shared" ref="M214:M277" si="100">IFERROR(L214*J214,0)</f>
        <v>0</v>
      </c>
      <c r="N214" s="140">
        <f t="shared" si="99"/>
        <v>1163.0714802465704</v>
      </c>
      <c r="O214" s="337">
        <f t="shared" si="79"/>
        <v>20148.817709495535</v>
      </c>
      <c r="P214" s="109">
        <v>1</v>
      </c>
      <c r="Q214" s="143">
        <f t="shared" ref="Q214:Q277" si="101">O214*P214</f>
        <v>20148.817709495535</v>
      </c>
      <c r="R214" s="111">
        <v>0.13</v>
      </c>
      <c r="S214" s="139">
        <f t="shared" ref="S214:S277" si="102">Q214*(1+R214)</f>
        <v>22768.164011729954</v>
      </c>
      <c r="T214" s="428"/>
      <c r="U214" s="147">
        <f t="shared" ref="U214:U277" si="103">(S214*(1-T214))+M214</f>
        <v>22768.164011729954</v>
      </c>
      <c r="V214" s="290"/>
      <c r="W214" s="115"/>
      <c r="X214" s="116" t="s">
        <v>115</v>
      </c>
      <c r="Y214" s="116"/>
      <c r="Z214" s="116"/>
      <c r="AA214" s="116"/>
      <c r="AB214" s="116"/>
      <c r="AC214" s="116"/>
      <c r="AD214" s="117"/>
      <c r="AE214" s="296"/>
      <c r="AF214" s="124" t="str">
        <f t="shared" si="80"/>
        <v/>
      </c>
      <c r="AG214" s="125">
        <f t="shared" ca="1" si="81"/>
        <v>16150.853740115352</v>
      </c>
      <c r="AH214" s="125" t="str">
        <f t="shared" si="82"/>
        <v/>
      </c>
      <c r="AI214" s="125" t="str">
        <f t="shared" si="83"/>
        <v/>
      </c>
      <c r="AJ214" s="125" t="str">
        <f t="shared" si="84"/>
        <v/>
      </c>
      <c r="AK214" s="125" t="str">
        <f t="shared" si="85"/>
        <v/>
      </c>
      <c r="AL214" s="125" t="str">
        <f t="shared" si="86"/>
        <v/>
      </c>
      <c r="AM214" s="126" t="str">
        <f t="shared" si="87"/>
        <v/>
      </c>
      <c r="AN214" s="342">
        <f t="shared" ca="1" si="88"/>
        <v>16150.853740115352</v>
      </c>
      <c r="AO214" s="290"/>
      <c r="AP214" s="503" t="str">
        <f t="shared" si="89"/>
        <v/>
      </c>
      <c r="AQ214" s="504">
        <f t="shared" ca="1" si="90"/>
        <v>22768.164011729954</v>
      </c>
      <c r="AR214" s="504" t="str">
        <f t="shared" si="91"/>
        <v/>
      </c>
      <c r="AS214" s="504" t="str">
        <f t="shared" si="92"/>
        <v/>
      </c>
      <c r="AT214" s="504" t="str">
        <f t="shared" si="93"/>
        <v/>
      </c>
      <c r="AU214" s="504" t="str">
        <f t="shared" si="94"/>
        <v/>
      </c>
      <c r="AV214" s="504" t="str">
        <f t="shared" si="95"/>
        <v/>
      </c>
      <c r="AW214" s="504" t="str">
        <f t="shared" si="96"/>
        <v/>
      </c>
      <c r="AX214" s="507">
        <f t="shared" ca="1" si="97"/>
        <v>22768.164011729954</v>
      </c>
      <c r="AY214" s="290"/>
    </row>
    <row r="215" spans="1:51" x14ac:dyDescent="0.35">
      <c r="A215" s="290"/>
      <c r="B215" s="476" t="s">
        <v>722</v>
      </c>
      <c r="C215" s="477" t="e">
        <v>#N/A</v>
      </c>
      <c r="D215" s="103" t="s">
        <v>254</v>
      </c>
      <c r="E215" s="103"/>
      <c r="F215" s="360" t="s">
        <v>548</v>
      </c>
      <c r="G215" s="360">
        <v>450</v>
      </c>
      <c r="H215" s="360"/>
      <c r="I215" s="360" t="s">
        <v>2468</v>
      </c>
      <c r="J215" s="104"/>
      <c r="K215" s="431">
        <v>17.454000000000001</v>
      </c>
      <c r="L215" s="138" t="str">
        <f t="shared" si="98"/>
        <v/>
      </c>
      <c r="M215" s="139">
        <f t="shared" si="100"/>
        <v>0</v>
      </c>
      <c r="N215" s="140">
        <f t="shared" si="99"/>
        <v>1163.0714802465704</v>
      </c>
      <c r="O215" s="337">
        <f t="shared" si="79"/>
        <v>20300.249616223642</v>
      </c>
      <c r="P215" s="109">
        <v>1</v>
      </c>
      <c r="Q215" s="143">
        <f t="shared" si="101"/>
        <v>20300.249616223642</v>
      </c>
      <c r="R215" s="111">
        <v>0.13</v>
      </c>
      <c r="S215" s="139">
        <f t="shared" si="102"/>
        <v>22939.282066332715</v>
      </c>
      <c r="T215" s="428"/>
      <c r="U215" s="147">
        <f t="shared" si="103"/>
        <v>22939.282066332715</v>
      </c>
      <c r="V215" s="290"/>
      <c r="W215" s="115"/>
      <c r="X215" s="116" t="s">
        <v>115</v>
      </c>
      <c r="Y215" s="116"/>
      <c r="Z215" s="116"/>
      <c r="AA215" s="116"/>
      <c r="AB215" s="116"/>
      <c r="AC215" s="116"/>
      <c r="AD215" s="117"/>
      <c r="AE215" s="296"/>
      <c r="AF215" s="124" t="str">
        <f t="shared" si="80"/>
        <v/>
      </c>
      <c r="AG215" s="125">
        <f t="shared" ca="1" si="81"/>
        <v>16150.853740115352</v>
      </c>
      <c r="AH215" s="125" t="str">
        <f t="shared" si="82"/>
        <v/>
      </c>
      <c r="AI215" s="125" t="str">
        <f t="shared" si="83"/>
        <v/>
      </c>
      <c r="AJ215" s="125" t="str">
        <f t="shared" si="84"/>
        <v/>
      </c>
      <c r="AK215" s="125" t="str">
        <f t="shared" si="85"/>
        <v/>
      </c>
      <c r="AL215" s="125" t="str">
        <f t="shared" si="86"/>
        <v/>
      </c>
      <c r="AM215" s="126" t="str">
        <f t="shared" si="87"/>
        <v/>
      </c>
      <c r="AN215" s="342">
        <f t="shared" ca="1" si="88"/>
        <v>16150.853740115352</v>
      </c>
      <c r="AO215" s="290"/>
      <c r="AP215" s="503" t="str">
        <f t="shared" si="89"/>
        <v/>
      </c>
      <c r="AQ215" s="504">
        <f t="shared" ca="1" si="90"/>
        <v>22939.282066332715</v>
      </c>
      <c r="AR215" s="504" t="str">
        <f t="shared" si="91"/>
        <v/>
      </c>
      <c r="AS215" s="504" t="str">
        <f t="shared" si="92"/>
        <v/>
      </c>
      <c r="AT215" s="504" t="str">
        <f t="shared" si="93"/>
        <v/>
      </c>
      <c r="AU215" s="504" t="str">
        <f t="shared" si="94"/>
        <v/>
      </c>
      <c r="AV215" s="504" t="str">
        <f t="shared" si="95"/>
        <v/>
      </c>
      <c r="AW215" s="504" t="str">
        <f t="shared" si="96"/>
        <v/>
      </c>
      <c r="AX215" s="507">
        <f t="shared" ca="1" si="97"/>
        <v>22939.282066332715</v>
      </c>
      <c r="AY215" s="290"/>
    </row>
    <row r="216" spans="1:51" x14ac:dyDescent="0.35">
      <c r="A216" s="290"/>
      <c r="B216" s="476" t="s">
        <v>723</v>
      </c>
      <c r="C216" s="477" t="e">
        <v>#N/A</v>
      </c>
      <c r="D216" s="103" t="s">
        <v>254</v>
      </c>
      <c r="E216" s="103"/>
      <c r="F216" s="360" t="s">
        <v>548</v>
      </c>
      <c r="G216" s="360">
        <v>450</v>
      </c>
      <c r="H216" s="360"/>
      <c r="I216" s="360" t="s">
        <v>2468</v>
      </c>
      <c r="J216" s="104"/>
      <c r="K216" s="431">
        <v>6.5366200000000001</v>
      </c>
      <c r="L216" s="138" t="str">
        <f t="shared" si="98"/>
        <v/>
      </c>
      <c r="M216" s="139">
        <f t="shared" si="100"/>
        <v>0</v>
      </c>
      <c r="N216" s="140">
        <f t="shared" si="99"/>
        <v>1163.0714802465704</v>
      </c>
      <c r="O216" s="337">
        <f t="shared" si="79"/>
        <v>7602.5562992093373</v>
      </c>
      <c r="P216" s="109">
        <v>1</v>
      </c>
      <c r="Q216" s="143">
        <f t="shared" si="101"/>
        <v>7602.5562992093373</v>
      </c>
      <c r="R216" s="111">
        <v>0.13</v>
      </c>
      <c r="S216" s="139">
        <f t="shared" si="102"/>
        <v>8590.88861810655</v>
      </c>
      <c r="T216" s="428"/>
      <c r="U216" s="147">
        <f t="shared" si="103"/>
        <v>8590.88861810655</v>
      </c>
      <c r="V216" s="290"/>
      <c r="W216" s="115"/>
      <c r="X216" s="116" t="s">
        <v>115</v>
      </c>
      <c r="Y216" s="116"/>
      <c r="Z216" s="116"/>
      <c r="AA216" s="116"/>
      <c r="AB216" s="116"/>
      <c r="AC216" s="116"/>
      <c r="AD216" s="117"/>
      <c r="AE216" s="296"/>
      <c r="AF216" s="124" t="str">
        <f t="shared" si="80"/>
        <v/>
      </c>
      <c r="AG216" s="125">
        <f t="shared" ca="1" si="81"/>
        <v>16150.853740115352</v>
      </c>
      <c r="AH216" s="125" t="str">
        <f t="shared" si="82"/>
        <v/>
      </c>
      <c r="AI216" s="125" t="str">
        <f t="shared" si="83"/>
        <v/>
      </c>
      <c r="AJ216" s="125" t="str">
        <f t="shared" si="84"/>
        <v/>
      </c>
      <c r="AK216" s="125" t="str">
        <f t="shared" si="85"/>
        <v/>
      </c>
      <c r="AL216" s="125" t="str">
        <f t="shared" si="86"/>
        <v/>
      </c>
      <c r="AM216" s="126" t="str">
        <f t="shared" si="87"/>
        <v/>
      </c>
      <c r="AN216" s="342">
        <f t="shared" ca="1" si="88"/>
        <v>16150.853740115352</v>
      </c>
      <c r="AO216" s="290"/>
      <c r="AP216" s="503" t="str">
        <f t="shared" si="89"/>
        <v/>
      </c>
      <c r="AQ216" s="504">
        <f t="shared" ca="1" si="90"/>
        <v>8590.88861810655</v>
      </c>
      <c r="AR216" s="504" t="str">
        <f t="shared" si="91"/>
        <v/>
      </c>
      <c r="AS216" s="504" t="str">
        <f t="shared" si="92"/>
        <v/>
      </c>
      <c r="AT216" s="504" t="str">
        <f t="shared" si="93"/>
        <v/>
      </c>
      <c r="AU216" s="504" t="str">
        <f t="shared" si="94"/>
        <v/>
      </c>
      <c r="AV216" s="504" t="str">
        <f t="shared" si="95"/>
        <v/>
      </c>
      <c r="AW216" s="504" t="str">
        <f t="shared" si="96"/>
        <v/>
      </c>
      <c r="AX216" s="507">
        <f t="shared" ca="1" si="97"/>
        <v>8590.88861810655</v>
      </c>
      <c r="AY216" s="290"/>
    </row>
    <row r="217" spans="1:51" x14ac:dyDescent="0.35">
      <c r="A217" s="290"/>
      <c r="B217" s="476" t="s">
        <v>724</v>
      </c>
      <c r="C217" s="477" t="e">
        <v>#N/A</v>
      </c>
      <c r="D217" s="103" t="s">
        <v>254</v>
      </c>
      <c r="E217" s="103"/>
      <c r="F217" s="360" t="s">
        <v>548</v>
      </c>
      <c r="G217" s="360">
        <v>450</v>
      </c>
      <c r="H217" s="360"/>
      <c r="I217" s="360" t="s">
        <v>2468</v>
      </c>
      <c r="J217" s="104"/>
      <c r="K217" s="431">
        <v>5.7975300000000001</v>
      </c>
      <c r="L217" s="138" t="str">
        <f t="shared" si="98"/>
        <v/>
      </c>
      <c r="M217" s="139">
        <f t="shared" si="100"/>
        <v>0</v>
      </c>
      <c r="N217" s="140">
        <f t="shared" si="99"/>
        <v>1163.0714802465704</v>
      </c>
      <c r="O217" s="337">
        <f t="shared" si="79"/>
        <v>6742.9417988738996</v>
      </c>
      <c r="P217" s="109">
        <v>1</v>
      </c>
      <c r="Q217" s="143">
        <f t="shared" si="101"/>
        <v>6742.9417988738996</v>
      </c>
      <c r="R217" s="111">
        <v>0.13</v>
      </c>
      <c r="S217" s="139">
        <f t="shared" si="102"/>
        <v>7619.5242327275055</v>
      </c>
      <c r="T217" s="428"/>
      <c r="U217" s="147">
        <f t="shared" si="103"/>
        <v>7619.5242327275055</v>
      </c>
      <c r="V217" s="290"/>
      <c r="W217" s="115"/>
      <c r="X217" s="116" t="s">
        <v>115</v>
      </c>
      <c r="Y217" s="116"/>
      <c r="Z217" s="116"/>
      <c r="AA217" s="116"/>
      <c r="AB217" s="116"/>
      <c r="AC217" s="116"/>
      <c r="AD217" s="117"/>
      <c r="AE217" s="296"/>
      <c r="AF217" s="124" t="str">
        <f t="shared" si="80"/>
        <v/>
      </c>
      <c r="AG217" s="125">
        <f t="shared" ca="1" si="81"/>
        <v>16150.853740115352</v>
      </c>
      <c r="AH217" s="125" t="str">
        <f t="shared" si="82"/>
        <v/>
      </c>
      <c r="AI217" s="125" t="str">
        <f t="shared" si="83"/>
        <v/>
      </c>
      <c r="AJ217" s="125" t="str">
        <f t="shared" si="84"/>
        <v/>
      </c>
      <c r="AK217" s="125" t="str">
        <f t="shared" si="85"/>
        <v/>
      </c>
      <c r="AL217" s="125" t="str">
        <f t="shared" si="86"/>
        <v/>
      </c>
      <c r="AM217" s="126" t="str">
        <f t="shared" si="87"/>
        <v/>
      </c>
      <c r="AN217" s="342">
        <f t="shared" ca="1" si="88"/>
        <v>16150.853740115352</v>
      </c>
      <c r="AO217" s="290"/>
      <c r="AP217" s="503" t="str">
        <f t="shared" si="89"/>
        <v/>
      </c>
      <c r="AQ217" s="504">
        <f t="shared" ca="1" si="90"/>
        <v>7619.5242327275055</v>
      </c>
      <c r="AR217" s="504" t="str">
        <f t="shared" si="91"/>
        <v/>
      </c>
      <c r="AS217" s="504" t="str">
        <f t="shared" si="92"/>
        <v/>
      </c>
      <c r="AT217" s="504" t="str">
        <f t="shared" si="93"/>
        <v/>
      </c>
      <c r="AU217" s="504" t="str">
        <f t="shared" si="94"/>
        <v/>
      </c>
      <c r="AV217" s="504" t="str">
        <f t="shared" si="95"/>
        <v/>
      </c>
      <c r="AW217" s="504" t="str">
        <f t="shared" si="96"/>
        <v/>
      </c>
      <c r="AX217" s="507">
        <f t="shared" ca="1" si="97"/>
        <v>7619.5242327275055</v>
      </c>
      <c r="AY217" s="290"/>
    </row>
    <row r="218" spans="1:51" x14ac:dyDescent="0.35">
      <c r="A218" s="290"/>
      <c r="B218" s="476" t="s">
        <v>725</v>
      </c>
      <c r="C218" s="477" t="e">
        <v>#N/A</v>
      </c>
      <c r="D218" s="103" t="s">
        <v>254</v>
      </c>
      <c r="E218" s="103"/>
      <c r="F218" s="360" t="s">
        <v>403</v>
      </c>
      <c r="G218" s="360">
        <v>525</v>
      </c>
      <c r="H218" s="360"/>
      <c r="I218" s="360" t="s">
        <v>2451</v>
      </c>
      <c r="J218" s="104"/>
      <c r="K218" s="431">
        <v>4.8538600000000001</v>
      </c>
      <c r="L218" s="138" t="str">
        <f t="shared" si="98"/>
        <v/>
      </c>
      <c r="M218" s="139">
        <f t="shared" si="100"/>
        <v>0</v>
      </c>
      <c r="N218" s="140">
        <f t="shared" si="99"/>
        <v>1407.7750497464763</v>
      </c>
      <c r="O218" s="337">
        <f t="shared" si="79"/>
        <v>6833.1430029624316</v>
      </c>
      <c r="P218" s="109">
        <v>1</v>
      </c>
      <c r="Q218" s="143">
        <f t="shared" si="101"/>
        <v>6833.1430029624316</v>
      </c>
      <c r="R218" s="111">
        <v>0.13</v>
      </c>
      <c r="S218" s="139">
        <f t="shared" si="102"/>
        <v>7721.4515933475468</v>
      </c>
      <c r="T218" s="428"/>
      <c r="U218" s="147">
        <f t="shared" si="103"/>
        <v>7721.4515933475468</v>
      </c>
      <c r="V218" s="290"/>
      <c r="W218" s="115"/>
      <c r="X218" s="116" t="s">
        <v>115</v>
      </c>
      <c r="Y218" s="116"/>
      <c r="Z218" s="116"/>
      <c r="AA218" s="116"/>
      <c r="AB218" s="116"/>
      <c r="AC218" s="116"/>
      <c r="AD218" s="117"/>
      <c r="AE218" s="296"/>
      <c r="AF218" s="124" t="str">
        <f t="shared" si="80"/>
        <v/>
      </c>
      <c r="AG218" s="125">
        <f t="shared" ca="1" si="81"/>
        <v>16150.853740115352</v>
      </c>
      <c r="AH218" s="125" t="str">
        <f t="shared" si="82"/>
        <v/>
      </c>
      <c r="AI218" s="125" t="str">
        <f t="shared" si="83"/>
        <v/>
      </c>
      <c r="AJ218" s="125" t="str">
        <f t="shared" si="84"/>
        <v/>
      </c>
      <c r="AK218" s="125" t="str">
        <f t="shared" si="85"/>
        <v/>
      </c>
      <c r="AL218" s="125" t="str">
        <f t="shared" si="86"/>
        <v/>
      </c>
      <c r="AM218" s="126" t="str">
        <f t="shared" si="87"/>
        <v/>
      </c>
      <c r="AN218" s="342">
        <f t="shared" ca="1" si="88"/>
        <v>16150.853740115352</v>
      </c>
      <c r="AO218" s="290"/>
      <c r="AP218" s="503" t="str">
        <f t="shared" si="89"/>
        <v/>
      </c>
      <c r="AQ218" s="504">
        <f t="shared" ca="1" si="90"/>
        <v>7721.4515933475468</v>
      </c>
      <c r="AR218" s="504" t="str">
        <f t="shared" si="91"/>
        <v/>
      </c>
      <c r="AS218" s="504" t="str">
        <f t="shared" si="92"/>
        <v/>
      </c>
      <c r="AT218" s="504" t="str">
        <f t="shared" si="93"/>
        <v/>
      </c>
      <c r="AU218" s="504" t="str">
        <f t="shared" si="94"/>
        <v/>
      </c>
      <c r="AV218" s="504" t="str">
        <f t="shared" si="95"/>
        <v/>
      </c>
      <c r="AW218" s="504" t="str">
        <f t="shared" si="96"/>
        <v/>
      </c>
      <c r="AX218" s="507">
        <f t="shared" ca="1" si="97"/>
        <v>7721.4515933475468</v>
      </c>
      <c r="AY218" s="290"/>
    </row>
    <row r="219" spans="1:51" x14ac:dyDescent="0.35">
      <c r="A219" s="290"/>
      <c r="B219" s="476" t="s">
        <v>726</v>
      </c>
      <c r="C219" s="477" t="e">
        <v>#N/A</v>
      </c>
      <c r="D219" s="103" t="s">
        <v>254</v>
      </c>
      <c r="E219" s="103"/>
      <c r="F219" s="360" t="s">
        <v>403</v>
      </c>
      <c r="G219" s="360">
        <v>525</v>
      </c>
      <c r="H219" s="360"/>
      <c r="I219" s="360" t="s">
        <v>2451</v>
      </c>
      <c r="J219" s="104"/>
      <c r="K219" s="431">
        <v>4.12155</v>
      </c>
      <c r="L219" s="138" t="str">
        <f t="shared" si="98"/>
        <v/>
      </c>
      <c r="M219" s="139">
        <f t="shared" si="100"/>
        <v>0</v>
      </c>
      <c r="N219" s="140">
        <f t="shared" si="99"/>
        <v>1407.7750497464763</v>
      </c>
      <c r="O219" s="337">
        <f t="shared" si="79"/>
        <v>5802.2152562825895</v>
      </c>
      <c r="P219" s="109">
        <v>1</v>
      </c>
      <c r="Q219" s="143">
        <f t="shared" si="101"/>
        <v>5802.2152562825895</v>
      </c>
      <c r="R219" s="111">
        <v>0.13</v>
      </c>
      <c r="S219" s="139">
        <f t="shared" si="102"/>
        <v>6556.5032395993258</v>
      </c>
      <c r="T219" s="428"/>
      <c r="U219" s="147">
        <f t="shared" si="103"/>
        <v>6556.5032395993258</v>
      </c>
      <c r="V219" s="290"/>
      <c r="W219" s="115"/>
      <c r="X219" s="116" t="s">
        <v>115</v>
      </c>
      <c r="Y219" s="116"/>
      <c r="Z219" s="116"/>
      <c r="AA219" s="116"/>
      <c r="AB219" s="116"/>
      <c r="AC219" s="116"/>
      <c r="AD219" s="117"/>
      <c r="AE219" s="296"/>
      <c r="AF219" s="124" t="str">
        <f t="shared" si="80"/>
        <v/>
      </c>
      <c r="AG219" s="125">
        <f t="shared" ca="1" si="81"/>
        <v>16150.853740115352</v>
      </c>
      <c r="AH219" s="125" t="str">
        <f t="shared" si="82"/>
        <v/>
      </c>
      <c r="AI219" s="125" t="str">
        <f t="shared" si="83"/>
        <v/>
      </c>
      <c r="AJ219" s="125" t="str">
        <f t="shared" si="84"/>
        <v/>
      </c>
      <c r="AK219" s="125" t="str">
        <f t="shared" si="85"/>
        <v/>
      </c>
      <c r="AL219" s="125" t="str">
        <f t="shared" si="86"/>
        <v/>
      </c>
      <c r="AM219" s="126" t="str">
        <f t="shared" si="87"/>
        <v/>
      </c>
      <c r="AN219" s="342">
        <f t="shared" ca="1" si="88"/>
        <v>16150.853740115352</v>
      </c>
      <c r="AO219" s="290"/>
      <c r="AP219" s="503" t="str">
        <f t="shared" si="89"/>
        <v/>
      </c>
      <c r="AQ219" s="504">
        <f t="shared" ca="1" si="90"/>
        <v>6556.5032395993258</v>
      </c>
      <c r="AR219" s="504" t="str">
        <f t="shared" si="91"/>
        <v/>
      </c>
      <c r="AS219" s="504" t="str">
        <f t="shared" si="92"/>
        <v/>
      </c>
      <c r="AT219" s="504" t="str">
        <f t="shared" si="93"/>
        <v/>
      </c>
      <c r="AU219" s="504" t="str">
        <f t="shared" si="94"/>
        <v/>
      </c>
      <c r="AV219" s="504" t="str">
        <f t="shared" si="95"/>
        <v/>
      </c>
      <c r="AW219" s="504" t="str">
        <f t="shared" si="96"/>
        <v/>
      </c>
      <c r="AX219" s="507">
        <f t="shared" ca="1" si="97"/>
        <v>6556.5032395993258</v>
      </c>
      <c r="AY219" s="290"/>
    </row>
    <row r="220" spans="1:51" x14ac:dyDescent="0.35">
      <c r="A220" s="290"/>
      <c r="B220" s="476" t="s">
        <v>727</v>
      </c>
      <c r="C220" s="477" t="e">
        <v>#N/A</v>
      </c>
      <c r="D220" s="103" t="s">
        <v>254</v>
      </c>
      <c r="E220" s="103"/>
      <c r="F220" s="360" t="s">
        <v>403</v>
      </c>
      <c r="G220" s="360">
        <v>525</v>
      </c>
      <c r="H220" s="360"/>
      <c r="I220" s="360" t="s">
        <v>2451</v>
      </c>
      <c r="J220" s="104"/>
      <c r="K220" s="431">
        <v>4.7099000000000002</v>
      </c>
      <c r="L220" s="138" t="str">
        <f t="shared" si="98"/>
        <v/>
      </c>
      <c r="M220" s="139">
        <f t="shared" si="100"/>
        <v>0</v>
      </c>
      <c r="N220" s="140">
        <f t="shared" si="99"/>
        <v>1407.7750497464763</v>
      </c>
      <c r="O220" s="337">
        <f t="shared" si="79"/>
        <v>6630.4797068009293</v>
      </c>
      <c r="P220" s="109">
        <v>1</v>
      </c>
      <c r="Q220" s="143">
        <f t="shared" si="101"/>
        <v>6630.4797068009293</v>
      </c>
      <c r="R220" s="111">
        <v>0.13</v>
      </c>
      <c r="S220" s="139">
        <f t="shared" si="102"/>
        <v>7492.442068685049</v>
      </c>
      <c r="T220" s="428"/>
      <c r="U220" s="147">
        <f t="shared" si="103"/>
        <v>7492.442068685049</v>
      </c>
      <c r="V220" s="290"/>
      <c r="W220" s="115"/>
      <c r="X220" s="116" t="s">
        <v>115</v>
      </c>
      <c r="Y220" s="116"/>
      <c r="Z220" s="116"/>
      <c r="AA220" s="116"/>
      <c r="AB220" s="116"/>
      <c r="AC220" s="116"/>
      <c r="AD220" s="117"/>
      <c r="AE220" s="296"/>
      <c r="AF220" s="124" t="str">
        <f t="shared" si="80"/>
        <v/>
      </c>
      <c r="AG220" s="125">
        <f t="shared" ca="1" si="81"/>
        <v>16150.853740115352</v>
      </c>
      <c r="AH220" s="125" t="str">
        <f t="shared" si="82"/>
        <v/>
      </c>
      <c r="AI220" s="125" t="str">
        <f t="shared" si="83"/>
        <v/>
      </c>
      <c r="AJ220" s="125" t="str">
        <f t="shared" si="84"/>
        <v/>
      </c>
      <c r="AK220" s="125" t="str">
        <f t="shared" si="85"/>
        <v/>
      </c>
      <c r="AL220" s="125" t="str">
        <f t="shared" si="86"/>
        <v/>
      </c>
      <c r="AM220" s="126" t="str">
        <f t="shared" si="87"/>
        <v/>
      </c>
      <c r="AN220" s="342">
        <f t="shared" ca="1" si="88"/>
        <v>16150.853740115352</v>
      </c>
      <c r="AO220" s="290"/>
      <c r="AP220" s="503" t="str">
        <f t="shared" si="89"/>
        <v/>
      </c>
      <c r="AQ220" s="504">
        <f t="shared" ca="1" si="90"/>
        <v>7492.442068685049</v>
      </c>
      <c r="AR220" s="504" t="str">
        <f t="shared" si="91"/>
        <v/>
      </c>
      <c r="AS220" s="504" t="str">
        <f t="shared" si="92"/>
        <v/>
      </c>
      <c r="AT220" s="504" t="str">
        <f t="shared" si="93"/>
        <v/>
      </c>
      <c r="AU220" s="504" t="str">
        <f t="shared" si="94"/>
        <v/>
      </c>
      <c r="AV220" s="504" t="str">
        <f t="shared" si="95"/>
        <v/>
      </c>
      <c r="AW220" s="504" t="str">
        <f t="shared" si="96"/>
        <v/>
      </c>
      <c r="AX220" s="507">
        <f t="shared" ca="1" si="97"/>
        <v>7492.442068685049</v>
      </c>
      <c r="AY220" s="290"/>
    </row>
    <row r="221" spans="1:51" x14ac:dyDescent="0.35">
      <c r="A221" s="290"/>
      <c r="B221" s="476" t="s">
        <v>728</v>
      </c>
      <c r="C221" s="477" t="e">
        <v>#N/A</v>
      </c>
      <c r="D221" s="103" t="s">
        <v>254</v>
      </c>
      <c r="E221" s="103"/>
      <c r="F221" s="360" t="s">
        <v>403</v>
      </c>
      <c r="G221" s="360">
        <v>525</v>
      </c>
      <c r="H221" s="360"/>
      <c r="I221" s="360" t="s">
        <v>2451</v>
      </c>
      <c r="J221" s="104"/>
      <c r="K221" s="431">
        <v>4.6156100000000002</v>
      </c>
      <c r="L221" s="138" t="str">
        <f t="shared" si="98"/>
        <v/>
      </c>
      <c r="M221" s="139">
        <f t="shared" si="100"/>
        <v>0</v>
      </c>
      <c r="N221" s="140">
        <f t="shared" si="99"/>
        <v>1407.7750497464763</v>
      </c>
      <c r="O221" s="337">
        <f t="shared" si="79"/>
        <v>6497.7405973603336</v>
      </c>
      <c r="P221" s="109">
        <v>1</v>
      </c>
      <c r="Q221" s="143">
        <f t="shared" si="101"/>
        <v>6497.7405973603336</v>
      </c>
      <c r="R221" s="111">
        <v>0.13</v>
      </c>
      <c r="S221" s="139">
        <f t="shared" si="102"/>
        <v>7342.4468750171764</v>
      </c>
      <c r="T221" s="428"/>
      <c r="U221" s="147">
        <f t="shared" si="103"/>
        <v>7342.4468750171764</v>
      </c>
      <c r="V221" s="290"/>
      <c r="W221" s="115"/>
      <c r="X221" s="116" t="s">
        <v>115</v>
      </c>
      <c r="Y221" s="116"/>
      <c r="Z221" s="116"/>
      <c r="AA221" s="116"/>
      <c r="AB221" s="116"/>
      <c r="AC221" s="116"/>
      <c r="AD221" s="117"/>
      <c r="AE221" s="296"/>
      <c r="AF221" s="124" t="str">
        <f t="shared" si="80"/>
        <v/>
      </c>
      <c r="AG221" s="125">
        <f t="shared" ca="1" si="81"/>
        <v>16150.853740115352</v>
      </c>
      <c r="AH221" s="125" t="str">
        <f t="shared" si="82"/>
        <v/>
      </c>
      <c r="AI221" s="125" t="str">
        <f t="shared" si="83"/>
        <v/>
      </c>
      <c r="AJ221" s="125" t="str">
        <f t="shared" si="84"/>
        <v/>
      </c>
      <c r="AK221" s="125" t="str">
        <f t="shared" si="85"/>
        <v/>
      </c>
      <c r="AL221" s="125" t="str">
        <f t="shared" si="86"/>
        <v/>
      </c>
      <c r="AM221" s="126" t="str">
        <f t="shared" si="87"/>
        <v/>
      </c>
      <c r="AN221" s="342">
        <f t="shared" ca="1" si="88"/>
        <v>16150.853740115352</v>
      </c>
      <c r="AO221" s="290"/>
      <c r="AP221" s="503" t="str">
        <f t="shared" si="89"/>
        <v/>
      </c>
      <c r="AQ221" s="504">
        <f t="shared" ca="1" si="90"/>
        <v>7342.4468750171764</v>
      </c>
      <c r="AR221" s="504" t="str">
        <f t="shared" si="91"/>
        <v/>
      </c>
      <c r="AS221" s="504" t="str">
        <f t="shared" si="92"/>
        <v/>
      </c>
      <c r="AT221" s="504" t="str">
        <f t="shared" si="93"/>
        <v/>
      </c>
      <c r="AU221" s="504" t="str">
        <f t="shared" si="94"/>
        <v/>
      </c>
      <c r="AV221" s="504" t="str">
        <f t="shared" si="95"/>
        <v/>
      </c>
      <c r="AW221" s="504" t="str">
        <f t="shared" si="96"/>
        <v/>
      </c>
      <c r="AX221" s="507">
        <f t="shared" ca="1" si="97"/>
        <v>7342.4468750171764</v>
      </c>
      <c r="AY221" s="290"/>
    </row>
    <row r="222" spans="1:51" x14ac:dyDescent="0.35">
      <c r="A222" s="290"/>
      <c r="B222" s="476" t="s">
        <v>729</v>
      </c>
      <c r="C222" s="477" t="e">
        <v>#N/A</v>
      </c>
      <c r="D222" s="103" t="s">
        <v>254</v>
      </c>
      <c r="E222" s="103"/>
      <c r="F222" s="360" t="s">
        <v>403</v>
      </c>
      <c r="G222" s="360">
        <v>300</v>
      </c>
      <c r="H222" s="360"/>
      <c r="I222" s="360" t="s">
        <v>2445</v>
      </c>
      <c r="J222" s="104"/>
      <c r="K222" s="431">
        <v>33.845500000000001</v>
      </c>
      <c r="L222" s="138" t="str">
        <f t="shared" si="98"/>
        <v/>
      </c>
      <c r="M222" s="139">
        <f t="shared" si="100"/>
        <v>0</v>
      </c>
      <c r="N222" s="140">
        <f t="shared" si="99"/>
        <v>761.56864452083062</v>
      </c>
      <c r="O222" s="337">
        <f t="shared" si="79"/>
        <v>25775.671558129772</v>
      </c>
      <c r="P222" s="109">
        <v>1</v>
      </c>
      <c r="Q222" s="143">
        <f t="shared" si="101"/>
        <v>25775.671558129772</v>
      </c>
      <c r="R222" s="111">
        <v>0.13</v>
      </c>
      <c r="S222" s="139">
        <f t="shared" si="102"/>
        <v>29126.508860686641</v>
      </c>
      <c r="T222" s="428"/>
      <c r="U222" s="147">
        <f t="shared" si="103"/>
        <v>29126.508860686641</v>
      </c>
      <c r="V222" s="290"/>
      <c r="W222" s="115"/>
      <c r="X222" s="116" t="s">
        <v>115</v>
      </c>
      <c r="Y222" s="116"/>
      <c r="Z222" s="116"/>
      <c r="AA222" s="116"/>
      <c r="AB222" s="116"/>
      <c r="AC222" s="116"/>
      <c r="AD222" s="117"/>
      <c r="AE222" s="296"/>
      <c r="AF222" s="124" t="str">
        <f t="shared" si="80"/>
        <v/>
      </c>
      <c r="AG222" s="125">
        <f t="shared" ca="1" si="81"/>
        <v>16150.853740115352</v>
      </c>
      <c r="AH222" s="125" t="str">
        <f t="shared" si="82"/>
        <v/>
      </c>
      <c r="AI222" s="125" t="str">
        <f t="shared" si="83"/>
        <v/>
      </c>
      <c r="AJ222" s="125" t="str">
        <f t="shared" si="84"/>
        <v/>
      </c>
      <c r="AK222" s="125" t="str">
        <f t="shared" si="85"/>
        <v/>
      </c>
      <c r="AL222" s="125" t="str">
        <f t="shared" si="86"/>
        <v/>
      </c>
      <c r="AM222" s="126" t="str">
        <f t="shared" si="87"/>
        <v/>
      </c>
      <c r="AN222" s="342">
        <f t="shared" ca="1" si="88"/>
        <v>16150.853740115352</v>
      </c>
      <c r="AO222" s="290"/>
      <c r="AP222" s="503" t="str">
        <f t="shared" si="89"/>
        <v/>
      </c>
      <c r="AQ222" s="504">
        <f t="shared" ca="1" si="90"/>
        <v>29126.508860686641</v>
      </c>
      <c r="AR222" s="504" t="str">
        <f t="shared" si="91"/>
        <v/>
      </c>
      <c r="AS222" s="504" t="str">
        <f t="shared" si="92"/>
        <v/>
      </c>
      <c r="AT222" s="504" t="str">
        <f t="shared" si="93"/>
        <v/>
      </c>
      <c r="AU222" s="504" t="str">
        <f t="shared" si="94"/>
        <v/>
      </c>
      <c r="AV222" s="504" t="str">
        <f t="shared" si="95"/>
        <v/>
      </c>
      <c r="AW222" s="504" t="str">
        <f t="shared" si="96"/>
        <v/>
      </c>
      <c r="AX222" s="507">
        <f t="shared" ca="1" si="97"/>
        <v>29126.508860686641</v>
      </c>
      <c r="AY222" s="290"/>
    </row>
    <row r="223" spans="1:51" x14ac:dyDescent="0.35">
      <c r="A223" s="290"/>
      <c r="B223" s="476" t="s">
        <v>730</v>
      </c>
      <c r="C223" s="477" t="e">
        <v>#N/A</v>
      </c>
      <c r="D223" s="103" t="s">
        <v>254</v>
      </c>
      <c r="E223" s="103"/>
      <c r="F223" s="360" t="s">
        <v>403</v>
      </c>
      <c r="G223" s="360">
        <v>300</v>
      </c>
      <c r="H223" s="360"/>
      <c r="I223" s="360" t="s">
        <v>2445</v>
      </c>
      <c r="J223" s="104"/>
      <c r="K223" s="431">
        <v>15.0548</v>
      </c>
      <c r="L223" s="138" t="str">
        <f t="shared" si="98"/>
        <v/>
      </c>
      <c r="M223" s="139">
        <f t="shared" si="100"/>
        <v>0</v>
      </c>
      <c r="N223" s="140">
        <f t="shared" si="99"/>
        <v>761.56864452083062</v>
      </c>
      <c r="O223" s="337">
        <f t="shared" si="79"/>
        <v>11465.263629532201</v>
      </c>
      <c r="P223" s="109">
        <v>1</v>
      </c>
      <c r="Q223" s="143">
        <f t="shared" si="101"/>
        <v>11465.263629532201</v>
      </c>
      <c r="R223" s="111">
        <v>0.13</v>
      </c>
      <c r="S223" s="139">
        <f t="shared" si="102"/>
        <v>12955.747901371386</v>
      </c>
      <c r="T223" s="428"/>
      <c r="U223" s="147">
        <f t="shared" si="103"/>
        <v>12955.747901371386</v>
      </c>
      <c r="V223" s="290"/>
      <c r="W223" s="115"/>
      <c r="X223" s="116" t="s">
        <v>115</v>
      </c>
      <c r="Y223" s="116"/>
      <c r="Z223" s="116"/>
      <c r="AA223" s="116"/>
      <c r="AB223" s="116"/>
      <c r="AC223" s="116"/>
      <c r="AD223" s="117"/>
      <c r="AE223" s="296"/>
      <c r="AF223" s="124" t="str">
        <f t="shared" si="80"/>
        <v/>
      </c>
      <c r="AG223" s="125">
        <f t="shared" ca="1" si="81"/>
        <v>16150.853740115352</v>
      </c>
      <c r="AH223" s="125" t="str">
        <f t="shared" si="82"/>
        <v/>
      </c>
      <c r="AI223" s="125" t="str">
        <f t="shared" si="83"/>
        <v/>
      </c>
      <c r="AJ223" s="125" t="str">
        <f t="shared" si="84"/>
        <v/>
      </c>
      <c r="AK223" s="125" t="str">
        <f t="shared" si="85"/>
        <v/>
      </c>
      <c r="AL223" s="125" t="str">
        <f t="shared" si="86"/>
        <v/>
      </c>
      <c r="AM223" s="126" t="str">
        <f t="shared" si="87"/>
        <v/>
      </c>
      <c r="AN223" s="342">
        <f t="shared" ca="1" si="88"/>
        <v>16150.853740115352</v>
      </c>
      <c r="AO223" s="290"/>
      <c r="AP223" s="503" t="str">
        <f t="shared" si="89"/>
        <v/>
      </c>
      <c r="AQ223" s="504">
        <f t="shared" ca="1" si="90"/>
        <v>12955.747901371386</v>
      </c>
      <c r="AR223" s="504" t="str">
        <f t="shared" si="91"/>
        <v/>
      </c>
      <c r="AS223" s="504" t="str">
        <f t="shared" si="92"/>
        <v/>
      </c>
      <c r="AT223" s="504" t="str">
        <f t="shared" si="93"/>
        <v/>
      </c>
      <c r="AU223" s="504" t="str">
        <f t="shared" si="94"/>
        <v/>
      </c>
      <c r="AV223" s="504" t="str">
        <f t="shared" si="95"/>
        <v/>
      </c>
      <c r="AW223" s="504" t="str">
        <f t="shared" si="96"/>
        <v/>
      </c>
      <c r="AX223" s="507">
        <f t="shared" ca="1" si="97"/>
        <v>12955.747901371386</v>
      </c>
      <c r="AY223" s="290"/>
    </row>
    <row r="224" spans="1:51" x14ac:dyDescent="0.35">
      <c r="A224" s="290"/>
      <c r="B224" s="476" t="s">
        <v>731</v>
      </c>
      <c r="C224" s="477" t="s">
        <v>2940</v>
      </c>
      <c r="D224" s="103" t="s">
        <v>254</v>
      </c>
      <c r="E224" s="103"/>
      <c r="F224" s="360" t="s">
        <v>548</v>
      </c>
      <c r="G224" s="360">
        <v>525</v>
      </c>
      <c r="H224" s="360"/>
      <c r="I224" s="360" t="s">
        <v>2470</v>
      </c>
      <c r="J224" s="104"/>
      <c r="K224" s="431">
        <v>1540.55</v>
      </c>
      <c r="L224" s="138" t="str">
        <f t="shared" si="98"/>
        <v/>
      </c>
      <c r="M224" s="139">
        <f t="shared" si="100"/>
        <v>0</v>
      </c>
      <c r="N224" s="140">
        <f t="shared" si="99"/>
        <v>1407.7750497464763</v>
      </c>
      <c r="O224" s="337">
        <f t="shared" si="79"/>
        <v>2168747.8528869338</v>
      </c>
      <c r="P224" s="109">
        <v>1</v>
      </c>
      <c r="Q224" s="143">
        <f t="shared" si="101"/>
        <v>2168747.8528869338</v>
      </c>
      <c r="R224" s="111">
        <v>0.13</v>
      </c>
      <c r="S224" s="139">
        <f t="shared" si="102"/>
        <v>2450685.0737622352</v>
      </c>
      <c r="T224" s="428"/>
      <c r="U224" s="147">
        <f t="shared" si="103"/>
        <v>2450685.0737622352</v>
      </c>
      <c r="V224" s="290"/>
      <c r="W224" s="115"/>
      <c r="X224" s="116" t="s">
        <v>115</v>
      </c>
      <c r="Y224" s="116"/>
      <c r="Z224" s="116"/>
      <c r="AA224" s="116"/>
      <c r="AB224" s="116"/>
      <c r="AC224" s="116"/>
      <c r="AD224" s="117"/>
      <c r="AE224" s="296"/>
      <c r="AF224" s="124" t="str">
        <f t="shared" si="80"/>
        <v/>
      </c>
      <c r="AG224" s="125">
        <f t="shared" ca="1" si="81"/>
        <v>16150.853740115352</v>
      </c>
      <c r="AH224" s="125" t="str">
        <f t="shared" si="82"/>
        <v/>
      </c>
      <c r="AI224" s="125" t="str">
        <f t="shared" si="83"/>
        <v/>
      </c>
      <c r="AJ224" s="125" t="str">
        <f t="shared" si="84"/>
        <v/>
      </c>
      <c r="AK224" s="125" t="str">
        <f t="shared" si="85"/>
        <v/>
      </c>
      <c r="AL224" s="125" t="str">
        <f t="shared" si="86"/>
        <v/>
      </c>
      <c r="AM224" s="126" t="str">
        <f t="shared" si="87"/>
        <v/>
      </c>
      <c r="AN224" s="342">
        <f t="shared" ca="1" si="88"/>
        <v>16150.853740115352</v>
      </c>
      <c r="AO224" s="290"/>
      <c r="AP224" s="503" t="str">
        <f t="shared" si="89"/>
        <v/>
      </c>
      <c r="AQ224" s="504">
        <f t="shared" ca="1" si="90"/>
        <v>2450685.0737622352</v>
      </c>
      <c r="AR224" s="504" t="str">
        <f t="shared" si="91"/>
        <v/>
      </c>
      <c r="AS224" s="504" t="str">
        <f t="shared" si="92"/>
        <v/>
      </c>
      <c r="AT224" s="504" t="str">
        <f t="shared" si="93"/>
        <v/>
      </c>
      <c r="AU224" s="504" t="str">
        <f t="shared" si="94"/>
        <v/>
      </c>
      <c r="AV224" s="504" t="str">
        <f t="shared" si="95"/>
        <v/>
      </c>
      <c r="AW224" s="504" t="str">
        <f t="shared" si="96"/>
        <v/>
      </c>
      <c r="AX224" s="507">
        <f t="shared" ca="1" si="97"/>
        <v>2450685.0737622352</v>
      </c>
      <c r="AY224" s="290"/>
    </row>
    <row r="225" spans="1:51" x14ac:dyDescent="0.35">
      <c r="A225" s="290"/>
      <c r="B225" s="476" t="s">
        <v>732</v>
      </c>
      <c r="C225" s="477" t="s">
        <v>2940</v>
      </c>
      <c r="D225" s="103" t="s">
        <v>254</v>
      </c>
      <c r="E225" s="103"/>
      <c r="F225" s="360" t="s">
        <v>548</v>
      </c>
      <c r="G225" s="360">
        <v>525</v>
      </c>
      <c r="H225" s="360"/>
      <c r="I225" s="360" t="s">
        <v>2470</v>
      </c>
      <c r="J225" s="104"/>
      <c r="K225" s="431">
        <v>679.88</v>
      </c>
      <c r="L225" s="138" t="str">
        <f t="shared" si="98"/>
        <v/>
      </c>
      <c r="M225" s="139">
        <f t="shared" si="100"/>
        <v>0</v>
      </c>
      <c r="N225" s="140">
        <f t="shared" si="99"/>
        <v>1407.7750497464763</v>
      </c>
      <c r="O225" s="337">
        <f t="shared" si="79"/>
        <v>957118.10082163429</v>
      </c>
      <c r="P225" s="109">
        <v>1</v>
      </c>
      <c r="Q225" s="143">
        <f t="shared" si="101"/>
        <v>957118.10082163429</v>
      </c>
      <c r="R225" s="111">
        <v>0.13</v>
      </c>
      <c r="S225" s="139">
        <f t="shared" si="102"/>
        <v>1081543.4539284466</v>
      </c>
      <c r="T225" s="428"/>
      <c r="U225" s="147">
        <f t="shared" si="103"/>
        <v>1081543.4539284466</v>
      </c>
      <c r="V225" s="290"/>
      <c r="W225" s="115"/>
      <c r="X225" s="116" t="s">
        <v>115</v>
      </c>
      <c r="Y225" s="116"/>
      <c r="Z225" s="116"/>
      <c r="AA225" s="116"/>
      <c r="AB225" s="116"/>
      <c r="AC225" s="116"/>
      <c r="AD225" s="117"/>
      <c r="AE225" s="296"/>
      <c r="AF225" s="124" t="str">
        <f t="shared" si="80"/>
        <v/>
      </c>
      <c r="AG225" s="125">
        <f t="shared" ca="1" si="81"/>
        <v>16150.853740115352</v>
      </c>
      <c r="AH225" s="125" t="str">
        <f t="shared" si="82"/>
        <v/>
      </c>
      <c r="AI225" s="125" t="str">
        <f t="shared" si="83"/>
        <v/>
      </c>
      <c r="AJ225" s="125" t="str">
        <f t="shared" si="84"/>
        <v/>
      </c>
      <c r="AK225" s="125" t="str">
        <f t="shared" si="85"/>
        <v/>
      </c>
      <c r="AL225" s="125" t="str">
        <f t="shared" si="86"/>
        <v/>
      </c>
      <c r="AM225" s="126" t="str">
        <f t="shared" si="87"/>
        <v/>
      </c>
      <c r="AN225" s="342">
        <f t="shared" ca="1" si="88"/>
        <v>16150.853740115352</v>
      </c>
      <c r="AO225" s="290"/>
      <c r="AP225" s="503" t="str">
        <f t="shared" si="89"/>
        <v/>
      </c>
      <c r="AQ225" s="504">
        <f t="shared" ca="1" si="90"/>
        <v>1081543.4539284466</v>
      </c>
      <c r="AR225" s="504" t="str">
        <f t="shared" si="91"/>
        <v/>
      </c>
      <c r="AS225" s="504" t="str">
        <f t="shared" si="92"/>
        <v/>
      </c>
      <c r="AT225" s="504" t="str">
        <f t="shared" si="93"/>
        <v/>
      </c>
      <c r="AU225" s="504" t="str">
        <f t="shared" si="94"/>
        <v/>
      </c>
      <c r="AV225" s="504" t="str">
        <f t="shared" si="95"/>
        <v/>
      </c>
      <c r="AW225" s="504" t="str">
        <f t="shared" si="96"/>
        <v/>
      </c>
      <c r="AX225" s="507">
        <f t="shared" ca="1" si="97"/>
        <v>1081543.4539284466</v>
      </c>
      <c r="AY225" s="290"/>
    </row>
    <row r="226" spans="1:51" x14ac:dyDescent="0.35">
      <c r="A226" s="290"/>
      <c r="B226" s="476" t="s">
        <v>733</v>
      </c>
      <c r="C226" s="477" t="s">
        <v>2942</v>
      </c>
      <c r="D226" s="103" t="s">
        <v>254</v>
      </c>
      <c r="E226" s="103"/>
      <c r="F226" s="360" t="s">
        <v>734</v>
      </c>
      <c r="G226" s="360">
        <v>375</v>
      </c>
      <c r="H226" s="360"/>
      <c r="I226" s="360" t="s">
        <v>1042</v>
      </c>
      <c r="J226" s="104"/>
      <c r="K226" s="431">
        <v>5.9560700000000004</v>
      </c>
      <c r="L226" s="138" t="str">
        <f t="shared" si="98"/>
        <v/>
      </c>
      <c r="M226" s="139">
        <f t="shared" si="100"/>
        <v>0</v>
      </c>
      <c r="N226" s="140">
        <f t="shared" si="99"/>
        <v>900.7759335185624</v>
      </c>
      <c r="O226" s="337">
        <f t="shared" si="79"/>
        <v>5365.0845143519045</v>
      </c>
      <c r="P226" s="109">
        <v>1</v>
      </c>
      <c r="Q226" s="143">
        <f t="shared" si="101"/>
        <v>5365.0845143519045</v>
      </c>
      <c r="R226" s="111">
        <v>0.13</v>
      </c>
      <c r="S226" s="139">
        <f t="shared" si="102"/>
        <v>6062.5455012176517</v>
      </c>
      <c r="T226" s="428"/>
      <c r="U226" s="147">
        <f t="shared" si="103"/>
        <v>6062.5455012176517</v>
      </c>
      <c r="V226" s="290"/>
      <c r="W226" s="115"/>
      <c r="X226" s="116" t="s">
        <v>115</v>
      </c>
      <c r="Y226" s="116"/>
      <c r="Z226" s="116"/>
      <c r="AA226" s="116"/>
      <c r="AB226" s="116"/>
      <c r="AC226" s="116"/>
      <c r="AD226" s="117"/>
      <c r="AE226" s="296"/>
      <c r="AF226" s="124" t="str">
        <f t="shared" si="80"/>
        <v/>
      </c>
      <c r="AG226" s="125">
        <f t="shared" ca="1" si="81"/>
        <v>16150.853740115352</v>
      </c>
      <c r="AH226" s="125" t="str">
        <f t="shared" si="82"/>
        <v/>
      </c>
      <c r="AI226" s="125" t="str">
        <f t="shared" si="83"/>
        <v/>
      </c>
      <c r="AJ226" s="125" t="str">
        <f t="shared" si="84"/>
        <v/>
      </c>
      <c r="AK226" s="125" t="str">
        <f t="shared" si="85"/>
        <v/>
      </c>
      <c r="AL226" s="125" t="str">
        <f t="shared" si="86"/>
        <v/>
      </c>
      <c r="AM226" s="126" t="str">
        <f t="shared" si="87"/>
        <v/>
      </c>
      <c r="AN226" s="342">
        <f t="shared" ca="1" si="88"/>
        <v>16150.853740115352</v>
      </c>
      <c r="AO226" s="290"/>
      <c r="AP226" s="503" t="str">
        <f t="shared" si="89"/>
        <v/>
      </c>
      <c r="AQ226" s="504">
        <f t="shared" ca="1" si="90"/>
        <v>6062.5455012176517</v>
      </c>
      <c r="AR226" s="504" t="str">
        <f t="shared" si="91"/>
        <v/>
      </c>
      <c r="AS226" s="504" t="str">
        <f t="shared" si="92"/>
        <v/>
      </c>
      <c r="AT226" s="504" t="str">
        <f t="shared" si="93"/>
        <v/>
      </c>
      <c r="AU226" s="504" t="str">
        <f t="shared" si="94"/>
        <v/>
      </c>
      <c r="AV226" s="504" t="str">
        <f t="shared" si="95"/>
        <v/>
      </c>
      <c r="AW226" s="504" t="str">
        <f t="shared" si="96"/>
        <v/>
      </c>
      <c r="AX226" s="507">
        <f t="shared" ca="1" si="97"/>
        <v>6062.5455012176517</v>
      </c>
      <c r="AY226" s="290"/>
    </row>
    <row r="227" spans="1:51" x14ac:dyDescent="0.35">
      <c r="A227" s="290"/>
      <c r="B227" s="476" t="s">
        <v>735</v>
      </c>
      <c r="C227" s="477" t="s">
        <v>2943</v>
      </c>
      <c r="D227" s="103" t="s">
        <v>254</v>
      </c>
      <c r="E227" s="103"/>
      <c r="F227" s="360" t="s">
        <v>734</v>
      </c>
      <c r="G227" s="360">
        <v>200</v>
      </c>
      <c r="H227" s="360"/>
      <c r="I227" s="360" t="s">
        <v>1043</v>
      </c>
      <c r="J227" s="104"/>
      <c r="K227" s="431">
        <v>18.5319</v>
      </c>
      <c r="L227" s="138" t="str">
        <f t="shared" si="98"/>
        <v/>
      </c>
      <c r="M227" s="139">
        <f t="shared" si="100"/>
        <v>0</v>
      </c>
      <c r="N227" s="140">
        <f t="shared" si="99"/>
        <v>336.63763059084124</v>
      </c>
      <c r="O227" s="337">
        <f t="shared" si="79"/>
        <v>6238.5349063464109</v>
      </c>
      <c r="P227" s="109">
        <v>1</v>
      </c>
      <c r="Q227" s="143">
        <f t="shared" si="101"/>
        <v>6238.5349063464109</v>
      </c>
      <c r="R227" s="111">
        <v>0.13</v>
      </c>
      <c r="S227" s="139">
        <f t="shared" si="102"/>
        <v>7049.5444441714435</v>
      </c>
      <c r="T227" s="428"/>
      <c r="U227" s="147">
        <f t="shared" si="103"/>
        <v>7049.5444441714435</v>
      </c>
      <c r="V227" s="290"/>
      <c r="W227" s="115"/>
      <c r="X227" s="116" t="s">
        <v>115</v>
      </c>
      <c r="Y227" s="116"/>
      <c r="Z227" s="116"/>
      <c r="AA227" s="116"/>
      <c r="AB227" s="116"/>
      <c r="AC227" s="116"/>
      <c r="AD227" s="117"/>
      <c r="AE227" s="296"/>
      <c r="AF227" s="124" t="str">
        <f t="shared" si="80"/>
        <v/>
      </c>
      <c r="AG227" s="125">
        <f t="shared" ca="1" si="81"/>
        <v>16150.853740115352</v>
      </c>
      <c r="AH227" s="125" t="str">
        <f t="shared" si="82"/>
        <v/>
      </c>
      <c r="AI227" s="125" t="str">
        <f t="shared" si="83"/>
        <v/>
      </c>
      <c r="AJ227" s="125" t="str">
        <f t="shared" si="84"/>
        <v/>
      </c>
      <c r="AK227" s="125" t="str">
        <f t="shared" si="85"/>
        <v/>
      </c>
      <c r="AL227" s="125" t="str">
        <f t="shared" si="86"/>
        <v/>
      </c>
      <c r="AM227" s="126" t="str">
        <f t="shared" si="87"/>
        <v/>
      </c>
      <c r="AN227" s="342">
        <f t="shared" ca="1" si="88"/>
        <v>16150.853740115352</v>
      </c>
      <c r="AO227" s="290"/>
      <c r="AP227" s="503" t="str">
        <f t="shared" si="89"/>
        <v/>
      </c>
      <c r="AQ227" s="504">
        <f t="shared" ca="1" si="90"/>
        <v>7049.5444441714435</v>
      </c>
      <c r="AR227" s="504" t="str">
        <f t="shared" si="91"/>
        <v/>
      </c>
      <c r="AS227" s="504" t="str">
        <f t="shared" si="92"/>
        <v/>
      </c>
      <c r="AT227" s="504" t="str">
        <f t="shared" si="93"/>
        <v/>
      </c>
      <c r="AU227" s="504" t="str">
        <f t="shared" si="94"/>
        <v/>
      </c>
      <c r="AV227" s="504" t="str">
        <f t="shared" si="95"/>
        <v/>
      </c>
      <c r="AW227" s="504" t="str">
        <f t="shared" si="96"/>
        <v/>
      </c>
      <c r="AX227" s="507">
        <f t="shared" ca="1" si="97"/>
        <v>7049.5444441714435</v>
      </c>
      <c r="AY227" s="290"/>
    </row>
    <row r="228" spans="1:51" x14ac:dyDescent="0.35">
      <c r="A228" s="290"/>
      <c r="B228" s="476" t="s">
        <v>736</v>
      </c>
      <c r="C228" s="477" t="s">
        <v>2942</v>
      </c>
      <c r="D228" s="103" t="s">
        <v>254</v>
      </c>
      <c r="E228" s="103"/>
      <c r="F228" s="360" t="s">
        <v>734</v>
      </c>
      <c r="G228" s="360">
        <v>375</v>
      </c>
      <c r="H228" s="360"/>
      <c r="I228" s="360" t="s">
        <v>1042</v>
      </c>
      <c r="J228" s="104"/>
      <c r="K228" s="431">
        <v>19.588200000000001</v>
      </c>
      <c r="L228" s="138" t="str">
        <f t="shared" si="98"/>
        <v/>
      </c>
      <c r="M228" s="139">
        <f t="shared" si="100"/>
        <v>0</v>
      </c>
      <c r="N228" s="140">
        <f t="shared" si="99"/>
        <v>900.7759335185624</v>
      </c>
      <c r="O228" s="337">
        <f t="shared" si="79"/>
        <v>17644.579140948303</v>
      </c>
      <c r="P228" s="109">
        <v>1</v>
      </c>
      <c r="Q228" s="143">
        <f t="shared" si="101"/>
        <v>17644.579140948303</v>
      </c>
      <c r="R228" s="111">
        <v>0.13</v>
      </c>
      <c r="S228" s="139">
        <f t="shared" si="102"/>
        <v>19938.374429271582</v>
      </c>
      <c r="T228" s="428"/>
      <c r="U228" s="147">
        <f t="shared" si="103"/>
        <v>19938.374429271582</v>
      </c>
      <c r="V228" s="290"/>
      <c r="W228" s="115"/>
      <c r="X228" s="116" t="s">
        <v>115</v>
      </c>
      <c r="Y228" s="116"/>
      <c r="Z228" s="116"/>
      <c r="AA228" s="116"/>
      <c r="AB228" s="116"/>
      <c r="AC228" s="116"/>
      <c r="AD228" s="117"/>
      <c r="AE228" s="296"/>
      <c r="AF228" s="124" t="str">
        <f t="shared" si="80"/>
        <v/>
      </c>
      <c r="AG228" s="125">
        <f t="shared" ca="1" si="81"/>
        <v>16150.853740115352</v>
      </c>
      <c r="AH228" s="125" t="str">
        <f t="shared" si="82"/>
        <v/>
      </c>
      <c r="AI228" s="125" t="str">
        <f t="shared" si="83"/>
        <v/>
      </c>
      <c r="AJ228" s="125" t="str">
        <f t="shared" si="84"/>
        <v/>
      </c>
      <c r="AK228" s="125" t="str">
        <f t="shared" si="85"/>
        <v/>
      </c>
      <c r="AL228" s="125" t="str">
        <f t="shared" si="86"/>
        <v/>
      </c>
      <c r="AM228" s="126" t="str">
        <f t="shared" si="87"/>
        <v/>
      </c>
      <c r="AN228" s="342">
        <f t="shared" ca="1" si="88"/>
        <v>16150.853740115352</v>
      </c>
      <c r="AO228" s="290"/>
      <c r="AP228" s="503" t="str">
        <f t="shared" si="89"/>
        <v/>
      </c>
      <c r="AQ228" s="504">
        <f t="shared" ca="1" si="90"/>
        <v>19938.374429271582</v>
      </c>
      <c r="AR228" s="504" t="str">
        <f t="shared" si="91"/>
        <v/>
      </c>
      <c r="AS228" s="504" t="str">
        <f t="shared" si="92"/>
        <v/>
      </c>
      <c r="AT228" s="504" t="str">
        <f t="shared" si="93"/>
        <v/>
      </c>
      <c r="AU228" s="504" t="str">
        <f t="shared" si="94"/>
        <v/>
      </c>
      <c r="AV228" s="504" t="str">
        <f t="shared" si="95"/>
        <v/>
      </c>
      <c r="AW228" s="504" t="str">
        <f t="shared" si="96"/>
        <v/>
      </c>
      <c r="AX228" s="507">
        <f t="shared" ca="1" si="97"/>
        <v>19938.374429271582</v>
      </c>
      <c r="AY228" s="290"/>
    </row>
    <row r="229" spans="1:51" x14ac:dyDescent="0.35">
      <c r="A229" s="290"/>
      <c r="B229" s="476" t="s">
        <v>737</v>
      </c>
      <c r="C229" s="477" t="s">
        <v>2937</v>
      </c>
      <c r="D229" s="103" t="s">
        <v>254</v>
      </c>
      <c r="E229" s="103"/>
      <c r="F229" s="360" t="s">
        <v>734</v>
      </c>
      <c r="G229" s="360">
        <v>375</v>
      </c>
      <c r="H229" s="360"/>
      <c r="I229" s="360" t="s">
        <v>1042</v>
      </c>
      <c r="J229" s="104"/>
      <c r="K229" s="431">
        <v>21.4788</v>
      </c>
      <c r="L229" s="138" t="str">
        <f t="shared" si="98"/>
        <v/>
      </c>
      <c r="M229" s="139">
        <f t="shared" si="100"/>
        <v>0</v>
      </c>
      <c r="N229" s="140">
        <f t="shared" si="99"/>
        <v>900.7759335185624</v>
      </c>
      <c r="O229" s="337">
        <f t="shared" si="79"/>
        <v>19347.586120858497</v>
      </c>
      <c r="P229" s="109">
        <v>1</v>
      </c>
      <c r="Q229" s="143">
        <f t="shared" si="101"/>
        <v>19347.586120858497</v>
      </c>
      <c r="R229" s="111">
        <v>0.13</v>
      </c>
      <c r="S229" s="139">
        <f t="shared" si="102"/>
        <v>21862.772316570099</v>
      </c>
      <c r="T229" s="428"/>
      <c r="U229" s="147">
        <f t="shared" si="103"/>
        <v>21862.772316570099</v>
      </c>
      <c r="V229" s="290"/>
      <c r="W229" s="115"/>
      <c r="X229" s="116" t="s">
        <v>115</v>
      </c>
      <c r="Y229" s="116"/>
      <c r="Z229" s="116"/>
      <c r="AA229" s="116"/>
      <c r="AB229" s="116"/>
      <c r="AC229" s="116"/>
      <c r="AD229" s="117"/>
      <c r="AE229" s="296"/>
      <c r="AF229" s="124" t="str">
        <f t="shared" si="80"/>
        <v/>
      </c>
      <c r="AG229" s="125">
        <f t="shared" ca="1" si="81"/>
        <v>16150.853740115352</v>
      </c>
      <c r="AH229" s="125" t="str">
        <f t="shared" si="82"/>
        <v/>
      </c>
      <c r="AI229" s="125" t="str">
        <f t="shared" si="83"/>
        <v/>
      </c>
      <c r="AJ229" s="125" t="str">
        <f t="shared" si="84"/>
        <v/>
      </c>
      <c r="AK229" s="125" t="str">
        <f t="shared" si="85"/>
        <v/>
      </c>
      <c r="AL229" s="125" t="str">
        <f t="shared" si="86"/>
        <v/>
      </c>
      <c r="AM229" s="126" t="str">
        <f t="shared" si="87"/>
        <v/>
      </c>
      <c r="AN229" s="342">
        <f t="shared" ca="1" si="88"/>
        <v>16150.853740115352</v>
      </c>
      <c r="AO229" s="290"/>
      <c r="AP229" s="503" t="str">
        <f t="shared" si="89"/>
        <v/>
      </c>
      <c r="AQ229" s="504">
        <f t="shared" ca="1" si="90"/>
        <v>21862.772316570099</v>
      </c>
      <c r="AR229" s="504" t="str">
        <f t="shared" si="91"/>
        <v/>
      </c>
      <c r="AS229" s="504" t="str">
        <f t="shared" si="92"/>
        <v/>
      </c>
      <c r="AT229" s="504" t="str">
        <f t="shared" si="93"/>
        <v/>
      </c>
      <c r="AU229" s="504" t="str">
        <f t="shared" si="94"/>
        <v/>
      </c>
      <c r="AV229" s="504" t="str">
        <f t="shared" si="95"/>
        <v/>
      </c>
      <c r="AW229" s="504" t="str">
        <f t="shared" si="96"/>
        <v/>
      </c>
      <c r="AX229" s="507">
        <f t="shared" ca="1" si="97"/>
        <v>21862.772316570099</v>
      </c>
      <c r="AY229" s="290"/>
    </row>
    <row r="230" spans="1:51" x14ac:dyDescent="0.35">
      <c r="A230" s="290"/>
      <c r="B230" s="476" t="s">
        <v>738</v>
      </c>
      <c r="C230" s="477" t="e">
        <v>#N/A</v>
      </c>
      <c r="D230" s="103" t="s">
        <v>254</v>
      </c>
      <c r="E230" s="103"/>
      <c r="F230" s="360" t="s">
        <v>734</v>
      </c>
      <c r="G230" s="360">
        <v>375</v>
      </c>
      <c r="H230" s="360"/>
      <c r="I230" s="360" t="s">
        <v>1042</v>
      </c>
      <c r="J230" s="104"/>
      <c r="K230" s="431">
        <v>36.157800000000002</v>
      </c>
      <c r="L230" s="138" t="str">
        <f t="shared" si="98"/>
        <v/>
      </c>
      <c r="M230" s="139">
        <f t="shared" si="100"/>
        <v>0</v>
      </c>
      <c r="N230" s="140">
        <f t="shared" si="99"/>
        <v>900.7759335185624</v>
      </c>
      <c r="O230" s="337">
        <f t="shared" si="79"/>
        <v>32570.076048977477</v>
      </c>
      <c r="P230" s="109">
        <v>1</v>
      </c>
      <c r="Q230" s="143">
        <f t="shared" si="101"/>
        <v>32570.076048977477</v>
      </c>
      <c r="R230" s="111">
        <v>0.13</v>
      </c>
      <c r="S230" s="139">
        <f t="shared" si="102"/>
        <v>36804.185935344547</v>
      </c>
      <c r="T230" s="428"/>
      <c r="U230" s="147">
        <f t="shared" si="103"/>
        <v>36804.185935344547</v>
      </c>
      <c r="V230" s="290"/>
      <c r="W230" s="115"/>
      <c r="X230" s="116" t="s">
        <v>115</v>
      </c>
      <c r="Y230" s="116"/>
      <c r="Z230" s="116"/>
      <c r="AA230" s="116"/>
      <c r="AB230" s="116"/>
      <c r="AC230" s="116"/>
      <c r="AD230" s="117"/>
      <c r="AE230" s="296"/>
      <c r="AF230" s="124" t="str">
        <f t="shared" si="80"/>
        <v/>
      </c>
      <c r="AG230" s="125">
        <f t="shared" ca="1" si="81"/>
        <v>16150.853740115352</v>
      </c>
      <c r="AH230" s="125" t="str">
        <f t="shared" si="82"/>
        <v/>
      </c>
      <c r="AI230" s="125" t="str">
        <f t="shared" si="83"/>
        <v/>
      </c>
      <c r="AJ230" s="125" t="str">
        <f t="shared" si="84"/>
        <v/>
      </c>
      <c r="AK230" s="125" t="str">
        <f t="shared" si="85"/>
        <v/>
      </c>
      <c r="AL230" s="125" t="str">
        <f t="shared" si="86"/>
        <v/>
      </c>
      <c r="AM230" s="126" t="str">
        <f t="shared" si="87"/>
        <v/>
      </c>
      <c r="AN230" s="342">
        <f t="shared" ca="1" si="88"/>
        <v>16150.853740115352</v>
      </c>
      <c r="AO230" s="290"/>
      <c r="AP230" s="503" t="str">
        <f t="shared" si="89"/>
        <v/>
      </c>
      <c r="AQ230" s="504">
        <f t="shared" ca="1" si="90"/>
        <v>36804.185935344547</v>
      </c>
      <c r="AR230" s="504" t="str">
        <f t="shared" si="91"/>
        <v/>
      </c>
      <c r="AS230" s="504" t="str">
        <f t="shared" si="92"/>
        <v/>
      </c>
      <c r="AT230" s="504" t="str">
        <f t="shared" si="93"/>
        <v/>
      </c>
      <c r="AU230" s="504" t="str">
        <f t="shared" si="94"/>
        <v/>
      </c>
      <c r="AV230" s="504" t="str">
        <f t="shared" si="95"/>
        <v/>
      </c>
      <c r="AW230" s="504" t="str">
        <f t="shared" si="96"/>
        <v/>
      </c>
      <c r="AX230" s="507">
        <f t="shared" ca="1" si="97"/>
        <v>36804.185935344547</v>
      </c>
      <c r="AY230" s="290"/>
    </row>
    <row r="231" spans="1:51" x14ac:dyDescent="0.35">
      <c r="A231" s="290"/>
      <c r="B231" s="476" t="s">
        <v>739</v>
      </c>
      <c r="C231" s="477" t="s">
        <v>2937</v>
      </c>
      <c r="D231" s="103" t="s">
        <v>254</v>
      </c>
      <c r="E231" s="103"/>
      <c r="F231" s="360" t="s">
        <v>734</v>
      </c>
      <c r="G231" s="360">
        <v>375</v>
      </c>
      <c r="H231" s="360"/>
      <c r="I231" s="360" t="s">
        <v>1042</v>
      </c>
      <c r="J231" s="104"/>
      <c r="K231" s="431">
        <v>39.506100000000004</v>
      </c>
      <c r="L231" s="138" t="str">
        <f t="shared" si="98"/>
        <v/>
      </c>
      <c r="M231" s="139">
        <f t="shared" si="100"/>
        <v>0</v>
      </c>
      <c r="N231" s="140">
        <f t="shared" si="99"/>
        <v>900.7759335185624</v>
      </c>
      <c r="O231" s="337">
        <f t="shared" si="79"/>
        <v>35586.144107177679</v>
      </c>
      <c r="P231" s="109">
        <v>1</v>
      </c>
      <c r="Q231" s="143">
        <f t="shared" si="101"/>
        <v>35586.144107177679</v>
      </c>
      <c r="R231" s="111">
        <v>0.13</v>
      </c>
      <c r="S231" s="139">
        <f t="shared" si="102"/>
        <v>40212.342841110774</v>
      </c>
      <c r="T231" s="428"/>
      <c r="U231" s="147">
        <f t="shared" si="103"/>
        <v>40212.342841110774</v>
      </c>
      <c r="V231" s="290"/>
      <c r="W231" s="115"/>
      <c r="X231" s="116" t="s">
        <v>115</v>
      </c>
      <c r="Y231" s="116"/>
      <c r="Z231" s="116"/>
      <c r="AA231" s="116"/>
      <c r="AB231" s="116"/>
      <c r="AC231" s="116"/>
      <c r="AD231" s="117"/>
      <c r="AE231" s="296"/>
      <c r="AF231" s="124" t="str">
        <f t="shared" si="80"/>
        <v/>
      </c>
      <c r="AG231" s="125">
        <f t="shared" ca="1" si="81"/>
        <v>16150.853740115352</v>
      </c>
      <c r="AH231" s="125" t="str">
        <f t="shared" si="82"/>
        <v/>
      </c>
      <c r="AI231" s="125" t="str">
        <f t="shared" si="83"/>
        <v/>
      </c>
      <c r="AJ231" s="125" t="str">
        <f t="shared" si="84"/>
        <v/>
      </c>
      <c r="AK231" s="125" t="str">
        <f t="shared" si="85"/>
        <v/>
      </c>
      <c r="AL231" s="125" t="str">
        <f t="shared" si="86"/>
        <v/>
      </c>
      <c r="AM231" s="126" t="str">
        <f t="shared" si="87"/>
        <v/>
      </c>
      <c r="AN231" s="342">
        <f t="shared" ca="1" si="88"/>
        <v>16150.853740115352</v>
      </c>
      <c r="AO231" s="290"/>
      <c r="AP231" s="503" t="str">
        <f t="shared" si="89"/>
        <v/>
      </c>
      <c r="AQ231" s="504">
        <f t="shared" ca="1" si="90"/>
        <v>40212.342841110774</v>
      </c>
      <c r="AR231" s="504" t="str">
        <f t="shared" si="91"/>
        <v/>
      </c>
      <c r="AS231" s="504" t="str">
        <f t="shared" si="92"/>
        <v/>
      </c>
      <c r="AT231" s="504" t="str">
        <f t="shared" si="93"/>
        <v/>
      </c>
      <c r="AU231" s="504" t="str">
        <f t="shared" si="94"/>
        <v/>
      </c>
      <c r="AV231" s="504" t="str">
        <f t="shared" si="95"/>
        <v/>
      </c>
      <c r="AW231" s="504" t="str">
        <f t="shared" si="96"/>
        <v/>
      </c>
      <c r="AX231" s="507">
        <f t="shared" ca="1" si="97"/>
        <v>40212.342841110774</v>
      </c>
      <c r="AY231" s="290"/>
    </row>
    <row r="232" spans="1:51" x14ac:dyDescent="0.35">
      <c r="A232" s="290"/>
      <c r="B232" s="476" t="s">
        <v>740</v>
      </c>
      <c r="C232" s="477" t="s">
        <v>2937</v>
      </c>
      <c r="D232" s="103" t="s">
        <v>254</v>
      </c>
      <c r="E232" s="103"/>
      <c r="F232" s="360" t="s">
        <v>734</v>
      </c>
      <c r="G232" s="360">
        <v>375</v>
      </c>
      <c r="H232" s="360"/>
      <c r="I232" s="360" t="s">
        <v>1042</v>
      </c>
      <c r="J232" s="104"/>
      <c r="K232" s="431">
        <v>39.940800000000003</v>
      </c>
      <c r="L232" s="138" t="str">
        <f t="shared" si="98"/>
        <v/>
      </c>
      <c r="M232" s="139">
        <f t="shared" si="100"/>
        <v>0</v>
      </c>
      <c r="N232" s="140">
        <f t="shared" si="99"/>
        <v>900.7759335185624</v>
      </c>
      <c r="O232" s="337">
        <f t="shared" ref="O232:O295" si="104">N232*K232</f>
        <v>35977.7114054782</v>
      </c>
      <c r="P232" s="109">
        <v>1</v>
      </c>
      <c r="Q232" s="143">
        <f t="shared" si="101"/>
        <v>35977.7114054782</v>
      </c>
      <c r="R232" s="111">
        <v>0.13</v>
      </c>
      <c r="S232" s="139">
        <f t="shared" si="102"/>
        <v>40654.813888190365</v>
      </c>
      <c r="T232" s="428"/>
      <c r="U232" s="147">
        <f t="shared" si="103"/>
        <v>40654.813888190365</v>
      </c>
      <c r="V232" s="290"/>
      <c r="W232" s="115"/>
      <c r="X232" s="116" t="s">
        <v>115</v>
      </c>
      <c r="Y232" s="116"/>
      <c r="Z232" s="116"/>
      <c r="AA232" s="116"/>
      <c r="AB232" s="116"/>
      <c r="AC232" s="116"/>
      <c r="AD232" s="117"/>
      <c r="AE232" s="296"/>
      <c r="AF232" s="124" t="str">
        <f t="shared" si="80"/>
        <v/>
      </c>
      <c r="AG232" s="125">
        <f t="shared" ca="1" si="81"/>
        <v>16150.853740115352</v>
      </c>
      <c r="AH232" s="125" t="str">
        <f t="shared" si="82"/>
        <v/>
      </c>
      <c r="AI232" s="125" t="str">
        <f t="shared" si="83"/>
        <v/>
      </c>
      <c r="AJ232" s="125" t="str">
        <f t="shared" si="84"/>
        <v/>
      </c>
      <c r="AK232" s="125" t="str">
        <f t="shared" si="85"/>
        <v/>
      </c>
      <c r="AL232" s="125" t="str">
        <f t="shared" si="86"/>
        <v/>
      </c>
      <c r="AM232" s="126" t="str">
        <f t="shared" si="87"/>
        <v/>
      </c>
      <c r="AN232" s="342">
        <f t="shared" ca="1" si="88"/>
        <v>16150.853740115352</v>
      </c>
      <c r="AO232" s="290"/>
      <c r="AP232" s="503" t="str">
        <f t="shared" si="89"/>
        <v/>
      </c>
      <c r="AQ232" s="504">
        <f t="shared" ca="1" si="90"/>
        <v>40654.813888190365</v>
      </c>
      <c r="AR232" s="504" t="str">
        <f t="shared" si="91"/>
        <v/>
      </c>
      <c r="AS232" s="504" t="str">
        <f t="shared" si="92"/>
        <v/>
      </c>
      <c r="AT232" s="504" t="str">
        <f t="shared" si="93"/>
        <v/>
      </c>
      <c r="AU232" s="504" t="str">
        <f t="shared" si="94"/>
        <v/>
      </c>
      <c r="AV232" s="504" t="str">
        <f t="shared" si="95"/>
        <v/>
      </c>
      <c r="AW232" s="504" t="str">
        <f t="shared" si="96"/>
        <v/>
      </c>
      <c r="AX232" s="507">
        <f t="shared" ca="1" si="97"/>
        <v>40654.813888190365</v>
      </c>
      <c r="AY232" s="290"/>
    </row>
    <row r="233" spans="1:51" x14ac:dyDescent="0.35">
      <c r="A233" s="290"/>
      <c r="B233" s="476" t="s">
        <v>741</v>
      </c>
      <c r="C233" s="477" t="s">
        <v>2944</v>
      </c>
      <c r="D233" s="103" t="s">
        <v>254</v>
      </c>
      <c r="E233" s="103"/>
      <c r="F233" s="360" t="s">
        <v>734</v>
      </c>
      <c r="G233" s="360">
        <v>300</v>
      </c>
      <c r="H233" s="360"/>
      <c r="I233" s="360" t="s">
        <v>1044</v>
      </c>
      <c r="J233" s="104"/>
      <c r="K233" s="431">
        <v>46.248100000000001</v>
      </c>
      <c r="L233" s="138" t="str">
        <f t="shared" si="98"/>
        <v/>
      </c>
      <c r="M233" s="139">
        <f t="shared" si="100"/>
        <v>0</v>
      </c>
      <c r="N233" s="140">
        <f t="shared" si="99"/>
        <v>692.70147300228837</v>
      </c>
      <c r="O233" s="337">
        <f t="shared" si="104"/>
        <v>32036.126993557133</v>
      </c>
      <c r="P233" s="109">
        <v>1</v>
      </c>
      <c r="Q233" s="143">
        <f t="shared" si="101"/>
        <v>32036.126993557133</v>
      </c>
      <c r="R233" s="111">
        <v>0.13</v>
      </c>
      <c r="S233" s="139">
        <f t="shared" si="102"/>
        <v>36200.823502719555</v>
      </c>
      <c r="T233" s="428"/>
      <c r="U233" s="147">
        <f t="shared" si="103"/>
        <v>36200.823502719555</v>
      </c>
      <c r="V233" s="290"/>
      <c r="W233" s="115"/>
      <c r="X233" s="116" t="s">
        <v>115</v>
      </c>
      <c r="Y233" s="116"/>
      <c r="Z233" s="116"/>
      <c r="AA233" s="116"/>
      <c r="AB233" s="116"/>
      <c r="AC233" s="116"/>
      <c r="AD233" s="117"/>
      <c r="AE233" s="296"/>
      <c r="AF233" s="124" t="str">
        <f t="shared" si="80"/>
        <v/>
      </c>
      <c r="AG233" s="125">
        <f t="shared" ca="1" si="81"/>
        <v>16150.853740115352</v>
      </c>
      <c r="AH233" s="125" t="str">
        <f t="shared" si="82"/>
        <v/>
      </c>
      <c r="AI233" s="125" t="str">
        <f t="shared" si="83"/>
        <v/>
      </c>
      <c r="AJ233" s="125" t="str">
        <f t="shared" si="84"/>
        <v/>
      </c>
      <c r="AK233" s="125" t="str">
        <f t="shared" si="85"/>
        <v/>
      </c>
      <c r="AL233" s="125" t="str">
        <f t="shared" si="86"/>
        <v/>
      </c>
      <c r="AM233" s="126" t="str">
        <f t="shared" si="87"/>
        <v/>
      </c>
      <c r="AN233" s="342">
        <f t="shared" ca="1" si="88"/>
        <v>16150.853740115352</v>
      </c>
      <c r="AO233" s="290"/>
      <c r="AP233" s="503" t="str">
        <f t="shared" si="89"/>
        <v/>
      </c>
      <c r="AQ233" s="504">
        <f t="shared" ca="1" si="90"/>
        <v>36200.823502719555</v>
      </c>
      <c r="AR233" s="504" t="str">
        <f t="shared" si="91"/>
        <v/>
      </c>
      <c r="AS233" s="504" t="str">
        <f t="shared" si="92"/>
        <v/>
      </c>
      <c r="AT233" s="504" t="str">
        <f t="shared" si="93"/>
        <v/>
      </c>
      <c r="AU233" s="504" t="str">
        <f t="shared" si="94"/>
        <v/>
      </c>
      <c r="AV233" s="504" t="str">
        <f t="shared" si="95"/>
        <v/>
      </c>
      <c r="AW233" s="504" t="str">
        <f t="shared" si="96"/>
        <v/>
      </c>
      <c r="AX233" s="507">
        <f t="shared" ca="1" si="97"/>
        <v>36200.823502719555</v>
      </c>
      <c r="AY233" s="290"/>
    </row>
    <row r="234" spans="1:51" x14ac:dyDescent="0.35">
      <c r="A234" s="290"/>
      <c r="B234" s="476" t="s">
        <v>742</v>
      </c>
      <c r="C234" s="477" t="e">
        <v>#N/A</v>
      </c>
      <c r="D234" s="103" t="s">
        <v>254</v>
      </c>
      <c r="E234" s="103"/>
      <c r="F234" s="360" t="s">
        <v>734</v>
      </c>
      <c r="G234" s="360">
        <v>300</v>
      </c>
      <c r="H234" s="360"/>
      <c r="I234" s="360" t="s">
        <v>1044</v>
      </c>
      <c r="J234" s="104"/>
      <c r="K234" s="431">
        <v>54.5289</v>
      </c>
      <c r="L234" s="138" t="str">
        <f t="shared" si="98"/>
        <v/>
      </c>
      <c r="M234" s="139">
        <f t="shared" si="100"/>
        <v>0</v>
      </c>
      <c r="N234" s="140">
        <f t="shared" si="99"/>
        <v>692.70147300228837</v>
      </c>
      <c r="O234" s="337">
        <f t="shared" si="104"/>
        <v>37772.249351194485</v>
      </c>
      <c r="P234" s="109">
        <v>1</v>
      </c>
      <c r="Q234" s="143">
        <f t="shared" si="101"/>
        <v>37772.249351194485</v>
      </c>
      <c r="R234" s="111">
        <v>0.13</v>
      </c>
      <c r="S234" s="139">
        <f t="shared" si="102"/>
        <v>42682.641766849767</v>
      </c>
      <c r="T234" s="428"/>
      <c r="U234" s="147">
        <f t="shared" si="103"/>
        <v>42682.641766849767</v>
      </c>
      <c r="V234" s="290"/>
      <c r="W234" s="115"/>
      <c r="X234" s="116" t="s">
        <v>115</v>
      </c>
      <c r="Y234" s="116"/>
      <c r="Z234" s="116"/>
      <c r="AA234" s="116"/>
      <c r="AB234" s="116"/>
      <c r="AC234" s="116"/>
      <c r="AD234" s="117"/>
      <c r="AE234" s="296"/>
      <c r="AF234" s="124" t="str">
        <f t="shared" si="80"/>
        <v/>
      </c>
      <c r="AG234" s="125">
        <f t="shared" ca="1" si="81"/>
        <v>16150.853740115352</v>
      </c>
      <c r="AH234" s="125" t="str">
        <f t="shared" si="82"/>
        <v/>
      </c>
      <c r="AI234" s="125" t="str">
        <f t="shared" si="83"/>
        <v/>
      </c>
      <c r="AJ234" s="125" t="str">
        <f t="shared" si="84"/>
        <v/>
      </c>
      <c r="AK234" s="125" t="str">
        <f t="shared" si="85"/>
        <v/>
      </c>
      <c r="AL234" s="125" t="str">
        <f t="shared" si="86"/>
        <v/>
      </c>
      <c r="AM234" s="126" t="str">
        <f t="shared" si="87"/>
        <v/>
      </c>
      <c r="AN234" s="342">
        <f t="shared" ca="1" si="88"/>
        <v>16150.853740115352</v>
      </c>
      <c r="AO234" s="290"/>
      <c r="AP234" s="503" t="str">
        <f t="shared" si="89"/>
        <v/>
      </c>
      <c r="AQ234" s="504">
        <f t="shared" ca="1" si="90"/>
        <v>42682.641766849767</v>
      </c>
      <c r="AR234" s="504" t="str">
        <f t="shared" si="91"/>
        <v/>
      </c>
      <c r="AS234" s="504" t="str">
        <f t="shared" si="92"/>
        <v/>
      </c>
      <c r="AT234" s="504" t="str">
        <f t="shared" si="93"/>
        <v/>
      </c>
      <c r="AU234" s="504" t="str">
        <f t="shared" si="94"/>
        <v/>
      </c>
      <c r="AV234" s="504" t="str">
        <f t="shared" si="95"/>
        <v/>
      </c>
      <c r="AW234" s="504" t="str">
        <f t="shared" si="96"/>
        <v/>
      </c>
      <c r="AX234" s="507">
        <f t="shared" ca="1" si="97"/>
        <v>42682.641766849767</v>
      </c>
      <c r="AY234" s="290"/>
    </row>
    <row r="235" spans="1:51" x14ac:dyDescent="0.35">
      <c r="A235" s="290"/>
      <c r="B235" s="476" t="s">
        <v>743</v>
      </c>
      <c r="C235" s="477" t="s">
        <v>2937</v>
      </c>
      <c r="D235" s="103" t="s">
        <v>254</v>
      </c>
      <c r="E235" s="103"/>
      <c r="F235" s="360" t="s">
        <v>734</v>
      </c>
      <c r="G235" s="360">
        <v>375</v>
      </c>
      <c r="H235" s="360"/>
      <c r="I235" s="360" t="s">
        <v>1042</v>
      </c>
      <c r="J235" s="104"/>
      <c r="K235" s="431">
        <v>62.997300000000003</v>
      </c>
      <c r="L235" s="138" t="str">
        <f t="shared" si="98"/>
        <v/>
      </c>
      <c r="M235" s="139">
        <f t="shared" si="100"/>
        <v>0</v>
      </c>
      <c r="N235" s="140">
        <f t="shared" si="99"/>
        <v>900.7759335185624</v>
      </c>
      <c r="O235" s="337">
        <f t="shared" si="104"/>
        <v>56746.451716648931</v>
      </c>
      <c r="P235" s="109">
        <v>1</v>
      </c>
      <c r="Q235" s="143">
        <f t="shared" si="101"/>
        <v>56746.451716648931</v>
      </c>
      <c r="R235" s="111">
        <v>0.13</v>
      </c>
      <c r="S235" s="139">
        <f t="shared" si="102"/>
        <v>64123.490439813286</v>
      </c>
      <c r="T235" s="428"/>
      <c r="U235" s="147">
        <f t="shared" si="103"/>
        <v>64123.490439813286</v>
      </c>
      <c r="V235" s="290"/>
      <c r="W235" s="115"/>
      <c r="X235" s="116" t="s">
        <v>115</v>
      </c>
      <c r="Y235" s="116"/>
      <c r="Z235" s="116"/>
      <c r="AA235" s="116"/>
      <c r="AB235" s="116"/>
      <c r="AC235" s="116"/>
      <c r="AD235" s="117"/>
      <c r="AE235" s="296"/>
      <c r="AF235" s="124" t="str">
        <f t="shared" si="80"/>
        <v/>
      </c>
      <c r="AG235" s="125">
        <f t="shared" ca="1" si="81"/>
        <v>16150.853740115352</v>
      </c>
      <c r="AH235" s="125" t="str">
        <f t="shared" si="82"/>
        <v/>
      </c>
      <c r="AI235" s="125" t="str">
        <f t="shared" si="83"/>
        <v/>
      </c>
      <c r="AJ235" s="125" t="str">
        <f t="shared" si="84"/>
        <v/>
      </c>
      <c r="AK235" s="125" t="str">
        <f t="shared" si="85"/>
        <v/>
      </c>
      <c r="AL235" s="125" t="str">
        <f t="shared" si="86"/>
        <v/>
      </c>
      <c r="AM235" s="126" t="str">
        <f t="shared" si="87"/>
        <v/>
      </c>
      <c r="AN235" s="342">
        <f t="shared" ca="1" si="88"/>
        <v>16150.853740115352</v>
      </c>
      <c r="AO235" s="290"/>
      <c r="AP235" s="503" t="str">
        <f t="shared" si="89"/>
        <v/>
      </c>
      <c r="AQ235" s="504">
        <f t="shared" ca="1" si="90"/>
        <v>64123.490439813286</v>
      </c>
      <c r="AR235" s="504" t="str">
        <f t="shared" si="91"/>
        <v/>
      </c>
      <c r="AS235" s="504" t="str">
        <f t="shared" si="92"/>
        <v/>
      </c>
      <c r="AT235" s="504" t="str">
        <f t="shared" si="93"/>
        <v/>
      </c>
      <c r="AU235" s="504" t="str">
        <f t="shared" si="94"/>
        <v/>
      </c>
      <c r="AV235" s="504" t="str">
        <f t="shared" si="95"/>
        <v/>
      </c>
      <c r="AW235" s="504" t="str">
        <f t="shared" si="96"/>
        <v/>
      </c>
      <c r="AX235" s="507">
        <f t="shared" ca="1" si="97"/>
        <v>64123.490439813286</v>
      </c>
      <c r="AY235" s="290"/>
    </row>
    <row r="236" spans="1:51" x14ac:dyDescent="0.35">
      <c r="A236" s="290"/>
      <c r="B236" s="476" t="s">
        <v>744</v>
      </c>
      <c r="C236" s="477" t="s">
        <v>2937</v>
      </c>
      <c r="D236" s="103" t="s">
        <v>254</v>
      </c>
      <c r="E236" s="103"/>
      <c r="F236" s="360" t="s">
        <v>734</v>
      </c>
      <c r="G236" s="360">
        <v>375</v>
      </c>
      <c r="H236" s="360"/>
      <c r="I236" s="360" t="s">
        <v>1042</v>
      </c>
      <c r="J236" s="104"/>
      <c r="K236" s="431">
        <v>85.364599999999996</v>
      </c>
      <c r="L236" s="138" t="str">
        <f t="shared" si="98"/>
        <v/>
      </c>
      <c r="M236" s="139">
        <f t="shared" si="100"/>
        <v>0</v>
      </c>
      <c r="N236" s="140">
        <f t="shared" si="99"/>
        <v>900.7759335185624</v>
      </c>
      <c r="O236" s="337">
        <f t="shared" si="104"/>
        <v>76894.377254438674</v>
      </c>
      <c r="P236" s="109">
        <v>1</v>
      </c>
      <c r="Q236" s="143">
        <f t="shared" si="101"/>
        <v>76894.377254438674</v>
      </c>
      <c r="R236" s="111">
        <v>0.13</v>
      </c>
      <c r="S236" s="139">
        <f t="shared" si="102"/>
        <v>86890.64629751569</v>
      </c>
      <c r="T236" s="428"/>
      <c r="U236" s="147">
        <f t="shared" si="103"/>
        <v>86890.64629751569</v>
      </c>
      <c r="V236" s="290"/>
      <c r="W236" s="115"/>
      <c r="X236" s="116" t="s">
        <v>115</v>
      </c>
      <c r="Y236" s="116"/>
      <c r="Z236" s="116"/>
      <c r="AA236" s="116"/>
      <c r="AB236" s="116"/>
      <c r="AC236" s="116"/>
      <c r="AD236" s="117"/>
      <c r="AE236" s="296"/>
      <c r="AF236" s="124" t="str">
        <f t="shared" si="80"/>
        <v/>
      </c>
      <c r="AG236" s="125">
        <f t="shared" ca="1" si="81"/>
        <v>16150.853740115352</v>
      </c>
      <c r="AH236" s="125" t="str">
        <f t="shared" si="82"/>
        <v/>
      </c>
      <c r="AI236" s="125" t="str">
        <f t="shared" si="83"/>
        <v/>
      </c>
      <c r="AJ236" s="125" t="str">
        <f t="shared" si="84"/>
        <v/>
      </c>
      <c r="AK236" s="125" t="str">
        <f t="shared" si="85"/>
        <v/>
      </c>
      <c r="AL236" s="125" t="str">
        <f t="shared" si="86"/>
        <v/>
      </c>
      <c r="AM236" s="126" t="str">
        <f t="shared" si="87"/>
        <v/>
      </c>
      <c r="AN236" s="342">
        <f t="shared" ca="1" si="88"/>
        <v>16150.853740115352</v>
      </c>
      <c r="AO236" s="290"/>
      <c r="AP236" s="503" t="str">
        <f t="shared" si="89"/>
        <v/>
      </c>
      <c r="AQ236" s="504">
        <f t="shared" ca="1" si="90"/>
        <v>86890.64629751569</v>
      </c>
      <c r="AR236" s="504" t="str">
        <f t="shared" si="91"/>
        <v/>
      </c>
      <c r="AS236" s="504" t="str">
        <f t="shared" si="92"/>
        <v/>
      </c>
      <c r="AT236" s="504" t="str">
        <f t="shared" si="93"/>
        <v/>
      </c>
      <c r="AU236" s="504" t="str">
        <f t="shared" si="94"/>
        <v/>
      </c>
      <c r="AV236" s="504" t="str">
        <f t="shared" si="95"/>
        <v/>
      </c>
      <c r="AW236" s="504" t="str">
        <f t="shared" si="96"/>
        <v/>
      </c>
      <c r="AX236" s="507">
        <f t="shared" ca="1" si="97"/>
        <v>86890.64629751569</v>
      </c>
      <c r="AY236" s="290"/>
    </row>
    <row r="237" spans="1:51" x14ac:dyDescent="0.35">
      <c r="A237" s="290"/>
      <c r="B237" s="476" t="s">
        <v>745</v>
      </c>
      <c r="C237" s="477" t="e">
        <v>#N/A</v>
      </c>
      <c r="D237" s="103" t="s">
        <v>254</v>
      </c>
      <c r="E237" s="103"/>
      <c r="F237" s="360" t="s">
        <v>734</v>
      </c>
      <c r="G237" s="360">
        <v>375</v>
      </c>
      <c r="H237" s="360"/>
      <c r="I237" s="360" t="s">
        <v>1042</v>
      </c>
      <c r="J237" s="104"/>
      <c r="K237" s="431">
        <v>88.328100000000006</v>
      </c>
      <c r="L237" s="138" t="str">
        <f t="shared" si="98"/>
        <v/>
      </c>
      <c r="M237" s="139">
        <f t="shared" si="100"/>
        <v>0</v>
      </c>
      <c r="N237" s="140">
        <f t="shared" si="99"/>
        <v>900.7759335185624</v>
      </c>
      <c r="O237" s="337">
        <f t="shared" si="104"/>
        <v>79563.826733420938</v>
      </c>
      <c r="P237" s="109">
        <v>1</v>
      </c>
      <c r="Q237" s="143">
        <f t="shared" si="101"/>
        <v>79563.826733420938</v>
      </c>
      <c r="R237" s="111">
        <v>0.13</v>
      </c>
      <c r="S237" s="139">
        <f t="shared" si="102"/>
        <v>89907.124208765657</v>
      </c>
      <c r="T237" s="428"/>
      <c r="U237" s="147">
        <f t="shared" si="103"/>
        <v>89907.124208765657</v>
      </c>
      <c r="V237" s="290"/>
      <c r="W237" s="115"/>
      <c r="X237" s="116" t="s">
        <v>115</v>
      </c>
      <c r="Y237" s="116"/>
      <c r="Z237" s="116"/>
      <c r="AA237" s="116"/>
      <c r="AB237" s="116"/>
      <c r="AC237" s="116"/>
      <c r="AD237" s="117"/>
      <c r="AE237" s="296"/>
      <c r="AF237" s="124" t="str">
        <f t="shared" si="80"/>
        <v/>
      </c>
      <c r="AG237" s="125">
        <f t="shared" ca="1" si="81"/>
        <v>16150.853740115352</v>
      </c>
      <c r="AH237" s="125" t="str">
        <f t="shared" si="82"/>
        <v/>
      </c>
      <c r="AI237" s="125" t="str">
        <f t="shared" si="83"/>
        <v/>
      </c>
      <c r="AJ237" s="125" t="str">
        <f t="shared" si="84"/>
        <v/>
      </c>
      <c r="AK237" s="125" t="str">
        <f t="shared" si="85"/>
        <v/>
      </c>
      <c r="AL237" s="125" t="str">
        <f t="shared" si="86"/>
        <v/>
      </c>
      <c r="AM237" s="126" t="str">
        <f t="shared" si="87"/>
        <v/>
      </c>
      <c r="AN237" s="342">
        <f t="shared" ca="1" si="88"/>
        <v>16150.853740115352</v>
      </c>
      <c r="AO237" s="290"/>
      <c r="AP237" s="503" t="str">
        <f t="shared" si="89"/>
        <v/>
      </c>
      <c r="AQ237" s="504">
        <f t="shared" ca="1" si="90"/>
        <v>89907.124208765657</v>
      </c>
      <c r="AR237" s="504" t="str">
        <f t="shared" si="91"/>
        <v/>
      </c>
      <c r="AS237" s="504" t="str">
        <f t="shared" si="92"/>
        <v/>
      </c>
      <c r="AT237" s="504" t="str">
        <f t="shared" si="93"/>
        <v/>
      </c>
      <c r="AU237" s="504" t="str">
        <f t="shared" si="94"/>
        <v/>
      </c>
      <c r="AV237" s="504" t="str">
        <f t="shared" si="95"/>
        <v/>
      </c>
      <c r="AW237" s="504" t="str">
        <f t="shared" si="96"/>
        <v/>
      </c>
      <c r="AX237" s="507">
        <f t="shared" ca="1" si="97"/>
        <v>89907.124208765657</v>
      </c>
      <c r="AY237" s="290"/>
    </row>
    <row r="238" spans="1:51" x14ac:dyDescent="0.35">
      <c r="A238" s="290"/>
      <c r="B238" s="476" t="s">
        <v>746</v>
      </c>
      <c r="C238" s="477" t="s">
        <v>2943</v>
      </c>
      <c r="D238" s="103" t="s">
        <v>254</v>
      </c>
      <c r="E238" s="103"/>
      <c r="F238" s="360" t="s">
        <v>734</v>
      </c>
      <c r="G238" s="360">
        <v>200</v>
      </c>
      <c r="H238" s="360"/>
      <c r="I238" s="360" t="s">
        <v>1043</v>
      </c>
      <c r="J238" s="104"/>
      <c r="K238" s="431">
        <v>105.483</v>
      </c>
      <c r="L238" s="138" t="str">
        <f t="shared" si="98"/>
        <v/>
      </c>
      <c r="M238" s="139">
        <f t="shared" si="100"/>
        <v>0</v>
      </c>
      <c r="N238" s="140">
        <f t="shared" si="99"/>
        <v>336.63763059084124</v>
      </c>
      <c r="O238" s="337">
        <f t="shared" si="104"/>
        <v>35509.547187613709</v>
      </c>
      <c r="P238" s="109">
        <v>1</v>
      </c>
      <c r="Q238" s="143">
        <f t="shared" si="101"/>
        <v>35509.547187613709</v>
      </c>
      <c r="R238" s="111">
        <v>0.13</v>
      </c>
      <c r="S238" s="139">
        <f t="shared" si="102"/>
        <v>40125.788322003486</v>
      </c>
      <c r="T238" s="428"/>
      <c r="U238" s="147">
        <f t="shared" si="103"/>
        <v>40125.788322003486</v>
      </c>
      <c r="V238" s="290"/>
      <c r="W238" s="115"/>
      <c r="X238" s="116" t="s">
        <v>115</v>
      </c>
      <c r="Y238" s="116"/>
      <c r="Z238" s="116"/>
      <c r="AA238" s="116"/>
      <c r="AB238" s="116"/>
      <c r="AC238" s="116"/>
      <c r="AD238" s="117"/>
      <c r="AE238" s="296"/>
      <c r="AF238" s="124" t="str">
        <f t="shared" si="80"/>
        <v/>
      </c>
      <c r="AG238" s="125">
        <f t="shared" ca="1" si="81"/>
        <v>16150.853740115352</v>
      </c>
      <c r="AH238" s="125" t="str">
        <f t="shared" si="82"/>
        <v/>
      </c>
      <c r="AI238" s="125" t="str">
        <f t="shared" si="83"/>
        <v/>
      </c>
      <c r="AJ238" s="125" t="str">
        <f t="shared" si="84"/>
        <v/>
      </c>
      <c r="AK238" s="125" t="str">
        <f t="shared" si="85"/>
        <v/>
      </c>
      <c r="AL238" s="125" t="str">
        <f t="shared" si="86"/>
        <v/>
      </c>
      <c r="AM238" s="126" t="str">
        <f t="shared" si="87"/>
        <v/>
      </c>
      <c r="AN238" s="342">
        <f t="shared" ca="1" si="88"/>
        <v>16150.853740115352</v>
      </c>
      <c r="AO238" s="290"/>
      <c r="AP238" s="503" t="str">
        <f t="shared" si="89"/>
        <v/>
      </c>
      <c r="AQ238" s="504">
        <f t="shared" ca="1" si="90"/>
        <v>40125.788322003486</v>
      </c>
      <c r="AR238" s="504" t="str">
        <f t="shared" si="91"/>
        <v/>
      </c>
      <c r="AS238" s="504" t="str">
        <f t="shared" si="92"/>
        <v/>
      </c>
      <c r="AT238" s="504" t="str">
        <f t="shared" si="93"/>
        <v/>
      </c>
      <c r="AU238" s="504" t="str">
        <f t="shared" si="94"/>
        <v/>
      </c>
      <c r="AV238" s="504" t="str">
        <f t="shared" si="95"/>
        <v/>
      </c>
      <c r="AW238" s="504" t="str">
        <f t="shared" si="96"/>
        <v/>
      </c>
      <c r="AX238" s="507">
        <f t="shared" ca="1" si="97"/>
        <v>40125.788322003486</v>
      </c>
      <c r="AY238" s="290"/>
    </row>
    <row r="239" spans="1:51" x14ac:dyDescent="0.35">
      <c r="A239" s="290"/>
      <c r="B239" s="476" t="s">
        <v>747</v>
      </c>
      <c r="C239" s="477" t="s">
        <v>2944</v>
      </c>
      <c r="D239" s="103" t="s">
        <v>254</v>
      </c>
      <c r="E239" s="103"/>
      <c r="F239" s="360" t="s">
        <v>734</v>
      </c>
      <c r="G239" s="360">
        <v>300</v>
      </c>
      <c r="H239" s="360"/>
      <c r="I239" s="360" t="s">
        <v>1044</v>
      </c>
      <c r="J239" s="104"/>
      <c r="K239" s="431">
        <v>135.768</v>
      </c>
      <c r="L239" s="138" t="str">
        <f t="shared" si="98"/>
        <v/>
      </c>
      <c r="M239" s="139">
        <f t="shared" si="100"/>
        <v>0</v>
      </c>
      <c r="N239" s="140">
        <f t="shared" si="99"/>
        <v>692.70147300228837</v>
      </c>
      <c r="O239" s="337">
        <f t="shared" si="104"/>
        <v>94046.693586574693</v>
      </c>
      <c r="P239" s="109">
        <v>1</v>
      </c>
      <c r="Q239" s="143">
        <f t="shared" si="101"/>
        <v>94046.693586574693</v>
      </c>
      <c r="R239" s="111">
        <v>0.13</v>
      </c>
      <c r="S239" s="139">
        <f t="shared" si="102"/>
        <v>106272.7637528294</v>
      </c>
      <c r="T239" s="428"/>
      <c r="U239" s="147">
        <f t="shared" si="103"/>
        <v>106272.7637528294</v>
      </c>
      <c r="V239" s="290"/>
      <c r="W239" s="115"/>
      <c r="X239" s="116" t="s">
        <v>115</v>
      </c>
      <c r="Y239" s="116"/>
      <c r="Z239" s="116"/>
      <c r="AA239" s="116"/>
      <c r="AB239" s="116"/>
      <c r="AC239" s="116"/>
      <c r="AD239" s="117"/>
      <c r="AE239" s="296"/>
      <c r="AF239" s="124" t="str">
        <f t="shared" si="80"/>
        <v/>
      </c>
      <c r="AG239" s="125">
        <f t="shared" ca="1" si="81"/>
        <v>16150.853740115352</v>
      </c>
      <c r="AH239" s="125" t="str">
        <f t="shared" si="82"/>
        <v/>
      </c>
      <c r="AI239" s="125" t="str">
        <f t="shared" si="83"/>
        <v/>
      </c>
      <c r="AJ239" s="125" t="str">
        <f t="shared" si="84"/>
        <v/>
      </c>
      <c r="AK239" s="125" t="str">
        <f t="shared" si="85"/>
        <v/>
      </c>
      <c r="AL239" s="125" t="str">
        <f t="shared" si="86"/>
        <v/>
      </c>
      <c r="AM239" s="126" t="str">
        <f t="shared" si="87"/>
        <v/>
      </c>
      <c r="AN239" s="342">
        <f t="shared" ca="1" si="88"/>
        <v>16150.853740115352</v>
      </c>
      <c r="AO239" s="290"/>
      <c r="AP239" s="503" t="str">
        <f t="shared" si="89"/>
        <v/>
      </c>
      <c r="AQ239" s="504">
        <f t="shared" ca="1" si="90"/>
        <v>106272.7637528294</v>
      </c>
      <c r="AR239" s="504" t="str">
        <f t="shared" si="91"/>
        <v/>
      </c>
      <c r="AS239" s="504" t="str">
        <f t="shared" si="92"/>
        <v/>
      </c>
      <c r="AT239" s="504" t="str">
        <f t="shared" si="93"/>
        <v/>
      </c>
      <c r="AU239" s="504" t="str">
        <f t="shared" si="94"/>
        <v/>
      </c>
      <c r="AV239" s="504" t="str">
        <f t="shared" si="95"/>
        <v/>
      </c>
      <c r="AW239" s="504" t="str">
        <f t="shared" si="96"/>
        <v/>
      </c>
      <c r="AX239" s="507">
        <f t="shared" ca="1" si="97"/>
        <v>106272.7637528294</v>
      </c>
      <c r="AY239" s="290"/>
    </row>
    <row r="240" spans="1:51" x14ac:dyDescent="0.35">
      <c r="A240" s="290"/>
      <c r="B240" s="476" t="s">
        <v>748</v>
      </c>
      <c r="C240" s="477" t="s">
        <v>2945</v>
      </c>
      <c r="D240" s="103" t="s">
        <v>254</v>
      </c>
      <c r="E240" s="103"/>
      <c r="F240" s="360" t="s">
        <v>734</v>
      </c>
      <c r="G240" s="360">
        <v>375</v>
      </c>
      <c r="H240" s="360"/>
      <c r="I240" s="360" t="s">
        <v>1042</v>
      </c>
      <c r="J240" s="104"/>
      <c r="K240" s="431">
        <v>147.18299999999999</v>
      </c>
      <c r="L240" s="138" t="str">
        <f t="shared" si="98"/>
        <v/>
      </c>
      <c r="M240" s="139">
        <f t="shared" si="100"/>
        <v>0</v>
      </c>
      <c r="N240" s="140">
        <f t="shared" si="99"/>
        <v>900.7759335185624</v>
      </c>
      <c r="O240" s="337">
        <f t="shared" si="104"/>
        <v>132578.90422306256</v>
      </c>
      <c r="P240" s="109">
        <v>1</v>
      </c>
      <c r="Q240" s="143">
        <f t="shared" si="101"/>
        <v>132578.90422306256</v>
      </c>
      <c r="R240" s="111">
        <v>0.13</v>
      </c>
      <c r="S240" s="139">
        <f t="shared" si="102"/>
        <v>149814.16177206067</v>
      </c>
      <c r="T240" s="428"/>
      <c r="U240" s="147">
        <f t="shared" si="103"/>
        <v>149814.16177206067</v>
      </c>
      <c r="V240" s="290"/>
      <c r="W240" s="115"/>
      <c r="X240" s="116" t="s">
        <v>115</v>
      </c>
      <c r="Y240" s="116"/>
      <c r="Z240" s="116"/>
      <c r="AA240" s="116"/>
      <c r="AB240" s="116"/>
      <c r="AC240" s="116"/>
      <c r="AD240" s="117"/>
      <c r="AE240" s="296"/>
      <c r="AF240" s="124" t="str">
        <f t="shared" si="80"/>
        <v/>
      </c>
      <c r="AG240" s="125">
        <f t="shared" ca="1" si="81"/>
        <v>16150.853740115352</v>
      </c>
      <c r="AH240" s="125" t="str">
        <f t="shared" si="82"/>
        <v/>
      </c>
      <c r="AI240" s="125" t="str">
        <f t="shared" si="83"/>
        <v/>
      </c>
      <c r="AJ240" s="125" t="str">
        <f t="shared" si="84"/>
        <v/>
      </c>
      <c r="AK240" s="125" t="str">
        <f t="shared" si="85"/>
        <v/>
      </c>
      <c r="AL240" s="125" t="str">
        <f t="shared" si="86"/>
        <v/>
      </c>
      <c r="AM240" s="126" t="str">
        <f t="shared" si="87"/>
        <v/>
      </c>
      <c r="AN240" s="342">
        <f t="shared" ca="1" si="88"/>
        <v>16150.853740115352</v>
      </c>
      <c r="AO240" s="290"/>
      <c r="AP240" s="503" t="str">
        <f t="shared" si="89"/>
        <v/>
      </c>
      <c r="AQ240" s="504">
        <f t="shared" ca="1" si="90"/>
        <v>149814.16177206067</v>
      </c>
      <c r="AR240" s="504" t="str">
        <f t="shared" si="91"/>
        <v/>
      </c>
      <c r="AS240" s="504" t="str">
        <f t="shared" si="92"/>
        <v/>
      </c>
      <c r="AT240" s="504" t="str">
        <f t="shared" si="93"/>
        <v/>
      </c>
      <c r="AU240" s="504" t="str">
        <f t="shared" si="94"/>
        <v/>
      </c>
      <c r="AV240" s="504" t="str">
        <f t="shared" si="95"/>
        <v/>
      </c>
      <c r="AW240" s="504" t="str">
        <f t="shared" si="96"/>
        <v/>
      </c>
      <c r="AX240" s="507">
        <f t="shared" ca="1" si="97"/>
        <v>149814.16177206067</v>
      </c>
      <c r="AY240" s="290"/>
    </row>
    <row r="241" spans="1:51" x14ac:dyDescent="0.35">
      <c r="A241" s="290"/>
      <c r="B241" s="476" t="s">
        <v>749</v>
      </c>
      <c r="C241" s="477" t="s">
        <v>2944</v>
      </c>
      <c r="D241" s="103" t="s">
        <v>254</v>
      </c>
      <c r="E241" s="103"/>
      <c r="F241" s="360" t="s">
        <v>734</v>
      </c>
      <c r="G241" s="360">
        <v>300</v>
      </c>
      <c r="H241" s="360"/>
      <c r="I241" s="360" t="s">
        <v>1044</v>
      </c>
      <c r="J241" s="104"/>
      <c r="K241" s="431">
        <v>143.04499999999999</v>
      </c>
      <c r="L241" s="138" t="str">
        <f t="shared" si="98"/>
        <v/>
      </c>
      <c r="M241" s="139">
        <f t="shared" si="100"/>
        <v>0</v>
      </c>
      <c r="N241" s="140">
        <f t="shared" si="99"/>
        <v>692.70147300228837</v>
      </c>
      <c r="O241" s="337">
        <f t="shared" si="104"/>
        <v>99087.482205612338</v>
      </c>
      <c r="P241" s="109">
        <v>1</v>
      </c>
      <c r="Q241" s="143">
        <f t="shared" si="101"/>
        <v>99087.482205612338</v>
      </c>
      <c r="R241" s="111">
        <v>0.13</v>
      </c>
      <c r="S241" s="139">
        <f t="shared" si="102"/>
        <v>111968.85489234193</v>
      </c>
      <c r="T241" s="428"/>
      <c r="U241" s="147">
        <f t="shared" si="103"/>
        <v>111968.85489234193</v>
      </c>
      <c r="V241" s="290"/>
      <c r="W241" s="115"/>
      <c r="X241" s="116" t="s">
        <v>115</v>
      </c>
      <c r="Y241" s="116"/>
      <c r="Z241" s="116"/>
      <c r="AA241" s="116"/>
      <c r="AB241" s="116"/>
      <c r="AC241" s="116"/>
      <c r="AD241" s="117"/>
      <c r="AE241" s="296"/>
      <c r="AF241" s="124" t="str">
        <f t="shared" si="80"/>
        <v/>
      </c>
      <c r="AG241" s="125">
        <f t="shared" ca="1" si="81"/>
        <v>16150.853740115352</v>
      </c>
      <c r="AH241" s="125" t="str">
        <f t="shared" si="82"/>
        <v/>
      </c>
      <c r="AI241" s="125" t="str">
        <f t="shared" si="83"/>
        <v/>
      </c>
      <c r="AJ241" s="125" t="str">
        <f t="shared" si="84"/>
        <v/>
      </c>
      <c r="AK241" s="125" t="str">
        <f t="shared" si="85"/>
        <v/>
      </c>
      <c r="AL241" s="125" t="str">
        <f t="shared" si="86"/>
        <v/>
      </c>
      <c r="AM241" s="126" t="str">
        <f t="shared" si="87"/>
        <v/>
      </c>
      <c r="AN241" s="342">
        <f t="shared" ca="1" si="88"/>
        <v>16150.853740115352</v>
      </c>
      <c r="AO241" s="290"/>
      <c r="AP241" s="503" t="str">
        <f t="shared" si="89"/>
        <v/>
      </c>
      <c r="AQ241" s="504">
        <f t="shared" ca="1" si="90"/>
        <v>111968.85489234193</v>
      </c>
      <c r="AR241" s="504" t="str">
        <f t="shared" si="91"/>
        <v/>
      </c>
      <c r="AS241" s="504" t="str">
        <f t="shared" si="92"/>
        <v/>
      </c>
      <c r="AT241" s="504" t="str">
        <f t="shared" si="93"/>
        <v/>
      </c>
      <c r="AU241" s="504" t="str">
        <f t="shared" si="94"/>
        <v/>
      </c>
      <c r="AV241" s="504" t="str">
        <f t="shared" si="95"/>
        <v/>
      </c>
      <c r="AW241" s="504" t="str">
        <f t="shared" si="96"/>
        <v/>
      </c>
      <c r="AX241" s="507">
        <f t="shared" ca="1" si="97"/>
        <v>111968.85489234193</v>
      </c>
      <c r="AY241" s="290"/>
    </row>
    <row r="242" spans="1:51" x14ac:dyDescent="0.35">
      <c r="A242" s="290"/>
      <c r="B242" s="476" t="s">
        <v>750</v>
      </c>
      <c r="C242" s="477" t="s">
        <v>2943</v>
      </c>
      <c r="D242" s="103" t="s">
        <v>254</v>
      </c>
      <c r="E242" s="103"/>
      <c r="F242" s="360" t="s">
        <v>734</v>
      </c>
      <c r="G242" s="360">
        <v>200</v>
      </c>
      <c r="H242" s="360"/>
      <c r="I242" s="360" t="s">
        <v>1043</v>
      </c>
      <c r="J242" s="104"/>
      <c r="K242" s="431">
        <v>138.77500000000001</v>
      </c>
      <c r="L242" s="138" t="str">
        <f t="shared" si="98"/>
        <v/>
      </c>
      <c r="M242" s="139">
        <f t="shared" si="100"/>
        <v>0</v>
      </c>
      <c r="N242" s="140">
        <f t="shared" si="99"/>
        <v>336.63763059084124</v>
      </c>
      <c r="O242" s="337">
        <f t="shared" si="104"/>
        <v>46716.887185243992</v>
      </c>
      <c r="P242" s="109">
        <v>1</v>
      </c>
      <c r="Q242" s="143">
        <f t="shared" si="101"/>
        <v>46716.887185243992</v>
      </c>
      <c r="R242" s="111">
        <v>0.13</v>
      </c>
      <c r="S242" s="139">
        <f t="shared" si="102"/>
        <v>52790.082519325704</v>
      </c>
      <c r="T242" s="428"/>
      <c r="U242" s="147">
        <f t="shared" si="103"/>
        <v>52790.082519325704</v>
      </c>
      <c r="V242" s="290"/>
      <c r="W242" s="115"/>
      <c r="X242" s="116" t="s">
        <v>115</v>
      </c>
      <c r="Y242" s="116"/>
      <c r="Z242" s="116"/>
      <c r="AA242" s="116"/>
      <c r="AB242" s="116"/>
      <c r="AC242" s="116"/>
      <c r="AD242" s="117"/>
      <c r="AE242" s="296"/>
      <c r="AF242" s="124" t="str">
        <f t="shared" si="80"/>
        <v/>
      </c>
      <c r="AG242" s="125">
        <f t="shared" ca="1" si="81"/>
        <v>16150.853740115352</v>
      </c>
      <c r="AH242" s="125" t="str">
        <f t="shared" si="82"/>
        <v/>
      </c>
      <c r="AI242" s="125" t="str">
        <f t="shared" si="83"/>
        <v/>
      </c>
      <c r="AJ242" s="125" t="str">
        <f t="shared" si="84"/>
        <v/>
      </c>
      <c r="AK242" s="125" t="str">
        <f t="shared" si="85"/>
        <v/>
      </c>
      <c r="AL242" s="125" t="str">
        <f t="shared" si="86"/>
        <v/>
      </c>
      <c r="AM242" s="126" t="str">
        <f t="shared" si="87"/>
        <v/>
      </c>
      <c r="AN242" s="342">
        <f t="shared" ca="1" si="88"/>
        <v>16150.853740115352</v>
      </c>
      <c r="AO242" s="290"/>
      <c r="AP242" s="503" t="str">
        <f t="shared" si="89"/>
        <v/>
      </c>
      <c r="AQ242" s="504">
        <f t="shared" ca="1" si="90"/>
        <v>52790.082519325704</v>
      </c>
      <c r="AR242" s="504" t="str">
        <f t="shared" si="91"/>
        <v/>
      </c>
      <c r="AS242" s="504" t="str">
        <f t="shared" si="92"/>
        <v/>
      </c>
      <c r="AT242" s="504" t="str">
        <f t="shared" si="93"/>
        <v/>
      </c>
      <c r="AU242" s="504" t="str">
        <f t="shared" si="94"/>
        <v/>
      </c>
      <c r="AV242" s="504" t="str">
        <f t="shared" si="95"/>
        <v/>
      </c>
      <c r="AW242" s="504" t="str">
        <f t="shared" si="96"/>
        <v/>
      </c>
      <c r="AX242" s="507">
        <f t="shared" ca="1" si="97"/>
        <v>52790.082519325704</v>
      </c>
      <c r="AY242" s="290"/>
    </row>
    <row r="243" spans="1:51" x14ac:dyDescent="0.35">
      <c r="A243" s="290"/>
      <c r="B243" s="476" t="s">
        <v>751</v>
      </c>
      <c r="C243" s="477" t="s">
        <v>2937</v>
      </c>
      <c r="D243" s="103" t="s">
        <v>254</v>
      </c>
      <c r="E243" s="103"/>
      <c r="F243" s="360" t="s">
        <v>734</v>
      </c>
      <c r="G243" s="360">
        <v>375</v>
      </c>
      <c r="H243" s="360"/>
      <c r="I243" s="360" t="s">
        <v>1042</v>
      </c>
      <c r="J243" s="104"/>
      <c r="K243" s="431">
        <v>186.25299999999999</v>
      </c>
      <c r="L243" s="138" t="str">
        <f t="shared" si="98"/>
        <v/>
      </c>
      <c r="M243" s="139">
        <f t="shared" si="100"/>
        <v>0</v>
      </c>
      <c r="N243" s="140">
        <f t="shared" si="99"/>
        <v>900.7759335185624</v>
      </c>
      <c r="O243" s="337">
        <f t="shared" si="104"/>
        <v>167772.21994563279</v>
      </c>
      <c r="P243" s="109">
        <v>1</v>
      </c>
      <c r="Q243" s="143">
        <f t="shared" si="101"/>
        <v>167772.21994563279</v>
      </c>
      <c r="R243" s="111">
        <v>0.13</v>
      </c>
      <c r="S243" s="139">
        <f t="shared" si="102"/>
        <v>189582.60853856505</v>
      </c>
      <c r="T243" s="428"/>
      <c r="U243" s="147">
        <f t="shared" si="103"/>
        <v>189582.60853856505</v>
      </c>
      <c r="V243" s="290"/>
      <c r="W243" s="115"/>
      <c r="X243" s="116" t="s">
        <v>115</v>
      </c>
      <c r="Y243" s="116"/>
      <c r="Z243" s="116"/>
      <c r="AA243" s="116"/>
      <c r="AB243" s="116"/>
      <c r="AC243" s="116"/>
      <c r="AD243" s="117"/>
      <c r="AE243" s="296"/>
      <c r="AF243" s="124" t="str">
        <f t="shared" si="80"/>
        <v/>
      </c>
      <c r="AG243" s="125">
        <f t="shared" ca="1" si="81"/>
        <v>16150.853740115352</v>
      </c>
      <c r="AH243" s="125" t="str">
        <f t="shared" si="82"/>
        <v/>
      </c>
      <c r="AI243" s="125" t="str">
        <f t="shared" si="83"/>
        <v/>
      </c>
      <c r="AJ243" s="125" t="str">
        <f t="shared" si="84"/>
        <v/>
      </c>
      <c r="AK243" s="125" t="str">
        <f t="shared" si="85"/>
        <v/>
      </c>
      <c r="AL243" s="125" t="str">
        <f t="shared" si="86"/>
        <v/>
      </c>
      <c r="AM243" s="126" t="str">
        <f t="shared" si="87"/>
        <v/>
      </c>
      <c r="AN243" s="342">
        <f t="shared" ca="1" si="88"/>
        <v>16150.853740115352</v>
      </c>
      <c r="AO243" s="290"/>
      <c r="AP243" s="503" t="str">
        <f t="shared" si="89"/>
        <v/>
      </c>
      <c r="AQ243" s="504">
        <f t="shared" ca="1" si="90"/>
        <v>189582.60853856505</v>
      </c>
      <c r="AR243" s="504" t="str">
        <f t="shared" si="91"/>
        <v/>
      </c>
      <c r="AS243" s="504" t="str">
        <f t="shared" si="92"/>
        <v/>
      </c>
      <c r="AT243" s="504" t="str">
        <f t="shared" si="93"/>
        <v/>
      </c>
      <c r="AU243" s="504" t="str">
        <f t="shared" si="94"/>
        <v/>
      </c>
      <c r="AV243" s="504" t="str">
        <f t="shared" si="95"/>
        <v/>
      </c>
      <c r="AW243" s="504" t="str">
        <f t="shared" si="96"/>
        <v/>
      </c>
      <c r="AX243" s="507">
        <f t="shared" ca="1" si="97"/>
        <v>189582.60853856505</v>
      </c>
      <c r="AY243" s="290"/>
    </row>
    <row r="244" spans="1:51" x14ac:dyDescent="0.35">
      <c r="A244" s="290"/>
      <c r="B244" s="476" t="s">
        <v>752</v>
      </c>
      <c r="C244" s="477" t="s">
        <v>2944</v>
      </c>
      <c r="D244" s="103" t="s">
        <v>254</v>
      </c>
      <c r="E244" s="103"/>
      <c r="F244" s="360" t="s">
        <v>734</v>
      </c>
      <c r="G244" s="360">
        <v>300</v>
      </c>
      <c r="H244" s="360"/>
      <c r="I244" s="360" t="s">
        <v>1044</v>
      </c>
      <c r="J244" s="104"/>
      <c r="K244" s="431">
        <v>202.02600000000001</v>
      </c>
      <c r="L244" s="138" t="str">
        <f t="shared" si="98"/>
        <v/>
      </c>
      <c r="M244" s="139">
        <f t="shared" si="100"/>
        <v>0</v>
      </c>
      <c r="N244" s="140">
        <f t="shared" si="99"/>
        <v>692.70147300228837</v>
      </c>
      <c r="O244" s="337">
        <f t="shared" si="104"/>
        <v>139943.70778476031</v>
      </c>
      <c r="P244" s="109">
        <v>1</v>
      </c>
      <c r="Q244" s="143">
        <f t="shared" si="101"/>
        <v>139943.70778476031</v>
      </c>
      <c r="R244" s="111">
        <v>0.13</v>
      </c>
      <c r="S244" s="139">
        <f t="shared" si="102"/>
        <v>158136.38979677914</v>
      </c>
      <c r="T244" s="428"/>
      <c r="U244" s="147">
        <f t="shared" si="103"/>
        <v>158136.38979677914</v>
      </c>
      <c r="V244" s="290"/>
      <c r="W244" s="115"/>
      <c r="X244" s="116" t="s">
        <v>115</v>
      </c>
      <c r="Y244" s="116"/>
      <c r="Z244" s="116"/>
      <c r="AA244" s="116"/>
      <c r="AB244" s="116"/>
      <c r="AC244" s="116"/>
      <c r="AD244" s="117"/>
      <c r="AE244" s="296"/>
      <c r="AF244" s="124" t="str">
        <f t="shared" si="80"/>
        <v/>
      </c>
      <c r="AG244" s="125">
        <f t="shared" ca="1" si="81"/>
        <v>16150.853740115352</v>
      </c>
      <c r="AH244" s="125" t="str">
        <f t="shared" si="82"/>
        <v/>
      </c>
      <c r="AI244" s="125" t="str">
        <f t="shared" si="83"/>
        <v/>
      </c>
      <c r="AJ244" s="125" t="str">
        <f t="shared" si="84"/>
        <v/>
      </c>
      <c r="AK244" s="125" t="str">
        <f t="shared" si="85"/>
        <v/>
      </c>
      <c r="AL244" s="125" t="str">
        <f t="shared" si="86"/>
        <v/>
      </c>
      <c r="AM244" s="126" t="str">
        <f t="shared" si="87"/>
        <v/>
      </c>
      <c r="AN244" s="342">
        <f t="shared" ca="1" si="88"/>
        <v>16150.853740115352</v>
      </c>
      <c r="AO244" s="290"/>
      <c r="AP244" s="503" t="str">
        <f t="shared" si="89"/>
        <v/>
      </c>
      <c r="AQ244" s="504">
        <f t="shared" ca="1" si="90"/>
        <v>158136.38979677914</v>
      </c>
      <c r="AR244" s="504" t="str">
        <f t="shared" si="91"/>
        <v/>
      </c>
      <c r="AS244" s="504" t="str">
        <f t="shared" si="92"/>
        <v/>
      </c>
      <c r="AT244" s="504" t="str">
        <f t="shared" si="93"/>
        <v/>
      </c>
      <c r="AU244" s="504" t="str">
        <f t="shared" si="94"/>
        <v/>
      </c>
      <c r="AV244" s="504" t="str">
        <f t="shared" si="95"/>
        <v/>
      </c>
      <c r="AW244" s="504" t="str">
        <f t="shared" si="96"/>
        <v/>
      </c>
      <c r="AX244" s="507">
        <f t="shared" ca="1" si="97"/>
        <v>158136.38979677914</v>
      </c>
      <c r="AY244" s="290"/>
    </row>
    <row r="245" spans="1:51" x14ac:dyDescent="0.35">
      <c r="A245" s="290"/>
      <c r="B245" s="476" t="s">
        <v>753</v>
      </c>
      <c r="C245" s="477" t="e">
        <v>#N/A</v>
      </c>
      <c r="D245" s="103" t="s">
        <v>254</v>
      </c>
      <c r="E245" s="103"/>
      <c r="F245" s="360" t="s">
        <v>734</v>
      </c>
      <c r="G245" s="360">
        <v>300</v>
      </c>
      <c r="H245" s="360"/>
      <c r="I245" s="360" t="s">
        <v>1044</v>
      </c>
      <c r="J245" s="104"/>
      <c r="K245" s="431">
        <v>289.012</v>
      </c>
      <c r="L245" s="138" t="str">
        <f t="shared" si="98"/>
        <v/>
      </c>
      <c r="M245" s="139">
        <f t="shared" si="100"/>
        <v>0</v>
      </c>
      <c r="N245" s="140">
        <f t="shared" si="99"/>
        <v>692.70147300228837</v>
      </c>
      <c r="O245" s="337">
        <f t="shared" si="104"/>
        <v>200199.03811533737</v>
      </c>
      <c r="P245" s="109">
        <v>1</v>
      </c>
      <c r="Q245" s="143">
        <f t="shared" si="101"/>
        <v>200199.03811533737</v>
      </c>
      <c r="R245" s="111">
        <v>0.13</v>
      </c>
      <c r="S245" s="139">
        <f t="shared" si="102"/>
        <v>226224.91307033121</v>
      </c>
      <c r="T245" s="428"/>
      <c r="U245" s="147">
        <f t="shared" si="103"/>
        <v>226224.91307033121</v>
      </c>
      <c r="V245" s="290"/>
      <c r="W245" s="115"/>
      <c r="X245" s="116" t="s">
        <v>115</v>
      </c>
      <c r="Y245" s="116"/>
      <c r="Z245" s="116"/>
      <c r="AA245" s="116"/>
      <c r="AB245" s="116"/>
      <c r="AC245" s="116"/>
      <c r="AD245" s="117"/>
      <c r="AE245" s="296"/>
      <c r="AF245" s="124" t="str">
        <f t="shared" si="80"/>
        <v/>
      </c>
      <c r="AG245" s="125">
        <f t="shared" ca="1" si="81"/>
        <v>16150.853740115352</v>
      </c>
      <c r="AH245" s="125" t="str">
        <f t="shared" si="82"/>
        <v/>
      </c>
      <c r="AI245" s="125" t="str">
        <f t="shared" si="83"/>
        <v/>
      </c>
      <c r="AJ245" s="125" t="str">
        <f t="shared" si="84"/>
        <v/>
      </c>
      <c r="AK245" s="125" t="str">
        <f t="shared" si="85"/>
        <v/>
      </c>
      <c r="AL245" s="125" t="str">
        <f t="shared" si="86"/>
        <v/>
      </c>
      <c r="AM245" s="126" t="str">
        <f t="shared" si="87"/>
        <v/>
      </c>
      <c r="AN245" s="342">
        <f t="shared" ca="1" si="88"/>
        <v>16150.853740115352</v>
      </c>
      <c r="AO245" s="290"/>
      <c r="AP245" s="503" t="str">
        <f t="shared" si="89"/>
        <v/>
      </c>
      <c r="AQ245" s="504">
        <f t="shared" ca="1" si="90"/>
        <v>226224.91307033121</v>
      </c>
      <c r="AR245" s="504" t="str">
        <f t="shared" si="91"/>
        <v/>
      </c>
      <c r="AS245" s="504" t="str">
        <f t="shared" si="92"/>
        <v/>
      </c>
      <c r="AT245" s="504" t="str">
        <f t="shared" si="93"/>
        <v/>
      </c>
      <c r="AU245" s="504" t="str">
        <f t="shared" si="94"/>
        <v/>
      </c>
      <c r="AV245" s="504" t="str">
        <f t="shared" si="95"/>
        <v/>
      </c>
      <c r="AW245" s="504" t="str">
        <f t="shared" si="96"/>
        <v/>
      </c>
      <c r="AX245" s="507">
        <f t="shared" ca="1" si="97"/>
        <v>226224.91307033121</v>
      </c>
      <c r="AY245" s="290"/>
    </row>
    <row r="246" spans="1:51" x14ac:dyDescent="0.35">
      <c r="A246" s="290"/>
      <c r="B246" s="476" t="s">
        <v>754</v>
      </c>
      <c r="C246" s="477" t="e">
        <v>#N/A</v>
      </c>
      <c r="D246" s="103" t="s">
        <v>254</v>
      </c>
      <c r="E246" s="103"/>
      <c r="F246" s="360" t="s">
        <v>734</v>
      </c>
      <c r="G246" s="360">
        <v>375</v>
      </c>
      <c r="H246" s="360"/>
      <c r="I246" s="360" t="s">
        <v>1042</v>
      </c>
      <c r="J246" s="104"/>
      <c r="K246" s="431">
        <v>53.870199999999997</v>
      </c>
      <c r="L246" s="138" t="str">
        <f t="shared" si="98"/>
        <v/>
      </c>
      <c r="M246" s="139">
        <f t="shared" si="100"/>
        <v>0</v>
      </c>
      <c r="N246" s="140">
        <f t="shared" si="99"/>
        <v>900.7759335185624</v>
      </c>
      <c r="O246" s="337">
        <f t="shared" si="104"/>
        <v>48524.979693831658</v>
      </c>
      <c r="P246" s="109">
        <v>1</v>
      </c>
      <c r="Q246" s="143">
        <f t="shared" si="101"/>
        <v>48524.979693831658</v>
      </c>
      <c r="R246" s="111">
        <v>0.13</v>
      </c>
      <c r="S246" s="139">
        <f t="shared" si="102"/>
        <v>54833.227054029769</v>
      </c>
      <c r="T246" s="428"/>
      <c r="U246" s="147">
        <f t="shared" si="103"/>
        <v>54833.227054029769</v>
      </c>
      <c r="V246" s="290"/>
      <c r="W246" s="115"/>
      <c r="X246" s="116" t="s">
        <v>115</v>
      </c>
      <c r="Y246" s="116"/>
      <c r="Z246" s="116"/>
      <c r="AA246" s="116"/>
      <c r="AB246" s="116"/>
      <c r="AC246" s="116"/>
      <c r="AD246" s="117"/>
      <c r="AE246" s="296"/>
      <c r="AF246" s="124" t="str">
        <f t="shared" si="80"/>
        <v/>
      </c>
      <c r="AG246" s="125">
        <f t="shared" ca="1" si="81"/>
        <v>16150.853740115352</v>
      </c>
      <c r="AH246" s="125" t="str">
        <f t="shared" si="82"/>
        <v/>
      </c>
      <c r="AI246" s="125" t="str">
        <f t="shared" si="83"/>
        <v/>
      </c>
      <c r="AJ246" s="125" t="str">
        <f t="shared" si="84"/>
        <v/>
      </c>
      <c r="AK246" s="125" t="str">
        <f t="shared" si="85"/>
        <v/>
      </c>
      <c r="AL246" s="125" t="str">
        <f t="shared" si="86"/>
        <v/>
      </c>
      <c r="AM246" s="126" t="str">
        <f t="shared" si="87"/>
        <v/>
      </c>
      <c r="AN246" s="342">
        <f t="shared" ca="1" si="88"/>
        <v>16150.853740115352</v>
      </c>
      <c r="AO246" s="290"/>
      <c r="AP246" s="503" t="str">
        <f t="shared" si="89"/>
        <v/>
      </c>
      <c r="AQ246" s="504">
        <f t="shared" ca="1" si="90"/>
        <v>54833.227054029769</v>
      </c>
      <c r="AR246" s="504" t="str">
        <f t="shared" si="91"/>
        <v/>
      </c>
      <c r="AS246" s="504" t="str">
        <f t="shared" si="92"/>
        <v/>
      </c>
      <c r="AT246" s="504" t="str">
        <f t="shared" si="93"/>
        <v/>
      </c>
      <c r="AU246" s="504" t="str">
        <f t="shared" si="94"/>
        <v/>
      </c>
      <c r="AV246" s="504" t="str">
        <f t="shared" si="95"/>
        <v/>
      </c>
      <c r="AW246" s="504" t="str">
        <f t="shared" si="96"/>
        <v/>
      </c>
      <c r="AX246" s="507">
        <f t="shared" ca="1" si="97"/>
        <v>54833.227054029769</v>
      </c>
      <c r="AY246" s="290"/>
    </row>
    <row r="247" spans="1:51" x14ac:dyDescent="0.35">
      <c r="A247" s="290"/>
      <c r="B247" s="476" t="s">
        <v>755</v>
      </c>
      <c r="C247" s="477" t="e">
        <v>#N/A</v>
      </c>
      <c r="D247" s="103" t="s">
        <v>254</v>
      </c>
      <c r="E247" s="103"/>
      <c r="F247" s="360" t="s">
        <v>548</v>
      </c>
      <c r="G247" s="360">
        <v>525</v>
      </c>
      <c r="H247" s="360"/>
      <c r="I247" s="360" t="s">
        <v>2470</v>
      </c>
      <c r="J247" s="104"/>
      <c r="K247" s="431">
        <v>43.261499999999998</v>
      </c>
      <c r="L247" s="138" t="str">
        <f t="shared" si="98"/>
        <v/>
      </c>
      <c r="M247" s="139">
        <f t="shared" si="100"/>
        <v>0</v>
      </c>
      <c r="N247" s="140">
        <f t="shared" si="99"/>
        <v>1407.7750497464763</v>
      </c>
      <c r="O247" s="337">
        <f t="shared" si="104"/>
        <v>60902.460314607182</v>
      </c>
      <c r="P247" s="109">
        <v>1</v>
      </c>
      <c r="Q247" s="143">
        <f t="shared" si="101"/>
        <v>60902.460314607182</v>
      </c>
      <c r="R247" s="111">
        <v>0.13</v>
      </c>
      <c r="S247" s="139">
        <f t="shared" si="102"/>
        <v>68819.780155506116</v>
      </c>
      <c r="T247" s="428"/>
      <c r="U247" s="147">
        <f t="shared" si="103"/>
        <v>68819.780155506116</v>
      </c>
      <c r="V247" s="290"/>
      <c r="W247" s="115"/>
      <c r="X247" s="116" t="s">
        <v>115</v>
      </c>
      <c r="Y247" s="116"/>
      <c r="Z247" s="116"/>
      <c r="AA247" s="116"/>
      <c r="AB247" s="116"/>
      <c r="AC247" s="116"/>
      <c r="AD247" s="117"/>
      <c r="AE247" s="296"/>
      <c r="AF247" s="124" t="str">
        <f t="shared" si="80"/>
        <v/>
      </c>
      <c r="AG247" s="125">
        <f t="shared" ca="1" si="81"/>
        <v>16150.853740115352</v>
      </c>
      <c r="AH247" s="125" t="str">
        <f t="shared" si="82"/>
        <v/>
      </c>
      <c r="AI247" s="125" t="str">
        <f t="shared" si="83"/>
        <v/>
      </c>
      <c r="AJ247" s="125" t="str">
        <f t="shared" si="84"/>
        <v/>
      </c>
      <c r="AK247" s="125" t="str">
        <f t="shared" si="85"/>
        <v/>
      </c>
      <c r="AL247" s="125" t="str">
        <f t="shared" si="86"/>
        <v/>
      </c>
      <c r="AM247" s="126" t="str">
        <f t="shared" si="87"/>
        <v/>
      </c>
      <c r="AN247" s="342">
        <f t="shared" ca="1" si="88"/>
        <v>16150.853740115352</v>
      </c>
      <c r="AO247" s="290"/>
      <c r="AP247" s="503" t="str">
        <f t="shared" si="89"/>
        <v/>
      </c>
      <c r="AQ247" s="504">
        <f t="shared" ca="1" si="90"/>
        <v>68819.780155506116</v>
      </c>
      <c r="AR247" s="504" t="str">
        <f t="shared" si="91"/>
        <v/>
      </c>
      <c r="AS247" s="504" t="str">
        <f t="shared" si="92"/>
        <v/>
      </c>
      <c r="AT247" s="504" t="str">
        <f t="shared" si="93"/>
        <v/>
      </c>
      <c r="AU247" s="504" t="str">
        <f t="shared" si="94"/>
        <v/>
      </c>
      <c r="AV247" s="504" t="str">
        <f t="shared" si="95"/>
        <v/>
      </c>
      <c r="AW247" s="504" t="str">
        <f t="shared" si="96"/>
        <v/>
      </c>
      <c r="AX247" s="507">
        <f t="shared" ca="1" si="97"/>
        <v>68819.780155506116</v>
      </c>
      <c r="AY247" s="290"/>
    </row>
    <row r="248" spans="1:51" x14ac:dyDescent="0.35">
      <c r="A248" s="290"/>
      <c r="B248" s="476" t="s">
        <v>756</v>
      </c>
      <c r="C248" s="477" t="e">
        <v>#N/A</v>
      </c>
      <c r="D248" s="103" t="s">
        <v>254</v>
      </c>
      <c r="E248" s="103"/>
      <c r="F248" s="360" t="s">
        <v>548</v>
      </c>
      <c r="G248" s="360">
        <v>525</v>
      </c>
      <c r="H248" s="360"/>
      <c r="I248" s="360" t="s">
        <v>2470</v>
      </c>
      <c r="J248" s="104"/>
      <c r="K248" s="431">
        <v>83.533299999999997</v>
      </c>
      <c r="L248" s="138" t="str">
        <f t="shared" si="98"/>
        <v/>
      </c>
      <c r="M248" s="139">
        <f t="shared" si="100"/>
        <v>0</v>
      </c>
      <c r="N248" s="140">
        <f t="shared" si="99"/>
        <v>1407.7750497464763</v>
      </c>
      <c r="O248" s="337">
        <f t="shared" si="104"/>
        <v>117596.09556298732</v>
      </c>
      <c r="P248" s="109">
        <v>1</v>
      </c>
      <c r="Q248" s="143">
        <f t="shared" si="101"/>
        <v>117596.09556298732</v>
      </c>
      <c r="R248" s="111">
        <v>0.13</v>
      </c>
      <c r="S248" s="139">
        <f t="shared" si="102"/>
        <v>132883.58798617567</v>
      </c>
      <c r="T248" s="428"/>
      <c r="U248" s="147">
        <f t="shared" si="103"/>
        <v>132883.58798617567</v>
      </c>
      <c r="V248" s="290"/>
      <c r="W248" s="115"/>
      <c r="X248" s="116" t="s">
        <v>115</v>
      </c>
      <c r="Y248" s="116"/>
      <c r="Z248" s="116"/>
      <c r="AA248" s="116"/>
      <c r="AB248" s="116"/>
      <c r="AC248" s="116"/>
      <c r="AD248" s="117"/>
      <c r="AE248" s="296"/>
      <c r="AF248" s="124" t="str">
        <f t="shared" si="80"/>
        <v/>
      </c>
      <c r="AG248" s="125">
        <f t="shared" ca="1" si="81"/>
        <v>16150.853740115352</v>
      </c>
      <c r="AH248" s="125" t="str">
        <f t="shared" si="82"/>
        <v/>
      </c>
      <c r="AI248" s="125" t="str">
        <f t="shared" si="83"/>
        <v/>
      </c>
      <c r="AJ248" s="125" t="str">
        <f t="shared" si="84"/>
        <v/>
      </c>
      <c r="AK248" s="125" t="str">
        <f t="shared" si="85"/>
        <v/>
      </c>
      <c r="AL248" s="125" t="str">
        <f t="shared" si="86"/>
        <v/>
      </c>
      <c r="AM248" s="126" t="str">
        <f t="shared" si="87"/>
        <v/>
      </c>
      <c r="AN248" s="342">
        <f t="shared" ca="1" si="88"/>
        <v>16150.853740115352</v>
      </c>
      <c r="AO248" s="290"/>
      <c r="AP248" s="503" t="str">
        <f t="shared" si="89"/>
        <v/>
      </c>
      <c r="AQ248" s="504">
        <f t="shared" ca="1" si="90"/>
        <v>132883.58798617567</v>
      </c>
      <c r="AR248" s="504" t="str">
        <f t="shared" si="91"/>
        <v/>
      </c>
      <c r="AS248" s="504" t="str">
        <f t="shared" si="92"/>
        <v/>
      </c>
      <c r="AT248" s="504" t="str">
        <f t="shared" si="93"/>
        <v/>
      </c>
      <c r="AU248" s="504" t="str">
        <f t="shared" si="94"/>
        <v/>
      </c>
      <c r="AV248" s="504" t="str">
        <f t="shared" si="95"/>
        <v/>
      </c>
      <c r="AW248" s="504" t="str">
        <f t="shared" si="96"/>
        <v/>
      </c>
      <c r="AX248" s="507">
        <f t="shared" ca="1" si="97"/>
        <v>132883.58798617567</v>
      </c>
      <c r="AY248" s="290"/>
    </row>
    <row r="249" spans="1:51" x14ac:dyDescent="0.35">
      <c r="A249" s="290"/>
      <c r="B249" s="476" t="s">
        <v>757</v>
      </c>
      <c r="C249" s="477" t="s">
        <v>2946</v>
      </c>
      <c r="D249" s="103" t="s">
        <v>254</v>
      </c>
      <c r="E249" s="103"/>
      <c r="F249" s="360" t="s">
        <v>265</v>
      </c>
      <c r="G249" s="360">
        <v>150</v>
      </c>
      <c r="H249" s="360"/>
      <c r="I249" s="360" t="s">
        <v>1028</v>
      </c>
      <c r="J249" s="104"/>
      <c r="K249" s="431">
        <v>16.0929</v>
      </c>
      <c r="L249" s="138" t="str">
        <f t="shared" si="98"/>
        <v/>
      </c>
      <c r="M249" s="139">
        <f t="shared" si="100"/>
        <v>0</v>
      </c>
      <c r="N249" s="140">
        <f t="shared" si="99"/>
        <v>223.80441171865309</v>
      </c>
      <c r="O249" s="337">
        <f t="shared" si="104"/>
        <v>3601.6620173471124</v>
      </c>
      <c r="P249" s="109">
        <v>1</v>
      </c>
      <c r="Q249" s="143">
        <f t="shared" si="101"/>
        <v>3601.6620173471124</v>
      </c>
      <c r="R249" s="111">
        <v>0.13</v>
      </c>
      <c r="S249" s="139">
        <f t="shared" si="102"/>
        <v>4069.8780796022365</v>
      </c>
      <c r="T249" s="428"/>
      <c r="U249" s="147">
        <f t="shared" si="103"/>
        <v>4069.8780796022365</v>
      </c>
      <c r="V249" s="290"/>
      <c r="W249" s="115"/>
      <c r="X249" s="116" t="s">
        <v>115</v>
      </c>
      <c r="Y249" s="116"/>
      <c r="Z249" s="116"/>
      <c r="AA249" s="116"/>
      <c r="AB249" s="116"/>
      <c r="AC249" s="116"/>
      <c r="AD249" s="117"/>
      <c r="AE249" s="296"/>
      <c r="AF249" s="124" t="str">
        <f t="shared" si="80"/>
        <v/>
      </c>
      <c r="AG249" s="125">
        <f t="shared" ca="1" si="81"/>
        <v>16150.853740115352</v>
      </c>
      <c r="AH249" s="125" t="str">
        <f t="shared" si="82"/>
        <v/>
      </c>
      <c r="AI249" s="125" t="str">
        <f t="shared" si="83"/>
        <v/>
      </c>
      <c r="AJ249" s="125" t="str">
        <f t="shared" si="84"/>
        <v/>
      </c>
      <c r="AK249" s="125" t="str">
        <f t="shared" si="85"/>
        <v/>
      </c>
      <c r="AL249" s="125" t="str">
        <f t="shared" si="86"/>
        <v/>
      </c>
      <c r="AM249" s="126" t="str">
        <f t="shared" si="87"/>
        <v/>
      </c>
      <c r="AN249" s="342">
        <f t="shared" ca="1" si="88"/>
        <v>16150.853740115352</v>
      </c>
      <c r="AO249" s="290"/>
      <c r="AP249" s="503" t="str">
        <f t="shared" si="89"/>
        <v/>
      </c>
      <c r="AQ249" s="504">
        <f t="shared" ca="1" si="90"/>
        <v>4069.8780796022361</v>
      </c>
      <c r="AR249" s="504" t="str">
        <f t="shared" si="91"/>
        <v/>
      </c>
      <c r="AS249" s="504" t="str">
        <f t="shared" si="92"/>
        <v/>
      </c>
      <c r="AT249" s="504" t="str">
        <f t="shared" si="93"/>
        <v/>
      </c>
      <c r="AU249" s="504" t="str">
        <f t="shared" si="94"/>
        <v/>
      </c>
      <c r="AV249" s="504" t="str">
        <f t="shared" si="95"/>
        <v/>
      </c>
      <c r="AW249" s="504" t="str">
        <f t="shared" si="96"/>
        <v/>
      </c>
      <c r="AX249" s="507">
        <f t="shared" ca="1" si="97"/>
        <v>4069.8780796022361</v>
      </c>
      <c r="AY249" s="290"/>
    </row>
    <row r="250" spans="1:51" x14ac:dyDescent="0.35">
      <c r="A250" s="290"/>
      <c r="B250" s="476" t="s">
        <v>758</v>
      </c>
      <c r="C250" s="477" t="s">
        <v>2946</v>
      </c>
      <c r="D250" s="103" t="s">
        <v>254</v>
      </c>
      <c r="E250" s="103"/>
      <c r="F250" s="360" t="s">
        <v>265</v>
      </c>
      <c r="G250" s="360">
        <v>150</v>
      </c>
      <c r="H250" s="360"/>
      <c r="I250" s="360" t="s">
        <v>1028</v>
      </c>
      <c r="J250" s="104"/>
      <c r="K250" s="431">
        <v>12.7089</v>
      </c>
      <c r="L250" s="138" t="str">
        <f t="shared" si="98"/>
        <v/>
      </c>
      <c r="M250" s="139">
        <f t="shared" si="100"/>
        <v>0</v>
      </c>
      <c r="N250" s="140">
        <f t="shared" si="99"/>
        <v>223.80441171865309</v>
      </c>
      <c r="O250" s="337">
        <f t="shared" si="104"/>
        <v>2844.3078880911903</v>
      </c>
      <c r="P250" s="109">
        <v>1</v>
      </c>
      <c r="Q250" s="143">
        <f t="shared" si="101"/>
        <v>2844.3078880911903</v>
      </c>
      <c r="R250" s="111">
        <v>0.13</v>
      </c>
      <c r="S250" s="139">
        <f t="shared" si="102"/>
        <v>3214.0679135430446</v>
      </c>
      <c r="T250" s="428"/>
      <c r="U250" s="147">
        <f t="shared" si="103"/>
        <v>3214.0679135430446</v>
      </c>
      <c r="V250" s="290"/>
      <c r="W250" s="115"/>
      <c r="X250" s="116" t="s">
        <v>115</v>
      </c>
      <c r="Y250" s="116"/>
      <c r="Z250" s="116"/>
      <c r="AA250" s="116"/>
      <c r="AB250" s="116"/>
      <c r="AC250" s="116"/>
      <c r="AD250" s="117"/>
      <c r="AE250" s="296"/>
      <c r="AF250" s="124" t="str">
        <f t="shared" si="80"/>
        <v/>
      </c>
      <c r="AG250" s="125">
        <f t="shared" ca="1" si="81"/>
        <v>16150.853740115352</v>
      </c>
      <c r="AH250" s="125" t="str">
        <f t="shared" si="82"/>
        <v/>
      </c>
      <c r="AI250" s="125" t="str">
        <f t="shared" si="83"/>
        <v/>
      </c>
      <c r="AJ250" s="125" t="str">
        <f t="shared" si="84"/>
        <v/>
      </c>
      <c r="AK250" s="125" t="str">
        <f t="shared" si="85"/>
        <v/>
      </c>
      <c r="AL250" s="125" t="str">
        <f t="shared" si="86"/>
        <v/>
      </c>
      <c r="AM250" s="126" t="str">
        <f t="shared" si="87"/>
        <v/>
      </c>
      <c r="AN250" s="342">
        <f t="shared" ca="1" si="88"/>
        <v>16150.853740115352</v>
      </c>
      <c r="AO250" s="290"/>
      <c r="AP250" s="503" t="str">
        <f t="shared" si="89"/>
        <v/>
      </c>
      <c r="AQ250" s="504">
        <f t="shared" ca="1" si="90"/>
        <v>3214.0679135430446</v>
      </c>
      <c r="AR250" s="504" t="str">
        <f t="shared" si="91"/>
        <v/>
      </c>
      <c r="AS250" s="504" t="str">
        <f t="shared" si="92"/>
        <v/>
      </c>
      <c r="AT250" s="504" t="str">
        <f t="shared" si="93"/>
        <v/>
      </c>
      <c r="AU250" s="504" t="str">
        <f t="shared" si="94"/>
        <v/>
      </c>
      <c r="AV250" s="504" t="str">
        <f t="shared" si="95"/>
        <v/>
      </c>
      <c r="AW250" s="504" t="str">
        <f t="shared" si="96"/>
        <v/>
      </c>
      <c r="AX250" s="507">
        <f t="shared" ca="1" si="97"/>
        <v>3214.0679135430446</v>
      </c>
      <c r="AY250" s="290"/>
    </row>
    <row r="251" spans="1:51" x14ac:dyDescent="0.35">
      <c r="A251" s="290"/>
      <c r="B251" s="476" t="s">
        <v>759</v>
      </c>
      <c r="C251" s="477" t="s">
        <v>2946</v>
      </c>
      <c r="D251" s="103" t="s">
        <v>254</v>
      </c>
      <c r="E251" s="103"/>
      <c r="F251" s="360" t="s">
        <v>265</v>
      </c>
      <c r="G251" s="360">
        <v>150</v>
      </c>
      <c r="H251" s="360"/>
      <c r="I251" s="360" t="s">
        <v>1028</v>
      </c>
      <c r="J251" s="104"/>
      <c r="K251" s="431">
        <v>18.587</v>
      </c>
      <c r="L251" s="138" t="str">
        <f t="shared" si="98"/>
        <v/>
      </c>
      <c r="M251" s="139">
        <f t="shared" si="100"/>
        <v>0</v>
      </c>
      <c r="N251" s="140">
        <f t="shared" si="99"/>
        <v>223.80441171865309</v>
      </c>
      <c r="O251" s="337">
        <f t="shared" si="104"/>
        <v>4159.8526006146049</v>
      </c>
      <c r="P251" s="109">
        <v>1</v>
      </c>
      <c r="Q251" s="143">
        <f t="shared" si="101"/>
        <v>4159.8526006146049</v>
      </c>
      <c r="R251" s="111">
        <v>0.13</v>
      </c>
      <c r="S251" s="139">
        <f t="shared" si="102"/>
        <v>4700.6334386945027</v>
      </c>
      <c r="T251" s="428"/>
      <c r="U251" s="147">
        <f t="shared" si="103"/>
        <v>4700.6334386945027</v>
      </c>
      <c r="V251" s="290"/>
      <c r="W251" s="115"/>
      <c r="X251" s="116" t="s">
        <v>115</v>
      </c>
      <c r="Y251" s="116"/>
      <c r="Z251" s="116"/>
      <c r="AA251" s="116"/>
      <c r="AB251" s="116"/>
      <c r="AC251" s="116"/>
      <c r="AD251" s="117"/>
      <c r="AE251" s="296"/>
      <c r="AF251" s="124" t="str">
        <f t="shared" si="80"/>
        <v/>
      </c>
      <c r="AG251" s="125">
        <f t="shared" ca="1" si="81"/>
        <v>16150.853740115352</v>
      </c>
      <c r="AH251" s="125" t="str">
        <f t="shared" si="82"/>
        <v/>
      </c>
      <c r="AI251" s="125" t="str">
        <f t="shared" si="83"/>
        <v/>
      </c>
      <c r="AJ251" s="125" t="str">
        <f t="shared" si="84"/>
        <v/>
      </c>
      <c r="AK251" s="125" t="str">
        <f t="shared" si="85"/>
        <v/>
      </c>
      <c r="AL251" s="125" t="str">
        <f t="shared" si="86"/>
        <v/>
      </c>
      <c r="AM251" s="126" t="str">
        <f t="shared" si="87"/>
        <v/>
      </c>
      <c r="AN251" s="342">
        <f t="shared" ca="1" si="88"/>
        <v>16150.853740115352</v>
      </c>
      <c r="AO251" s="290"/>
      <c r="AP251" s="503" t="str">
        <f t="shared" si="89"/>
        <v/>
      </c>
      <c r="AQ251" s="504">
        <f t="shared" ca="1" si="90"/>
        <v>4700.6334386945027</v>
      </c>
      <c r="AR251" s="504" t="str">
        <f t="shared" si="91"/>
        <v/>
      </c>
      <c r="AS251" s="504" t="str">
        <f t="shared" si="92"/>
        <v/>
      </c>
      <c r="AT251" s="504" t="str">
        <f t="shared" si="93"/>
        <v/>
      </c>
      <c r="AU251" s="504" t="str">
        <f t="shared" si="94"/>
        <v/>
      </c>
      <c r="AV251" s="504" t="str">
        <f t="shared" si="95"/>
        <v/>
      </c>
      <c r="AW251" s="504" t="str">
        <f t="shared" si="96"/>
        <v/>
      </c>
      <c r="AX251" s="507">
        <f t="shared" ca="1" si="97"/>
        <v>4700.6334386945027</v>
      </c>
      <c r="AY251" s="290"/>
    </row>
    <row r="252" spans="1:51" x14ac:dyDescent="0.35">
      <c r="A252" s="290"/>
      <c r="B252" s="476" t="s">
        <v>760</v>
      </c>
      <c r="C252" s="477" t="s">
        <v>2946</v>
      </c>
      <c r="D252" s="103" t="s">
        <v>254</v>
      </c>
      <c r="E252" s="103"/>
      <c r="F252" s="360" t="s">
        <v>265</v>
      </c>
      <c r="G252" s="360">
        <v>150</v>
      </c>
      <c r="H252" s="360"/>
      <c r="I252" s="360" t="s">
        <v>1028</v>
      </c>
      <c r="J252" s="104"/>
      <c r="K252" s="431">
        <v>36.613700000000001</v>
      </c>
      <c r="L252" s="138" t="str">
        <f t="shared" si="98"/>
        <v/>
      </c>
      <c r="M252" s="139">
        <f t="shared" si="100"/>
        <v>0</v>
      </c>
      <c r="N252" s="140">
        <f t="shared" si="99"/>
        <v>223.80441171865309</v>
      </c>
      <c r="O252" s="337">
        <f t="shared" si="104"/>
        <v>8194.3075893432488</v>
      </c>
      <c r="P252" s="109">
        <v>1</v>
      </c>
      <c r="Q252" s="143">
        <f t="shared" si="101"/>
        <v>8194.3075893432488</v>
      </c>
      <c r="R252" s="111">
        <v>0.13</v>
      </c>
      <c r="S252" s="139">
        <f t="shared" si="102"/>
        <v>9259.5675759578698</v>
      </c>
      <c r="T252" s="428"/>
      <c r="U252" s="147">
        <f t="shared" si="103"/>
        <v>9259.5675759578698</v>
      </c>
      <c r="V252" s="290"/>
      <c r="W252" s="115"/>
      <c r="X252" s="116" t="s">
        <v>115</v>
      </c>
      <c r="Y252" s="116"/>
      <c r="Z252" s="116"/>
      <c r="AA252" s="116"/>
      <c r="AB252" s="116"/>
      <c r="AC252" s="116"/>
      <c r="AD252" s="117"/>
      <c r="AE252" s="296"/>
      <c r="AF252" s="124" t="str">
        <f t="shared" si="80"/>
        <v/>
      </c>
      <c r="AG252" s="125">
        <f t="shared" ca="1" si="81"/>
        <v>16150.853740115352</v>
      </c>
      <c r="AH252" s="125" t="str">
        <f t="shared" si="82"/>
        <v/>
      </c>
      <c r="AI252" s="125" t="str">
        <f t="shared" si="83"/>
        <v/>
      </c>
      <c r="AJ252" s="125" t="str">
        <f t="shared" si="84"/>
        <v/>
      </c>
      <c r="AK252" s="125" t="str">
        <f t="shared" si="85"/>
        <v/>
      </c>
      <c r="AL252" s="125" t="str">
        <f t="shared" si="86"/>
        <v/>
      </c>
      <c r="AM252" s="126" t="str">
        <f t="shared" si="87"/>
        <v/>
      </c>
      <c r="AN252" s="342">
        <f t="shared" ca="1" si="88"/>
        <v>16150.853740115352</v>
      </c>
      <c r="AO252" s="290"/>
      <c r="AP252" s="503" t="str">
        <f t="shared" si="89"/>
        <v/>
      </c>
      <c r="AQ252" s="504">
        <f t="shared" ca="1" si="90"/>
        <v>9259.5675759578698</v>
      </c>
      <c r="AR252" s="504" t="str">
        <f t="shared" si="91"/>
        <v/>
      </c>
      <c r="AS252" s="504" t="str">
        <f t="shared" si="92"/>
        <v/>
      </c>
      <c r="AT252" s="504" t="str">
        <f t="shared" si="93"/>
        <v/>
      </c>
      <c r="AU252" s="504" t="str">
        <f t="shared" si="94"/>
        <v/>
      </c>
      <c r="AV252" s="504" t="str">
        <f t="shared" si="95"/>
        <v/>
      </c>
      <c r="AW252" s="504" t="str">
        <f t="shared" si="96"/>
        <v/>
      </c>
      <c r="AX252" s="507">
        <f t="shared" ca="1" si="97"/>
        <v>9259.5675759578698</v>
      </c>
      <c r="AY252" s="290"/>
    </row>
    <row r="253" spans="1:51" x14ac:dyDescent="0.35">
      <c r="A253" s="290"/>
      <c r="B253" s="476" t="s">
        <v>761</v>
      </c>
      <c r="C253" s="477" t="s">
        <v>2946</v>
      </c>
      <c r="D253" s="103" t="s">
        <v>254</v>
      </c>
      <c r="E253" s="103"/>
      <c r="F253" s="360" t="s">
        <v>265</v>
      </c>
      <c r="G253" s="360">
        <v>150</v>
      </c>
      <c r="H253" s="360"/>
      <c r="I253" s="360" t="s">
        <v>1028</v>
      </c>
      <c r="J253" s="104"/>
      <c r="K253" s="431">
        <v>15.875299999999999</v>
      </c>
      <c r="L253" s="138" t="str">
        <f t="shared" si="98"/>
        <v/>
      </c>
      <c r="M253" s="139">
        <f t="shared" si="100"/>
        <v>0</v>
      </c>
      <c r="N253" s="140">
        <f t="shared" si="99"/>
        <v>223.80441171865309</v>
      </c>
      <c r="O253" s="337">
        <f t="shared" si="104"/>
        <v>3552.962177357133</v>
      </c>
      <c r="P253" s="109">
        <v>1</v>
      </c>
      <c r="Q253" s="143">
        <f t="shared" si="101"/>
        <v>3552.962177357133</v>
      </c>
      <c r="R253" s="111">
        <v>0.13</v>
      </c>
      <c r="S253" s="139">
        <f t="shared" si="102"/>
        <v>4014.84726041356</v>
      </c>
      <c r="T253" s="428"/>
      <c r="U253" s="147">
        <f t="shared" si="103"/>
        <v>4014.84726041356</v>
      </c>
      <c r="V253" s="290"/>
      <c r="W253" s="115"/>
      <c r="X253" s="116" t="s">
        <v>115</v>
      </c>
      <c r="Y253" s="116"/>
      <c r="Z253" s="116"/>
      <c r="AA253" s="116"/>
      <c r="AB253" s="116"/>
      <c r="AC253" s="116"/>
      <c r="AD253" s="117"/>
      <c r="AE253" s="296"/>
      <c r="AF253" s="124" t="str">
        <f t="shared" si="80"/>
        <v/>
      </c>
      <c r="AG253" s="125">
        <f t="shared" ca="1" si="81"/>
        <v>16150.853740115352</v>
      </c>
      <c r="AH253" s="125" t="str">
        <f t="shared" si="82"/>
        <v/>
      </c>
      <c r="AI253" s="125" t="str">
        <f t="shared" si="83"/>
        <v/>
      </c>
      <c r="AJ253" s="125" t="str">
        <f t="shared" si="84"/>
        <v/>
      </c>
      <c r="AK253" s="125" t="str">
        <f t="shared" si="85"/>
        <v/>
      </c>
      <c r="AL253" s="125" t="str">
        <f t="shared" si="86"/>
        <v/>
      </c>
      <c r="AM253" s="126" t="str">
        <f t="shared" si="87"/>
        <v/>
      </c>
      <c r="AN253" s="342">
        <f t="shared" ca="1" si="88"/>
        <v>16150.853740115352</v>
      </c>
      <c r="AO253" s="290"/>
      <c r="AP253" s="503" t="str">
        <f t="shared" si="89"/>
        <v/>
      </c>
      <c r="AQ253" s="504">
        <f t="shared" ca="1" si="90"/>
        <v>4014.84726041356</v>
      </c>
      <c r="AR253" s="504" t="str">
        <f t="shared" si="91"/>
        <v/>
      </c>
      <c r="AS253" s="504" t="str">
        <f t="shared" si="92"/>
        <v/>
      </c>
      <c r="AT253" s="504" t="str">
        <f t="shared" si="93"/>
        <v/>
      </c>
      <c r="AU253" s="504" t="str">
        <f t="shared" si="94"/>
        <v/>
      </c>
      <c r="AV253" s="504" t="str">
        <f t="shared" si="95"/>
        <v/>
      </c>
      <c r="AW253" s="504" t="str">
        <f t="shared" si="96"/>
        <v/>
      </c>
      <c r="AX253" s="507">
        <f t="shared" ca="1" si="97"/>
        <v>4014.84726041356</v>
      </c>
      <c r="AY253" s="290"/>
    </row>
    <row r="254" spans="1:51" x14ac:dyDescent="0.35">
      <c r="A254" s="290"/>
      <c r="B254" s="476" t="s">
        <v>762</v>
      </c>
      <c r="C254" s="477" t="s">
        <v>2946</v>
      </c>
      <c r="D254" s="103" t="s">
        <v>254</v>
      </c>
      <c r="E254" s="103"/>
      <c r="F254" s="360" t="s">
        <v>265</v>
      </c>
      <c r="G254" s="360">
        <v>150</v>
      </c>
      <c r="H254" s="360"/>
      <c r="I254" s="360" t="s">
        <v>1028</v>
      </c>
      <c r="J254" s="104"/>
      <c r="K254" s="431">
        <v>2.3361999999999998</v>
      </c>
      <c r="L254" s="138" t="str">
        <f t="shared" si="98"/>
        <v/>
      </c>
      <c r="M254" s="139">
        <f t="shared" si="100"/>
        <v>0</v>
      </c>
      <c r="N254" s="140">
        <f t="shared" si="99"/>
        <v>223.80441171865309</v>
      </c>
      <c r="O254" s="337">
        <f t="shared" si="104"/>
        <v>522.85186665711728</v>
      </c>
      <c r="P254" s="109">
        <v>1</v>
      </c>
      <c r="Q254" s="143">
        <f t="shared" si="101"/>
        <v>522.85186665711728</v>
      </c>
      <c r="R254" s="111">
        <v>0.13</v>
      </c>
      <c r="S254" s="139">
        <f t="shared" si="102"/>
        <v>590.82260932254246</v>
      </c>
      <c r="T254" s="428"/>
      <c r="U254" s="147">
        <f t="shared" si="103"/>
        <v>590.82260932254246</v>
      </c>
      <c r="V254" s="290"/>
      <c r="W254" s="115"/>
      <c r="X254" s="116" t="s">
        <v>115</v>
      </c>
      <c r="Y254" s="116"/>
      <c r="Z254" s="116"/>
      <c r="AA254" s="116"/>
      <c r="AB254" s="116"/>
      <c r="AC254" s="116"/>
      <c r="AD254" s="117"/>
      <c r="AE254" s="296"/>
      <c r="AF254" s="124" t="str">
        <f t="shared" si="80"/>
        <v/>
      </c>
      <c r="AG254" s="125">
        <f t="shared" ca="1" si="81"/>
        <v>16150.853740115352</v>
      </c>
      <c r="AH254" s="125" t="str">
        <f t="shared" si="82"/>
        <v/>
      </c>
      <c r="AI254" s="125" t="str">
        <f t="shared" si="83"/>
        <v/>
      </c>
      <c r="AJ254" s="125" t="str">
        <f t="shared" si="84"/>
        <v/>
      </c>
      <c r="AK254" s="125" t="str">
        <f t="shared" si="85"/>
        <v/>
      </c>
      <c r="AL254" s="125" t="str">
        <f t="shared" si="86"/>
        <v/>
      </c>
      <c r="AM254" s="126" t="str">
        <f t="shared" si="87"/>
        <v/>
      </c>
      <c r="AN254" s="342">
        <f t="shared" ca="1" si="88"/>
        <v>16150.853740115352</v>
      </c>
      <c r="AO254" s="290"/>
      <c r="AP254" s="503" t="str">
        <f t="shared" si="89"/>
        <v/>
      </c>
      <c r="AQ254" s="504">
        <f t="shared" ca="1" si="90"/>
        <v>590.82260932254246</v>
      </c>
      <c r="AR254" s="504" t="str">
        <f t="shared" si="91"/>
        <v/>
      </c>
      <c r="AS254" s="504" t="str">
        <f t="shared" si="92"/>
        <v/>
      </c>
      <c r="AT254" s="504" t="str">
        <f t="shared" si="93"/>
        <v/>
      </c>
      <c r="AU254" s="504" t="str">
        <f t="shared" si="94"/>
        <v/>
      </c>
      <c r="AV254" s="504" t="str">
        <f t="shared" si="95"/>
        <v/>
      </c>
      <c r="AW254" s="504" t="str">
        <f t="shared" si="96"/>
        <v/>
      </c>
      <c r="AX254" s="507">
        <f t="shared" ca="1" si="97"/>
        <v>590.82260932254246</v>
      </c>
      <c r="AY254" s="290"/>
    </row>
    <row r="255" spans="1:51" x14ac:dyDescent="0.35">
      <c r="A255" s="290"/>
      <c r="B255" s="476" t="s">
        <v>763</v>
      </c>
      <c r="C255" s="477" t="e">
        <v>#N/A</v>
      </c>
      <c r="D255" s="103" t="s">
        <v>254</v>
      </c>
      <c r="E255" s="103"/>
      <c r="F255" s="360" t="s">
        <v>548</v>
      </c>
      <c r="G255" s="360">
        <v>150</v>
      </c>
      <c r="H255" s="360"/>
      <c r="I255" s="360" t="s">
        <v>2455</v>
      </c>
      <c r="J255" s="104"/>
      <c r="K255" s="431">
        <v>87.6006</v>
      </c>
      <c r="L255" s="138" t="str">
        <f t="shared" si="98"/>
        <v/>
      </c>
      <c r="M255" s="139">
        <f t="shared" si="100"/>
        <v>0</v>
      </c>
      <c r="N255" s="140">
        <f t="shared" si="99"/>
        <v>223.80441171865309</v>
      </c>
      <c r="O255" s="337">
        <f t="shared" si="104"/>
        <v>19605.400749201042</v>
      </c>
      <c r="P255" s="109">
        <v>1</v>
      </c>
      <c r="Q255" s="143">
        <f t="shared" si="101"/>
        <v>19605.400749201042</v>
      </c>
      <c r="R255" s="111">
        <v>0.13</v>
      </c>
      <c r="S255" s="139">
        <f t="shared" si="102"/>
        <v>22154.102846597176</v>
      </c>
      <c r="T255" s="428"/>
      <c r="U255" s="147">
        <f t="shared" si="103"/>
        <v>22154.102846597176</v>
      </c>
      <c r="V255" s="290"/>
      <c r="W255" s="115"/>
      <c r="X255" s="116" t="s">
        <v>115</v>
      </c>
      <c r="Y255" s="116"/>
      <c r="Z255" s="116"/>
      <c r="AA255" s="116"/>
      <c r="AB255" s="116"/>
      <c r="AC255" s="116"/>
      <c r="AD255" s="117"/>
      <c r="AE255" s="296"/>
      <c r="AF255" s="124" t="str">
        <f t="shared" si="80"/>
        <v/>
      </c>
      <c r="AG255" s="125">
        <f t="shared" ca="1" si="81"/>
        <v>16150.853740115352</v>
      </c>
      <c r="AH255" s="125" t="str">
        <f t="shared" si="82"/>
        <v/>
      </c>
      <c r="AI255" s="125" t="str">
        <f t="shared" si="83"/>
        <v/>
      </c>
      <c r="AJ255" s="125" t="str">
        <f t="shared" si="84"/>
        <v/>
      </c>
      <c r="AK255" s="125" t="str">
        <f t="shared" si="85"/>
        <v/>
      </c>
      <c r="AL255" s="125" t="str">
        <f t="shared" si="86"/>
        <v/>
      </c>
      <c r="AM255" s="126" t="str">
        <f t="shared" si="87"/>
        <v/>
      </c>
      <c r="AN255" s="342">
        <f t="shared" ca="1" si="88"/>
        <v>16150.853740115352</v>
      </c>
      <c r="AO255" s="290"/>
      <c r="AP255" s="503" t="str">
        <f t="shared" si="89"/>
        <v/>
      </c>
      <c r="AQ255" s="504">
        <f t="shared" ca="1" si="90"/>
        <v>22154.102846597176</v>
      </c>
      <c r="AR255" s="504" t="str">
        <f t="shared" si="91"/>
        <v/>
      </c>
      <c r="AS255" s="504" t="str">
        <f t="shared" si="92"/>
        <v/>
      </c>
      <c r="AT255" s="504" t="str">
        <f t="shared" si="93"/>
        <v/>
      </c>
      <c r="AU255" s="504" t="str">
        <f t="shared" si="94"/>
        <v/>
      </c>
      <c r="AV255" s="504" t="str">
        <f t="shared" si="95"/>
        <v/>
      </c>
      <c r="AW255" s="504" t="str">
        <f t="shared" si="96"/>
        <v/>
      </c>
      <c r="AX255" s="507">
        <f t="shared" ca="1" si="97"/>
        <v>22154.102846597176</v>
      </c>
      <c r="AY255" s="290"/>
    </row>
    <row r="256" spans="1:51" x14ac:dyDescent="0.35">
      <c r="A256" s="290"/>
      <c r="B256" s="476" t="s">
        <v>764</v>
      </c>
      <c r="C256" s="477" t="e">
        <v>#N/A</v>
      </c>
      <c r="D256" s="103" t="s">
        <v>254</v>
      </c>
      <c r="E256" s="103"/>
      <c r="F256" s="360" t="s">
        <v>548</v>
      </c>
      <c r="G256" s="360">
        <v>150</v>
      </c>
      <c r="H256" s="360"/>
      <c r="I256" s="360" t="s">
        <v>2455</v>
      </c>
      <c r="J256" s="104"/>
      <c r="K256" s="431">
        <v>66.933899999999994</v>
      </c>
      <c r="L256" s="138" t="str">
        <f t="shared" si="98"/>
        <v/>
      </c>
      <c r="M256" s="139">
        <f t="shared" si="100"/>
        <v>0</v>
      </c>
      <c r="N256" s="140">
        <f t="shared" si="99"/>
        <v>223.80441171865309</v>
      </c>
      <c r="O256" s="337">
        <f t="shared" si="104"/>
        <v>14980.102113535153</v>
      </c>
      <c r="P256" s="109">
        <v>1</v>
      </c>
      <c r="Q256" s="143">
        <f t="shared" si="101"/>
        <v>14980.102113535153</v>
      </c>
      <c r="R256" s="111">
        <v>0.13</v>
      </c>
      <c r="S256" s="139">
        <f t="shared" si="102"/>
        <v>16927.51538829472</v>
      </c>
      <c r="T256" s="428"/>
      <c r="U256" s="147">
        <f t="shared" si="103"/>
        <v>16927.51538829472</v>
      </c>
      <c r="V256" s="290"/>
      <c r="W256" s="115"/>
      <c r="X256" s="116" t="s">
        <v>115</v>
      </c>
      <c r="Y256" s="116"/>
      <c r="Z256" s="116"/>
      <c r="AA256" s="116"/>
      <c r="AB256" s="116"/>
      <c r="AC256" s="116"/>
      <c r="AD256" s="117"/>
      <c r="AE256" s="296"/>
      <c r="AF256" s="124" t="str">
        <f t="shared" si="80"/>
        <v/>
      </c>
      <c r="AG256" s="125">
        <f t="shared" ca="1" si="81"/>
        <v>16150.853740115352</v>
      </c>
      <c r="AH256" s="125" t="str">
        <f t="shared" si="82"/>
        <v/>
      </c>
      <c r="AI256" s="125" t="str">
        <f t="shared" si="83"/>
        <v/>
      </c>
      <c r="AJ256" s="125" t="str">
        <f t="shared" si="84"/>
        <v/>
      </c>
      <c r="AK256" s="125" t="str">
        <f t="shared" si="85"/>
        <v/>
      </c>
      <c r="AL256" s="125" t="str">
        <f t="shared" si="86"/>
        <v/>
      </c>
      <c r="AM256" s="126" t="str">
        <f t="shared" si="87"/>
        <v/>
      </c>
      <c r="AN256" s="342">
        <f t="shared" ca="1" si="88"/>
        <v>16150.853740115352</v>
      </c>
      <c r="AO256" s="290"/>
      <c r="AP256" s="503" t="str">
        <f t="shared" si="89"/>
        <v/>
      </c>
      <c r="AQ256" s="504">
        <f t="shared" ca="1" si="90"/>
        <v>16927.51538829472</v>
      </c>
      <c r="AR256" s="504" t="str">
        <f t="shared" si="91"/>
        <v/>
      </c>
      <c r="AS256" s="504" t="str">
        <f t="shared" si="92"/>
        <v/>
      </c>
      <c r="AT256" s="504" t="str">
        <f t="shared" si="93"/>
        <v/>
      </c>
      <c r="AU256" s="504" t="str">
        <f t="shared" si="94"/>
        <v/>
      </c>
      <c r="AV256" s="504" t="str">
        <f t="shared" si="95"/>
        <v/>
      </c>
      <c r="AW256" s="504" t="str">
        <f t="shared" si="96"/>
        <v/>
      </c>
      <c r="AX256" s="507">
        <f t="shared" ca="1" si="97"/>
        <v>16927.51538829472</v>
      </c>
      <c r="AY256" s="290"/>
    </row>
    <row r="257" spans="1:51" x14ac:dyDescent="0.35">
      <c r="A257" s="290"/>
      <c r="B257" s="476" t="s">
        <v>765</v>
      </c>
      <c r="C257" s="477" t="e">
        <v>#N/A</v>
      </c>
      <c r="D257" s="103" t="s">
        <v>254</v>
      </c>
      <c r="E257" s="103"/>
      <c r="F257" s="360" t="s">
        <v>548</v>
      </c>
      <c r="G257" s="360">
        <v>150</v>
      </c>
      <c r="H257" s="360"/>
      <c r="I257" s="360" t="s">
        <v>2455</v>
      </c>
      <c r="J257" s="104"/>
      <c r="K257" s="431">
        <v>30.078099999999999</v>
      </c>
      <c r="L257" s="138" t="str">
        <f t="shared" si="98"/>
        <v/>
      </c>
      <c r="M257" s="139">
        <f t="shared" si="100"/>
        <v>0</v>
      </c>
      <c r="N257" s="140">
        <f t="shared" si="99"/>
        <v>223.80441171865309</v>
      </c>
      <c r="O257" s="337">
        <f t="shared" si="104"/>
        <v>6731.6114761148192</v>
      </c>
      <c r="P257" s="109">
        <v>1</v>
      </c>
      <c r="Q257" s="143">
        <f t="shared" si="101"/>
        <v>6731.6114761148192</v>
      </c>
      <c r="R257" s="111">
        <v>0.13</v>
      </c>
      <c r="S257" s="139">
        <f t="shared" si="102"/>
        <v>7606.7209680097449</v>
      </c>
      <c r="T257" s="428"/>
      <c r="U257" s="147">
        <f t="shared" si="103"/>
        <v>7606.7209680097449</v>
      </c>
      <c r="V257" s="290"/>
      <c r="W257" s="115"/>
      <c r="X257" s="116" t="s">
        <v>115</v>
      </c>
      <c r="Y257" s="116"/>
      <c r="Z257" s="116"/>
      <c r="AA257" s="116"/>
      <c r="AB257" s="116"/>
      <c r="AC257" s="116"/>
      <c r="AD257" s="117"/>
      <c r="AE257" s="296"/>
      <c r="AF257" s="124" t="str">
        <f t="shared" si="80"/>
        <v/>
      </c>
      <c r="AG257" s="125">
        <f t="shared" ca="1" si="81"/>
        <v>16150.853740115352</v>
      </c>
      <c r="AH257" s="125" t="str">
        <f t="shared" si="82"/>
        <v/>
      </c>
      <c r="AI257" s="125" t="str">
        <f t="shared" si="83"/>
        <v/>
      </c>
      <c r="AJ257" s="125" t="str">
        <f t="shared" si="84"/>
        <v/>
      </c>
      <c r="AK257" s="125" t="str">
        <f t="shared" si="85"/>
        <v/>
      </c>
      <c r="AL257" s="125" t="str">
        <f t="shared" si="86"/>
        <v/>
      </c>
      <c r="AM257" s="126" t="str">
        <f t="shared" si="87"/>
        <v/>
      </c>
      <c r="AN257" s="342">
        <f t="shared" ca="1" si="88"/>
        <v>16150.853740115352</v>
      </c>
      <c r="AO257" s="290"/>
      <c r="AP257" s="503" t="str">
        <f t="shared" si="89"/>
        <v/>
      </c>
      <c r="AQ257" s="504">
        <f t="shared" ca="1" si="90"/>
        <v>7606.7209680097449</v>
      </c>
      <c r="AR257" s="504" t="str">
        <f t="shared" si="91"/>
        <v/>
      </c>
      <c r="AS257" s="504" t="str">
        <f t="shared" si="92"/>
        <v/>
      </c>
      <c r="AT257" s="504" t="str">
        <f t="shared" si="93"/>
        <v/>
      </c>
      <c r="AU257" s="504" t="str">
        <f t="shared" si="94"/>
        <v/>
      </c>
      <c r="AV257" s="504" t="str">
        <f t="shared" si="95"/>
        <v/>
      </c>
      <c r="AW257" s="504" t="str">
        <f t="shared" si="96"/>
        <v/>
      </c>
      <c r="AX257" s="507">
        <f t="shared" ca="1" si="97"/>
        <v>7606.7209680097449</v>
      </c>
      <c r="AY257" s="290"/>
    </row>
    <row r="258" spans="1:51" x14ac:dyDescent="0.35">
      <c r="A258" s="290"/>
      <c r="B258" s="476" t="s">
        <v>766</v>
      </c>
      <c r="C258" s="477" t="e">
        <v>#N/A</v>
      </c>
      <c r="D258" s="103" t="s">
        <v>254</v>
      </c>
      <c r="E258" s="103"/>
      <c r="F258" s="360" t="s">
        <v>548</v>
      </c>
      <c r="G258" s="360">
        <v>150</v>
      </c>
      <c r="H258" s="360"/>
      <c r="I258" s="360" t="s">
        <v>2455</v>
      </c>
      <c r="J258" s="104"/>
      <c r="K258" s="431">
        <v>96.774299999999997</v>
      </c>
      <c r="L258" s="138" t="str">
        <f t="shared" si="98"/>
        <v/>
      </c>
      <c r="M258" s="139">
        <f t="shared" si="100"/>
        <v>0</v>
      </c>
      <c r="N258" s="140">
        <f t="shared" si="99"/>
        <v>223.80441171865309</v>
      </c>
      <c r="O258" s="337">
        <f t="shared" si="104"/>
        <v>21658.515280984448</v>
      </c>
      <c r="P258" s="109">
        <v>1</v>
      </c>
      <c r="Q258" s="143">
        <f t="shared" si="101"/>
        <v>21658.515280984448</v>
      </c>
      <c r="R258" s="111">
        <v>0.13</v>
      </c>
      <c r="S258" s="139">
        <f t="shared" si="102"/>
        <v>24474.122267512423</v>
      </c>
      <c r="T258" s="428"/>
      <c r="U258" s="147">
        <f t="shared" si="103"/>
        <v>24474.122267512423</v>
      </c>
      <c r="V258" s="290"/>
      <c r="W258" s="115"/>
      <c r="X258" s="116" t="s">
        <v>115</v>
      </c>
      <c r="Y258" s="116"/>
      <c r="Z258" s="116"/>
      <c r="AA258" s="116"/>
      <c r="AB258" s="116"/>
      <c r="AC258" s="116"/>
      <c r="AD258" s="117"/>
      <c r="AE258" s="296"/>
      <c r="AF258" s="124" t="str">
        <f t="shared" si="80"/>
        <v/>
      </c>
      <c r="AG258" s="125">
        <f t="shared" ca="1" si="81"/>
        <v>16150.853740115352</v>
      </c>
      <c r="AH258" s="125" t="str">
        <f t="shared" si="82"/>
        <v/>
      </c>
      <c r="AI258" s="125" t="str">
        <f t="shared" si="83"/>
        <v/>
      </c>
      <c r="AJ258" s="125" t="str">
        <f t="shared" si="84"/>
        <v/>
      </c>
      <c r="AK258" s="125" t="str">
        <f t="shared" si="85"/>
        <v/>
      </c>
      <c r="AL258" s="125" t="str">
        <f t="shared" si="86"/>
        <v/>
      </c>
      <c r="AM258" s="126" t="str">
        <f t="shared" si="87"/>
        <v/>
      </c>
      <c r="AN258" s="342">
        <f t="shared" ca="1" si="88"/>
        <v>16150.853740115352</v>
      </c>
      <c r="AO258" s="290"/>
      <c r="AP258" s="503" t="str">
        <f t="shared" si="89"/>
        <v/>
      </c>
      <c r="AQ258" s="504">
        <f t="shared" ca="1" si="90"/>
        <v>24474.122267512423</v>
      </c>
      <c r="AR258" s="504" t="str">
        <f t="shared" si="91"/>
        <v/>
      </c>
      <c r="AS258" s="504" t="str">
        <f t="shared" si="92"/>
        <v/>
      </c>
      <c r="AT258" s="504" t="str">
        <f t="shared" si="93"/>
        <v/>
      </c>
      <c r="AU258" s="504" t="str">
        <f t="shared" si="94"/>
        <v/>
      </c>
      <c r="AV258" s="504" t="str">
        <f t="shared" si="95"/>
        <v/>
      </c>
      <c r="AW258" s="504" t="str">
        <f t="shared" si="96"/>
        <v/>
      </c>
      <c r="AX258" s="507">
        <f t="shared" ca="1" si="97"/>
        <v>24474.122267512423</v>
      </c>
      <c r="AY258" s="290"/>
    </row>
    <row r="259" spans="1:51" x14ac:dyDescent="0.35">
      <c r="A259" s="290"/>
      <c r="B259" s="476" t="s">
        <v>767</v>
      </c>
      <c r="C259" s="477" t="e">
        <v>#N/A</v>
      </c>
      <c r="D259" s="103" t="s">
        <v>254</v>
      </c>
      <c r="E259" s="103"/>
      <c r="F259" s="360" t="s">
        <v>548</v>
      </c>
      <c r="G259" s="360">
        <v>150</v>
      </c>
      <c r="H259" s="360"/>
      <c r="I259" s="360" t="s">
        <v>2455</v>
      </c>
      <c r="J259" s="104"/>
      <c r="K259" s="431">
        <v>39.0291</v>
      </c>
      <c r="L259" s="138" t="str">
        <f t="shared" si="98"/>
        <v/>
      </c>
      <c r="M259" s="139">
        <f t="shared" si="100"/>
        <v>0</v>
      </c>
      <c r="N259" s="140">
        <f t="shared" si="99"/>
        <v>223.80441171865309</v>
      </c>
      <c r="O259" s="337">
        <f t="shared" si="104"/>
        <v>8734.8847654084839</v>
      </c>
      <c r="P259" s="109">
        <v>1</v>
      </c>
      <c r="Q259" s="143">
        <f t="shared" si="101"/>
        <v>8734.8847654084839</v>
      </c>
      <c r="R259" s="111">
        <v>0.13</v>
      </c>
      <c r="S259" s="139">
        <f t="shared" si="102"/>
        <v>9870.4197849115862</v>
      </c>
      <c r="T259" s="428"/>
      <c r="U259" s="147">
        <f t="shared" si="103"/>
        <v>9870.4197849115862</v>
      </c>
      <c r="V259" s="290"/>
      <c r="W259" s="115"/>
      <c r="X259" s="116" t="s">
        <v>115</v>
      </c>
      <c r="Y259" s="116"/>
      <c r="Z259" s="116"/>
      <c r="AA259" s="116"/>
      <c r="AB259" s="116"/>
      <c r="AC259" s="116"/>
      <c r="AD259" s="117"/>
      <c r="AE259" s="296"/>
      <c r="AF259" s="124" t="str">
        <f t="shared" si="80"/>
        <v/>
      </c>
      <c r="AG259" s="125">
        <f t="shared" ca="1" si="81"/>
        <v>16150.853740115352</v>
      </c>
      <c r="AH259" s="125" t="str">
        <f t="shared" si="82"/>
        <v/>
      </c>
      <c r="AI259" s="125" t="str">
        <f t="shared" si="83"/>
        <v/>
      </c>
      <c r="AJ259" s="125" t="str">
        <f t="shared" si="84"/>
        <v/>
      </c>
      <c r="AK259" s="125" t="str">
        <f t="shared" si="85"/>
        <v/>
      </c>
      <c r="AL259" s="125" t="str">
        <f t="shared" si="86"/>
        <v/>
      </c>
      <c r="AM259" s="126" t="str">
        <f t="shared" si="87"/>
        <v/>
      </c>
      <c r="AN259" s="342">
        <f t="shared" ca="1" si="88"/>
        <v>16150.853740115352</v>
      </c>
      <c r="AO259" s="290"/>
      <c r="AP259" s="503" t="str">
        <f t="shared" si="89"/>
        <v/>
      </c>
      <c r="AQ259" s="504">
        <f t="shared" ca="1" si="90"/>
        <v>9870.4197849115862</v>
      </c>
      <c r="AR259" s="504" t="str">
        <f t="shared" si="91"/>
        <v/>
      </c>
      <c r="AS259" s="504" t="str">
        <f t="shared" si="92"/>
        <v/>
      </c>
      <c r="AT259" s="504" t="str">
        <f t="shared" si="93"/>
        <v/>
      </c>
      <c r="AU259" s="504" t="str">
        <f t="shared" si="94"/>
        <v/>
      </c>
      <c r="AV259" s="504" t="str">
        <f t="shared" si="95"/>
        <v/>
      </c>
      <c r="AW259" s="504" t="str">
        <f t="shared" si="96"/>
        <v/>
      </c>
      <c r="AX259" s="507">
        <f t="shared" ca="1" si="97"/>
        <v>9870.4197849115862</v>
      </c>
      <c r="AY259" s="290"/>
    </row>
    <row r="260" spans="1:51" x14ac:dyDescent="0.35">
      <c r="A260" s="290"/>
      <c r="B260" s="476" t="s">
        <v>768</v>
      </c>
      <c r="C260" s="477" t="e">
        <v>#N/A</v>
      </c>
      <c r="D260" s="103" t="s">
        <v>254</v>
      </c>
      <c r="E260" s="103"/>
      <c r="F260" s="360" t="s">
        <v>548</v>
      </c>
      <c r="G260" s="360">
        <v>150</v>
      </c>
      <c r="H260" s="360"/>
      <c r="I260" s="360" t="s">
        <v>2455</v>
      </c>
      <c r="J260" s="104"/>
      <c r="K260" s="431">
        <v>100.52200000000001</v>
      </c>
      <c r="L260" s="138" t="str">
        <f t="shared" si="98"/>
        <v/>
      </c>
      <c r="M260" s="139">
        <f t="shared" si="100"/>
        <v>0</v>
      </c>
      <c r="N260" s="140">
        <f t="shared" si="99"/>
        <v>223.80441171865309</v>
      </c>
      <c r="O260" s="337">
        <f t="shared" si="104"/>
        <v>22497.267074782445</v>
      </c>
      <c r="P260" s="109">
        <v>1</v>
      </c>
      <c r="Q260" s="143">
        <f t="shared" si="101"/>
        <v>22497.267074782445</v>
      </c>
      <c r="R260" s="111">
        <v>0.13</v>
      </c>
      <c r="S260" s="139">
        <f t="shared" si="102"/>
        <v>25421.911794504162</v>
      </c>
      <c r="T260" s="428"/>
      <c r="U260" s="147">
        <f t="shared" si="103"/>
        <v>25421.911794504162</v>
      </c>
      <c r="V260" s="290"/>
      <c r="W260" s="115"/>
      <c r="X260" s="116" t="s">
        <v>115</v>
      </c>
      <c r="Y260" s="116"/>
      <c r="Z260" s="116"/>
      <c r="AA260" s="116"/>
      <c r="AB260" s="116"/>
      <c r="AC260" s="116"/>
      <c r="AD260" s="117"/>
      <c r="AE260" s="296"/>
      <c r="AF260" s="124" t="str">
        <f t="shared" si="80"/>
        <v/>
      </c>
      <c r="AG260" s="125">
        <f t="shared" ca="1" si="81"/>
        <v>16150.853740115352</v>
      </c>
      <c r="AH260" s="125" t="str">
        <f t="shared" si="82"/>
        <v/>
      </c>
      <c r="AI260" s="125" t="str">
        <f t="shared" si="83"/>
        <v/>
      </c>
      <c r="AJ260" s="125" t="str">
        <f t="shared" si="84"/>
        <v/>
      </c>
      <c r="AK260" s="125" t="str">
        <f t="shared" si="85"/>
        <v/>
      </c>
      <c r="AL260" s="125" t="str">
        <f t="shared" si="86"/>
        <v/>
      </c>
      <c r="AM260" s="126" t="str">
        <f t="shared" si="87"/>
        <v/>
      </c>
      <c r="AN260" s="342">
        <f t="shared" ca="1" si="88"/>
        <v>16150.853740115352</v>
      </c>
      <c r="AO260" s="290"/>
      <c r="AP260" s="503" t="str">
        <f t="shared" si="89"/>
        <v/>
      </c>
      <c r="AQ260" s="504">
        <f t="shared" ca="1" si="90"/>
        <v>25421.911794504162</v>
      </c>
      <c r="AR260" s="504" t="str">
        <f t="shared" si="91"/>
        <v/>
      </c>
      <c r="AS260" s="504" t="str">
        <f t="shared" si="92"/>
        <v/>
      </c>
      <c r="AT260" s="504" t="str">
        <f t="shared" si="93"/>
        <v/>
      </c>
      <c r="AU260" s="504" t="str">
        <f t="shared" si="94"/>
        <v/>
      </c>
      <c r="AV260" s="504" t="str">
        <f t="shared" si="95"/>
        <v/>
      </c>
      <c r="AW260" s="504" t="str">
        <f t="shared" si="96"/>
        <v/>
      </c>
      <c r="AX260" s="507">
        <f t="shared" ca="1" si="97"/>
        <v>25421.911794504162</v>
      </c>
      <c r="AY260" s="290"/>
    </row>
    <row r="261" spans="1:51" x14ac:dyDescent="0.35">
      <c r="A261" s="290"/>
      <c r="B261" s="476" t="s">
        <v>769</v>
      </c>
      <c r="C261" s="477" t="e">
        <v>#N/A</v>
      </c>
      <c r="D261" s="103" t="s">
        <v>254</v>
      </c>
      <c r="E261" s="103"/>
      <c r="F261" s="360" t="s">
        <v>548</v>
      </c>
      <c r="G261" s="360">
        <v>150</v>
      </c>
      <c r="H261" s="360"/>
      <c r="I261" s="360" t="s">
        <v>2455</v>
      </c>
      <c r="J261" s="104"/>
      <c r="K261" s="431">
        <v>46.257199999999997</v>
      </c>
      <c r="L261" s="138" t="str">
        <f t="shared" si="98"/>
        <v/>
      </c>
      <c r="M261" s="139">
        <f t="shared" si="100"/>
        <v>0</v>
      </c>
      <c r="N261" s="140">
        <f t="shared" si="99"/>
        <v>223.80441171865309</v>
      </c>
      <c r="O261" s="337">
        <f t="shared" si="104"/>
        <v>10352.565433752079</v>
      </c>
      <c r="P261" s="109">
        <v>1</v>
      </c>
      <c r="Q261" s="143">
        <f t="shared" si="101"/>
        <v>10352.565433752079</v>
      </c>
      <c r="R261" s="111">
        <v>0.13</v>
      </c>
      <c r="S261" s="139">
        <f t="shared" si="102"/>
        <v>11698.398940139848</v>
      </c>
      <c r="T261" s="428"/>
      <c r="U261" s="147">
        <f t="shared" si="103"/>
        <v>11698.398940139848</v>
      </c>
      <c r="V261" s="290"/>
      <c r="W261" s="115"/>
      <c r="X261" s="116" t="s">
        <v>115</v>
      </c>
      <c r="Y261" s="116"/>
      <c r="Z261" s="116"/>
      <c r="AA261" s="116"/>
      <c r="AB261" s="116"/>
      <c r="AC261" s="116"/>
      <c r="AD261" s="117"/>
      <c r="AE261" s="296"/>
      <c r="AF261" s="124" t="str">
        <f t="shared" si="80"/>
        <v/>
      </c>
      <c r="AG261" s="125">
        <f t="shared" ca="1" si="81"/>
        <v>16150.853740115352</v>
      </c>
      <c r="AH261" s="125" t="str">
        <f t="shared" si="82"/>
        <v/>
      </c>
      <c r="AI261" s="125" t="str">
        <f t="shared" si="83"/>
        <v/>
      </c>
      <c r="AJ261" s="125" t="str">
        <f t="shared" si="84"/>
        <v/>
      </c>
      <c r="AK261" s="125" t="str">
        <f t="shared" si="85"/>
        <v/>
      </c>
      <c r="AL261" s="125" t="str">
        <f t="shared" si="86"/>
        <v/>
      </c>
      <c r="AM261" s="126" t="str">
        <f t="shared" si="87"/>
        <v/>
      </c>
      <c r="AN261" s="342">
        <f t="shared" ca="1" si="88"/>
        <v>16150.853740115352</v>
      </c>
      <c r="AO261" s="290"/>
      <c r="AP261" s="503" t="str">
        <f t="shared" si="89"/>
        <v/>
      </c>
      <c r="AQ261" s="504">
        <f t="shared" ca="1" si="90"/>
        <v>11698.398940139848</v>
      </c>
      <c r="AR261" s="504" t="str">
        <f t="shared" si="91"/>
        <v/>
      </c>
      <c r="AS261" s="504" t="str">
        <f t="shared" si="92"/>
        <v/>
      </c>
      <c r="AT261" s="504" t="str">
        <f t="shared" si="93"/>
        <v/>
      </c>
      <c r="AU261" s="504" t="str">
        <f t="shared" si="94"/>
        <v/>
      </c>
      <c r="AV261" s="504" t="str">
        <f t="shared" si="95"/>
        <v/>
      </c>
      <c r="AW261" s="504" t="str">
        <f t="shared" si="96"/>
        <v/>
      </c>
      <c r="AX261" s="507">
        <f t="shared" ca="1" si="97"/>
        <v>11698.398940139848</v>
      </c>
      <c r="AY261" s="290"/>
    </row>
    <row r="262" spans="1:51" x14ac:dyDescent="0.35">
      <c r="A262" s="290"/>
      <c r="B262" s="476" t="s">
        <v>770</v>
      </c>
      <c r="C262" s="477" t="e">
        <v>#N/A</v>
      </c>
      <c r="D262" s="103" t="s">
        <v>254</v>
      </c>
      <c r="E262" s="103"/>
      <c r="F262" s="360" t="s">
        <v>548</v>
      </c>
      <c r="G262" s="360">
        <v>150</v>
      </c>
      <c r="H262" s="360"/>
      <c r="I262" s="360" t="s">
        <v>2455</v>
      </c>
      <c r="J262" s="104"/>
      <c r="K262" s="431">
        <v>16.2256</v>
      </c>
      <c r="L262" s="138" t="str">
        <f t="shared" si="98"/>
        <v/>
      </c>
      <c r="M262" s="139">
        <f t="shared" si="100"/>
        <v>0</v>
      </c>
      <c r="N262" s="140">
        <f t="shared" si="99"/>
        <v>223.80441171865309</v>
      </c>
      <c r="O262" s="337">
        <f t="shared" si="104"/>
        <v>3631.3608627821777</v>
      </c>
      <c r="P262" s="109">
        <v>1</v>
      </c>
      <c r="Q262" s="143">
        <f t="shared" si="101"/>
        <v>3631.3608627821777</v>
      </c>
      <c r="R262" s="111">
        <v>0.13</v>
      </c>
      <c r="S262" s="139">
        <f t="shared" si="102"/>
        <v>4103.4377749438609</v>
      </c>
      <c r="T262" s="428"/>
      <c r="U262" s="147">
        <f t="shared" si="103"/>
        <v>4103.4377749438609</v>
      </c>
      <c r="V262" s="290"/>
      <c r="W262" s="115"/>
      <c r="X262" s="116" t="s">
        <v>115</v>
      </c>
      <c r="Y262" s="116"/>
      <c r="Z262" s="116"/>
      <c r="AA262" s="116"/>
      <c r="AB262" s="116"/>
      <c r="AC262" s="116"/>
      <c r="AD262" s="117"/>
      <c r="AE262" s="296"/>
      <c r="AF262" s="124" t="str">
        <f t="shared" si="80"/>
        <v/>
      </c>
      <c r="AG262" s="125">
        <f t="shared" ca="1" si="81"/>
        <v>16150.853740115352</v>
      </c>
      <c r="AH262" s="125" t="str">
        <f t="shared" si="82"/>
        <v/>
      </c>
      <c r="AI262" s="125" t="str">
        <f t="shared" si="83"/>
        <v/>
      </c>
      <c r="AJ262" s="125" t="str">
        <f t="shared" si="84"/>
        <v/>
      </c>
      <c r="AK262" s="125" t="str">
        <f t="shared" si="85"/>
        <v/>
      </c>
      <c r="AL262" s="125" t="str">
        <f t="shared" si="86"/>
        <v/>
      </c>
      <c r="AM262" s="126" t="str">
        <f t="shared" si="87"/>
        <v/>
      </c>
      <c r="AN262" s="342">
        <f t="shared" ca="1" si="88"/>
        <v>16150.853740115352</v>
      </c>
      <c r="AO262" s="290"/>
      <c r="AP262" s="503" t="str">
        <f t="shared" si="89"/>
        <v/>
      </c>
      <c r="AQ262" s="504">
        <f t="shared" ca="1" si="90"/>
        <v>4103.4377749438609</v>
      </c>
      <c r="AR262" s="504" t="str">
        <f t="shared" si="91"/>
        <v/>
      </c>
      <c r="AS262" s="504" t="str">
        <f t="shared" si="92"/>
        <v/>
      </c>
      <c r="AT262" s="504" t="str">
        <f t="shared" si="93"/>
        <v/>
      </c>
      <c r="AU262" s="504" t="str">
        <f t="shared" si="94"/>
        <v/>
      </c>
      <c r="AV262" s="504" t="str">
        <f t="shared" si="95"/>
        <v/>
      </c>
      <c r="AW262" s="504" t="str">
        <f t="shared" si="96"/>
        <v/>
      </c>
      <c r="AX262" s="507">
        <f t="shared" ca="1" si="97"/>
        <v>4103.4377749438609</v>
      </c>
      <c r="AY262" s="290"/>
    </row>
    <row r="263" spans="1:51" x14ac:dyDescent="0.35">
      <c r="A263" s="290"/>
      <c r="B263" s="476" t="s">
        <v>771</v>
      </c>
      <c r="C263" s="477" t="e">
        <v>#N/A</v>
      </c>
      <c r="D263" s="103" t="s">
        <v>254</v>
      </c>
      <c r="E263" s="103"/>
      <c r="F263" s="360" t="s">
        <v>548</v>
      </c>
      <c r="G263" s="360">
        <v>150</v>
      </c>
      <c r="H263" s="360"/>
      <c r="I263" s="360" t="s">
        <v>2455</v>
      </c>
      <c r="J263" s="104"/>
      <c r="K263" s="431">
        <v>8.8582400000000003</v>
      </c>
      <c r="L263" s="138" t="str">
        <f t="shared" si="98"/>
        <v/>
      </c>
      <c r="M263" s="139">
        <f t="shared" si="100"/>
        <v>0</v>
      </c>
      <c r="N263" s="140">
        <f t="shared" si="99"/>
        <v>223.80441171865309</v>
      </c>
      <c r="O263" s="337">
        <f t="shared" si="104"/>
        <v>1982.5131920626416</v>
      </c>
      <c r="P263" s="109">
        <v>1</v>
      </c>
      <c r="Q263" s="143">
        <f t="shared" si="101"/>
        <v>1982.5131920626416</v>
      </c>
      <c r="R263" s="111">
        <v>0.13</v>
      </c>
      <c r="S263" s="139">
        <f t="shared" si="102"/>
        <v>2240.2399070307847</v>
      </c>
      <c r="T263" s="428"/>
      <c r="U263" s="147">
        <f t="shared" si="103"/>
        <v>2240.2399070307847</v>
      </c>
      <c r="V263" s="290"/>
      <c r="W263" s="115"/>
      <c r="X263" s="116" t="s">
        <v>115</v>
      </c>
      <c r="Y263" s="116"/>
      <c r="Z263" s="116"/>
      <c r="AA263" s="116"/>
      <c r="AB263" s="116"/>
      <c r="AC263" s="116"/>
      <c r="AD263" s="117"/>
      <c r="AE263" s="296"/>
      <c r="AF263" s="124" t="str">
        <f t="shared" si="80"/>
        <v/>
      </c>
      <c r="AG263" s="125">
        <f t="shared" ca="1" si="81"/>
        <v>16150.853740115352</v>
      </c>
      <c r="AH263" s="125" t="str">
        <f t="shared" si="82"/>
        <v/>
      </c>
      <c r="AI263" s="125" t="str">
        <f t="shared" si="83"/>
        <v/>
      </c>
      <c r="AJ263" s="125" t="str">
        <f t="shared" si="84"/>
        <v/>
      </c>
      <c r="AK263" s="125" t="str">
        <f t="shared" si="85"/>
        <v/>
      </c>
      <c r="AL263" s="125" t="str">
        <f t="shared" si="86"/>
        <v/>
      </c>
      <c r="AM263" s="126" t="str">
        <f t="shared" si="87"/>
        <v/>
      </c>
      <c r="AN263" s="342">
        <f t="shared" ca="1" si="88"/>
        <v>16150.853740115352</v>
      </c>
      <c r="AO263" s="290"/>
      <c r="AP263" s="503" t="str">
        <f t="shared" si="89"/>
        <v/>
      </c>
      <c r="AQ263" s="504">
        <f t="shared" ca="1" si="90"/>
        <v>2240.2399070307847</v>
      </c>
      <c r="AR263" s="504" t="str">
        <f t="shared" si="91"/>
        <v/>
      </c>
      <c r="AS263" s="504" t="str">
        <f t="shared" si="92"/>
        <v/>
      </c>
      <c r="AT263" s="504" t="str">
        <f t="shared" si="93"/>
        <v/>
      </c>
      <c r="AU263" s="504" t="str">
        <f t="shared" si="94"/>
        <v/>
      </c>
      <c r="AV263" s="504" t="str">
        <f t="shared" si="95"/>
        <v/>
      </c>
      <c r="AW263" s="504" t="str">
        <f t="shared" si="96"/>
        <v/>
      </c>
      <c r="AX263" s="507">
        <f t="shared" ca="1" si="97"/>
        <v>2240.2399070307847</v>
      </c>
      <c r="AY263" s="290"/>
    </row>
    <row r="264" spans="1:51" x14ac:dyDescent="0.35">
      <c r="A264" s="290"/>
      <c r="B264" s="476" t="s">
        <v>772</v>
      </c>
      <c r="C264" s="477" t="e">
        <v>#N/A</v>
      </c>
      <c r="D264" s="103" t="s">
        <v>254</v>
      </c>
      <c r="E264" s="103"/>
      <c r="F264" s="360" t="s">
        <v>548</v>
      </c>
      <c r="G264" s="360">
        <v>150</v>
      </c>
      <c r="H264" s="360"/>
      <c r="I264" s="360" t="s">
        <v>2455</v>
      </c>
      <c r="J264" s="104"/>
      <c r="K264" s="431">
        <v>24.6707</v>
      </c>
      <c r="L264" s="138" t="str">
        <f t="shared" si="98"/>
        <v/>
      </c>
      <c r="M264" s="139">
        <f t="shared" si="100"/>
        <v>0</v>
      </c>
      <c r="N264" s="140">
        <f t="shared" si="99"/>
        <v>223.80441171865309</v>
      </c>
      <c r="O264" s="337">
        <f t="shared" si="104"/>
        <v>5521.4115001873743</v>
      </c>
      <c r="P264" s="109">
        <v>1</v>
      </c>
      <c r="Q264" s="143">
        <f t="shared" si="101"/>
        <v>5521.4115001873743</v>
      </c>
      <c r="R264" s="111">
        <v>0.13</v>
      </c>
      <c r="S264" s="139">
        <f t="shared" si="102"/>
        <v>6239.194995211732</v>
      </c>
      <c r="T264" s="428"/>
      <c r="U264" s="147">
        <f t="shared" si="103"/>
        <v>6239.194995211732</v>
      </c>
      <c r="V264" s="290"/>
      <c r="W264" s="115"/>
      <c r="X264" s="116" t="s">
        <v>115</v>
      </c>
      <c r="Y264" s="116"/>
      <c r="Z264" s="116"/>
      <c r="AA264" s="116"/>
      <c r="AB264" s="116"/>
      <c r="AC264" s="116"/>
      <c r="AD264" s="117"/>
      <c r="AE264" s="296"/>
      <c r="AF264" s="124" t="str">
        <f t="shared" si="80"/>
        <v/>
      </c>
      <c r="AG264" s="125">
        <f t="shared" ca="1" si="81"/>
        <v>16150.853740115352</v>
      </c>
      <c r="AH264" s="125" t="str">
        <f t="shared" si="82"/>
        <v/>
      </c>
      <c r="AI264" s="125" t="str">
        <f t="shared" si="83"/>
        <v/>
      </c>
      <c r="AJ264" s="125" t="str">
        <f t="shared" si="84"/>
        <v/>
      </c>
      <c r="AK264" s="125" t="str">
        <f t="shared" si="85"/>
        <v/>
      </c>
      <c r="AL264" s="125" t="str">
        <f t="shared" si="86"/>
        <v/>
      </c>
      <c r="AM264" s="126" t="str">
        <f t="shared" si="87"/>
        <v/>
      </c>
      <c r="AN264" s="342">
        <f t="shared" ca="1" si="88"/>
        <v>16150.853740115352</v>
      </c>
      <c r="AO264" s="290"/>
      <c r="AP264" s="503" t="str">
        <f t="shared" si="89"/>
        <v/>
      </c>
      <c r="AQ264" s="504">
        <f t="shared" ca="1" si="90"/>
        <v>6239.194995211732</v>
      </c>
      <c r="AR264" s="504" t="str">
        <f t="shared" si="91"/>
        <v/>
      </c>
      <c r="AS264" s="504" t="str">
        <f t="shared" si="92"/>
        <v/>
      </c>
      <c r="AT264" s="504" t="str">
        <f t="shared" si="93"/>
        <v/>
      </c>
      <c r="AU264" s="504" t="str">
        <f t="shared" si="94"/>
        <v/>
      </c>
      <c r="AV264" s="504" t="str">
        <f t="shared" si="95"/>
        <v/>
      </c>
      <c r="AW264" s="504" t="str">
        <f t="shared" si="96"/>
        <v/>
      </c>
      <c r="AX264" s="507">
        <f t="shared" ca="1" si="97"/>
        <v>6239.194995211732</v>
      </c>
      <c r="AY264" s="290"/>
    </row>
    <row r="265" spans="1:51" x14ac:dyDescent="0.35">
      <c r="A265" s="290"/>
      <c r="B265" s="476" t="s">
        <v>773</v>
      </c>
      <c r="C265" s="477" t="e">
        <v>#N/A</v>
      </c>
      <c r="D265" s="103" t="s">
        <v>254</v>
      </c>
      <c r="E265" s="103"/>
      <c r="F265" s="360" t="s">
        <v>548</v>
      </c>
      <c r="G265" s="360">
        <v>150</v>
      </c>
      <c r="H265" s="360"/>
      <c r="I265" s="360" t="s">
        <v>2455</v>
      </c>
      <c r="J265" s="104"/>
      <c r="K265" s="431">
        <v>38.844700000000003</v>
      </c>
      <c r="L265" s="138" t="str">
        <f t="shared" si="98"/>
        <v/>
      </c>
      <c r="M265" s="139">
        <f t="shared" si="100"/>
        <v>0</v>
      </c>
      <c r="N265" s="140">
        <f t="shared" si="99"/>
        <v>223.80441171865309</v>
      </c>
      <c r="O265" s="337">
        <f t="shared" si="104"/>
        <v>8693.6152318875647</v>
      </c>
      <c r="P265" s="109">
        <v>1</v>
      </c>
      <c r="Q265" s="143">
        <f t="shared" si="101"/>
        <v>8693.6152318875647</v>
      </c>
      <c r="R265" s="111">
        <v>0.13</v>
      </c>
      <c r="S265" s="139">
        <f t="shared" si="102"/>
        <v>9823.785212032948</v>
      </c>
      <c r="T265" s="428"/>
      <c r="U265" s="147">
        <f t="shared" si="103"/>
        <v>9823.785212032948</v>
      </c>
      <c r="V265" s="290"/>
      <c r="W265" s="115"/>
      <c r="X265" s="116" t="s">
        <v>115</v>
      </c>
      <c r="Y265" s="116"/>
      <c r="Z265" s="116"/>
      <c r="AA265" s="116"/>
      <c r="AB265" s="116"/>
      <c r="AC265" s="116"/>
      <c r="AD265" s="117"/>
      <c r="AE265" s="296"/>
      <c r="AF265" s="124" t="str">
        <f t="shared" ref="AF265:AF328" si="105">IF(W265="","",AF$8)</f>
        <v/>
      </c>
      <c r="AG265" s="125">
        <f t="shared" ref="AG265:AG328" ca="1" si="106">IF(X265="","",AG$8)</f>
        <v>16150.853740115352</v>
      </c>
      <c r="AH265" s="125" t="str">
        <f t="shared" ref="AH265:AH328" si="107">IF(Y265="","",AH$8)</f>
        <v/>
      </c>
      <c r="AI265" s="125" t="str">
        <f t="shared" ref="AI265:AI328" si="108">IF(Z265="","",AI$8)</f>
        <v/>
      </c>
      <c r="AJ265" s="125" t="str">
        <f t="shared" ref="AJ265:AJ328" si="109">IF(AA265="","",AJ$8)</f>
        <v/>
      </c>
      <c r="AK265" s="125" t="str">
        <f t="shared" ref="AK265:AK328" si="110">IF(AB265="","",AK$8)</f>
        <v/>
      </c>
      <c r="AL265" s="125" t="str">
        <f t="shared" ref="AL265:AL328" si="111">IF(AC265="","",AL$8)</f>
        <v/>
      </c>
      <c r="AM265" s="126" t="str">
        <f t="shared" ref="AM265:AM328" si="112">IF(AD265="","",AM$8)</f>
        <v/>
      </c>
      <c r="AN265" s="342">
        <f t="shared" ref="AN265:AN328" ca="1" si="113">SUM(AF265:AM265)</f>
        <v>16150.853740115352</v>
      </c>
      <c r="AO265" s="290"/>
      <c r="AP265" s="503" t="str">
        <f t="shared" si="89"/>
        <v/>
      </c>
      <c r="AQ265" s="504">
        <f t="shared" ca="1" si="90"/>
        <v>9823.785212032948</v>
      </c>
      <c r="AR265" s="504" t="str">
        <f t="shared" si="91"/>
        <v/>
      </c>
      <c r="AS265" s="504" t="str">
        <f t="shared" si="92"/>
        <v/>
      </c>
      <c r="AT265" s="504" t="str">
        <f t="shared" si="93"/>
        <v/>
      </c>
      <c r="AU265" s="504" t="str">
        <f t="shared" si="94"/>
        <v/>
      </c>
      <c r="AV265" s="504" t="str">
        <f t="shared" si="95"/>
        <v/>
      </c>
      <c r="AW265" s="504" t="str">
        <f t="shared" si="96"/>
        <v/>
      </c>
      <c r="AX265" s="507">
        <f t="shared" ca="1" si="97"/>
        <v>9823.785212032948</v>
      </c>
      <c r="AY265" s="290"/>
    </row>
    <row r="266" spans="1:51" x14ac:dyDescent="0.35">
      <c r="A266" s="290"/>
      <c r="B266" s="476" t="s">
        <v>774</v>
      </c>
      <c r="C266" s="477" t="e">
        <v>#N/A</v>
      </c>
      <c r="D266" s="103" t="s">
        <v>254</v>
      </c>
      <c r="E266" s="103"/>
      <c r="F266" s="360" t="s">
        <v>548</v>
      </c>
      <c r="G266" s="360">
        <v>150</v>
      </c>
      <c r="H266" s="360"/>
      <c r="I266" s="360" t="s">
        <v>2455</v>
      </c>
      <c r="J266" s="104"/>
      <c r="K266" s="431">
        <v>22.909800000000001</v>
      </c>
      <c r="L266" s="138" t="str">
        <f t="shared" si="98"/>
        <v/>
      </c>
      <c r="M266" s="139">
        <f t="shared" si="100"/>
        <v>0</v>
      </c>
      <c r="N266" s="140">
        <f t="shared" si="99"/>
        <v>223.80441171865309</v>
      </c>
      <c r="O266" s="337">
        <f t="shared" si="104"/>
        <v>5127.3143115919984</v>
      </c>
      <c r="P266" s="109">
        <v>1</v>
      </c>
      <c r="Q266" s="143">
        <f t="shared" si="101"/>
        <v>5127.3143115919984</v>
      </c>
      <c r="R266" s="111">
        <v>0.13</v>
      </c>
      <c r="S266" s="139">
        <f t="shared" si="102"/>
        <v>5793.8651720989574</v>
      </c>
      <c r="T266" s="428"/>
      <c r="U266" s="147">
        <f t="shared" si="103"/>
        <v>5793.8651720989574</v>
      </c>
      <c r="V266" s="290"/>
      <c r="W266" s="115"/>
      <c r="X266" s="116" t="s">
        <v>115</v>
      </c>
      <c r="Y266" s="116"/>
      <c r="Z266" s="116"/>
      <c r="AA266" s="116"/>
      <c r="AB266" s="116"/>
      <c r="AC266" s="116"/>
      <c r="AD266" s="117"/>
      <c r="AE266" s="296"/>
      <c r="AF266" s="124" t="str">
        <f t="shared" si="105"/>
        <v/>
      </c>
      <c r="AG266" s="125">
        <f t="shared" ca="1" si="106"/>
        <v>16150.853740115352</v>
      </c>
      <c r="AH266" s="125" t="str">
        <f t="shared" si="107"/>
        <v/>
      </c>
      <c r="AI266" s="125" t="str">
        <f t="shared" si="108"/>
        <v/>
      </c>
      <c r="AJ266" s="125" t="str">
        <f t="shared" si="109"/>
        <v/>
      </c>
      <c r="AK266" s="125" t="str">
        <f t="shared" si="110"/>
        <v/>
      </c>
      <c r="AL266" s="125" t="str">
        <f t="shared" si="111"/>
        <v/>
      </c>
      <c r="AM266" s="126" t="str">
        <f t="shared" si="112"/>
        <v/>
      </c>
      <c r="AN266" s="342">
        <f t="shared" ca="1" si="113"/>
        <v>16150.853740115352</v>
      </c>
      <c r="AO266" s="290"/>
      <c r="AP266" s="503" t="str">
        <f t="shared" si="89"/>
        <v/>
      </c>
      <c r="AQ266" s="504">
        <f t="shared" ca="1" si="90"/>
        <v>5793.8651720989574</v>
      </c>
      <c r="AR266" s="504" t="str">
        <f t="shared" si="91"/>
        <v/>
      </c>
      <c r="AS266" s="504" t="str">
        <f t="shared" si="92"/>
        <v/>
      </c>
      <c r="AT266" s="504" t="str">
        <f t="shared" si="93"/>
        <v/>
      </c>
      <c r="AU266" s="504" t="str">
        <f t="shared" si="94"/>
        <v/>
      </c>
      <c r="AV266" s="504" t="str">
        <f t="shared" si="95"/>
        <v/>
      </c>
      <c r="AW266" s="504" t="str">
        <f t="shared" si="96"/>
        <v/>
      </c>
      <c r="AX266" s="507">
        <f t="shared" ca="1" si="97"/>
        <v>5793.8651720989574</v>
      </c>
      <c r="AY266" s="290"/>
    </row>
    <row r="267" spans="1:51" x14ac:dyDescent="0.35">
      <c r="A267" s="290"/>
      <c r="B267" s="476" t="s">
        <v>775</v>
      </c>
      <c r="C267" s="477" t="e">
        <v>#N/A</v>
      </c>
      <c r="D267" s="103" t="s">
        <v>254</v>
      </c>
      <c r="E267" s="103"/>
      <c r="F267" s="360" t="s">
        <v>548</v>
      </c>
      <c r="G267" s="360">
        <v>150</v>
      </c>
      <c r="H267" s="360"/>
      <c r="I267" s="360" t="s">
        <v>2455</v>
      </c>
      <c r="J267" s="104"/>
      <c r="K267" s="431">
        <v>65.183000000000007</v>
      </c>
      <c r="L267" s="138" t="str">
        <f t="shared" si="98"/>
        <v/>
      </c>
      <c r="M267" s="139">
        <f t="shared" si="100"/>
        <v>0</v>
      </c>
      <c r="N267" s="140">
        <f t="shared" si="99"/>
        <v>223.80441171865309</v>
      </c>
      <c r="O267" s="337">
        <f t="shared" si="104"/>
        <v>14588.242969056966</v>
      </c>
      <c r="P267" s="109">
        <v>1</v>
      </c>
      <c r="Q267" s="143">
        <f t="shared" si="101"/>
        <v>14588.242969056966</v>
      </c>
      <c r="R267" s="111">
        <v>0.13</v>
      </c>
      <c r="S267" s="139">
        <f t="shared" si="102"/>
        <v>16484.71455503437</v>
      </c>
      <c r="T267" s="428"/>
      <c r="U267" s="147">
        <f t="shared" si="103"/>
        <v>16484.71455503437</v>
      </c>
      <c r="V267" s="290"/>
      <c r="W267" s="115"/>
      <c r="X267" s="116" t="s">
        <v>115</v>
      </c>
      <c r="Y267" s="116"/>
      <c r="Z267" s="116"/>
      <c r="AA267" s="116"/>
      <c r="AB267" s="116"/>
      <c r="AC267" s="116"/>
      <c r="AD267" s="117"/>
      <c r="AE267" s="296"/>
      <c r="AF267" s="124" t="str">
        <f t="shared" si="105"/>
        <v/>
      </c>
      <c r="AG267" s="125">
        <f t="shared" ca="1" si="106"/>
        <v>16150.853740115352</v>
      </c>
      <c r="AH267" s="125" t="str">
        <f t="shared" si="107"/>
        <v/>
      </c>
      <c r="AI267" s="125" t="str">
        <f t="shared" si="108"/>
        <v/>
      </c>
      <c r="AJ267" s="125" t="str">
        <f t="shared" si="109"/>
        <v/>
      </c>
      <c r="AK267" s="125" t="str">
        <f t="shared" si="110"/>
        <v/>
      </c>
      <c r="AL267" s="125" t="str">
        <f t="shared" si="111"/>
        <v/>
      </c>
      <c r="AM267" s="126" t="str">
        <f t="shared" si="112"/>
        <v/>
      </c>
      <c r="AN267" s="342">
        <f t="shared" ca="1" si="113"/>
        <v>16150.853740115352</v>
      </c>
      <c r="AO267" s="290"/>
      <c r="AP267" s="503" t="str">
        <f t="shared" ref="AP267:AP330" si="114">IF(W267="","",IFERROR(W267*$U267,$U267/$AN267*AF267))</f>
        <v/>
      </c>
      <c r="AQ267" s="504">
        <f t="shared" ref="AQ267:AQ330" ca="1" si="115">IF(X267="","",IFERROR(X267*$U267,$U267/$AN267*AG267))</f>
        <v>16484.71455503437</v>
      </c>
      <c r="AR267" s="504" t="str">
        <f t="shared" ref="AR267:AR330" si="116">IF(Y267="","",IFERROR(Y267*$U267,$U267/$AN267*AH267))</f>
        <v/>
      </c>
      <c r="AS267" s="504" t="str">
        <f t="shared" ref="AS267:AS330" si="117">IF(Z267="","",IFERROR(Z267*$U267,$U267/$AN267*AI267))</f>
        <v/>
      </c>
      <c r="AT267" s="504" t="str">
        <f t="shared" ref="AT267:AT330" si="118">IF(AA267="","",IFERROR(AA267*$U267,$U267/$AN267*AJ267))</f>
        <v/>
      </c>
      <c r="AU267" s="504" t="str">
        <f t="shared" ref="AU267:AU330" si="119">IF(AB267="","",IFERROR(AB267*$U267,$U267/$AN267*AK267))</f>
        <v/>
      </c>
      <c r="AV267" s="504" t="str">
        <f t="shared" ref="AV267:AV330" si="120">IF(AC267="","",IFERROR(AC267*$U267,$U267/$AN267*AL267))</f>
        <v/>
      </c>
      <c r="AW267" s="504" t="str">
        <f t="shared" ref="AW267:AW330" si="121">IF(AD267="","",IFERROR(AD267*$U267,$U267/$AN267*AM267))</f>
        <v/>
      </c>
      <c r="AX267" s="507">
        <f t="shared" ref="AX267:AX330" ca="1" si="122">SUM(AP267:AW267)</f>
        <v>16484.71455503437</v>
      </c>
      <c r="AY267" s="290"/>
    </row>
    <row r="268" spans="1:51" x14ac:dyDescent="0.35">
      <c r="A268" s="290"/>
      <c r="B268" s="476" t="s">
        <v>776</v>
      </c>
      <c r="C268" s="477" t="e">
        <v>#N/A</v>
      </c>
      <c r="D268" s="103" t="s">
        <v>254</v>
      </c>
      <c r="E268" s="103"/>
      <c r="F268" s="360" t="s">
        <v>548</v>
      </c>
      <c r="G268" s="360">
        <v>150</v>
      </c>
      <c r="H268" s="360"/>
      <c r="I268" s="360" t="s">
        <v>2455</v>
      </c>
      <c r="J268" s="104"/>
      <c r="K268" s="431">
        <v>59.942300000000003</v>
      </c>
      <c r="L268" s="138" t="str">
        <f t="shared" si="98"/>
        <v/>
      </c>
      <c r="M268" s="139">
        <f t="shared" si="100"/>
        <v>0</v>
      </c>
      <c r="N268" s="140">
        <f t="shared" si="99"/>
        <v>223.80441171865309</v>
      </c>
      <c r="O268" s="337">
        <f t="shared" si="104"/>
        <v>13415.35118856302</v>
      </c>
      <c r="P268" s="109">
        <v>1</v>
      </c>
      <c r="Q268" s="143">
        <f t="shared" si="101"/>
        <v>13415.35118856302</v>
      </c>
      <c r="R268" s="111">
        <v>0.13</v>
      </c>
      <c r="S268" s="139">
        <f t="shared" si="102"/>
        <v>15159.346843076211</v>
      </c>
      <c r="T268" s="428"/>
      <c r="U268" s="147">
        <f t="shared" si="103"/>
        <v>15159.346843076211</v>
      </c>
      <c r="V268" s="290"/>
      <c r="W268" s="115"/>
      <c r="X268" s="116" t="s">
        <v>115</v>
      </c>
      <c r="Y268" s="116"/>
      <c r="Z268" s="116"/>
      <c r="AA268" s="116"/>
      <c r="AB268" s="116"/>
      <c r="AC268" s="116"/>
      <c r="AD268" s="117"/>
      <c r="AE268" s="296"/>
      <c r="AF268" s="124" t="str">
        <f t="shared" si="105"/>
        <v/>
      </c>
      <c r="AG268" s="125">
        <f t="shared" ca="1" si="106"/>
        <v>16150.853740115352</v>
      </c>
      <c r="AH268" s="125" t="str">
        <f t="shared" si="107"/>
        <v/>
      </c>
      <c r="AI268" s="125" t="str">
        <f t="shared" si="108"/>
        <v/>
      </c>
      <c r="AJ268" s="125" t="str">
        <f t="shared" si="109"/>
        <v/>
      </c>
      <c r="AK268" s="125" t="str">
        <f t="shared" si="110"/>
        <v/>
      </c>
      <c r="AL268" s="125" t="str">
        <f t="shared" si="111"/>
        <v/>
      </c>
      <c r="AM268" s="126" t="str">
        <f t="shared" si="112"/>
        <v/>
      </c>
      <c r="AN268" s="342">
        <f t="shared" ca="1" si="113"/>
        <v>16150.853740115352</v>
      </c>
      <c r="AO268" s="290"/>
      <c r="AP268" s="503" t="str">
        <f t="shared" si="114"/>
        <v/>
      </c>
      <c r="AQ268" s="504">
        <f t="shared" ca="1" si="115"/>
        <v>15159.346843076211</v>
      </c>
      <c r="AR268" s="504" t="str">
        <f t="shared" si="116"/>
        <v/>
      </c>
      <c r="AS268" s="504" t="str">
        <f t="shared" si="117"/>
        <v/>
      </c>
      <c r="AT268" s="504" t="str">
        <f t="shared" si="118"/>
        <v/>
      </c>
      <c r="AU268" s="504" t="str">
        <f t="shared" si="119"/>
        <v/>
      </c>
      <c r="AV268" s="504" t="str">
        <f t="shared" si="120"/>
        <v/>
      </c>
      <c r="AW268" s="504" t="str">
        <f t="shared" si="121"/>
        <v/>
      </c>
      <c r="AX268" s="507">
        <f t="shared" ca="1" si="122"/>
        <v>15159.346843076211</v>
      </c>
      <c r="AY268" s="290"/>
    </row>
    <row r="269" spans="1:51" x14ac:dyDescent="0.35">
      <c r="A269" s="290"/>
      <c r="B269" s="476" t="s">
        <v>777</v>
      </c>
      <c r="C269" s="477" t="s">
        <v>2947</v>
      </c>
      <c r="D269" s="103" t="s">
        <v>254</v>
      </c>
      <c r="E269" s="103"/>
      <c r="F269" s="360" t="s">
        <v>1035</v>
      </c>
      <c r="G269" s="360">
        <v>300</v>
      </c>
      <c r="H269" s="360"/>
      <c r="I269" s="360" t="s">
        <v>249</v>
      </c>
      <c r="J269" s="104"/>
      <c r="K269" s="431">
        <v>342.13799999999998</v>
      </c>
      <c r="L269" s="138" t="str">
        <f t="shared" si="98"/>
        <v/>
      </c>
      <c r="M269" s="139">
        <f t="shared" si="100"/>
        <v>0</v>
      </c>
      <c r="N269" s="140">
        <f t="shared" si="99"/>
        <v>692.70147300228837</v>
      </c>
      <c r="O269" s="337">
        <f t="shared" si="104"/>
        <v>236999.49657005692</v>
      </c>
      <c r="P269" s="109">
        <v>1</v>
      </c>
      <c r="Q269" s="143">
        <f t="shared" si="101"/>
        <v>236999.49657005692</v>
      </c>
      <c r="R269" s="111">
        <v>0.13</v>
      </c>
      <c r="S269" s="139">
        <f t="shared" si="102"/>
        <v>267809.43112416432</v>
      </c>
      <c r="T269" s="428"/>
      <c r="U269" s="147">
        <f t="shared" si="103"/>
        <v>267809.43112416432</v>
      </c>
      <c r="V269" s="290"/>
      <c r="W269" s="115"/>
      <c r="X269" s="116" t="s">
        <v>115</v>
      </c>
      <c r="Y269" s="116"/>
      <c r="Z269" s="116"/>
      <c r="AA269" s="116"/>
      <c r="AB269" s="116"/>
      <c r="AC269" s="116"/>
      <c r="AD269" s="117"/>
      <c r="AE269" s="296"/>
      <c r="AF269" s="124" t="str">
        <f t="shared" si="105"/>
        <v/>
      </c>
      <c r="AG269" s="125">
        <f t="shared" ca="1" si="106"/>
        <v>16150.853740115352</v>
      </c>
      <c r="AH269" s="125" t="str">
        <f t="shared" si="107"/>
        <v/>
      </c>
      <c r="AI269" s="125" t="str">
        <f t="shared" si="108"/>
        <v/>
      </c>
      <c r="AJ269" s="125" t="str">
        <f t="shared" si="109"/>
        <v/>
      </c>
      <c r="AK269" s="125" t="str">
        <f t="shared" si="110"/>
        <v/>
      </c>
      <c r="AL269" s="125" t="str">
        <f t="shared" si="111"/>
        <v/>
      </c>
      <c r="AM269" s="126" t="str">
        <f t="shared" si="112"/>
        <v/>
      </c>
      <c r="AN269" s="342">
        <f t="shared" ca="1" si="113"/>
        <v>16150.853740115352</v>
      </c>
      <c r="AO269" s="290"/>
      <c r="AP269" s="503" t="str">
        <f t="shared" si="114"/>
        <v/>
      </c>
      <c r="AQ269" s="504">
        <f t="shared" ca="1" si="115"/>
        <v>267809.43112416432</v>
      </c>
      <c r="AR269" s="504" t="str">
        <f t="shared" si="116"/>
        <v/>
      </c>
      <c r="AS269" s="504" t="str">
        <f t="shared" si="117"/>
        <v/>
      </c>
      <c r="AT269" s="504" t="str">
        <f t="shared" si="118"/>
        <v/>
      </c>
      <c r="AU269" s="504" t="str">
        <f t="shared" si="119"/>
        <v/>
      </c>
      <c r="AV269" s="504" t="str">
        <f t="shared" si="120"/>
        <v/>
      </c>
      <c r="AW269" s="504" t="str">
        <f t="shared" si="121"/>
        <v/>
      </c>
      <c r="AX269" s="507">
        <f t="shared" ca="1" si="122"/>
        <v>267809.43112416432</v>
      </c>
      <c r="AY269" s="290"/>
    </row>
    <row r="270" spans="1:51" x14ac:dyDescent="0.35">
      <c r="A270" s="290"/>
      <c r="B270" s="476" t="s">
        <v>253</v>
      </c>
      <c r="C270" s="477" t="s">
        <v>3125</v>
      </c>
      <c r="D270" s="103" t="s">
        <v>254</v>
      </c>
      <c r="E270" s="103"/>
      <c r="F270" s="360" t="s">
        <v>1035</v>
      </c>
      <c r="G270" s="360">
        <v>375</v>
      </c>
      <c r="H270" s="360"/>
      <c r="I270" s="360" t="s">
        <v>250</v>
      </c>
      <c r="J270" s="104"/>
      <c r="K270" s="431">
        <v>1.0216499999999999</v>
      </c>
      <c r="L270" s="138" t="str">
        <f t="shared" si="98"/>
        <v/>
      </c>
      <c r="M270" s="139">
        <f t="shared" si="100"/>
        <v>0</v>
      </c>
      <c r="N270" s="140">
        <f t="shared" si="99"/>
        <v>900.7759335185624</v>
      </c>
      <c r="O270" s="337">
        <f t="shared" si="104"/>
        <v>920.27773247923926</v>
      </c>
      <c r="P270" s="109">
        <v>1</v>
      </c>
      <c r="Q270" s="143">
        <f t="shared" si="101"/>
        <v>920.27773247923926</v>
      </c>
      <c r="R270" s="111">
        <v>0.13</v>
      </c>
      <c r="S270" s="139">
        <f t="shared" si="102"/>
        <v>1039.9138377015402</v>
      </c>
      <c r="T270" s="428"/>
      <c r="U270" s="147">
        <f t="shared" si="103"/>
        <v>1039.9138377015402</v>
      </c>
      <c r="V270" s="290"/>
      <c r="W270" s="115" t="s">
        <v>115</v>
      </c>
      <c r="X270" s="116"/>
      <c r="Y270" s="116"/>
      <c r="Z270" s="116"/>
      <c r="AA270" s="116"/>
      <c r="AB270" s="116"/>
      <c r="AC270" s="116"/>
      <c r="AD270" s="117"/>
      <c r="AE270" s="296"/>
      <c r="AF270" s="124">
        <f t="shared" ca="1" si="105"/>
        <v>6105.4488522377851</v>
      </c>
      <c r="AG270" s="125" t="str">
        <f t="shared" si="106"/>
        <v/>
      </c>
      <c r="AH270" s="125" t="str">
        <f t="shared" si="107"/>
        <v/>
      </c>
      <c r="AI270" s="125" t="str">
        <f t="shared" si="108"/>
        <v/>
      </c>
      <c r="AJ270" s="125" t="str">
        <f t="shared" si="109"/>
        <v/>
      </c>
      <c r="AK270" s="125" t="str">
        <f t="shared" si="110"/>
        <v/>
      </c>
      <c r="AL270" s="125" t="str">
        <f t="shared" si="111"/>
        <v/>
      </c>
      <c r="AM270" s="126" t="str">
        <f t="shared" si="112"/>
        <v/>
      </c>
      <c r="AN270" s="342">
        <f t="shared" ca="1" si="113"/>
        <v>6105.4488522377851</v>
      </c>
      <c r="AO270" s="290"/>
      <c r="AP270" s="503">
        <f t="shared" ca="1" si="114"/>
        <v>1039.9138377015402</v>
      </c>
      <c r="AQ270" s="504" t="str">
        <f t="shared" si="115"/>
        <v/>
      </c>
      <c r="AR270" s="504" t="str">
        <f t="shared" si="116"/>
        <v/>
      </c>
      <c r="AS270" s="504" t="str">
        <f t="shared" si="117"/>
        <v/>
      </c>
      <c r="AT270" s="504" t="str">
        <f t="shared" si="118"/>
        <v/>
      </c>
      <c r="AU270" s="504" t="str">
        <f t="shared" si="119"/>
        <v/>
      </c>
      <c r="AV270" s="504" t="str">
        <f t="shared" si="120"/>
        <v/>
      </c>
      <c r="AW270" s="504" t="str">
        <f t="shared" si="121"/>
        <v/>
      </c>
      <c r="AX270" s="507">
        <f t="shared" ca="1" si="122"/>
        <v>1039.9138377015402</v>
      </c>
      <c r="AY270" s="290"/>
    </row>
    <row r="271" spans="1:51" x14ac:dyDescent="0.35">
      <c r="A271" s="290"/>
      <c r="B271" s="476" t="s">
        <v>255</v>
      </c>
      <c r="C271" s="477" t="s">
        <v>3126</v>
      </c>
      <c r="D271" s="103" t="s">
        <v>254</v>
      </c>
      <c r="E271" s="103"/>
      <c r="F271" s="360" t="s">
        <v>1035</v>
      </c>
      <c r="G271" s="360">
        <v>375</v>
      </c>
      <c r="H271" s="360"/>
      <c r="I271" s="360" t="s">
        <v>250</v>
      </c>
      <c r="J271" s="104"/>
      <c r="K271" s="431">
        <v>1.4051199999999999</v>
      </c>
      <c r="L271" s="138" t="str">
        <f t="shared" si="98"/>
        <v/>
      </c>
      <c r="M271" s="139">
        <f t="shared" si="100"/>
        <v>0</v>
      </c>
      <c r="N271" s="140">
        <f t="shared" si="99"/>
        <v>900.7759335185624</v>
      </c>
      <c r="O271" s="337">
        <f t="shared" si="104"/>
        <v>1265.6982797056023</v>
      </c>
      <c r="P271" s="109">
        <v>1</v>
      </c>
      <c r="Q271" s="143">
        <f t="shared" si="101"/>
        <v>1265.6982797056023</v>
      </c>
      <c r="R271" s="111">
        <v>0.13</v>
      </c>
      <c r="S271" s="139">
        <f t="shared" si="102"/>
        <v>1430.2390560673305</v>
      </c>
      <c r="T271" s="428"/>
      <c r="U271" s="147">
        <f t="shared" si="103"/>
        <v>1430.2390560673305</v>
      </c>
      <c r="V271" s="290"/>
      <c r="W271" s="115" t="s">
        <v>115</v>
      </c>
      <c r="X271" s="116"/>
      <c r="Y271" s="116"/>
      <c r="Z271" s="116"/>
      <c r="AA271" s="116"/>
      <c r="AB271" s="116"/>
      <c r="AC271" s="116"/>
      <c r="AD271" s="117"/>
      <c r="AE271" s="296"/>
      <c r="AF271" s="124">
        <f t="shared" ca="1" si="105"/>
        <v>6105.4488522377851</v>
      </c>
      <c r="AG271" s="125" t="str">
        <f t="shared" si="106"/>
        <v/>
      </c>
      <c r="AH271" s="125" t="str">
        <f t="shared" si="107"/>
        <v/>
      </c>
      <c r="AI271" s="125" t="str">
        <f t="shared" si="108"/>
        <v/>
      </c>
      <c r="AJ271" s="125" t="str">
        <f t="shared" si="109"/>
        <v/>
      </c>
      <c r="AK271" s="125" t="str">
        <f t="shared" si="110"/>
        <v/>
      </c>
      <c r="AL271" s="125" t="str">
        <f t="shared" si="111"/>
        <v/>
      </c>
      <c r="AM271" s="126" t="str">
        <f t="shared" si="112"/>
        <v/>
      </c>
      <c r="AN271" s="342">
        <f t="shared" ca="1" si="113"/>
        <v>6105.4488522377851</v>
      </c>
      <c r="AO271" s="290"/>
      <c r="AP271" s="503">
        <f t="shared" ca="1" si="114"/>
        <v>1430.2390560673305</v>
      </c>
      <c r="AQ271" s="504" t="str">
        <f t="shared" si="115"/>
        <v/>
      </c>
      <c r="AR271" s="504" t="str">
        <f t="shared" si="116"/>
        <v/>
      </c>
      <c r="AS271" s="504" t="str">
        <f t="shared" si="117"/>
        <v/>
      </c>
      <c r="AT271" s="504" t="str">
        <f t="shared" si="118"/>
        <v/>
      </c>
      <c r="AU271" s="504" t="str">
        <f t="shared" si="119"/>
        <v/>
      </c>
      <c r="AV271" s="504" t="str">
        <f t="shared" si="120"/>
        <v/>
      </c>
      <c r="AW271" s="504" t="str">
        <f t="shared" si="121"/>
        <v/>
      </c>
      <c r="AX271" s="507">
        <f t="shared" ca="1" si="122"/>
        <v>1430.2390560673305</v>
      </c>
      <c r="AY271" s="290"/>
    </row>
    <row r="272" spans="1:51" x14ac:dyDescent="0.35">
      <c r="A272" s="290"/>
      <c r="B272" s="476" t="s">
        <v>256</v>
      </c>
      <c r="C272" s="477" t="s">
        <v>3127</v>
      </c>
      <c r="D272" s="103" t="s">
        <v>254</v>
      </c>
      <c r="E272" s="103"/>
      <c r="F272" s="360" t="s">
        <v>1035</v>
      </c>
      <c r="G272" s="360">
        <v>450</v>
      </c>
      <c r="H272" s="360"/>
      <c r="I272" s="360" t="s">
        <v>251</v>
      </c>
      <c r="J272" s="104"/>
      <c r="K272" s="431">
        <v>1.27519</v>
      </c>
      <c r="L272" s="138" t="str">
        <f t="shared" si="98"/>
        <v/>
      </c>
      <c r="M272" s="139">
        <f t="shared" si="100"/>
        <v>0</v>
      </c>
      <c r="N272" s="140">
        <f t="shared" si="99"/>
        <v>1163.0714802465704</v>
      </c>
      <c r="O272" s="337">
        <f t="shared" si="104"/>
        <v>1483.1371208956243</v>
      </c>
      <c r="P272" s="109">
        <v>1</v>
      </c>
      <c r="Q272" s="143">
        <f t="shared" si="101"/>
        <v>1483.1371208956243</v>
      </c>
      <c r="R272" s="111">
        <v>0.13</v>
      </c>
      <c r="S272" s="139">
        <f t="shared" si="102"/>
        <v>1675.9449466120552</v>
      </c>
      <c r="T272" s="428"/>
      <c r="U272" s="147">
        <f t="shared" si="103"/>
        <v>1675.9449466120552</v>
      </c>
      <c r="V272" s="290"/>
      <c r="W272" s="115" t="s">
        <v>115</v>
      </c>
      <c r="X272" s="116"/>
      <c r="Y272" s="116"/>
      <c r="Z272" s="116"/>
      <c r="AA272" s="116"/>
      <c r="AB272" s="116"/>
      <c r="AC272" s="116"/>
      <c r="AD272" s="117"/>
      <c r="AE272" s="296"/>
      <c r="AF272" s="124">
        <f t="shared" ca="1" si="105"/>
        <v>6105.4488522377851</v>
      </c>
      <c r="AG272" s="125" t="str">
        <f t="shared" si="106"/>
        <v/>
      </c>
      <c r="AH272" s="125" t="str">
        <f t="shared" si="107"/>
        <v/>
      </c>
      <c r="AI272" s="125" t="str">
        <f t="shared" si="108"/>
        <v/>
      </c>
      <c r="AJ272" s="125" t="str">
        <f t="shared" si="109"/>
        <v/>
      </c>
      <c r="AK272" s="125" t="str">
        <f t="shared" si="110"/>
        <v/>
      </c>
      <c r="AL272" s="125" t="str">
        <f t="shared" si="111"/>
        <v/>
      </c>
      <c r="AM272" s="126" t="str">
        <f t="shared" si="112"/>
        <v/>
      </c>
      <c r="AN272" s="342">
        <f t="shared" ca="1" si="113"/>
        <v>6105.4488522377851</v>
      </c>
      <c r="AO272" s="290"/>
      <c r="AP272" s="503">
        <f t="shared" ca="1" si="114"/>
        <v>1675.9449466120552</v>
      </c>
      <c r="AQ272" s="504" t="str">
        <f t="shared" si="115"/>
        <v/>
      </c>
      <c r="AR272" s="504" t="str">
        <f t="shared" si="116"/>
        <v/>
      </c>
      <c r="AS272" s="504" t="str">
        <f t="shared" si="117"/>
        <v/>
      </c>
      <c r="AT272" s="504" t="str">
        <f t="shared" si="118"/>
        <v/>
      </c>
      <c r="AU272" s="504" t="str">
        <f t="shared" si="119"/>
        <v/>
      </c>
      <c r="AV272" s="504" t="str">
        <f t="shared" si="120"/>
        <v/>
      </c>
      <c r="AW272" s="504" t="str">
        <f t="shared" si="121"/>
        <v/>
      </c>
      <c r="AX272" s="507">
        <f t="shared" ca="1" si="122"/>
        <v>1675.9449466120552</v>
      </c>
      <c r="AY272" s="290"/>
    </row>
    <row r="273" spans="1:51" x14ac:dyDescent="0.35">
      <c r="A273" s="290"/>
      <c r="B273" s="476" t="s">
        <v>257</v>
      </c>
      <c r="C273" s="477" t="s">
        <v>3128</v>
      </c>
      <c r="D273" s="103" t="s">
        <v>254</v>
      </c>
      <c r="E273" s="103"/>
      <c r="F273" s="360" t="s">
        <v>1035</v>
      </c>
      <c r="G273" s="360">
        <v>375</v>
      </c>
      <c r="H273" s="360"/>
      <c r="I273" s="360" t="s">
        <v>250</v>
      </c>
      <c r="J273" s="104"/>
      <c r="K273" s="431">
        <v>2.3059699999999999</v>
      </c>
      <c r="L273" s="138" t="str">
        <f t="shared" si="98"/>
        <v/>
      </c>
      <c r="M273" s="139">
        <f t="shared" si="100"/>
        <v>0</v>
      </c>
      <c r="N273" s="140">
        <f t="shared" si="99"/>
        <v>900.7759335185624</v>
      </c>
      <c r="O273" s="337">
        <f t="shared" si="104"/>
        <v>2077.1622794157993</v>
      </c>
      <c r="P273" s="109">
        <v>1</v>
      </c>
      <c r="Q273" s="143">
        <f t="shared" si="101"/>
        <v>2077.1622794157993</v>
      </c>
      <c r="R273" s="111">
        <v>0.13</v>
      </c>
      <c r="S273" s="139">
        <f t="shared" si="102"/>
        <v>2347.1933757398529</v>
      </c>
      <c r="T273" s="428"/>
      <c r="U273" s="147">
        <f t="shared" si="103"/>
        <v>2347.1933757398529</v>
      </c>
      <c r="V273" s="290"/>
      <c r="W273" s="115" t="s">
        <v>115</v>
      </c>
      <c r="X273" s="116"/>
      <c r="Y273" s="116"/>
      <c r="Z273" s="116"/>
      <c r="AA273" s="116"/>
      <c r="AB273" s="116"/>
      <c r="AC273" s="116"/>
      <c r="AD273" s="117"/>
      <c r="AE273" s="296"/>
      <c r="AF273" s="124">
        <f t="shared" ca="1" si="105"/>
        <v>6105.4488522377851</v>
      </c>
      <c r="AG273" s="125" t="str">
        <f t="shared" si="106"/>
        <v/>
      </c>
      <c r="AH273" s="125" t="str">
        <f t="shared" si="107"/>
        <v/>
      </c>
      <c r="AI273" s="125" t="str">
        <f t="shared" si="108"/>
        <v/>
      </c>
      <c r="AJ273" s="125" t="str">
        <f t="shared" si="109"/>
        <v/>
      </c>
      <c r="AK273" s="125" t="str">
        <f t="shared" si="110"/>
        <v/>
      </c>
      <c r="AL273" s="125" t="str">
        <f t="shared" si="111"/>
        <v/>
      </c>
      <c r="AM273" s="126" t="str">
        <f t="shared" si="112"/>
        <v/>
      </c>
      <c r="AN273" s="342">
        <f t="shared" ca="1" si="113"/>
        <v>6105.4488522377851</v>
      </c>
      <c r="AO273" s="290"/>
      <c r="AP273" s="503">
        <f t="shared" ca="1" si="114"/>
        <v>2347.1933757398529</v>
      </c>
      <c r="AQ273" s="504" t="str">
        <f t="shared" si="115"/>
        <v/>
      </c>
      <c r="AR273" s="504" t="str">
        <f t="shared" si="116"/>
        <v/>
      </c>
      <c r="AS273" s="504" t="str">
        <f t="shared" si="117"/>
        <v/>
      </c>
      <c r="AT273" s="504" t="str">
        <f t="shared" si="118"/>
        <v/>
      </c>
      <c r="AU273" s="504" t="str">
        <f t="shared" si="119"/>
        <v/>
      </c>
      <c r="AV273" s="504" t="str">
        <f t="shared" si="120"/>
        <v/>
      </c>
      <c r="AW273" s="504" t="str">
        <f t="shared" si="121"/>
        <v/>
      </c>
      <c r="AX273" s="507">
        <f t="shared" ca="1" si="122"/>
        <v>2347.1933757398529</v>
      </c>
      <c r="AY273" s="290"/>
    </row>
    <row r="274" spans="1:51" x14ac:dyDescent="0.35">
      <c r="A274" s="290"/>
      <c r="B274" s="476" t="s">
        <v>258</v>
      </c>
      <c r="C274" s="477" t="s">
        <v>3129</v>
      </c>
      <c r="D274" s="103" t="s">
        <v>254</v>
      </c>
      <c r="E274" s="103"/>
      <c r="F274" s="360" t="s">
        <v>1035</v>
      </c>
      <c r="G274" s="360">
        <v>150</v>
      </c>
      <c r="H274" s="360"/>
      <c r="I274" s="360" t="s">
        <v>245</v>
      </c>
      <c r="J274" s="104"/>
      <c r="K274" s="431">
        <v>2.4982000000000002</v>
      </c>
      <c r="L274" s="138" t="str">
        <f t="shared" si="98"/>
        <v/>
      </c>
      <c r="M274" s="139">
        <f t="shared" si="100"/>
        <v>0</v>
      </c>
      <c r="N274" s="140">
        <f t="shared" si="99"/>
        <v>223.80441171865309</v>
      </c>
      <c r="O274" s="337">
        <f t="shared" si="104"/>
        <v>559.10818135553916</v>
      </c>
      <c r="P274" s="109">
        <v>1</v>
      </c>
      <c r="Q274" s="143">
        <f t="shared" si="101"/>
        <v>559.10818135553916</v>
      </c>
      <c r="R274" s="111">
        <v>0.13</v>
      </c>
      <c r="S274" s="139">
        <f t="shared" si="102"/>
        <v>631.79224493175923</v>
      </c>
      <c r="T274" s="428"/>
      <c r="U274" s="147">
        <f t="shared" si="103"/>
        <v>631.79224493175923</v>
      </c>
      <c r="V274" s="290"/>
      <c r="W274" s="115" t="s">
        <v>115</v>
      </c>
      <c r="X274" s="116"/>
      <c r="Y274" s="116"/>
      <c r="Z274" s="116"/>
      <c r="AA274" s="116"/>
      <c r="AB274" s="116"/>
      <c r="AC274" s="116"/>
      <c r="AD274" s="117"/>
      <c r="AE274" s="296"/>
      <c r="AF274" s="124">
        <f t="shared" ca="1" si="105"/>
        <v>6105.4488522377851</v>
      </c>
      <c r="AG274" s="125" t="str">
        <f t="shared" si="106"/>
        <v/>
      </c>
      <c r="AH274" s="125" t="str">
        <f t="shared" si="107"/>
        <v/>
      </c>
      <c r="AI274" s="125" t="str">
        <f t="shared" si="108"/>
        <v/>
      </c>
      <c r="AJ274" s="125" t="str">
        <f t="shared" si="109"/>
        <v/>
      </c>
      <c r="AK274" s="125" t="str">
        <f t="shared" si="110"/>
        <v/>
      </c>
      <c r="AL274" s="125" t="str">
        <f t="shared" si="111"/>
        <v/>
      </c>
      <c r="AM274" s="126" t="str">
        <f t="shared" si="112"/>
        <v/>
      </c>
      <c r="AN274" s="342">
        <f t="shared" ca="1" si="113"/>
        <v>6105.4488522377851</v>
      </c>
      <c r="AO274" s="290"/>
      <c r="AP274" s="503">
        <f t="shared" ca="1" si="114"/>
        <v>631.79224493175923</v>
      </c>
      <c r="AQ274" s="504" t="str">
        <f t="shared" si="115"/>
        <v/>
      </c>
      <c r="AR274" s="504" t="str">
        <f t="shared" si="116"/>
        <v/>
      </c>
      <c r="AS274" s="504" t="str">
        <f t="shared" si="117"/>
        <v/>
      </c>
      <c r="AT274" s="504" t="str">
        <f t="shared" si="118"/>
        <v/>
      </c>
      <c r="AU274" s="504" t="str">
        <f t="shared" si="119"/>
        <v/>
      </c>
      <c r="AV274" s="504" t="str">
        <f t="shared" si="120"/>
        <v/>
      </c>
      <c r="AW274" s="504" t="str">
        <f t="shared" si="121"/>
        <v/>
      </c>
      <c r="AX274" s="507">
        <f t="shared" ca="1" si="122"/>
        <v>631.79224493175923</v>
      </c>
      <c r="AY274" s="290"/>
    </row>
    <row r="275" spans="1:51" x14ac:dyDescent="0.35">
      <c r="A275" s="290"/>
      <c r="B275" s="476" t="s">
        <v>259</v>
      </c>
      <c r="C275" s="477" t="s">
        <v>3130</v>
      </c>
      <c r="D275" s="103" t="s">
        <v>254</v>
      </c>
      <c r="E275" s="103"/>
      <c r="F275" s="360" t="s">
        <v>1035</v>
      </c>
      <c r="G275" s="360">
        <v>375</v>
      </c>
      <c r="H275" s="360"/>
      <c r="I275" s="360" t="s">
        <v>250</v>
      </c>
      <c r="J275" s="104"/>
      <c r="K275" s="431">
        <v>2.5059100000000001</v>
      </c>
      <c r="L275" s="138" t="str">
        <f t="shared" si="98"/>
        <v/>
      </c>
      <c r="M275" s="139">
        <f t="shared" si="100"/>
        <v>0</v>
      </c>
      <c r="N275" s="140">
        <f t="shared" si="99"/>
        <v>900.7759335185624</v>
      </c>
      <c r="O275" s="337">
        <f t="shared" si="104"/>
        <v>2257.263419563501</v>
      </c>
      <c r="P275" s="109">
        <v>1</v>
      </c>
      <c r="Q275" s="143">
        <f t="shared" si="101"/>
        <v>2257.263419563501</v>
      </c>
      <c r="R275" s="111">
        <v>0.13</v>
      </c>
      <c r="S275" s="139">
        <f t="shared" si="102"/>
        <v>2550.7076641067561</v>
      </c>
      <c r="T275" s="428"/>
      <c r="U275" s="147">
        <f t="shared" si="103"/>
        <v>2550.7076641067561</v>
      </c>
      <c r="V275" s="290"/>
      <c r="W275" s="115" t="s">
        <v>115</v>
      </c>
      <c r="X275" s="116"/>
      <c r="Y275" s="116"/>
      <c r="Z275" s="116"/>
      <c r="AA275" s="116"/>
      <c r="AB275" s="116"/>
      <c r="AC275" s="116"/>
      <c r="AD275" s="117"/>
      <c r="AE275" s="296"/>
      <c r="AF275" s="124">
        <f t="shared" ca="1" si="105"/>
        <v>6105.4488522377851</v>
      </c>
      <c r="AG275" s="125" t="str">
        <f t="shared" si="106"/>
        <v/>
      </c>
      <c r="AH275" s="125" t="str">
        <f t="shared" si="107"/>
        <v/>
      </c>
      <c r="AI275" s="125" t="str">
        <f t="shared" si="108"/>
        <v/>
      </c>
      <c r="AJ275" s="125" t="str">
        <f t="shared" si="109"/>
        <v/>
      </c>
      <c r="AK275" s="125" t="str">
        <f t="shared" si="110"/>
        <v/>
      </c>
      <c r="AL275" s="125" t="str">
        <f t="shared" si="111"/>
        <v/>
      </c>
      <c r="AM275" s="126" t="str">
        <f t="shared" si="112"/>
        <v/>
      </c>
      <c r="AN275" s="342">
        <f t="shared" ca="1" si="113"/>
        <v>6105.4488522377851</v>
      </c>
      <c r="AO275" s="290"/>
      <c r="AP275" s="503">
        <f t="shared" ca="1" si="114"/>
        <v>2550.7076641067561</v>
      </c>
      <c r="AQ275" s="504" t="str">
        <f t="shared" si="115"/>
        <v/>
      </c>
      <c r="AR275" s="504" t="str">
        <f t="shared" si="116"/>
        <v/>
      </c>
      <c r="AS275" s="504" t="str">
        <f t="shared" si="117"/>
        <v/>
      </c>
      <c r="AT275" s="504" t="str">
        <f t="shared" si="118"/>
        <v/>
      </c>
      <c r="AU275" s="504" t="str">
        <f t="shared" si="119"/>
        <v/>
      </c>
      <c r="AV275" s="504" t="str">
        <f t="shared" si="120"/>
        <v/>
      </c>
      <c r="AW275" s="504" t="str">
        <f t="shared" si="121"/>
        <v/>
      </c>
      <c r="AX275" s="507">
        <f t="shared" ca="1" si="122"/>
        <v>2550.7076641067561</v>
      </c>
      <c r="AY275" s="290"/>
    </row>
    <row r="276" spans="1:51" x14ac:dyDescent="0.35">
      <c r="A276" s="290"/>
      <c r="B276" s="476" t="s">
        <v>260</v>
      </c>
      <c r="C276" s="477" t="s">
        <v>2977</v>
      </c>
      <c r="D276" s="103" t="s">
        <v>254</v>
      </c>
      <c r="E276" s="103"/>
      <c r="F276" s="360" t="s">
        <v>1035</v>
      </c>
      <c r="G276" s="360">
        <v>225</v>
      </c>
      <c r="H276" s="360"/>
      <c r="I276" s="360" t="s">
        <v>247</v>
      </c>
      <c r="J276" s="104"/>
      <c r="K276" s="431">
        <v>3.2979400000000001</v>
      </c>
      <c r="L276" s="138" t="str">
        <f t="shared" si="98"/>
        <v/>
      </c>
      <c r="M276" s="139">
        <f t="shared" si="100"/>
        <v>0</v>
      </c>
      <c r="N276" s="140">
        <f t="shared" si="99"/>
        <v>430.41982199089034</v>
      </c>
      <c r="O276" s="337">
        <f t="shared" si="104"/>
        <v>1419.4987477366369</v>
      </c>
      <c r="P276" s="109">
        <v>1</v>
      </c>
      <c r="Q276" s="143">
        <f t="shared" si="101"/>
        <v>1419.4987477366369</v>
      </c>
      <c r="R276" s="111">
        <v>0.13</v>
      </c>
      <c r="S276" s="139">
        <f t="shared" si="102"/>
        <v>1604.0335849423996</v>
      </c>
      <c r="T276" s="428"/>
      <c r="U276" s="147">
        <f t="shared" si="103"/>
        <v>1604.0335849423996</v>
      </c>
      <c r="V276" s="290"/>
      <c r="W276" s="115" t="s">
        <v>115</v>
      </c>
      <c r="X276" s="116"/>
      <c r="Y276" s="116"/>
      <c r="Z276" s="116"/>
      <c r="AA276" s="116"/>
      <c r="AB276" s="116"/>
      <c r="AC276" s="116"/>
      <c r="AD276" s="117"/>
      <c r="AE276" s="296"/>
      <c r="AF276" s="124">
        <f t="shared" ca="1" si="105"/>
        <v>6105.4488522377851</v>
      </c>
      <c r="AG276" s="125" t="str">
        <f t="shared" si="106"/>
        <v/>
      </c>
      <c r="AH276" s="125" t="str">
        <f t="shared" si="107"/>
        <v/>
      </c>
      <c r="AI276" s="125" t="str">
        <f t="shared" si="108"/>
        <v/>
      </c>
      <c r="AJ276" s="125" t="str">
        <f t="shared" si="109"/>
        <v/>
      </c>
      <c r="AK276" s="125" t="str">
        <f t="shared" si="110"/>
        <v/>
      </c>
      <c r="AL276" s="125" t="str">
        <f t="shared" si="111"/>
        <v/>
      </c>
      <c r="AM276" s="126" t="str">
        <f t="shared" si="112"/>
        <v/>
      </c>
      <c r="AN276" s="342">
        <f t="shared" ca="1" si="113"/>
        <v>6105.4488522377851</v>
      </c>
      <c r="AO276" s="290"/>
      <c r="AP276" s="503">
        <f t="shared" ca="1" si="114"/>
        <v>1604.0335849423998</v>
      </c>
      <c r="AQ276" s="504" t="str">
        <f t="shared" si="115"/>
        <v/>
      </c>
      <c r="AR276" s="504" t="str">
        <f t="shared" si="116"/>
        <v/>
      </c>
      <c r="AS276" s="504" t="str">
        <f t="shared" si="117"/>
        <v/>
      </c>
      <c r="AT276" s="504" t="str">
        <f t="shared" si="118"/>
        <v/>
      </c>
      <c r="AU276" s="504" t="str">
        <f t="shared" si="119"/>
        <v/>
      </c>
      <c r="AV276" s="504" t="str">
        <f t="shared" si="120"/>
        <v/>
      </c>
      <c r="AW276" s="504" t="str">
        <f t="shared" si="121"/>
        <v/>
      </c>
      <c r="AX276" s="507">
        <f t="shared" ca="1" si="122"/>
        <v>1604.0335849423998</v>
      </c>
      <c r="AY276" s="290"/>
    </row>
    <row r="277" spans="1:51" x14ac:dyDescent="0.35">
      <c r="A277" s="290"/>
      <c r="B277" s="476" t="s">
        <v>261</v>
      </c>
      <c r="C277" s="477" t="s">
        <v>3131</v>
      </c>
      <c r="D277" s="103" t="s">
        <v>254</v>
      </c>
      <c r="E277" s="103"/>
      <c r="F277" s="360" t="s">
        <v>1035</v>
      </c>
      <c r="G277" s="360">
        <v>375</v>
      </c>
      <c r="H277" s="360"/>
      <c r="I277" s="360" t="s">
        <v>250</v>
      </c>
      <c r="J277" s="104"/>
      <c r="K277" s="431">
        <v>4.2209099999999999</v>
      </c>
      <c r="L277" s="138" t="str">
        <f t="shared" ref="L277:L340" si="123">IFERROR(VLOOKUP(H277,UR_N1,3,FALSE),"")</f>
        <v/>
      </c>
      <c r="M277" s="139">
        <f t="shared" si="100"/>
        <v>0</v>
      </c>
      <c r="N277" s="140">
        <f t="shared" ref="N277:N340" si="124">IFERROR(VLOOKUP(I277,UR_N1,3,FALSE),"")</f>
        <v>900.7759335185624</v>
      </c>
      <c r="O277" s="337">
        <f t="shared" si="104"/>
        <v>3802.0941455478351</v>
      </c>
      <c r="P277" s="109">
        <v>1</v>
      </c>
      <c r="Q277" s="143">
        <f t="shared" si="101"/>
        <v>3802.0941455478351</v>
      </c>
      <c r="R277" s="111">
        <v>0.13</v>
      </c>
      <c r="S277" s="139">
        <f t="shared" si="102"/>
        <v>4296.3663844690536</v>
      </c>
      <c r="T277" s="428"/>
      <c r="U277" s="147">
        <f t="shared" si="103"/>
        <v>4296.3663844690536</v>
      </c>
      <c r="V277" s="290"/>
      <c r="W277" s="115" t="s">
        <v>115</v>
      </c>
      <c r="X277" s="116"/>
      <c r="Y277" s="116"/>
      <c r="Z277" s="116"/>
      <c r="AA277" s="116"/>
      <c r="AB277" s="116"/>
      <c r="AC277" s="116"/>
      <c r="AD277" s="117"/>
      <c r="AE277" s="296"/>
      <c r="AF277" s="124">
        <f t="shared" ca="1" si="105"/>
        <v>6105.4488522377851</v>
      </c>
      <c r="AG277" s="125" t="str">
        <f t="shared" si="106"/>
        <v/>
      </c>
      <c r="AH277" s="125" t="str">
        <f t="shared" si="107"/>
        <v/>
      </c>
      <c r="AI277" s="125" t="str">
        <f t="shared" si="108"/>
        <v/>
      </c>
      <c r="AJ277" s="125" t="str">
        <f t="shared" si="109"/>
        <v/>
      </c>
      <c r="AK277" s="125" t="str">
        <f t="shared" si="110"/>
        <v/>
      </c>
      <c r="AL277" s="125" t="str">
        <f t="shared" si="111"/>
        <v/>
      </c>
      <c r="AM277" s="126" t="str">
        <f t="shared" si="112"/>
        <v/>
      </c>
      <c r="AN277" s="342">
        <f t="shared" ca="1" si="113"/>
        <v>6105.4488522377851</v>
      </c>
      <c r="AO277" s="290"/>
      <c r="AP277" s="503">
        <f t="shared" ca="1" si="114"/>
        <v>4296.3663844690536</v>
      </c>
      <c r="AQ277" s="504" t="str">
        <f t="shared" si="115"/>
        <v/>
      </c>
      <c r="AR277" s="504" t="str">
        <f t="shared" si="116"/>
        <v/>
      </c>
      <c r="AS277" s="504" t="str">
        <f t="shared" si="117"/>
        <v/>
      </c>
      <c r="AT277" s="504" t="str">
        <f t="shared" si="118"/>
        <v/>
      </c>
      <c r="AU277" s="504" t="str">
        <f t="shared" si="119"/>
        <v/>
      </c>
      <c r="AV277" s="504" t="str">
        <f t="shared" si="120"/>
        <v/>
      </c>
      <c r="AW277" s="504" t="str">
        <f t="shared" si="121"/>
        <v/>
      </c>
      <c r="AX277" s="507">
        <f t="shared" ca="1" si="122"/>
        <v>4296.3663844690536</v>
      </c>
      <c r="AY277" s="290"/>
    </row>
    <row r="278" spans="1:51" x14ac:dyDescent="0.35">
      <c r="A278" s="290"/>
      <c r="B278" s="476" t="s">
        <v>262</v>
      </c>
      <c r="C278" s="477" t="s">
        <v>2950</v>
      </c>
      <c r="D278" s="103" t="s">
        <v>254</v>
      </c>
      <c r="E278" s="103"/>
      <c r="F278" s="360" t="s">
        <v>1035</v>
      </c>
      <c r="G278" s="360">
        <v>375</v>
      </c>
      <c r="H278" s="360"/>
      <c r="I278" s="360" t="s">
        <v>250</v>
      </c>
      <c r="J278" s="104"/>
      <c r="K278" s="431">
        <v>5.2157</v>
      </c>
      <c r="L278" s="138" t="str">
        <f t="shared" si="123"/>
        <v/>
      </c>
      <c r="M278" s="139">
        <f t="shared" ref="M278:M341" si="125">IFERROR(L278*J278,0)</f>
        <v>0</v>
      </c>
      <c r="N278" s="140">
        <f t="shared" si="124"/>
        <v>900.7759335185624</v>
      </c>
      <c r="O278" s="337">
        <f t="shared" si="104"/>
        <v>4698.1770364527656</v>
      </c>
      <c r="P278" s="109">
        <v>1</v>
      </c>
      <c r="Q278" s="143">
        <f t="shared" ref="Q278:Q341" si="126">O278*P278</f>
        <v>4698.1770364527656</v>
      </c>
      <c r="R278" s="111">
        <v>0.13</v>
      </c>
      <c r="S278" s="139">
        <f t="shared" ref="S278:S341" si="127">Q278*(1+R278)</f>
        <v>5308.9400511916247</v>
      </c>
      <c r="T278" s="428"/>
      <c r="U278" s="147">
        <f t="shared" ref="U278:U341" si="128">(S278*(1-T278))+M278</f>
        <v>5308.9400511916247</v>
      </c>
      <c r="V278" s="290"/>
      <c r="W278" s="115" t="s">
        <v>115</v>
      </c>
      <c r="X278" s="116"/>
      <c r="Y278" s="116"/>
      <c r="Z278" s="116"/>
      <c r="AA278" s="116"/>
      <c r="AB278" s="116"/>
      <c r="AC278" s="116"/>
      <c r="AD278" s="117"/>
      <c r="AE278" s="296"/>
      <c r="AF278" s="124">
        <f t="shared" ca="1" si="105"/>
        <v>6105.4488522377851</v>
      </c>
      <c r="AG278" s="125" t="str">
        <f t="shared" si="106"/>
        <v/>
      </c>
      <c r="AH278" s="125" t="str">
        <f t="shared" si="107"/>
        <v/>
      </c>
      <c r="AI278" s="125" t="str">
        <f t="shared" si="108"/>
        <v/>
      </c>
      <c r="AJ278" s="125" t="str">
        <f t="shared" si="109"/>
        <v/>
      </c>
      <c r="AK278" s="125" t="str">
        <f t="shared" si="110"/>
        <v/>
      </c>
      <c r="AL278" s="125" t="str">
        <f t="shared" si="111"/>
        <v/>
      </c>
      <c r="AM278" s="126" t="str">
        <f t="shared" si="112"/>
        <v/>
      </c>
      <c r="AN278" s="342">
        <f t="shared" ca="1" si="113"/>
        <v>6105.4488522377851</v>
      </c>
      <c r="AO278" s="290"/>
      <c r="AP278" s="503">
        <f t="shared" ca="1" si="114"/>
        <v>5308.9400511916247</v>
      </c>
      <c r="AQ278" s="504" t="str">
        <f t="shared" si="115"/>
        <v/>
      </c>
      <c r="AR278" s="504" t="str">
        <f t="shared" si="116"/>
        <v/>
      </c>
      <c r="AS278" s="504" t="str">
        <f t="shared" si="117"/>
        <v/>
      </c>
      <c r="AT278" s="504" t="str">
        <f t="shared" si="118"/>
        <v/>
      </c>
      <c r="AU278" s="504" t="str">
        <f t="shared" si="119"/>
        <v/>
      </c>
      <c r="AV278" s="504" t="str">
        <f t="shared" si="120"/>
        <v/>
      </c>
      <c r="AW278" s="504" t="str">
        <f t="shared" si="121"/>
        <v/>
      </c>
      <c r="AX278" s="507">
        <f t="shared" ca="1" si="122"/>
        <v>5308.9400511916247</v>
      </c>
      <c r="AY278" s="290"/>
    </row>
    <row r="279" spans="1:51" x14ac:dyDescent="0.35">
      <c r="A279" s="290"/>
      <c r="B279" s="476" t="s">
        <v>263</v>
      </c>
      <c r="C279" s="477" t="s">
        <v>3132</v>
      </c>
      <c r="D279" s="103" t="s">
        <v>254</v>
      </c>
      <c r="E279" s="103"/>
      <c r="F279" s="360" t="s">
        <v>1035</v>
      </c>
      <c r="G279" s="360">
        <v>375</v>
      </c>
      <c r="H279" s="360"/>
      <c r="I279" s="360" t="s">
        <v>250</v>
      </c>
      <c r="J279" s="104"/>
      <c r="K279" s="431">
        <v>7.4356200000000001</v>
      </c>
      <c r="L279" s="138" t="str">
        <f t="shared" si="123"/>
        <v/>
      </c>
      <c r="M279" s="139">
        <f t="shared" si="125"/>
        <v>0</v>
      </c>
      <c r="N279" s="140">
        <f t="shared" si="124"/>
        <v>900.7759335185624</v>
      </c>
      <c r="O279" s="337">
        <f t="shared" si="104"/>
        <v>6697.8275467892927</v>
      </c>
      <c r="P279" s="109">
        <v>1</v>
      </c>
      <c r="Q279" s="143">
        <f t="shared" si="126"/>
        <v>6697.8275467892927</v>
      </c>
      <c r="R279" s="111">
        <v>0.13</v>
      </c>
      <c r="S279" s="139">
        <f t="shared" si="127"/>
        <v>7568.5451278719001</v>
      </c>
      <c r="T279" s="428"/>
      <c r="U279" s="147">
        <f t="shared" si="128"/>
        <v>7568.5451278719001</v>
      </c>
      <c r="V279" s="290"/>
      <c r="W279" s="115" t="s">
        <v>115</v>
      </c>
      <c r="X279" s="116"/>
      <c r="Y279" s="116"/>
      <c r="Z279" s="116"/>
      <c r="AA279" s="116"/>
      <c r="AB279" s="116"/>
      <c r="AC279" s="116"/>
      <c r="AD279" s="117"/>
      <c r="AE279" s="296"/>
      <c r="AF279" s="124">
        <f t="shared" ca="1" si="105"/>
        <v>6105.4488522377851</v>
      </c>
      <c r="AG279" s="125" t="str">
        <f t="shared" si="106"/>
        <v/>
      </c>
      <c r="AH279" s="125" t="str">
        <f t="shared" si="107"/>
        <v/>
      </c>
      <c r="AI279" s="125" t="str">
        <f t="shared" si="108"/>
        <v/>
      </c>
      <c r="AJ279" s="125" t="str">
        <f t="shared" si="109"/>
        <v/>
      </c>
      <c r="AK279" s="125" t="str">
        <f t="shared" si="110"/>
        <v/>
      </c>
      <c r="AL279" s="125" t="str">
        <f t="shared" si="111"/>
        <v/>
      </c>
      <c r="AM279" s="126" t="str">
        <f t="shared" si="112"/>
        <v/>
      </c>
      <c r="AN279" s="342">
        <f t="shared" ca="1" si="113"/>
        <v>6105.4488522377851</v>
      </c>
      <c r="AO279" s="290"/>
      <c r="AP279" s="503">
        <f t="shared" ca="1" si="114"/>
        <v>7568.5451278719011</v>
      </c>
      <c r="AQ279" s="504" t="str">
        <f t="shared" si="115"/>
        <v/>
      </c>
      <c r="AR279" s="504" t="str">
        <f t="shared" si="116"/>
        <v/>
      </c>
      <c r="AS279" s="504" t="str">
        <f t="shared" si="117"/>
        <v/>
      </c>
      <c r="AT279" s="504" t="str">
        <f t="shared" si="118"/>
        <v/>
      </c>
      <c r="AU279" s="504" t="str">
        <f t="shared" si="119"/>
        <v/>
      </c>
      <c r="AV279" s="504" t="str">
        <f t="shared" si="120"/>
        <v/>
      </c>
      <c r="AW279" s="504" t="str">
        <f t="shared" si="121"/>
        <v/>
      </c>
      <c r="AX279" s="507">
        <f t="shared" ca="1" si="122"/>
        <v>7568.5451278719011</v>
      </c>
      <c r="AY279" s="290"/>
    </row>
    <row r="280" spans="1:51" x14ac:dyDescent="0.35">
      <c r="A280" s="290"/>
      <c r="B280" s="476" t="s">
        <v>264</v>
      </c>
      <c r="C280" s="477" t="s">
        <v>2951</v>
      </c>
      <c r="D280" s="103" t="s">
        <v>254</v>
      </c>
      <c r="E280" s="103"/>
      <c r="F280" s="360" t="s">
        <v>265</v>
      </c>
      <c r="G280" s="360">
        <v>225</v>
      </c>
      <c r="H280" s="360"/>
      <c r="I280" s="360" t="s">
        <v>1055</v>
      </c>
      <c r="J280" s="104"/>
      <c r="K280" s="431">
        <v>13.073399999999999</v>
      </c>
      <c r="L280" s="138" t="str">
        <f t="shared" si="123"/>
        <v/>
      </c>
      <c r="M280" s="139">
        <f t="shared" si="125"/>
        <v>0</v>
      </c>
      <c r="N280" s="140">
        <f t="shared" si="124"/>
        <v>430.41982199089034</v>
      </c>
      <c r="O280" s="337">
        <f t="shared" si="104"/>
        <v>5627.0505008157052</v>
      </c>
      <c r="P280" s="109">
        <v>1</v>
      </c>
      <c r="Q280" s="143">
        <f t="shared" si="126"/>
        <v>5627.0505008157052</v>
      </c>
      <c r="R280" s="111">
        <v>0.13</v>
      </c>
      <c r="S280" s="139">
        <f t="shared" si="127"/>
        <v>6358.5670659217467</v>
      </c>
      <c r="T280" s="428"/>
      <c r="U280" s="147">
        <f t="shared" si="128"/>
        <v>6358.5670659217467</v>
      </c>
      <c r="V280" s="290"/>
      <c r="W280" s="115" t="s">
        <v>115</v>
      </c>
      <c r="X280" s="116"/>
      <c r="Y280" s="116"/>
      <c r="Z280" s="116"/>
      <c r="AA280" s="116"/>
      <c r="AB280" s="116"/>
      <c r="AC280" s="116"/>
      <c r="AD280" s="117"/>
      <c r="AE280" s="296"/>
      <c r="AF280" s="124">
        <f t="shared" ca="1" si="105"/>
        <v>6105.4488522377851</v>
      </c>
      <c r="AG280" s="125" t="str">
        <f t="shared" si="106"/>
        <v/>
      </c>
      <c r="AH280" s="125" t="str">
        <f t="shared" si="107"/>
        <v/>
      </c>
      <c r="AI280" s="125" t="str">
        <f t="shared" si="108"/>
        <v/>
      </c>
      <c r="AJ280" s="125" t="str">
        <f t="shared" si="109"/>
        <v/>
      </c>
      <c r="AK280" s="125" t="str">
        <f t="shared" si="110"/>
        <v/>
      </c>
      <c r="AL280" s="125" t="str">
        <f t="shared" si="111"/>
        <v/>
      </c>
      <c r="AM280" s="126" t="str">
        <f t="shared" si="112"/>
        <v/>
      </c>
      <c r="AN280" s="342">
        <f t="shared" ca="1" si="113"/>
        <v>6105.4488522377851</v>
      </c>
      <c r="AO280" s="290"/>
      <c r="AP280" s="503">
        <f t="shared" ca="1" si="114"/>
        <v>6358.5670659217476</v>
      </c>
      <c r="AQ280" s="504" t="str">
        <f t="shared" si="115"/>
        <v/>
      </c>
      <c r="AR280" s="504" t="str">
        <f t="shared" si="116"/>
        <v/>
      </c>
      <c r="AS280" s="504" t="str">
        <f t="shared" si="117"/>
        <v/>
      </c>
      <c r="AT280" s="504" t="str">
        <f t="shared" si="118"/>
        <v/>
      </c>
      <c r="AU280" s="504" t="str">
        <f t="shared" si="119"/>
        <v/>
      </c>
      <c r="AV280" s="504" t="str">
        <f t="shared" si="120"/>
        <v/>
      </c>
      <c r="AW280" s="504" t="str">
        <f t="shared" si="121"/>
        <v/>
      </c>
      <c r="AX280" s="507">
        <f t="shared" ca="1" si="122"/>
        <v>6358.5670659217476</v>
      </c>
      <c r="AY280" s="290"/>
    </row>
    <row r="281" spans="1:51" x14ac:dyDescent="0.35">
      <c r="A281" s="290"/>
      <c r="B281" s="476" t="s">
        <v>266</v>
      </c>
      <c r="C281" s="477" t="s">
        <v>2952</v>
      </c>
      <c r="D281" s="103" t="s">
        <v>254</v>
      </c>
      <c r="E281" s="103"/>
      <c r="F281" s="360" t="s">
        <v>1035</v>
      </c>
      <c r="G281" s="360">
        <v>375</v>
      </c>
      <c r="H281" s="360"/>
      <c r="I281" s="360" t="s">
        <v>250</v>
      </c>
      <c r="J281" s="104"/>
      <c r="K281" s="431">
        <v>15.481199999999999</v>
      </c>
      <c r="L281" s="138" t="str">
        <f t="shared" si="123"/>
        <v/>
      </c>
      <c r="M281" s="139">
        <f t="shared" si="125"/>
        <v>0</v>
      </c>
      <c r="N281" s="140">
        <f t="shared" si="124"/>
        <v>900.7759335185624</v>
      </c>
      <c r="O281" s="337">
        <f t="shared" si="104"/>
        <v>13945.092381987568</v>
      </c>
      <c r="P281" s="109">
        <v>1</v>
      </c>
      <c r="Q281" s="143">
        <f t="shared" si="126"/>
        <v>13945.092381987568</v>
      </c>
      <c r="R281" s="111">
        <v>0.13</v>
      </c>
      <c r="S281" s="139">
        <f t="shared" si="127"/>
        <v>15757.95439164595</v>
      </c>
      <c r="T281" s="428"/>
      <c r="U281" s="147">
        <f t="shared" si="128"/>
        <v>15757.95439164595</v>
      </c>
      <c r="V281" s="290"/>
      <c r="W281" s="115" t="s">
        <v>115</v>
      </c>
      <c r="X281" s="116"/>
      <c r="Y281" s="116"/>
      <c r="Z281" s="116"/>
      <c r="AA281" s="116"/>
      <c r="AB281" s="116"/>
      <c r="AC281" s="116"/>
      <c r="AD281" s="117"/>
      <c r="AE281" s="296"/>
      <c r="AF281" s="124">
        <f t="shared" ca="1" si="105"/>
        <v>6105.4488522377851</v>
      </c>
      <c r="AG281" s="125" t="str">
        <f t="shared" si="106"/>
        <v/>
      </c>
      <c r="AH281" s="125" t="str">
        <f t="shared" si="107"/>
        <v/>
      </c>
      <c r="AI281" s="125" t="str">
        <f t="shared" si="108"/>
        <v/>
      </c>
      <c r="AJ281" s="125" t="str">
        <f t="shared" si="109"/>
        <v/>
      </c>
      <c r="AK281" s="125" t="str">
        <f t="shared" si="110"/>
        <v/>
      </c>
      <c r="AL281" s="125" t="str">
        <f t="shared" si="111"/>
        <v/>
      </c>
      <c r="AM281" s="126" t="str">
        <f t="shared" si="112"/>
        <v/>
      </c>
      <c r="AN281" s="342">
        <f t="shared" ca="1" si="113"/>
        <v>6105.4488522377851</v>
      </c>
      <c r="AO281" s="290"/>
      <c r="AP281" s="503">
        <f t="shared" ca="1" si="114"/>
        <v>15757.954391645952</v>
      </c>
      <c r="AQ281" s="504" t="str">
        <f t="shared" si="115"/>
        <v/>
      </c>
      <c r="AR281" s="504" t="str">
        <f t="shared" si="116"/>
        <v/>
      </c>
      <c r="AS281" s="504" t="str">
        <f t="shared" si="117"/>
        <v/>
      </c>
      <c r="AT281" s="504" t="str">
        <f t="shared" si="118"/>
        <v/>
      </c>
      <c r="AU281" s="504" t="str">
        <f t="shared" si="119"/>
        <v/>
      </c>
      <c r="AV281" s="504" t="str">
        <f t="shared" si="120"/>
        <v/>
      </c>
      <c r="AW281" s="504" t="str">
        <f t="shared" si="121"/>
        <v/>
      </c>
      <c r="AX281" s="507">
        <f t="shared" ca="1" si="122"/>
        <v>15757.954391645952</v>
      </c>
      <c r="AY281" s="290"/>
    </row>
    <row r="282" spans="1:51" x14ac:dyDescent="0.35">
      <c r="A282" s="290"/>
      <c r="B282" s="476" t="s">
        <v>267</v>
      </c>
      <c r="C282" s="477" t="s">
        <v>2953</v>
      </c>
      <c r="D282" s="103" t="s">
        <v>254</v>
      </c>
      <c r="E282" s="103"/>
      <c r="F282" s="360" t="s">
        <v>1035</v>
      </c>
      <c r="G282" s="360">
        <v>150</v>
      </c>
      <c r="H282" s="360"/>
      <c r="I282" s="360" t="s">
        <v>245</v>
      </c>
      <c r="J282" s="104"/>
      <c r="K282" s="431">
        <v>15.497400000000001</v>
      </c>
      <c r="L282" s="138" t="str">
        <f t="shared" si="123"/>
        <v/>
      </c>
      <c r="M282" s="139">
        <f t="shared" si="125"/>
        <v>0</v>
      </c>
      <c r="N282" s="140">
        <f t="shared" si="124"/>
        <v>223.80441171865309</v>
      </c>
      <c r="O282" s="337">
        <f t="shared" si="104"/>
        <v>3468.3864901686543</v>
      </c>
      <c r="P282" s="109">
        <v>1</v>
      </c>
      <c r="Q282" s="143">
        <f t="shared" si="126"/>
        <v>3468.3864901686543</v>
      </c>
      <c r="R282" s="111">
        <v>0.13</v>
      </c>
      <c r="S282" s="139">
        <f t="shared" si="127"/>
        <v>3919.2767338905792</v>
      </c>
      <c r="T282" s="428"/>
      <c r="U282" s="147">
        <f t="shared" si="128"/>
        <v>3919.2767338905792</v>
      </c>
      <c r="V282" s="290"/>
      <c r="W282" s="115" t="s">
        <v>115</v>
      </c>
      <c r="X282" s="116"/>
      <c r="Y282" s="116"/>
      <c r="Z282" s="116"/>
      <c r="AA282" s="116"/>
      <c r="AB282" s="116"/>
      <c r="AC282" s="116"/>
      <c r="AD282" s="117"/>
      <c r="AE282" s="296"/>
      <c r="AF282" s="124">
        <f t="shared" ca="1" si="105"/>
        <v>6105.4488522377851</v>
      </c>
      <c r="AG282" s="125" t="str">
        <f t="shared" si="106"/>
        <v/>
      </c>
      <c r="AH282" s="125" t="str">
        <f t="shared" si="107"/>
        <v/>
      </c>
      <c r="AI282" s="125" t="str">
        <f t="shared" si="108"/>
        <v/>
      </c>
      <c r="AJ282" s="125" t="str">
        <f t="shared" si="109"/>
        <v/>
      </c>
      <c r="AK282" s="125" t="str">
        <f t="shared" si="110"/>
        <v/>
      </c>
      <c r="AL282" s="125" t="str">
        <f t="shared" si="111"/>
        <v/>
      </c>
      <c r="AM282" s="126" t="str">
        <f t="shared" si="112"/>
        <v/>
      </c>
      <c r="AN282" s="342">
        <f t="shared" ca="1" si="113"/>
        <v>6105.4488522377851</v>
      </c>
      <c r="AO282" s="290"/>
      <c r="AP282" s="503">
        <f t="shared" ca="1" si="114"/>
        <v>3919.2767338905792</v>
      </c>
      <c r="AQ282" s="504" t="str">
        <f t="shared" si="115"/>
        <v/>
      </c>
      <c r="AR282" s="504" t="str">
        <f t="shared" si="116"/>
        <v/>
      </c>
      <c r="AS282" s="504" t="str">
        <f t="shared" si="117"/>
        <v/>
      </c>
      <c r="AT282" s="504" t="str">
        <f t="shared" si="118"/>
        <v/>
      </c>
      <c r="AU282" s="504" t="str">
        <f t="shared" si="119"/>
        <v/>
      </c>
      <c r="AV282" s="504" t="str">
        <f t="shared" si="120"/>
        <v/>
      </c>
      <c r="AW282" s="504" t="str">
        <f t="shared" si="121"/>
        <v/>
      </c>
      <c r="AX282" s="507">
        <f t="shared" ca="1" si="122"/>
        <v>3919.2767338905792</v>
      </c>
      <c r="AY282" s="290"/>
    </row>
    <row r="283" spans="1:51" x14ac:dyDescent="0.35">
      <c r="A283" s="290"/>
      <c r="B283" s="476" t="s">
        <v>268</v>
      </c>
      <c r="C283" s="477" t="s">
        <v>3133</v>
      </c>
      <c r="D283" s="103" t="s">
        <v>254</v>
      </c>
      <c r="E283" s="103"/>
      <c r="F283" s="360" t="s">
        <v>1035</v>
      </c>
      <c r="G283" s="360">
        <v>225</v>
      </c>
      <c r="H283" s="360"/>
      <c r="I283" s="360" t="s">
        <v>247</v>
      </c>
      <c r="J283" s="104"/>
      <c r="K283" s="431">
        <v>19.233499999999999</v>
      </c>
      <c r="L283" s="138" t="str">
        <f t="shared" si="123"/>
        <v/>
      </c>
      <c r="M283" s="139">
        <f t="shared" si="125"/>
        <v>0</v>
      </c>
      <c r="N283" s="140">
        <f t="shared" si="124"/>
        <v>430.41982199089034</v>
      </c>
      <c r="O283" s="337">
        <f t="shared" si="104"/>
        <v>8278.4796462617887</v>
      </c>
      <c r="P283" s="109">
        <v>1</v>
      </c>
      <c r="Q283" s="143">
        <f t="shared" si="126"/>
        <v>8278.4796462617887</v>
      </c>
      <c r="R283" s="111">
        <v>0.13</v>
      </c>
      <c r="S283" s="139">
        <f t="shared" si="127"/>
        <v>9354.6820002758195</v>
      </c>
      <c r="T283" s="428"/>
      <c r="U283" s="147">
        <f t="shared" si="128"/>
        <v>9354.6820002758195</v>
      </c>
      <c r="V283" s="290"/>
      <c r="W283" s="115" t="s">
        <v>115</v>
      </c>
      <c r="X283" s="116"/>
      <c r="Y283" s="116"/>
      <c r="Z283" s="116"/>
      <c r="AA283" s="116"/>
      <c r="AB283" s="116"/>
      <c r="AC283" s="116"/>
      <c r="AD283" s="117"/>
      <c r="AE283" s="296"/>
      <c r="AF283" s="124">
        <f t="shared" ca="1" si="105"/>
        <v>6105.4488522377851</v>
      </c>
      <c r="AG283" s="125" t="str">
        <f t="shared" si="106"/>
        <v/>
      </c>
      <c r="AH283" s="125" t="str">
        <f t="shared" si="107"/>
        <v/>
      </c>
      <c r="AI283" s="125" t="str">
        <f t="shared" si="108"/>
        <v/>
      </c>
      <c r="AJ283" s="125" t="str">
        <f t="shared" si="109"/>
        <v/>
      </c>
      <c r="AK283" s="125" t="str">
        <f t="shared" si="110"/>
        <v/>
      </c>
      <c r="AL283" s="125" t="str">
        <f t="shared" si="111"/>
        <v/>
      </c>
      <c r="AM283" s="126" t="str">
        <f t="shared" si="112"/>
        <v/>
      </c>
      <c r="AN283" s="342">
        <f t="shared" ca="1" si="113"/>
        <v>6105.4488522377851</v>
      </c>
      <c r="AO283" s="290"/>
      <c r="AP283" s="503">
        <f t="shared" ca="1" si="114"/>
        <v>9354.6820002758195</v>
      </c>
      <c r="AQ283" s="504" t="str">
        <f t="shared" si="115"/>
        <v/>
      </c>
      <c r="AR283" s="504" t="str">
        <f t="shared" si="116"/>
        <v/>
      </c>
      <c r="AS283" s="504" t="str">
        <f t="shared" si="117"/>
        <v/>
      </c>
      <c r="AT283" s="504" t="str">
        <f t="shared" si="118"/>
        <v/>
      </c>
      <c r="AU283" s="504" t="str">
        <f t="shared" si="119"/>
        <v/>
      </c>
      <c r="AV283" s="504" t="str">
        <f t="shared" si="120"/>
        <v/>
      </c>
      <c r="AW283" s="504" t="str">
        <f t="shared" si="121"/>
        <v/>
      </c>
      <c r="AX283" s="507">
        <f t="shared" ca="1" si="122"/>
        <v>9354.6820002758195</v>
      </c>
      <c r="AY283" s="290"/>
    </row>
    <row r="284" spans="1:51" x14ac:dyDescent="0.35">
      <c r="A284" s="290"/>
      <c r="B284" s="476" t="s">
        <v>269</v>
      </c>
      <c r="C284" s="477" t="s">
        <v>3026</v>
      </c>
      <c r="D284" s="103" t="s">
        <v>254</v>
      </c>
      <c r="E284" s="103"/>
      <c r="F284" s="360" t="s">
        <v>1035</v>
      </c>
      <c r="G284" s="360">
        <v>225</v>
      </c>
      <c r="H284" s="360"/>
      <c r="I284" s="360" t="s">
        <v>247</v>
      </c>
      <c r="J284" s="104"/>
      <c r="K284" s="431">
        <v>19.4697</v>
      </c>
      <c r="L284" s="138" t="str">
        <f t="shared" si="123"/>
        <v/>
      </c>
      <c r="M284" s="139">
        <f t="shared" si="125"/>
        <v>0</v>
      </c>
      <c r="N284" s="140">
        <f t="shared" si="124"/>
        <v>430.41982199089034</v>
      </c>
      <c r="O284" s="337">
        <f t="shared" si="104"/>
        <v>8380.1448082160368</v>
      </c>
      <c r="P284" s="109">
        <v>1</v>
      </c>
      <c r="Q284" s="143">
        <f t="shared" si="126"/>
        <v>8380.1448082160368</v>
      </c>
      <c r="R284" s="111">
        <v>0.13</v>
      </c>
      <c r="S284" s="139">
        <f t="shared" si="127"/>
        <v>9469.5636332841204</v>
      </c>
      <c r="T284" s="428"/>
      <c r="U284" s="147">
        <f t="shared" si="128"/>
        <v>9469.5636332841204</v>
      </c>
      <c r="V284" s="290"/>
      <c r="W284" s="115" t="s">
        <v>115</v>
      </c>
      <c r="X284" s="116"/>
      <c r="Y284" s="116"/>
      <c r="Z284" s="116"/>
      <c r="AA284" s="116"/>
      <c r="AB284" s="116"/>
      <c r="AC284" s="116"/>
      <c r="AD284" s="117"/>
      <c r="AE284" s="296"/>
      <c r="AF284" s="124">
        <f t="shared" ca="1" si="105"/>
        <v>6105.4488522377851</v>
      </c>
      <c r="AG284" s="125" t="str">
        <f t="shared" si="106"/>
        <v/>
      </c>
      <c r="AH284" s="125" t="str">
        <f t="shared" si="107"/>
        <v/>
      </c>
      <c r="AI284" s="125" t="str">
        <f t="shared" si="108"/>
        <v/>
      </c>
      <c r="AJ284" s="125" t="str">
        <f t="shared" si="109"/>
        <v/>
      </c>
      <c r="AK284" s="125" t="str">
        <f t="shared" si="110"/>
        <v/>
      </c>
      <c r="AL284" s="125" t="str">
        <f t="shared" si="111"/>
        <v/>
      </c>
      <c r="AM284" s="126" t="str">
        <f t="shared" si="112"/>
        <v/>
      </c>
      <c r="AN284" s="342">
        <f t="shared" ca="1" si="113"/>
        <v>6105.4488522377851</v>
      </c>
      <c r="AO284" s="290"/>
      <c r="AP284" s="503">
        <f t="shared" ca="1" si="114"/>
        <v>9469.5636332841204</v>
      </c>
      <c r="AQ284" s="504" t="str">
        <f t="shared" si="115"/>
        <v/>
      </c>
      <c r="AR284" s="504" t="str">
        <f t="shared" si="116"/>
        <v/>
      </c>
      <c r="AS284" s="504" t="str">
        <f t="shared" si="117"/>
        <v/>
      </c>
      <c r="AT284" s="504" t="str">
        <f t="shared" si="118"/>
        <v/>
      </c>
      <c r="AU284" s="504" t="str">
        <f t="shared" si="119"/>
        <v/>
      </c>
      <c r="AV284" s="504" t="str">
        <f t="shared" si="120"/>
        <v/>
      </c>
      <c r="AW284" s="504" t="str">
        <f t="shared" si="121"/>
        <v/>
      </c>
      <c r="AX284" s="507">
        <f t="shared" ca="1" si="122"/>
        <v>9469.5636332841204</v>
      </c>
      <c r="AY284" s="290"/>
    </row>
    <row r="285" spans="1:51" x14ac:dyDescent="0.35">
      <c r="A285" s="290"/>
      <c r="B285" s="476" t="s">
        <v>270</v>
      </c>
      <c r="C285" s="477" t="s">
        <v>2955</v>
      </c>
      <c r="D285" s="103" t="s">
        <v>254</v>
      </c>
      <c r="E285" s="103"/>
      <c r="F285" s="360" t="s">
        <v>1035</v>
      </c>
      <c r="G285" s="360">
        <v>375</v>
      </c>
      <c r="H285" s="360"/>
      <c r="I285" s="360" t="s">
        <v>250</v>
      </c>
      <c r="J285" s="104"/>
      <c r="K285" s="431">
        <v>19.4712</v>
      </c>
      <c r="L285" s="138" t="str">
        <f t="shared" si="123"/>
        <v/>
      </c>
      <c r="M285" s="139">
        <f t="shared" si="125"/>
        <v>0</v>
      </c>
      <c r="N285" s="140">
        <f t="shared" si="124"/>
        <v>900.7759335185624</v>
      </c>
      <c r="O285" s="337">
        <f t="shared" si="104"/>
        <v>17539.18835672663</v>
      </c>
      <c r="P285" s="109">
        <v>1</v>
      </c>
      <c r="Q285" s="143">
        <f t="shared" si="126"/>
        <v>17539.18835672663</v>
      </c>
      <c r="R285" s="111">
        <v>0.13</v>
      </c>
      <c r="S285" s="139">
        <f t="shared" si="127"/>
        <v>19819.282843101089</v>
      </c>
      <c r="T285" s="428"/>
      <c r="U285" s="147">
        <f t="shared" si="128"/>
        <v>19819.282843101089</v>
      </c>
      <c r="V285" s="290"/>
      <c r="W285" s="115" t="s">
        <v>115</v>
      </c>
      <c r="X285" s="116"/>
      <c r="Y285" s="116"/>
      <c r="Z285" s="116"/>
      <c r="AA285" s="116"/>
      <c r="AB285" s="116"/>
      <c r="AC285" s="116"/>
      <c r="AD285" s="117"/>
      <c r="AE285" s="296"/>
      <c r="AF285" s="124">
        <f t="shared" ca="1" si="105"/>
        <v>6105.4488522377851</v>
      </c>
      <c r="AG285" s="125" t="str">
        <f t="shared" si="106"/>
        <v/>
      </c>
      <c r="AH285" s="125" t="str">
        <f t="shared" si="107"/>
        <v/>
      </c>
      <c r="AI285" s="125" t="str">
        <f t="shared" si="108"/>
        <v/>
      </c>
      <c r="AJ285" s="125" t="str">
        <f t="shared" si="109"/>
        <v/>
      </c>
      <c r="AK285" s="125" t="str">
        <f t="shared" si="110"/>
        <v/>
      </c>
      <c r="AL285" s="125" t="str">
        <f t="shared" si="111"/>
        <v/>
      </c>
      <c r="AM285" s="126" t="str">
        <f t="shared" si="112"/>
        <v/>
      </c>
      <c r="AN285" s="342">
        <f t="shared" ca="1" si="113"/>
        <v>6105.4488522377851</v>
      </c>
      <c r="AO285" s="290"/>
      <c r="AP285" s="503">
        <f t="shared" ca="1" si="114"/>
        <v>19819.282843101089</v>
      </c>
      <c r="AQ285" s="504" t="str">
        <f t="shared" si="115"/>
        <v/>
      </c>
      <c r="AR285" s="504" t="str">
        <f t="shared" si="116"/>
        <v/>
      </c>
      <c r="AS285" s="504" t="str">
        <f t="shared" si="117"/>
        <v/>
      </c>
      <c r="AT285" s="504" t="str">
        <f t="shared" si="118"/>
        <v/>
      </c>
      <c r="AU285" s="504" t="str">
        <f t="shared" si="119"/>
        <v/>
      </c>
      <c r="AV285" s="504" t="str">
        <f t="shared" si="120"/>
        <v/>
      </c>
      <c r="AW285" s="504" t="str">
        <f t="shared" si="121"/>
        <v/>
      </c>
      <c r="AX285" s="507">
        <f t="shared" ca="1" si="122"/>
        <v>19819.282843101089</v>
      </c>
      <c r="AY285" s="290"/>
    </row>
    <row r="286" spans="1:51" x14ac:dyDescent="0.35">
      <c r="A286" s="290"/>
      <c r="B286" s="476" t="s">
        <v>271</v>
      </c>
      <c r="C286" s="477" t="s">
        <v>3134</v>
      </c>
      <c r="D286" s="103" t="s">
        <v>254</v>
      </c>
      <c r="E286" s="103"/>
      <c r="F286" s="360" t="s">
        <v>1035</v>
      </c>
      <c r="G286" s="360">
        <v>375</v>
      </c>
      <c r="H286" s="360"/>
      <c r="I286" s="360" t="s">
        <v>250</v>
      </c>
      <c r="J286" s="104"/>
      <c r="K286" s="431">
        <v>20.1952</v>
      </c>
      <c r="L286" s="138" t="str">
        <f t="shared" si="123"/>
        <v/>
      </c>
      <c r="M286" s="139">
        <f t="shared" si="125"/>
        <v>0</v>
      </c>
      <c r="N286" s="140">
        <f t="shared" si="124"/>
        <v>900.7759335185624</v>
      </c>
      <c r="O286" s="337">
        <f t="shared" si="104"/>
        <v>18191.350132594071</v>
      </c>
      <c r="P286" s="109">
        <v>1</v>
      </c>
      <c r="Q286" s="143">
        <f t="shared" si="126"/>
        <v>18191.350132594071</v>
      </c>
      <c r="R286" s="111">
        <v>0.13</v>
      </c>
      <c r="S286" s="139">
        <f t="shared" si="127"/>
        <v>20556.225649831296</v>
      </c>
      <c r="T286" s="428"/>
      <c r="U286" s="147">
        <f t="shared" si="128"/>
        <v>20556.225649831296</v>
      </c>
      <c r="V286" s="290"/>
      <c r="W286" s="115" t="s">
        <v>115</v>
      </c>
      <c r="X286" s="116"/>
      <c r="Y286" s="116"/>
      <c r="Z286" s="116"/>
      <c r="AA286" s="116"/>
      <c r="AB286" s="116"/>
      <c r="AC286" s="116"/>
      <c r="AD286" s="117"/>
      <c r="AE286" s="296"/>
      <c r="AF286" s="124">
        <f t="shared" ca="1" si="105"/>
        <v>6105.4488522377851</v>
      </c>
      <c r="AG286" s="125" t="str">
        <f t="shared" si="106"/>
        <v/>
      </c>
      <c r="AH286" s="125" t="str">
        <f t="shared" si="107"/>
        <v/>
      </c>
      <c r="AI286" s="125" t="str">
        <f t="shared" si="108"/>
        <v/>
      </c>
      <c r="AJ286" s="125" t="str">
        <f t="shared" si="109"/>
        <v/>
      </c>
      <c r="AK286" s="125" t="str">
        <f t="shared" si="110"/>
        <v/>
      </c>
      <c r="AL286" s="125" t="str">
        <f t="shared" si="111"/>
        <v/>
      </c>
      <c r="AM286" s="126" t="str">
        <f t="shared" si="112"/>
        <v/>
      </c>
      <c r="AN286" s="342">
        <f t="shared" ca="1" si="113"/>
        <v>6105.4488522377851</v>
      </c>
      <c r="AO286" s="290"/>
      <c r="AP286" s="503">
        <f t="shared" ca="1" si="114"/>
        <v>20556.225649831296</v>
      </c>
      <c r="AQ286" s="504" t="str">
        <f t="shared" si="115"/>
        <v/>
      </c>
      <c r="AR286" s="504" t="str">
        <f t="shared" si="116"/>
        <v/>
      </c>
      <c r="AS286" s="504" t="str">
        <f t="shared" si="117"/>
        <v/>
      </c>
      <c r="AT286" s="504" t="str">
        <f t="shared" si="118"/>
        <v/>
      </c>
      <c r="AU286" s="504" t="str">
        <f t="shared" si="119"/>
        <v/>
      </c>
      <c r="AV286" s="504" t="str">
        <f t="shared" si="120"/>
        <v/>
      </c>
      <c r="AW286" s="504" t="str">
        <f t="shared" si="121"/>
        <v/>
      </c>
      <c r="AX286" s="507">
        <f t="shared" ca="1" si="122"/>
        <v>20556.225649831296</v>
      </c>
      <c r="AY286" s="290"/>
    </row>
    <row r="287" spans="1:51" x14ac:dyDescent="0.35">
      <c r="A287" s="290"/>
      <c r="B287" s="476" t="s">
        <v>272</v>
      </c>
      <c r="C287" s="477" t="s">
        <v>3135</v>
      </c>
      <c r="D287" s="103" t="s">
        <v>254</v>
      </c>
      <c r="E287" s="103"/>
      <c r="F287" s="360" t="s">
        <v>1035</v>
      </c>
      <c r="G287" s="360">
        <v>375</v>
      </c>
      <c r="H287" s="360"/>
      <c r="I287" s="360" t="s">
        <v>250</v>
      </c>
      <c r="J287" s="104"/>
      <c r="K287" s="431">
        <v>20.5304</v>
      </c>
      <c r="L287" s="138" t="str">
        <f t="shared" si="123"/>
        <v/>
      </c>
      <c r="M287" s="139">
        <f t="shared" si="125"/>
        <v>0</v>
      </c>
      <c r="N287" s="140">
        <f t="shared" si="124"/>
        <v>900.7759335185624</v>
      </c>
      <c r="O287" s="337">
        <f t="shared" si="104"/>
        <v>18493.290225509492</v>
      </c>
      <c r="P287" s="109">
        <v>1</v>
      </c>
      <c r="Q287" s="143">
        <f t="shared" si="126"/>
        <v>18493.290225509492</v>
      </c>
      <c r="R287" s="111">
        <v>0.13</v>
      </c>
      <c r="S287" s="139">
        <f t="shared" si="127"/>
        <v>20897.417954825723</v>
      </c>
      <c r="T287" s="428"/>
      <c r="U287" s="147">
        <f t="shared" si="128"/>
        <v>20897.417954825723</v>
      </c>
      <c r="V287" s="290"/>
      <c r="W287" s="115" t="s">
        <v>115</v>
      </c>
      <c r="X287" s="116"/>
      <c r="Y287" s="116"/>
      <c r="Z287" s="116"/>
      <c r="AA287" s="116"/>
      <c r="AB287" s="116"/>
      <c r="AC287" s="116"/>
      <c r="AD287" s="117"/>
      <c r="AE287" s="296"/>
      <c r="AF287" s="124">
        <f t="shared" ca="1" si="105"/>
        <v>6105.4488522377851</v>
      </c>
      <c r="AG287" s="125" t="str">
        <f t="shared" si="106"/>
        <v/>
      </c>
      <c r="AH287" s="125" t="str">
        <f t="shared" si="107"/>
        <v/>
      </c>
      <c r="AI287" s="125" t="str">
        <f t="shared" si="108"/>
        <v/>
      </c>
      <c r="AJ287" s="125" t="str">
        <f t="shared" si="109"/>
        <v/>
      </c>
      <c r="AK287" s="125" t="str">
        <f t="shared" si="110"/>
        <v/>
      </c>
      <c r="AL287" s="125" t="str">
        <f t="shared" si="111"/>
        <v/>
      </c>
      <c r="AM287" s="126" t="str">
        <f t="shared" si="112"/>
        <v/>
      </c>
      <c r="AN287" s="342">
        <f t="shared" ca="1" si="113"/>
        <v>6105.4488522377851</v>
      </c>
      <c r="AO287" s="290"/>
      <c r="AP287" s="503">
        <f t="shared" ca="1" si="114"/>
        <v>20897.417954825723</v>
      </c>
      <c r="AQ287" s="504" t="str">
        <f t="shared" si="115"/>
        <v/>
      </c>
      <c r="AR287" s="504" t="str">
        <f t="shared" si="116"/>
        <v/>
      </c>
      <c r="AS287" s="504" t="str">
        <f t="shared" si="117"/>
        <v/>
      </c>
      <c r="AT287" s="504" t="str">
        <f t="shared" si="118"/>
        <v/>
      </c>
      <c r="AU287" s="504" t="str">
        <f t="shared" si="119"/>
        <v/>
      </c>
      <c r="AV287" s="504" t="str">
        <f t="shared" si="120"/>
        <v/>
      </c>
      <c r="AW287" s="504" t="str">
        <f t="shared" si="121"/>
        <v/>
      </c>
      <c r="AX287" s="507">
        <f t="shared" ca="1" si="122"/>
        <v>20897.417954825723</v>
      </c>
      <c r="AY287" s="290"/>
    </row>
    <row r="288" spans="1:51" x14ac:dyDescent="0.35">
      <c r="A288" s="290"/>
      <c r="B288" s="476" t="s">
        <v>273</v>
      </c>
      <c r="C288" s="477" t="s">
        <v>3136</v>
      </c>
      <c r="D288" s="103" t="s">
        <v>254</v>
      </c>
      <c r="E288" s="103"/>
      <c r="F288" s="360" t="s">
        <v>1035</v>
      </c>
      <c r="G288" s="360">
        <v>375</v>
      </c>
      <c r="H288" s="360"/>
      <c r="I288" s="360" t="s">
        <v>250</v>
      </c>
      <c r="J288" s="104"/>
      <c r="K288" s="431">
        <v>21.599799999999998</v>
      </c>
      <c r="L288" s="138" t="str">
        <f t="shared" si="123"/>
        <v/>
      </c>
      <c r="M288" s="139">
        <f t="shared" si="125"/>
        <v>0</v>
      </c>
      <c r="N288" s="140">
        <f t="shared" si="124"/>
        <v>900.7759335185624</v>
      </c>
      <c r="O288" s="337">
        <f t="shared" si="104"/>
        <v>19456.580008814242</v>
      </c>
      <c r="P288" s="109">
        <v>1</v>
      </c>
      <c r="Q288" s="143">
        <f t="shared" si="126"/>
        <v>19456.580008814242</v>
      </c>
      <c r="R288" s="111">
        <v>0.13</v>
      </c>
      <c r="S288" s="139">
        <f t="shared" si="127"/>
        <v>21985.935409960093</v>
      </c>
      <c r="T288" s="428"/>
      <c r="U288" s="147">
        <f t="shared" si="128"/>
        <v>21985.935409960093</v>
      </c>
      <c r="V288" s="290"/>
      <c r="W288" s="115" t="s">
        <v>115</v>
      </c>
      <c r="X288" s="116"/>
      <c r="Y288" s="116"/>
      <c r="Z288" s="116"/>
      <c r="AA288" s="116"/>
      <c r="AB288" s="116"/>
      <c r="AC288" s="116"/>
      <c r="AD288" s="117"/>
      <c r="AE288" s="296"/>
      <c r="AF288" s="124">
        <f t="shared" ca="1" si="105"/>
        <v>6105.4488522377851</v>
      </c>
      <c r="AG288" s="125" t="str">
        <f t="shared" si="106"/>
        <v/>
      </c>
      <c r="AH288" s="125" t="str">
        <f t="shared" si="107"/>
        <v/>
      </c>
      <c r="AI288" s="125" t="str">
        <f t="shared" si="108"/>
        <v/>
      </c>
      <c r="AJ288" s="125" t="str">
        <f t="shared" si="109"/>
        <v/>
      </c>
      <c r="AK288" s="125" t="str">
        <f t="shared" si="110"/>
        <v/>
      </c>
      <c r="AL288" s="125" t="str">
        <f t="shared" si="111"/>
        <v/>
      </c>
      <c r="AM288" s="126" t="str">
        <f t="shared" si="112"/>
        <v/>
      </c>
      <c r="AN288" s="342">
        <f t="shared" ca="1" si="113"/>
        <v>6105.4488522377851</v>
      </c>
      <c r="AO288" s="290"/>
      <c r="AP288" s="503">
        <f t="shared" ca="1" si="114"/>
        <v>21985.935409960093</v>
      </c>
      <c r="AQ288" s="504" t="str">
        <f t="shared" si="115"/>
        <v/>
      </c>
      <c r="AR288" s="504" t="str">
        <f t="shared" si="116"/>
        <v/>
      </c>
      <c r="AS288" s="504" t="str">
        <f t="shared" si="117"/>
        <v/>
      </c>
      <c r="AT288" s="504" t="str">
        <f t="shared" si="118"/>
        <v/>
      </c>
      <c r="AU288" s="504" t="str">
        <f t="shared" si="119"/>
        <v/>
      </c>
      <c r="AV288" s="504" t="str">
        <f t="shared" si="120"/>
        <v/>
      </c>
      <c r="AW288" s="504" t="str">
        <f t="shared" si="121"/>
        <v/>
      </c>
      <c r="AX288" s="507">
        <f t="shared" ca="1" si="122"/>
        <v>21985.935409960093</v>
      </c>
      <c r="AY288" s="290"/>
    </row>
    <row r="289" spans="1:51" x14ac:dyDescent="0.35">
      <c r="A289" s="290"/>
      <c r="B289" s="476" t="s">
        <v>274</v>
      </c>
      <c r="C289" s="477" t="s">
        <v>3137</v>
      </c>
      <c r="D289" s="103" t="s">
        <v>254</v>
      </c>
      <c r="E289" s="103"/>
      <c r="F289" s="360" t="s">
        <v>1035</v>
      </c>
      <c r="G289" s="360">
        <v>375</v>
      </c>
      <c r="H289" s="360"/>
      <c r="I289" s="360" t="s">
        <v>250</v>
      </c>
      <c r="J289" s="104"/>
      <c r="K289" s="431">
        <v>22.477699999999999</v>
      </c>
      <c r="L289" s="138" t="str">
        <f t="shared" si="123"/>
        <v/>
      </c>
      <c r="M289" s="139">
        <f t="shared" si="125"/>
        <v>0</v>
      </c>
      <c r="N289" s="140">
        <f t="shared" si="124"/>
        <v>900.7759335185624</v>
      </c>
      <c r="O289" s="337">
        <f t="shared" si="104"/>
        <v>20247.37120085019</v>
      </c>
      <c r="P289" s="109">
        <v>1</v>
      </c>
      <c r="Q289" s="143">
        <f t="shared" si="126"/>
        <v>20247.37120085019</v>
      </c>
      <c r="R289" s="111">
        <v>0.13</v>
      </c>
      <c r="S289" s="139">
        <f t="shared" si="127"/>
        <v>22879.529456960714</v>
      </c>
      <c r="T289" s="428"/>
      <c r="U289" s="147">
        <f t="shared" si="128"/>
        <v>22879.529456960714</v>
      </c>
      <c r="V289" s="290"/>
      <c r="W289" s="115" t="s">
        <v>115</v>
      </c>
      <c r="X289" s="116"/>
      <c r="Y289" s="116"/>
      <c r="Z289" s="116"/>
      <c r="AA289" s="116"/>
      <c r="AB289" s="116"/>
      <c r="AC289" s="116"/>
      <c r="AD289" s="117"/>
      <c r="AE289" s="296"/>
      <c r="AF289" s="124">
        <f t="shared" ca="1" si="105"/>
        <v>6105.4488522377851</v>
      </c>
      <c r="AG289" s="125" t="str">
        <f t="shared" si="106"/>
        <v/>
      </c>
      <c r="AH289" s="125" t="str">
        <f t="shared" si="107"/>
        <v/>
      </c>
      <c r="AI289" s="125" t="str">
        <f t="shared" si="108"/>
        <v/>
      </c>
      <c r="AJ289" s="125" t="str">
        <f t="shared" si="109"/>
        <v/>
      </c>
      <c r="AK289" s="125" t="str">
        <f t="shared" si="110"/>
        <v/>
      </c>
      <c r="AL289" s="125" t="str">
        <f t="shared" si="111"/>
        <v/>
      </c>
      <c r="AM289" s="126" t="str">
        <f t="shared" si="112"/>
        <v/>
      </c>
      <c r="AN289" s="342">
        <f t="shared" ca="1" si="113"/>
        <v>6105.4488522377851</v>
      </c>
      <c r="AO289" s="290"/>
      <c r="AP289" s="503">
        <f t="shared" ca="1" si="114"/>
        <v>22879.529456960714</v>
      </c>
      <c r="AQ289" s="504" t="str">
        <f t="shared" si="115"/>
        <v/>
      </c>
      <c r="AR289" s="504" t="str">
        <f t="shared" si="116"/>
        <v/>
      </c>
      <c r="AS289" s="504" t="str">
        <f t="shared" si="117"/>
        <v/>
      </c>
      <c r="AT289" s="504" t="str">
        <f t="shared" si="118"/>
        <v/>
      </c>
      <c r="AU289" s="504" t="str">
        <f t="shared" si="119"/>
        <v/>
      </c>
      <c r="AV289" s="504" t="str">
        <f t="shared" si="120"/>
        <v/>
      </c>
      <c r="AW289" s="504" t="str">
        <f t="shared" si="121"/>
        <v/>
      </c>
      <c r="AX289" s="507">
        <f t="shared" ca="1" si="122"/>
        <v>22879.529456960714</v>
      </c>
      <c r="AY289" s="290"/>
    </row>
    <row r="290" spans="1:51" x14ac:dyDescent="0.35">
      <c r="A290" s="290"/>
      <c r="B290" s="476" t="s">
        <v>275</v>
      </c>
      <c r="C290" s="477" t="s">
        <v>2957</v>
      </c>
      <c r="D290" s="103" t="s">
        <v>254</v>
      </c>
      <c r="E290" s="103"/>
      <c r="F290" s="360" t="s">
        <v>1035</v>
      </c>
      <c r="G290" s="360">
        <v>375</v>
      </c>
      <c r="H290" s="360"/>
      <c r="I290" s="360" t="s">
        <v>250</v>
      </c>
      <c r="J290" s="104"/>
      <c r="K290" s="431">
        <v>23.477599999999999</v>
      </c>
      <c r="L290" s="138" t="str">
        <f t="shared" si="123"/>
        <v/>
      </c>
      <c r="M290" s="139">
        <f t="shared" si="125"/>
        <v>0</v>
      </c>
      <c r="N290" s="140">
        <f t="shared" si="124"/>
        <v>900.7759335185624</v>
      </c>
      <c r="O290" s="337">
        <f t="shared" si="104"/>
        <v>21148.0570567754</v>
      </c>
      <c r="P290" s="109">
        <v>1</v>
      </c>
      <c r="Q290" s="143">
        <f t="shared" si="126"/>
        <v>21148.0570567754</v>
      </c>
      <c r="R290" s="111">
        <v>0.13</v>
      </c>
      <c r="S290" s="139">
        <f t="shared" si="127"/>
        <v>23897.304474156201</v>
      </c>
      <c r="T290" s="428"/>
      <c r="U290" s="147">
        <f t="shared" si="128"/>
        <v>23897.304474156201</v>
      </c>
      <c r="V290" s="290"/>
      <c r="W290" s="115" t="s">
        <v>115</v>
      </c>
      <c r="X290" s="116"/>
      <c r="Y290" s="116"/>
      <c r="Z290" s="116"/>
      <c r="AA290" s="116"/>
      <c r="AB290" s="116"/>
      <c r="AC290" s="116"/>
      <c r="AD290" s="117"/>
      <c r="AE290" s="296"/>
      <c r="AF290" s="124">
        <f t="shared" ca="1" si="105"/>
        <v>6105.4488522377851</v>
      </c>
      <c r="AG290" s="125" t="str">
        <f t="shared" si="106"/>
        <v/>
      </c>
      <c r="AH290" s="125" t="str">
        <f t="shared" si="107"/>
        <v/>
      </c>
      <c r="AI290" s="125" t="str">
        <f t="shared" si="108"/>
        <v/>
      </c>
      <c r="AJ290" s="125" t="str">
        <f t="shared" si="109"/>
        <v/>
      </c>
      <c r="AK290" s="125" t="str">
        <f t="shared" si="110"/>
        <v/>
      </c>
      <c r="AL290" s="125" t="str">
        <f t="shared" si="111"/>
        <v/>
      </c>
      <c r="AM290" s="126" t="str">
        <f t="shared" si="112"/>
        <v/>
      </c>
      <c r="AN290" s="342">
        <f t="shared" ca="1" si="113"/>
        <v>6105.4488522377851</v>
      </c>
      <c r="AO290" s="290"/>
      <c r="AP290" s="503">
        <f t="shared" ca="1" si="114"/>
        <v>23897.304474156201</v>
      </c>
      <c r="AQ290" s="504" t="str">
        <f t="shared" si="115"/>
        <v/>
      </c>
      <c r="AR290" s="504" t="str">
        <f t="shared" si="116"/>
        <v/>
      </c>
      <c r="AS290" s="504" t="str">
        <f t="shared" si="117"/>
        <v/>
      </c>
      <c r="AT290" s="504" t="str">
        <f t="shared" si="118"/>
        <v/>
      </c>
      <c r="AU290" s="504" t="str">
        <f t="shared" si="119"/>
        <v/>
      </c>
      <c r="AV290" s="504" t="str">
        <f t="shared" si="120"/>
        <v/>
      </c>
      <c r="AW290" s="504" t="str">
        <f t="shared" si="121"/>
        <v/>
      </c>
      <c r="AX290" s="507">
        <f t="shared" ca="1" si="122"/>
        <v>23897.304474156201</v>
      </c>
      <c r="AY290" s="290"/>
    </row>
    <row r="291" spans="1:51" x14ac:dyDescent="0.35">
      <c r="A291" s="290"/>
      <c r="B291" s="476" t="s">
        <v>276</v>
      </c>
      <c r="C291" s="477" t="s">
        <v>2959</v>
      </c>
      <c r="D291" s="103" t="s">
        <v>254</v>
      </c>
      <c r="E291" s="103"/>
      <c r="F291" s="360" t="s">
        <v>1035</v>
      </c>
      <c r="G291" s="360">
        <v>375</v>
      </c>
      <c r="H291" s="360"/>
      <c r="I291" s="360" t="s">
        <v>250</v>
      </c>
      <c r="J291" s="104"/>
      <c r="K291" s="431">
        <v>24.153400000000001</v>
      </c>
      <c r="L291" s="138" t="str">
        <f t="shared" si="123"/>
        <v/>
      </c>
      <c r="M291" s="139">
        <f t="shared" si="125"/>
        <v>0</v>
      </c>
      <c r="N291" s="140">
        <f t="shared" si="124"/>
        <v>900.7759335185624</v>
      </c>
      <c r="O291" s="337">
        <f t="shared" si="104"/>
        <v>21756.801432647248</v>
      </c>
      <c r="P291" s="109">
        <v>1</v>
      </c>
      <c r="Q291" s="143">
        <f t="shared" si="126"/>
        <v>21756.801432647248</v>
      </c>
      <c r="R291" s="111">
        <v>0.13</v>
      </c>
      <c r="S291" s="139">
        <f t="shared" si="127"/>
        <v>24585.185618891388</v>
      </c>
      <c r="T291" s="428"/>
      <c r="U291" s="147">
        <f t="shared" si="128"/>
        <v>24585.185618891388</v>
      </c>
      <c r="V291" s="290"/>
      <c r="W291" s="115" t="s">
        <v>115</v>
      </c>
      <c r="X291" s="116"/>
      <c r="Y291" s="116"/>
      <c r="Z291" s="116"/>
      <c r="AA291" s="116"/>
      <c r="AB291" s="116"/>
      <c r="AC291" s="116"/>
      <c r="AD291" s="117"/>
      <c r="AE291" s="296"/>
      <c r="AF291" s="124">
        <f t="shared" ca="1" si="105"/>
        <v>6105.4488522377851</v>
      </c>
      <c r="AG291" s="125" t="str">
        <f t="shared" si="106"/>
        <v/>
      </c>
      <c r="AH291" s="125" t="str">
        <f t="shared" si="107"/>
        <v/>
      </c>
      <c r="AI291" s="125" t="str">
        <f t="shared" si="108"/>
        <v/>
      </c>
      <c r="AJ291" s="125" t="str">
        <f t="shared" si="109"/>
        <v/>
      </c>
      <c r="AK291" s="125" t="str">
        <f t="shared" si="110"/>
        <v/>
      </c>
      <c r="AL291" s="125" t="str">
        <f t="shared" si="111"/>
        <v/>
      </c>
      <c r="AM291" s="126" t="str">
        <f t="shared" si="112"/>
        <v/>
      </c>
      <c r="AN291" s="342">
        <f t="shared" ca="1" si="113"/>
        <v>6105.4488522377851</v>
      </c>
      <c r="AO291" s="290"/>
      <c r="AP291" s="503">
        <f t="shared" ca="1" si="114"/>
        <v>24585.185618891388</v>
      </c>
      <c r="AQ291" s="504" t="str">
        <f t="shared" si="115"/>
        <v/>
      </c>
      <c r="AR291" s="504" t="str">
        <f t="shared" si="116"/>
        <v/>
      </c>
      <c r="AS291" s="504" t="str">
        <f t="shared" si="117"/>
        <v/>
      </c>
      <c r="AT291" s="504" t="str">
        <f t="shared" si="118"/>
        <v/>
      </c>
      <c r="AU291" s="504" t="str">
        <f t="shared" si="119"/>
        <v/>
      </c>
      <c r="AV291" s="504" t="str">
        <f t="shared" si="120"/>
        <v/>
      </c>
      <c r="AW291" s="504" t="str">
        <f t="shared" si="121"/>
        <v/>
      </c>
      <c r="AX291" s="507">
        <f t="shared" ca="1" si="122"/>
        <v>24585.185618891388</v>
      </c>
      <c r="AY291" s="290"/>
    </row>
    <row r="292" spans="1:51" x14ac:dyDescent="0.35">
      <c r="A292" s="290"/>
      <c r="B292" s="476" t="s">
        <v>277</v>
      </c>
      <c r="C292" s="477" t="s">
        <v>3138</v>
      </c>
      <c r="D292" s="103" t="s">
        <v>254</v>
      </c>
      <c r="E292" s="103"/>
      <c r="F292" s="360" t="s">
        <v>1035</v>
      </c>
      <c r="G292" s="360">
        <v>225</v>
      </c>
      <c r="H292" s="360"/>
      <c r="I292" s="360" t="s">
        <v>247</v>
      </c>
      <c r="J292" s="104"/>
      <c r="K292" s="431">
        <v>24.603200000000001</v>
      </c>
      <c r="L292" s="138" t="str">
        <f t="shared" si="123"/>
        <v/>
      </c>
      <c r="M292" s="139">
        <f t="shared" si="125"/>
        <v>0</v>
      </c>
      <c r="N292" s="140">
        <f t="shared" si="124"/>
        <v>430.41982199089034</v>
      </c>
      <c r="O292" s="337">
        <f t="shared" si="104"/>
        <v>10589.704964406274</v>
      </c>
      <c r="P292" s="109">
        <v>1</v>
      </c>
      <c r="Q292" s="143">
        <f t="shared" si="126"/>
        <v>10589.704964406274</v>
      </c>
      <c r="R292" s="111">
        <v>0.13</v>
      </c>
      <c r="S292" s="139">
        <f t="shared" si="127"/>
        <v>11966.366609779088</v>
      </c>
      <c r="T292" s="428"/>
      <c r="U292" s="147">
        <f t="shared" si="128"/>
        <v>11966.366609779088</v>
      </c>
      <c r="V292" s="290"/>
      <c r="W292" s="115" t="s">
        <v>115</v>
      </c>
      <c r="X292" s="116"/>
      <c r="Y292" s="116"/>
      <c r="Z292" s="116"/>
      <c r="AA292" s="116"/>
      <c r="AB292" s="116"/>
      <c r="AC292" s="116"/>
      <c r="AD292" s="117"/>
      <c r="AE292" s="296"/>
      <c r="AF292" s="124">
        <f t="shared" ca="1" si="105"/>
        <v>6105.4488522377851</v>
      </c>
      <c r="AG292" s="125" t="str">
        <f t="shared" si="106"/>
        <v/>
      </c>
      <c r="AH292" s="125" t="str">
        <f t="shared" si="107"/>
        <v/>
      </c>
      <c r="AI292" s="125" t="str">
        <f t="shared" si="108"/>
        <v/>
      </c>
      <c r="AJ292" s="125" t="str">
        <f t="shared" si="109"/>
        <v/>
      </c>
      <c r="AK292" s="125" t="str">
        <f t="shared" si="110"/>
        <v/>
      </c>
      <c r="AL292" s="125" t="str">
        <f t="shared" si="111"/>
        <v/>
      </c>
      <c r="AM292" s="126" t="str">
        <f t="shared" si="112"/>
        <v/>
      </c>
      <c r="AN292" s="342">
        <f t="shared" ca="1" si="113"/>
        <v>6105.4488522377851</v>
      </c>
      <c r="AO292" s="290"/>
      <c r="AP292" s="503">
        <f t="shared" ca="1" si="114"/>
        <v>11966.366609779088</v>
      </c>
      <c r="AQ292" s="504" t="str">
        <f t="shared" si="115"/>
        <v/>
      </c>
      <c r="AR292" s="504" t="str">
        <f t="shared" si="116"/>
        <v/>
      </c>
      <c r="AS292" s="504" t="str">
        <f t="shared" si="117"/>
        <v/>
      </c>
      <c r="AT292" s="504" t="str">
        <f t="shared" si="118"/>
        <v/>
      </c>
      <c r="AU292" s="504" t="str">
        <f t="shared" si="119"/>
        <v/>
      </c>
      <c r="AV292" s="504" t="str">
        <f t="shared" si="120"/>
        <v/>
      </c>
      <c r="AW292" s="504" t="str">
        <f t="shared" si="121"/>
        <v/>
      </c>
      <c r="AX292" s="507">
        <f t="shared" ca="1" si="122"/>
        <v>11966.366609779088</v>
      </c>
      <c r="AY292" s="290"/>
    </row>
    <row r="293" spans="1:51" x14ac:dyDescent="0.35">
      <c r="A293" s="290"/>
      <c r="B293" s="476" t="s">
        <v>278</v>
      </c>
      <c r="C293" s="477" t="s">
        <v>3002</v>
      </c>
      <c r="D293" s="103" t="s">
        <v>254</v>
      </c>
      <c r="E293" s="103"/>
      <c r="F293" s="360" t="s">
        <v>1035</v>
      </c>
      <c r="G293" s="360">
        <v>375</v>
      </c>
      <c r="H293" s="360"/>
      <c r="I293" s="360" t="s">
        <v>250</v>
      </c>
      <c r="J293" s="104"/>
      <c r="K293" s="431">
        <v>26.267700000000001</v>
      </c>
      <c r="L293" s="138" t="str">
        <f t="shared" si="123"/>
        <v/>
      </c>
      <c r="M293" s="139">
        <f t="shared" si="125"/>
        <v>0</v>
      </c>
      <c r="N293" s="140">
        <f t="shared" si="124"/>
        <v>900.7759335185624</v>
      </c>
      <c r="O293" s="337">
        <f t="shared" si="104"/>
        <v>23661.311988885544</v>
      </c>
      <c r="P293" s="109">
        <v>1</v>
      </c>
      <c r="Q293" s="143">
        <f t="shared" si="126"/>
        <v>23661.311988885544</v>
      </c>
      <c r="R293" s="111">
        <v>0.13</v>
      </c>
      <c r="S293" s="139">
        <f t="shared" si="127"/>
        <v>26737.28254744066</v>
      </c>
      <c r="T293" s="428"/>
      <c r="U293" s="147">
        <f t="shared" si="128"/>
        <v>26737.28254744066</v>
      </c>
      <c r="V293" s="290"/>
      <c r="W293" s="115" t="s">
        <v>115</v>
      </c>
      <c r="X293" s="116"/>
      <c r="Y293" s="116"/>
      <c r="Z293" s="116"/>
      <c r="AA293" s="116"/>
      <c r="AB293" s="116"/>
      <c r="AC293" s="116"/>
      <c r="AD293" s="117"/>
      <c r="AE293" s="296"/>
      <c r="AF293" s="124">
        <f t="shared" ca="1" si="105"/>
        <v>6105.4488522377851</v>
      </c>
      <c r="AG293" s="125" t="str">
        <f t="shared" si="106"/>
        <v/>
      </c>
      <c r="AH293" s="125" t="str">
        <f t="shared" si="107"/>
        <v/>
      </c>
      <c r="AI293" s="125" t="str">
        <f t="shared" si="108"/>
        <v/>
      </c>
      <c r="AJ293" s="125" t="str">
        <f t="shared" si="109"/>
        <v/>
      </c>
      <c r="AK293" s="125" t="str">
        <f t="shared" si="110"/>
        <v/>
      </c>
      <c r="AL293" s="125" t="str">
        <f t="shared" si="111"/>
        <v/>
      </c>
      <c r="AM293" s="126" t="str">
        <f t="shared" si="112"/>
        <v/>
      </c>
      <c r="AN293" s="342">
        <f t="shared" ca="1" si="113"/>
        <v>6105.4488522377851</v>
      </c>
      <c r="AO293" s="290"/>
      <c r="AP293" s="503">
        <f t="shared" ca="1" si="114"/>
        <v>26737.28254744066</v>
      </c>
      <c r="AQ293" s="504" t="str">
        <f t="shared" si="115"/>
        <v/>
      </c>
      <c r="AR293" s="504" t="str">
        <f t="shared" si="116"/>
        <v/>
      </c>
      <c r="AS293" s="504" t="str">
        <f t="shared" si="117"/>
        <v/>
      </c>
      <c r="AT293" s="504" t="str">
        <f t="shared" si="118"/>
        <v/>
      </c>
      <c r="AU293" s="504" t="str">
        <f t="shared" si="119"/>
        <v/>
      </c>
      <c r="AV293" s="504" t="str">
        <f t="shared" si="120"/>
        <v/>
      </c>
      <c r="AW293" s="504" t="str">
        <f t="shared" si="121"/>
        <v/>
      </c>
      <c r="AX293" s="507">
        <f t="shared" ca="1" si="122"/>
        <v>26737.28254744066</v>
      </c>
      <c r="AY293" s="290"/>
    </row>
    <row r="294" spans="1:51" x14ac:dyDescent="0.35">
      <c r="A294" s="290"/>
      <c r="B294" s="476" t="s">
        <v>279</v>
      </c>
      <c r="C294" s="477" t="s">
        <v>2961</v>
      </c>
      <c r="D294" s="103" t="s">
        <v>254</v>
      </c>
      <c r="E294" s="103"/>
      <c r="F294" s="360" t="s">
        <v>1035</v>
      </c>
      <c r="G294" s="360">
        <v>450</v>
      </c>
      <c r="H294" s="360"/>
      <c r="I294" s="360" t="s">
        <v>251</v>
      </c>
      <c r="J294" s="104"/>
      <c r="K294" s="431">
        <v>26.5974</v>
      </c>
      <c r="L294" s="138" t="str">
        <f t="shared" si="123"/>
        <v/>
      </c>
      <c r="M294" s="139">
        <f t="shared" si="125"/>
        <v>0</v>
      </c>
      <c r="N294" s="140">
        <f t="shared" si="124"/>
        <v>1163.0714802465704</v>
      </c>
      <c r="O294" s="337">
        <f t="shared" si="104"/>
        <v>30934.677388710134</v>
      </c>
      <c r="P294" s="109">
        <v>1</v>
      </c>
      <c r="Q294" s="143">
        <f t="shared" si="126"/>
        <v>30934.677388710134</v>
      </c>
      <c r="R294" s="111">
        <v>0.13</v>
      </c>
      <c r="S294" s="139">
        <f t="shared" si="127"/>
        <v>34956.185449242446</v>
      </c>
      <c r="T294" s="428"/>
      <c r="U294" s="147">
        <f t="shared" si="128"/>
        <v>34956.185449242446</v>
      </c>
      <c r="V294" s="290"/>
      <c r="W294" s="115" t="s">
        <v>115</v>
      </c>
      <c r="X294" s="116"/>
      <c r="Y294" s="116"/>
      <c r="Z294" s="116"/>
      <c r="AA294" s="116"/>
      <c r="AB294" s="116"/>
      <c r="AC294" s="116"/>
      <c r="AD294" s="117"/>
      <c r="AE294" s="296"/>
      <c r="AF294" s="124">
        <f t="shared" ca="1" si="105"/>
        <v>6105.4488522377851</v>
      </c>
      <c r="AG294" s="125" t="str">
        <f t="shared" si="106"/>
        <v/>
      </c>
      <c r="AH294" s="125" t="str">
        <f t="shared" si="107"/>
        <v/>
      </c>
      <c r="AI294" s="125" t="str">
        <f t="shared" si="108"/>
        <v/>
      </c>
      <c r="AJ294" s="125" t="str">
        <f t="shared" si="109"/>
        <v/>
      </c>
      <c r="AK294" s="125" t="str">
        <f t="shared" si="110"/>
        <v/>
      </c>
      <c r="AL294" s="125" t="str">
        <f t="shared" si="111"/>
        <v/>
      </c>
      <c r="AM294" s="126" t="str">
        <f t="shared" si="112"/>
        <v/>
      </c>
      <c r="AN294" s="342">
        <f t="shared" ca="1" si="113"/>
        <v>6105.4488522377851</v>
      </c>
      <c r="AO294" s="290"/>
      <c r="AP294" s="503">
        <f t="shared" ca="1" si="114"/>
        <v>34956.185449242446</v>
      </c>
      <c r="AQ294" s="504" t="str">
        <f t="shared" si="115"/>
        <v/>
      </c>
      <c r="AR294" s="504" t="str">
        <f t="shared" si="116"/>
        <v/>
      </c>
      <c r="AS294" s="504" t="str">
        <f t="shared" si="117"/>
        <v/>
      </c>
      <c r="AT294" s="504" t="str">
        <f t="shared" si="118"/>
        <v/>
      </c>
      <c r="AU294" s="504" t="str">
        <f t="shared" si="119"/>
        <v/>
      </c>
      <c r="AV294" s="504" t="str">
        <f t="shared" si="120"/>
        <v/>
      </c>
      <c r="AW294" s="504" t="str">
        <f t="shared" si="121"/>
        <v/>
      </c>
      <c r="AX294" s="507">
        <f t="shared" ca="1" si="122"/>
        <v>34956.185449242446</v>
      </c>
      <c r="AY294" s="290"/>
    </row>
    <row r="295" spans="1:51" x14ac:dyDescent="0.35">
      <c r="A295" s="290"/>
      <c r="B295" s="476" t="s">
        <v>280</v>
      </c>
      <c r="C295" s="477" t="s">
        <v>2962</v>
      </c>
      <c r="D295" s="103" t="s">
        <v>254</v>
      </c>
      <c r="E295" s="103"/>
      <c r="F295" s="360" t="s">
        <v>1035</v>
      </c>
      <c r="G295" s="360">
        <v>375</v>
      </c>
      <c r="H295" s="360"/>
      <c r="I295" s="360" t="s">
        <v>250</v>
      </c>
      <c r="J295" s="104"/>
      <c r="K295" s="431">
        <v>26.9848</v>
      </c>
      <c r="L295" s="138" t="str">
        <f t="shared" si="123"/>
        <v/>
      </c>
      <c r="M295" s="139">
        <f t="shared" si="125"/>
        <v>0</v>
      </c>
      <c r="N295" s="140">
        <f t="shared" si="124"/>
        <v>900.7759335185624</v>
      </c>
      <c r="O295" s="337">
        <f t="shared" si="104"/>
        <v>24307.258410811701</v>
      </c>
      <c r="P295" s="109">
        <v>1</v>
      </c>
      <c r="Q295" s="143">
        <f t="shared" si="126"/>
        <v>24307.258410811701</v>
      </c>
      <c r="R295" s="111">
        <v>0.13</v>
      </c>
      <c r="S295" s="139">
        <f t="shared" si="127"/>
        <v>27467.202004217219</v>
      </c>
      <c r="T295" s="428"/>
      <c r="U295" s="147">
        <f t="shared" si="128"/>
        <v>27467.202004217219</v>
      </c>
      <c r="V295" s="290"/>
      <c r="W295" s="115" t="s">
        <v>115</v>
      </c>
      <c r="X295" s="116"/>
      <c r="Y295" s="116"/>
      <c r="Z295" s="116"/>
      <c r="AA295" s="116"/>
      <c r="AB295" s="116"/>
      <c r="AC295" s="116"/>
      <c r="AD295" s="117"/>
      <c r="AE295" s="296"/>
      <c r="AF295" s="124">
        <f t="shared" ca="1" si="105"/>
        <v>6105.4488522377851</v>
      </c>
      <c r="AG295" s="125" t="str">
        <f t="shared" si="106"/>
        <v/>
      </c>
      <c r="AH295" s="125" t="str">
        <f t="shared" si="107"/>
        <v/>
      </c>
      <c r="AI295" s="125" t="str">
        <f t="shared" si="108"/>
        <v/>
      </c>
      <c r="AJ295" s="125" t="str">
        <f t="shared" si="109"/>
        <v/>
      </c>
      <c r="AK295" s="125" t="str">
        <f t="shared" si="110"/>
        <v/>
      </c>
      <c r="AL295" s="125" t="str">
        <f t="shared" si="111"/>
        <v/>
      </c>
      <c r="AM295" s="126" t="str">
        <f t="shared" si="112"/>
        <v/>
      </c>
      <c r="AN295" s="342">
        <f t="shared" ca="1" si="113"/>
        <v>6105.4488522377851</v>
      </c>
      <c r="AO295" s="290"/>
      <c r="AP295" s="503">
        <f t="shared" ca="1" si="114"/>
        <v>27467.202004217219</v>
      </c>
      <c r="AQ295" s="504" t="str">
        <f t="shared" si="115"/>
        <v/>
      </c>
      <c r="AR295" s="504" t="str">
        <f t="shared" si="116"/>
        <v/>
      </c>
      <c r="AS295" s="504" t="str">
        <f t="shared" si="117"/>
        <v/>
      </c>
      <c r="AT295" s="504" t="str">
        <f t="shared" si="118"/>
        <v/>
      </c>
      <c r="AU295" s="504" t="str">
        <f t="shared" si="119"/>
        <v/>
      </c>
      <c r="AV295" s="504" t="str">
        <f t="shared" si="120"/>
        <v/>
      </c>
      <c r="AW295" s="504" t="str">
        <f t="shared" si="121"/>
        <v/>
      </c>
      <c r="AX295" s="507">
        <f t="shared" ca="1" si="122"/>
        <v>27467.202004217219</v>
      </c>
      <c r="AY295" s="290"/>
    </row>
    <row r="296" spans="1:51" x14ac:dyDescent="0.35">
      <c r="A296" s="290"/>
      <c r="B296" s="476" t="s">
        <v>281</v>
      </c>
      <c r="C296" s="477" t="s">
        <v>2963</v>
      </c>
      <c r="D296" s="103" t="s">
        <v>254</v>
      </c>
      <c r="E296" s="103"/>
      <c r="F296" s="360" t="s">
        <v>1035</v>
      </c>
      <c r="G296" s="360">
        <v>375</v>
      </c>
      <c r="H296" s="360"/>
      <c r="I296" s="360" t="s">
        <v>250</v>
      </c>
      <c r="J296" s="104"/>
      <c r="K296" s="431">
        <v>27.3142</v>
      </c>
      <c r="L296" s="138" t="str">
        <f t="shared" si="123"/>
        <v/>
      </c>
      <c r="M296" s="139">
        <f t="shared" si="125"/>
        <v>0</v>
      </c>
      <c r="N296" s="140">
        <f t="shared" si="124"/>
        <v>900.7759335185624</v>
      </c>
      <c r="O296" s="337">
        <f t="shared" ref="O296:O359" si="129">N296*K296</f>
        <v>24603.974003312716</v>
      </c>
      <c r="P296" s="109">
        <v>1</v>
      </c>
      <c r="Q296" s="143">
        <f t="shared" si="126"/>
        <v>24603.974003312716</v>
      </c>
      <c r="R296" s="111">
        <v>0.13</v>
      </c>
      <c r="S296" s="139">
        <f t="shared" si="127"/>
        <v>27802.490623743368</v>
      </c>
      <c r="T296" s="428"/>
      <c r="U296" s="147">
        <f t="shared" si="128"/>
        <v>27802.490623743368</v>
      </c>
      <c r="V296" s="290"/>
      <c r="W296" s="115" t="s">
        <v>115</v>
      </c>
      <c r="X296" s="116"/>
      <c r="Y296" s="116"/>
      <c r="Z296" s="116"/>
      <c r="AA296" s="116"/>
      <c r="AB296" s="116"/>
      <c r="AC296" s="116"/>
      <c r="AD296" s="117"/>
      <c r="AE296" s="296"/>
      <c r="AF296" s="124">
        <f t="shared" ca="1" si="105"/>
        <v>6105.4488522377851</v>
      </c>
      <c r="AG296" s="125" t="str">
        <f t="shared" si="106"/>
        <v/>
      </c>
      <c r="AH296" s="125" t="str">
        <f t="shared" si="107"/>
        <v/>
      </c>
      <c r="AI296" s="125" t="str">
        <f t="shared" si="108"/>
        <v/>
      </c>
      <c r="AJ296" s="125" t="str">
        <f t="shared" si="109"/>
        <v/>
      </c>
      <c r="AK296" s="125" t="str">
        <f t="shared" si="110"/>
        <v/>
      </c>
      <c r="AL296" s="125" t="str">
        <f t="shared" si="111"/>
        <v/>
      </c>
      <c r="AM296" s="126" t="str">
        <f t="shared" si="112"/>
        <v/>
      </c>
      <c r="AN296" s="342">
        <f t="shared" ca="1" si="113"/>
        <v>6105.4488522377851</v>
      </c>
      <c r="AO296" s="290"/>
      <c r="AP296" s="503">
        <f t="shared" ca="1" si="114"/>
        <v>27802.490623743364</v>
      </c>
      <c r="AQ296" s="504" t="str">
        <f t="shared" si="115"/>
        <v/>
      </c>
      <c r="AR296" s="504" t="str">
        <f t="shared" si="116"/>
        <v/>
      </c>
      <c r="AS296" s="504" t="str">
        <f t="shared" si="117"/>
        <v/>
      </c>
      <c r="AT296" s="504" t="str">
        <f t="shared" si="118"/>
        <v/>
      </c>
      <c r="AU296" s="504" t="str">
        <f t="shared" si="119"/>
        <v/>
      </c>
      <c r="AV296" s="504" t="str">
        <f t="shared" si="120"/>
        <v/>
      </c>
      <c r="AW296" s="504" t="str">
        <f t="shared" si="121"/>
        <v/>
      </c>
      <c r="AX296" s="507">
        <f t="shared" ca="1" si="122"/>
        <v>27802.490623743364</v>
      </c>
      <c r="AY296" s="290"/>
    </row>
    <row r="297" spans="1:51" x14ac:dyDescent="0.35">
      <c r="A297" s="290"/>
      <c r="B297" s="476" t="s">
        <v>282</v>
      </c>
      <c r="C297" s="477" t="s">
        <v>2964</v>
      </c>
      <c r="D297" s="103" t="s">
        <v>254</v>
      </c>
      <c r="E297" s="103"/>
      <c r="F297" s="360" t="s">
        <v>1035</v>
      </c>
      <c r="G297" s="360">
        <v>450</v>
      </c>
      <c r="H297" s="360"/>
      <c r="I297" s="360" t="s">
        <v>251</v>
      </c>
      <c r="J297" s="104"/>
      <c r="K297" s="431">
        <v>28.7333</v>
      </c>
      <c r="L297" s="138" t="str">
        <f t="shared" si="123"/>
        <v/>
      </c>
      <c r="M297" s="139">
        <f t="shared" si="125"/>
        <v>0</v>
      </c>
      <c r="N297" s="140">
        <f t="shared" si="124"/>
        <v>1163.0714802465704</v>
      </c>
      <c r="O297" s="337">
        <f t="shared" si="129"/>
        <v>33418.88176336878</v>
      </c>
      <c r="P297" s="109">
        <v>1</v>
      </c>
      <c r="Q297" s="143">
        <f t="shared" si="126"/>
        <v>33418.88176336878</v>
      </c>
      <c r="R297" s="111">
        <v>0.13</v>
      </c>
      <c r="S297" s="139">
        <f t="shared" si="127"/>
        <v>37763.336392606718</v>
      </c>
      <c r="T297" s="428"/>
      <c r="U297" s="147">
        <f t="shared" si="128"/>
        <v>37763.336392606718</v>
      </c>
      <c r="V297" s="290"/>
      <c r="W297" s="115" t="s">
        <v>115</v>
      </c>
      <c r="X297" s="116"/>
      <c r="Y297" s="116"/>
      <c r="Z297" s="116"/>
      <c r="AA297" s="116"/>
      <c r="AB297" s="116"/>
      <c r="AC297" s="116"/>
      <c r="AD297" s="117"/>
      <c r="AE297" s="296"/>
      <c r="AF297" s="124">
        <f t="shared" ca="1" si="105"/>
        <v>6105.4488522377851</v>
      </c>
      <c r="AG297" s="125" t="str">
        <f t="shared" si="106"/>
        <v/>
      </c>
      <c r="AH297" s="125" t="str">
        <f t="shared" si="107"/>
        <v/>
      </c>
      <c r="AI297" s="125" t="str">
        <f t="shared" si="108"/>
        <v/>
      </c>
      <c r="AJ297" s="125" t="str">
        <f t="shared" si="109"/>
        <v/>
      </c>
      <c r="AK297" s="125" t="str">
        <f t="shared" si="110"/>
        <v/>
      </c>
      <c r="AL297" s="125" t="str">
        <f t="shared" si="111"/>
        <v/>
      </c>
      <c r="AM297" s="126" t="str">
        <f t="shared" si="112"/>
        <v/>
      </c>
      <c r="AN297" s="342">
        <f t="shared" ca="1" si="113"/>
        <v>6105.4488522377851</v>
      </c>
      <c r="AO297" s="290"/>
      <c r="AP297" s="503">
        <f t="shared" ca="1" si="114"/>
        <v>37763.336392606718</v>
      </c>
      <c r="AQ297" s="504" t="str">
        <f t="shared" si="115"/>
        <v/>
      </c>
      <c r="AR297" s="504" t="str">
        <f t="shared" si="116"/>
        <v/>
      </c>
      <c r="AS297" s="504" t="str">
        <f t="shared" si="117"/>
        <v/>
      </c>
      <c r="AT297" s="504" t="str">
        <f t="shared" si="118"/>
        <v/>
      </c>
      <c r="AU297" s="504" t="str">
        <f t="shared" si="119"/>
        <v/>
      </c>
      <c r="AV297" s="504" t="str">
        <f t="shared" si="120"/>
        <v/>
      </c>
      <c r="AW297" s="504" t="str">
        <f t="shared" si="121"/>
        <v/>
      </c>
      <c r="AX297" s="507">
        <f t="shared" ca="1" si="122"/>
        <v>37763.336392606718</v>
      </c>
      <c r="AY297" s="290"/>
    </row>
    <row r="298" spans="1:51" x14ac:dyDescent="0.35">
      <c r="A298" s="290"/>
      <c r="B298" s="476" t="s">
        <v>283</v>
      </c>
      <c r="C298" s="477" t="s">
        <v>3139</v>
      </c>
      <c r="D298" s="103" t="s">
        <v>254</v>
      </c>
      <c r="E298" s="103"/>
      <c r="F298" s="360" t="s">
        <v>1035</v>
      </c>
      <c r="G298" s="360">
        <v>375</v>
      </c>
      <c r="H298" s="360"/>
      <c r="I298" s="360" t="s">
        <v>250</v>
      </c>
      <c r="J298" s="104"/>
      <c r="K298" s="431">
        <v>29.8018</v>
      </c>
      <c r="L298" s="138" t="str">
        <f t="shared" si="123"/>
        <v/>
      </c>
      <c r="M298" s="139">
        <f t="shared" si="125"/>
        <v>0</v>
      </c>
      <c r="N298" s="140">
        <f t="shared" si="124"/>
        <v>900.7759335185624</v>
      </c>
      <c r="O298" s="337">
        <f t="shared" si="129"/>
        <v>26844.744215533494</v>
      </c>
      <c r="P298" s="109">
        <v>1</v>
      </c>
      <c r="Q298" s="143">
        <f t="shared" si="126"/>
        <v>26844.744215533494</v>
      </c>
      <c r="R298" s="111">
        <v>0.13</v>
      </c>
      <c r="S298" s="139">
        <f t="shared" si="127"/>
        <v>30334.560963552845</v>
      </c>
      <c r="T298" s="428"/>
      <c r="U298" s="147">
        <f t="shared" si="128"/>
        <v>30334.560963552845</v>
      </c>
      <c r="V298" s="290"/>
      <c r="W298" s="115" t="s">
        <v>115</v>
      </c>
      <c r="X298" s="116"/>
      <c r="Y298" s="116"/>
      <c r="Z298" s="116"/>
      <c r="AA298" s="116"/>
      <c r="AB298" s="116"/>
      <c r="AC298" s="116"/>
      <c r="AD298" s="117"/>
      <c r="AE298" s="296"/>
      <c r="AF298" s="124">
        <f t="shared" ca="1" si="105"/>
        <v>6105.4488522377851</v>
      </c>
      <c r="AG298" s="125" t="str">
        <f t="shared" si="106"/>
        <v/>
      </c>
      <c r="AH298" s="125" t="str">
        <f t="shared" si="107"/>
        <v/>
      </c>
      <c r="AI298" s="125" t="str">
        <f t="shared" si="108"/>
        <v/>
      </c>
      <c r="AJ298" s="125" t="str">
        <f t="shared" si="109"/>
        <v/>
      </c>
      <c r="AK298" s="125" t="str">
        <f t="shared" si="110"/>
        <v/>
      </c>
      <c r="AL298" s="125" t="str">
        <f t="shared" si="111"/>
        <v/>
      </c>
      <c r="AM298" s="126" t="str">
        <f t="shared" si="112"/>
        <v/>
      </c>
      <c r="AN298" s="342">
        <f t="shared" ca="1" si="113"/>
        <v>6105.4488522377851</v>
      </c>
      <c r="AO298" s="290"/>
      <c r="AP298" s="503">
        <f t="shared" ca="1" si="114"/>
        <v>30334.560963552845</v>
      </c>
      <c r="AQ298" s="504" t="str">
        <f t="shared" si="115"/>
        <v/>
      </c>
      <c r="AR298" s="504" t="str">
        <f t="shared" si="116"/>
        <v/>
      </c>
      <c r="AS298" s="504" t="str">
        <f t="shared" si="117"/>
        <v/>
      </c>
      <c r="AT298" s="504" t="str">
        <f t="shared" si="118"/>
        <v/>
      </c>
      <c r="AU298" s="504" t="str">
        <f t="shared" si="119"/>
        <v/>
      </c>
      <c r="AV298" s="504" t="str">
        <f t="shared" si="120"/>
        <v/>
      </c>
      <c r="AW298" s="504" t="str">
        <f t="shared" si="121"/>
        <v/>
      </c>
      <c r="AX298" s="507">
        <f t="shared" ca="1" si="122"/>
        <v>30334.560963552845</v>
      </c>
      <c r="AY298" s="290"/>
    </row>
    <row r="299" spans="1:51" x14ac:dyDescent="0.35">
      <c r="A299" s="290"/>
      <c r="B299" s="476" t="s">
        <v>284</v>
      </c>
      <c r="C299" s="477" t="s">
        <v>2965</v>
      </c>
      <c r="D299" s="103" t="s">
        <v>254</v>
      </c>
      <c r="E299" s="103"/>
      <c r="F299" s="360" t="s">
        <v>1035</v>
      </c>
      <c r="G299" s="360">
        <v>375</v>
      </c>
      <c r="H299" s="360"/>
      <c r="I299" s="360" t="s">
        <v>250</v>
      </c>
      <c r="J299" s="104"/>
      <c r="K299" s="431">
        <v>30.352399999999999</v>
      </c>
      <c r="L299" s="138" t="str">
        <f t="shared" si="123"/>
        <v/>
      </c>
      <c r="M299" s="139">
        <f t="shared" si="125"/>
        <v>0</v>
      </c>
      <c r="N299" s="140">
        <f t="shared" si="124"/>
        <v>900.7759335185624</v>
      </c>
      <c r="O299" s="337">
        <f t="shared" si="129"/>
        <v>27340.711444528813</v>
      </c>
      <c r="P299" s="109">
        <v>1</v>
      </c>
      <c r="Q299" s="143">
        <f t="shared" si="126"/>
        <v>27340.711444528813</v>
      </c>
      <c r="R299" s="111">
        <v>0.13</v>
      </c>
      <c r="S299" s="139">
        <f t="shared" si="127"/>
        <v>30895.003932317555</v>
      </c>
      <c r="T299" s="428"/>
      <c r="U299" s="147">
        <f t="shared" si="128"/>
        <v>30895.003932317555</v>
      </c>
      <c r="V299" s="290"/>
      <c r="W299" s="115" t="s">
        <v>115</v>
      </c>
      <c r="X299" s="116"/>
      <c r="Y299" s="116"/>
      <c r="Z299" s="116"/>
      <c r="AA299" s="116"/>
      <c r="AB299" s="116"/>
      <c r="AC299" s="116"/>
      <c r="AD299" s="117"/>
      <c r="AE299" s="296"/>
      <c r="AF299" s="124">
        <f t="shared" ca="1" si="105"/>
        <v>6105.4488522377851</v>
      </c>
      <c r="AG299" s="125" t="str">
        <f t="shared" si="106"/>
        <v/>
      </c>
      <c r="AH299" s="125" t="str">
        <f t="shared" si="107"/>
        <v/>
      </c>
      <c r="AI299" s="125" t="str">
        <f t="shared" si="108"/>
        <v/>
      </c>
      <c r="AJ299" s="125" t="str">
        <f t="shared" si="109"/>
        <v/>
      </c>
      <c r="AK299" s="125" t="str">
        <f t="shared" si="110"/>
        <v/>
      </c>
      <c r="AL299" s="125" t="str">
        <f t="shared" si="111"/>
        <v/>
      </c>
      <c r="AM299" s="126" t="str">
        <f t="shared" si="112"/>
        <v/>
      </c>
      <c r="AN299" s="342">
        <f t="shared" ca="1" si="113"/>
        <v>6105.4488522377851</v>
      </c>
      <c r="AO299" s="290"/>
      <c r="AP299" s="503">
        <f t="shared" ca="1" si="114"/>
        <v>30895.003932317552</v>
      </c>
      <c r="AQ299" s="504" t="str">
        <f t="shared" si="115"/>
        <v/>
      </c>
      <c r="AR299" s="504" t="str">
        <f t="shared" si="116"/>
        <v/>
      </c>
      <c r="AS299" s="504" t="str">
        <f t="shared" si="117"/>
        <v/>
      </c>
      <c r="AT299" s="504" t="str">
        <f t="shared" si="118"/>
        <v/>
      </c>
      <c r="AU299" s="504" t="str">
        <f t="shared" si="119"/>
        <v/>
      </c>
      <c r="AV299" s="504" t="str">
        <f t="shared" si="120"/>
        <v/>
      </c>
      <c r="AW299" s="504" t="str">
        <f t="shared" si="121"/>
        <v/>
      </c>
      <c r="AX299" s="507">
        <f t="shared" ca="1" si="122"/>
        <v>30895.003932317552</v>
      </c>
      <c r="AY299" s="290"/>
    </row>
    <row r="300" spans="1:51" x14ac:dyDescent="0.35">
      <c r="A300" s="290"/>
      <c r="B300" s="476" t="s">
        <v>285</v>
      </c>
      <c r="C300" s="477" t="s">
        <v>2966</v>
      </c>
      <c r="D300" s="103" t="s">
        <v>254</v>
      </c>
      <c r="E300" s="103"/>
      <c r="F300" s="360" t="s">
        <v>1035</v>
      </c>
      <c r="G300" s="360">
        <v>375</v>
      </c>
      <c r="H300" s="360"/>
      <c r="I300" s="360" t="s">
        <v>250</v>
      </c>
      <c r="J300" s="104"/>
      <c r="K300" s="431">
        <v>30.450500000000002</v>
      </c>
      <c r="L300" s="138" t="str">
        <f t="shared" si="123"/>
        <v/>
      </c>
      <c r="M300" s="139">
        <f t="shared" si="125"/>
        <v>0</v>
      </c>
      <c r="N300" s="140">
        <f t="shared" si="124"/>
        <v>900.7759335185624</v>
      </c>
      <c r="O300" s="337">
        <f t="shared" si="129"/>
        <v>27429.077563606985</v>
      </c>
      <c r="P300" s="109">
        <v>1</v>
      </c>
      <c r="Q300" s="143">
        <f t="shared" si="126"/>
        <v>27429.077563606985</v>
      </c>
      <c r="R300" s="111">
        <v>0.13</v>
      </c>
      <c r="S300" s="139">
        <f t="shared" si="127"/>
        <v>30994.857646875891</v>
      </c>
      <c r="T300" s="428"/>
      <c r="U300" s="147">
        <f t="shared" si="128"/>
        <v>30994.857646875891</v>
      </c>
      <c r="V300" s="290"/>
      <c r="W300" s="115" t="s">
        <v>115</v>
      </c>
      <c r="X300" s="116"/>
      <c r="Y300" s="116"/>
      <c r="Z300" s="116"/>
      <c r="AA300" s="116"/>
      <c r="AB300" s="116"/>
      <c r="AC300" s="116"/>
      <c r="AD300" s="117"/>
      <c r="AE300" s="296"/>
      <c r="AF300" s="124">
        <f t="shared" ca="1" si="105"/>
        <v>6105.4488522377851</v>
      </c>
      <c r="AG300" s="125" t="str">
        <f t="shared" si="106"/>
        <v/>
      </c>
      <c r="AH300" s="125" t="str">
        <f t="shared" si="107"/>
        <v/>
      </c>
      <c r="AI300" s="125" t="str">
        <f t="shared" si="108"/>
        <v/>
      </c>
      <c r="AJ300" s="125" t="str">
        <f t="shared" si="109"/>
        <v/>
      </c>
      <c r="AK300" s="125" t="str">
        <f t="shared" si="110"/>
        <v/>
      </c>
      <c r="AL300" s="125" t="str">
        <f t="shared" si="111"/>
        <v/>
      </c>
      <c r="AM300" s="126" t="str">
        <f t="shared" si="112"/>
        <v/>
      </c>
      <c r="AN300" s="342">
        <f t="shared" ca="1" si="113"/>
        <v>6105.4488522377851</v>
      </c>
      <c r="AO300" s="290"/>
      <c r="AP300" s="503">
        <f t="shared" ca="1" si="114"/>
        <v>30994.857646875891</v>
      </c>
      <c r="AQ300" s="504" t="str">
        <f t="shared" si="115"/>
        <v/>
      </c>
      <c r="AR300" s="504" t="str">
        <f t="shared" si="116"/>
        <v/>
      </c>
      <c r="AS300" s="504" t="str">
        <f t="shared" si="117"/>
        <v/>
      </c>
      <c r="AT300" s="504" t="str">
        <f t="shared" si="118"/>
        <v/>
      </c>
      <c r="AU300" s="504" t="str">
        <f t="shared" si="119"/>
        <v/>
      </c>
      <c r="AV300" s="504" t="str">
        <f t="shared" si="120"/>
        <v/>
      </c>
      <c r="AW300" s="504" t="str">
        <f t="shared" si="121"/>
        <v/>
      </c>
      <c r="AX300" s="507">
        <f t="shared" ca="1" si="122"/>
        <v>30994.857646875891</v>
      </c>
      <c r="AY300" s="290"/>
    </row>
    <row r="301" spans="1:51" x14ac:dyDescent="0.35">
      <c r="A301" s="290"/>
      <c r="B301" s="476" t="s">
        <v>286</v>
      </c>
      <c r="C301" s="477" t="s">
        <v>3140</v>
      </c>
      <c r="D301" s="103" t="s">
        <v>254</v>
      </c>
      <c r="E301" s="103"/>
      <c r="F301" s="360" t="s">
        <v>1035</v>
      </c>
      <c r="G301" s="360">
        <v>225</v>
      </c>
      <c r="H301" s="360"/>
      <c r="I301" s="360" t="s">
        <v>247</v>
      </c>
      <c r="J301" s="104"/>
      <c r="K301" s="431">
        <v>30.800699999999999</v>
      </c>
      <c r="L301" s="138" t="str">
        <f t="shared" si="123"/>
        <v/>
      </c>
      <c r="M301" s="139">
        <f t="shared" si="125"/>
        <v>0</v>
      </c>
      <c r="N301" s="140">
        <f t="shared" si="124"/>
        <v>430.41982199089034</v>
      </c>
      <c r="O301" s="337">
        <f t="shared" si="129"/>
        <v>13257.231811194815</v>
      </c>
      <c r="P301" s="109">
        <v>1</v>
      </c>
      <c r="Q301" s="143">
        <f t="shared" si="126"/>
        <v>13257.231811194815</v>
      </c>
      <c r="R301" s="111">
        <v>0.13</v>
      </c>
      <c r="S301" s="139">
        <f t="shared" si="127"/>
        <v>14980.67194665014</v>
      </c>
      <c r="T301" s="428"/>
      <c r="U301" s="147">
        <f t="shared" si="128"/>
        <v>14980.67194665014</v>
      </c>
      <c r="V301" s="290"/>
      <c r="W301" s="115" t="s">
        <v>115</v>
      </c>
      <c r="X301" s="116"/>
      <c r="Y301" s="116"/>
      <c r="Z301" s="116"/>
      <c r="AA301" s="116"/>
      <c r="AB301" s="116"/>
      <c r="AC301" s="116"/>
      <c r="AD301" s="117"/>
      <c r="AE301" s="296"/>
      <c r="AF301" s="124">
        <f t="shared" ca="1" si="105"/>
        <v>6105.4488522377851</v>
      </c>
      <c r="AG301" s="125" t="str">
        <f t="shared" si="106"/>
        <v/>
      </c>
      <c r="AH301" s="125" t="str">
        <f t="shared" si="107"/>
        <v/>
      </c>
      <c r="AI301" s="125" t="str">
        <f t="shared" si="108"/>
        <v/>
      </c>
      <c r="AJ301" s="125" t="str">
        <f t="shared" si="109"/>
        <v/>
      </c>
      <c r="AK301" s="125" t="str">
        <f t="shared" si="110"/>
        <v/>
      </c>
      <c r="AL301" s="125" t="str">
        <f t="shared" si="111"/>
        <v/>
      </c>
      <c r="AM301" s="126" t="str">
        <f t="shared" si="112"/>
        <v/>
      </c>
      <c r="AN301" s="342">
        <f t="shared" ca="1" si="113"/>
        <v>6105.4488522377851</v>
      </c>
      <c r="AO301" s="290"/>
      <c r="AP301" s="503">
        <f t="shared" ca="1" si="114"/>
        <v>14980.671946650142</v>
      </c>
      <c r="AQ301" s="504" t="str">
        <f t="shared" si="115"/>
        <v/>
      </c>
      <c r="AR301" s="504" t="str">
        <f t="shared" si="116"/>
        <v/>
      </c>
      <c r="AS301" s="504" t="str">
        <f t="shared" si="117"/>
        <v/>
      </c>
      <c r="AT301" s="504" t="str">
        <f t="shared" si="118"/>
        <v/>
      </c>
      <c r="AU301" s="504" t="str">
        <f t="shared" si="119"/>
        <v/>
      </c>
      <c r="AV301" s="504" t="str">
        <f t="shared" si="120"/>
        <v/>
      </c>
      <c r="AW301" s="504" t="str">
        <f t="shared" si="121"/>
        <v/>
      </c>
      <c r="AX301" s="507">
        <f t="shared" ca="1" si="122"/>
        <v>14980.671946650142</v>
      </c>
      <c r="AY301" s="290"/>
    </row>
    <row r="302" spans="1:51" x14ac:dyDescent="0.35">
      <c r="A302" s="290"/>
      <c r="B302" s="476" t="s">
        <v>287</v>
      </c>
      <c r="C302" s="477" t="s">
        <v>3141</v>
      </c>
      <c r="D302" s="103" t="s">
        <v>254</v>
      </c>
      <c r="E302" s="103"/>
      <c r="F302" s="360" t="s">
        <v>1035</v>
      </c>
      <c r="G302" s="360">
        <v>225</v>
      </c>
      <c r="H302" s="360"/>
      <c r="I302" s="360" t="s">
        <v>247</v>
      </c>
      <c r="J302" s="104"/>
      <c r="K302" s="431">
        <v>31.528099999999998</v>
      </c>
      <c r="L302" s="138" t="str">
        <f t="shared" si="123"/>
        <v/>
      </c>
      <c r="M302" s="139">
        <f t="shared" si="125"/>
        <v>0</v>
      </c>
      <c r="N302" s="140">
        <f t="shared" si="124"/>
        <v>430.41982199089034</v>
      </c>
      <c r="O302" s="337">
        <f t="shared" si="129"/>
        <v>13570.319189710988</v>
      </c>
      <c r="P302" s="109">
        <v>1</v>
      </c>
      <c r="Q302" s="143">
        <f t="shared" si="126"/>
        <v>13570.319189710988</v>
      </c>
      <c r="R302" s="111">
        <v>0.13</v>
      </c>
      <c r="S302" s="139">
        <f t="shared" si="127"/>
        <v>15334.460684373415</v>
      </c>
      <c r="T302" s="428"/>
      <c r="U302" s="147">
        <f t="shared" si="128"/>
        <v>15334.460684373415</v>
      </c>
      <c r="V302" s="290"/>
      <c r="W302" s="115" t="s">
        <v>115</v>
      </c>
      <c r="X302" s="116"/>
      <c r="Y302" s="116"/>
      <c r="Z302" s="116"/>
      <c r="AA302" s="116"/>
      <c r="AB302" s="116"/>
      <c r="AC302" s="116"/>
      <c r="AD302" s="117"/>
      <c r="AE302" s="296"/>
      <c r="AF302" s="124">
        <f t="shared" ca="1" si="105"/>
        <v>6105.4488522377851</v>
      </c>
      <c r="AG302" s="125" t="str">
        <f t="shared" si="106"/>
        <v/>
      </c>
      <c r="AH302" s="125" t="str">
        <f t="shared" si="107"/>
        <v/>
      </c>
      <c r="AI302" s="125" t="str">
        <f t="shared" si="108"/>
        <v/>
      </c>
      <c r="AJ302" s="125" t="str">
        <f t="shared" si="109"/>
        <v/>
      </c>
      <c r="AK302" s="125" t="str">
        <f t="shared" si="110"/>
        <v/>
      </c>
      <c r="AL302" s="125" t="str">
        <f t="shared" si="111"/>
        <v/>
      </c>
      <c r="AM302" s="126" t="str">
        <f t="shared" si="112"/>
        <v/>
      </c>
      <c r="AN302" s="342">
        <f t="shared" ca="1" si="113"/>
        <v>6105.4488522377851</v>
      </c>
      <c r="AO302" s="290"/>
      <c r="AP302" s="503">
        <f t="shared" ca="1" si="114"/>
        <v>15334.460684373415</v>
      </c>
      <c r="AQ302" s="504" t="str">
        <f t="shared" si="115"/>
        <v/>
      </c>
      <c r="AR302" s="504" t="str">
        <f t="shared" si="116"/>
        <v/>
      </c>
      <c r="AS302" s="504" t="str">
        <f t="shared" si="117"/>
        <v/>
      </c>
      <c r="AT302" s="504" t="str">
        <f t="shared" si="118"/>
        <v/>
      </c>
      <c r="AU302" s="504" t="str">
        <f t="shared" si="119"/>
        <v/>
      </c>
      <c r="AV302" s="504" t="str">
        <f t="shared" si="120"/>
        <v/>
      </c>
      <c r="AW302" s="504" t="str">
        <f t="shared" si="121"/>
        <v/>
      </c>
      <c r="AX302" s="507">
        <f t="shared" ca="1" si="122"/>
        <v>15334.460684373415</v>
      </c>
      <c r="AY302" s="290"/>
    </row>
    <row r="303" spans="1:51" x14ac:dyDescent="0.35">
      <c r="A303" s="290"/>
      <c r="B303" s="476" t="s">
        <v>288</v>
      </c>
      <c r="C303" s="477" t="s">
        <v>2985</v>
      </c>
      <c r="D303" s="103" t="s">
        <v>254</v>
      </c>
      <c r="E303" s="103"/>
      <c r="F303" s="360" t="s">
        <v>1035</v>
      </c>
      <c r="G303" s="360">
        <v>225</v>
      </c>
      <c r="H303" s="360"/>
      <c r="I303" s="360" t="s">
        <v>247</v>
      </c>
      <c r="J303" s="104"/>
      <c r="K303" s="431">
        <v>34.290300000000002</v>
      </c>
      <c r="L303" s="138" t="str">
        <f t="shared" si="123"/>
        <v/>
      </c>
      <c r="M303" s="139">
        <f t="shared" si="125"/>
        <v>0</v>
      </c>
      <c r="N303" s="140">
        <f t="shared" si="124"/>
        <v>430.41982199089034</v>
      </c>
      <c r="O303" s="337">
        <f t="shared" si="129"/>
        <v>14759.224822014228</v>
      </c>
      <c r="P303" s="109">
        <v>1</v>
      </c>
      <c r="Q303" s="143">
        <f t="shared" si="126"/>
        <v>14759.224822014228</v>
      </c>
      <c r="R303" s="111">
        <v>0.13</v>
      </c>
      <c r="S303" s="139">
        <f t="shared" si="127"/>
        <v>16677.924048876077</v>
      </c>
      <c r="T303" s="428"/>
      <c r="U303" s="147">
        <f t="shared" si="128"/>
        <v>16677.924048876077</v>
      </c>
      <c r="V303" s="290"/>
      <c r="W303" s="115" t="s">
        <v>115</v>
      </c>
      <c r="X303" s="116"/>
      <c r="Y303" s="116"/>
      <c r="Z303" s="116"/>
      <c r="AA303" s="116"/>
      <c r="AB303" s="116"/>
      <c r="AC303" s="116"/>
      <c r="AD303" s="117"/>
      <c r="AE303" s="296"/>
      <c r="AF303" s="124">
        <f t="shared" ca="1" si="105"/>
        <v>6105.4488522377851</v>
      </c>
      <c r="AG303" s="125" t="str">
        <f t="shared" si="106"/>
        <v/>
      </c>
      <c r="AH303" s="125" t="str">
        <f t="shared" si="107"/>
        <v/>
      </c>
      <c r="AI303" s="125" t="str">
        <f t="shared" si="108"/>
        <v/>
      </c>
      <c r="AJ303" s="125" t="str">
        <f t="shared" si="109"/>
        <v/>
      </c>
      <c r="AK303" s="125" t="str">
        <f t="shared" si="110"/>
        <v/>
      </c>
      <c r="AL303" s="125" t="str">
        <f t="shared" si="111"/>
        <v/>
      </c>
      <c r="AM303" s="126" t="str">
        <f t="shared" si="112"/>
        <v/>
      </c>
      <c r="AN303" s="342">
        <f t="shared" ca="1" si="113"/>
        <v>6105.4488522377851</v>
      </c>
      <c r="AO303" s="290"/>
      <c r="AP303" s="503">
        <f t="shared" ca="1" si="114"/>
        <v>16677.924048876077</v>
      </c>
      <c r="AQ303" s="504" t="str">
        <f t="shared" si="115"/>
        <v/>
      </c>
      <c r="AR303" s="504" t="str">
        <f t="shared" si="116"/>
        <v/>
      </c>
      <c r="AS303" s="504" t="str">
        <f t="shared" si="117"/>
        <v/>
      </c>
      <c r="AT303" s="504" t="str">
        <f t="shared" si="118"/>
        <v/>
      </c>
      <c r="AU303" s="504" t="str">
        <f t="shared" si="119"/>
        <v/>
      </c>
      <c r="AV303" s="504" t="str">
        <f t="shared" si="120"/>
        <v/>
      </c>
      <c r="AW303" s="504" t="str">
        <f t="shared" si="121"/>
        <v/>
      </c>
      <c r="AX303" s="507">
        <f t="shared" ca="1" si="122"/>
        <v>16677.924048876077</v>
      </c>
      <c r="AY303" s="290"/>
    </row>
    <row r="304" spans="1:51" x14ac:dyDescent="0.35">
      <c r="A304" s="290"/>
      <c r="B304" s="476" t="s">
        <v>289</v>
      </c>
      <c r="C304" s="477" t="e">
        <v>#N/A</v>
      </c>
      <c r="D304" s="103" t="s">
        <v>254</v>
      </c>
      <c r="E304" s="103"/>
      <c r="F304" s="360" t="s">
        <v>1035</v>
      </c>
      <c r="G304" s="360">
        <v>375</v>
      </c>
      <c r="H304" s="360"/>
      <c r="I304" s="360" t="s">
        <v>250</v>
      </c>
      <c r="J304" s="104"/>
      <c r="K304" s="431">
        <v>36.063800000000001</v>
      </c>
      <c r="L304" s="138" t="str">
        <f t="shared" si="123"/>
        <v/>
      </c>
      <c r="M304" s="139">
        <f t="shared" si="125"/>
        <v>0</v>
      </c>
      <c r="N304" s="140">
        <f t="shared" si="124"/>
        <v>900.7759335185624</v>
      </c>
      <c r="O304" s="337">
        <f t="shared" si="129"/>
        <v>32485.403111226729</v>
      </c>
      <c r="P304" s="109">
        <v>1</v>
      </c>
      <c r="Q304" s="143">
        <f t="shared" si="126"/>
        <v>32485.403111226729</v>
      </c>
      <c r="R304" s="111">
        <v>0.13</v>
      </c>
      <c r="S304" s="139">
        <f t="shared" si="127"/>
        <v>36708.5055156862</v>
      </c>
      <c r="T304" s="428"/>
      <c r="U304" s="147">
        <f t="shared" si="128"/>
        <v>36708.5055156862</v>
      </c>
      <c r="V304" s="290"/>
      <c r="W304" s="115" t="s">
        <v>115</v>
      </c>
      <c r="X304" s="116"/>
      <c r="Y304" s="116"/>
      <c r="Z304" s="116"/>
      <c r="AA304" s="116"/>
      <c r="AB304" s="116"/>
      <c r="AC304" s="116"/>
      <c r="AD304" s="117"/>
      <c r="AE304" s="296"/>
      <c r="AF304" s="124">
        <f t="shared" ca="1" si="105"/>
        <v>6105.4488522377851</v>
      </c>
      <c r="AG304" s="125" t="str">
        <f t="shared" si="106"/>
        <v/>
      </c>
      <c r="AH304" s="125" t="str">
        <f t="shared" si="107"/>
        <v/>
      </c>
      <c r="AI304" s="125" t="str">
        <f t="shared" si="108"/>
        <v/>
      </c>
      <c r="AJ304" s="125" t="str">
        <f t="shared" si="109"/>
        <v/>
      </c>
      <c r="AK304" s="125" t="str">
        <f t="shared" si="110"/>
        <v/>
      </c>
      <c r="AL304" s="125" t="str">
        <f t="shared" si="111"/>
        <v/>
      </c>
      <c r="AM304" s="126" t="str">
        <f t="shared" si="112"/>
        <v/>
      </c>
      <c r="AN304" s="342">
        <f t="shared" ca="1" si="113"/>
        <v>6105.4488522377851</v>
      </c>
      <c r="AO304" s="290"/>
      <c r="AP304" s="503">
        <f t="shared" ca="1" si="114"/>
        <v>36708.5055156862</v>
      </c>
      <c r="AQ304" s="504" t="str">
        <f t="shared" si="115"/>
        <v/>
      </c>
      <c r="AR304" s="504" t="str">
        <f t="shared" si="116"/>
        <v/>
      </c>
      <c r="AS304" s="504" t="str">
        <f t="shared" si="117"/>
        <v/>
      </c>
      <c r="AT304" s="504" t="str">
        <f t="shared" si="118"/>
        <v/>
      </c>
      <c r="AU304" s="504" t="str">
        <f t="shared" si="119"/>
        <v/>
      </c>
      <c r="AV304" s="504" t="str">
        <f t="shared" si="120"/>
        <v/>
      </c>
      <c r="AW304" s="504" t="str">
        <f t="shared" si="121"/>
        <v/>
      </c>
      <c r="AX304" s="507">
        <f t="shared" ca="1" si="122"/>
        <v>36708.5055156862</v>
      </c>
      <c r="AY304" s="290"/>
    </row>
    <row r="305" spans="1:51" x14ac:dyDescent="0.35">
      <c r="A305" s="290"/>
      <c r="B305" s="476" t="s">
        <v>290</v>
      </c>
      <c r="C305" s="477" t="s">
        <v>3104</v>
      </c>
      <c r="D305" s="103" t="s">
        <v>254</v>
      </c>
      <c r="E305" s="103"/>
      <c r="F305" s="360" t="s">
        <v>1035</v>
      </c>
      <c r="G305" s="360">
        <v>450</v>
      </c>
      <c r="H305" s="360"/>
      <c r="I305" s="360" t="s">
        <v>251</v>
      </c>
      <c r="J305" s="104"/>
      <c r="K305" s="431">
        <v>36.529699999999998</v>
      </c>
      <c r="L305" s="138" t="str">
        <f t="shared" si="123"/>
        <v/>
      </c>
      <c r="M305" s="139">
        <f t="shared" si="125"/>
        <v>0</v>
      </c>
      <c r="N305" s="140">
        <f t="shared" si="124"/>
        <v>1163.0714802465704</v>
      </c>
      <c r="O305" s="337">
        <f t="shared" si="129"/>
        <v>42486.65225196314</v>
      </c>
      <c r="P305" s="109">
        <v>1</v>
      </c>
      <c r="Q305" s="143">
        <f t="shared" si="126"/>
        <v>42486.65225196314</v>
      </c>
      <c r="R305" s="111">
        <v>0.13</v>
      </c>
      <c r="S305" s="139">
        <f t="shared" si="127"/>
        <v>48009.917044718342</v>
      </c>
      <c r="T305" s="428"/>
      <c r="U305" s="147">
        <f t="shared" si="128"/>
        <v>48009.917044718342</v>
      </c>
      <c r="V305" s="290"/>
      <c r="W305" s="115" t="s">
        <v>115</v>
      </c>
      <c r="X305" s="116"/>
      <c r="Y305" s="116"/>
      <c r="Z305" s="116"/>
      <c r="AA305" s="116"/>
      <c r="AB305" s="116"/>
      <c r="AC305" s="116"/>
      <c r="AD305" s="117"/>
      <c r="AE305" s="296"/>
      <c r="AF305" s="124">
        <f t="shared" ca="1" si="105"/>
        <v>6105.4488522377851</v>
      </c>
      <c r="AG305" s="125" t="str">
        <f t="shared" si="106"/>
        <v/>
      </c>
      <c r="AH305" s="125" t="str">
        <f t="shared" si="107"/>
        <v/>
      </c>
      <c r="AI305" s="125" t="str">
        <f t="shared" si="108"/>
        <v/>
      </c>
      <c r="AJ305" s="125" t="str">
        <f t="shared" si="109"/>
        <v/>
      </c>
      <c r="AK305" s="125" t="str">
        <f t="shared" si="110"/>
        <v/>
      </c>
      <c r="AL305" s="125" t="str">
        <f t="shared" si="111"/>
        <v/>
      </c>
      <c r="AM305" s="126" t="str">
        <f t="shared" si="112"/>
        <v/>
      </c>
      <c r="AN305" s="342">
        <f t="shared" ca="1" si="113"/>
        <v>6105.4488522377851</v>
      </c>
      <c r="AO305" s="290"/>
      <c r="AP305" s="503">
        <f t="shared" ca="1" si="114"/>
        <v>48009.917044718342</v>
      </c>
      <c r="AQ305" s="504" t="str">
        <f t="shared" si="115"/>
        <v/>
      </c>
      <c r="AR305" s="504" t="str">
        <f t="shared" si="116"/>
        <v/>
      </c>
      <c r="AS305" s="504" t="str">
        <f t="shared" si="117"/>
        <v/>
      </c>
      <c r="AT305" s="504" t="str">
        <f t="shared" si="118"/>
        <v/>
      </c>
      <c r="AU305" s="504" t="str">
        <f t="shared" si="119"/>
        <v/>
      </c>
      <c r="AV305" s="504" t="str">
        <f t="shared" si="120"/>
        <v/>
      </c>
      <c r="AW305" s="504" t="str">
        <f t="shared" si="121"/>
        <v/>
      </c>
      <c r="AX305" s="507">
        <f t="shared" ca="1" si="122"/>
        <v>48009.917044718342</v>
      </c>
      <c r="AY305" s="290"/>
    </row>
    <row r="306" spans="1:51" x14ac:dyDescent="0.35">
      <c r="A306" s="290"/>
      <c r="B306" s="476" t="s">
        <v>291</v>
      </c>
      <c r="C306" s="477" t="s">
        <v>3142</v>
      </c>
      <c r="D306" s="103" t="s">
        <v>254</v>
      </c>
      <c r="E306" s="103"/>
      <c r="F306" s="360" t="s">
        <v>1035</v>
      </c>
      <c r="G306" s="360">
        <v>375</v>
      </c>
      <c r="H306" s="360"/>
      <c r="I306" s="360" t="s">
        <v>250</v>
      </c>
      <c r="J306" s="104"/>
      <c r="K306" s="431">
        <v>37.183700000000002</v>
      </c>
      <c r="L306" s="138" t="str">
        <f t="shared" si="123"/>
        <v/>
      </c>
      <c r="M306" s="139">
        <f t="shared" si="125"/>
        <v>0</v>
      </c>
      <c r="N306" s="140">
        <f t="shared" si="124"/>
        <v>900.7759335185624</v>
      </c>
      <c r="O306" s="337">
        <f t="shared" si="129"/>
        <v>33494.18207917417</v>
      </c>
      <c r="P306" s="109">
        <v>1</v>
      </c>
      <c r="Q306" s="143">
        <f t="shared" si="126"/>
        <v>33494.18207917417</v>
      </c>
      <c r="R306" s="111">
        <v>0.13</v>
      </c>
      <c r="S306" s="139">
        <f t="shared" si="127"/>
        <v>37848.425749466805</v>
      </c>
      <c r="T306" s="428"/>
      <c r="U306" s="147">
        <f t="shared" si="128"/>
        <v>37848.425749466805</v>
      </c>
      <c r="V306" s="290"/>
      <c r="W306" s="115" t="s">
        <v>115</v>
      </c>
      <c r="X306" s="116"/>
      <c r="Y306" s="116"/>
      <c r="Z306" s="116"/>
      <c r="AA306" s="116"/>
      <c r="AB306" s="116"/>
      <c r="AC306" s="116"/>
      <c r="AD306" s="117"/>
      <c r="AE306" s="296"/>
      <c r="AF306" s="124">
        <f t="shared" ca="1" si="105"/>
        <v>6105.4488522377851</v>
      </c>
      <c r="AG306" s="125" t="str">
        <f t="shared" si="106"/>
        <v/>
      </c>
      <c r="AH306" s="125" t="str">
        <f t="shared" si="107"/>
        <v/>
      </c>
      <c r="AI306" s="125" t="str">
        <f t="shared" si="108"/>
        <v/>
      </c>
      <c r="AJ306" s="125" t="str">
        <f t="shared" si="109"/>
        <v/>
      </c>
      <c r="AK306" s="125" t="str">
        <f t="shared" si="110"/>
        <v/>
      </c>
      <c r="AL306" s="125" t="str">
        <f t="shared" si="111"/>
        <v/>
      </c>
      <c r="AM306" s="126" t="str">
        <f t="shared" si="112"/>
        <v/>
      </c>
      <c r="AN306" s="342">
        <f t="shared" ca="1" si="113"/>
        <v>6105.4488522377851</v>
      </c>
      <c r="AO306" s="290"/>
      <c r="AP306" s="503">
        <f t="shared" ca="1" si="114"/>
        <v>37848.425749466805</v>
      </c>
      <c r="AQ306" s="504" t="str">
        <f t="shared" si="115"/>
        <v/>
      </c>
      <c r="AR306" s="504" t="str">
        <f t="shared" si="116"/>
        <v/>
      </c>
      <c r="AS306" s="504" t="str">
        <f t="shared" si="117"/>
        <v/>
      </c>
      <c r="AT306" s="504" t="str">
        <f t="shared" si="118"/>
        <v/>
      </c>
      <c r="AU306" s="504" t="str">
        <f t="shared" si="119"/>
        <v/>
      </c>
      <c r="AV306" s="504" t="str">
        <f t="shared" si="120"/>
        <v/>
      </c>
      <c r="AW306" s="504" t="str">
        <f t="shared" si="121"/>
        <v/>
      </c>
      <c r="AX306" s="507">
        <f t="shared" ca="1" si="122"/>
        <v>37848.425749466805</v>
      </c>
      <c r="AY306" s="290"/>
    </row>
    <row r="307" spans="1:51" x14ac:dyDescent="0.35">
      <c r="A307" s="290"/>
      <c r="B307" s="476" t="s">
        <v>292</v>
      </c>
      <c r="C307" s="477" t="s">
        <v>3143</v>
      </c>
      <c r="D307" s="103" t="s">
        <v>254</v>
      </c>
      <c r="E307" s="103"/>
      <c r="F307" s="360" t="s">
        <v>1035</v>
      </c>
      <c r="G307" s="360">
        <v>225</v>
      </c>
      <c r="H307" s="360"/>
      <c r="I307" s="360" t="s">
        <v>247</v>
      </c>
      <c r="J307" s="104"/>
      <c r="K307" s="431">
        <v>40.057699999999997</v>
      </c>
      <c r="L307" s="138" t="str">
        <f t="shared" si="123"/>
        <v/>
      </c>
      <c r="M307" s="139">
        <f t="shared" si="125"/>
        <v>0</v>
      </c>
      <c r="N307" s="140">
        <f t="shared" si="124"/>
        <v>430.41982199089034</v>
      </c>
      <c r="O307" s="337">
        <f t="shared" si="129"/>
        <v>17241.628103364488</v>
      </c>
      <c r="P307" s="109">
        <v>1</v>
      </c>
      <c r="Q307" s="143">
        <f t="shared" si="126"/>
        <v>17241.628103364488</v>
      </c>
      <c r="R307" s="111">
        <v>0.13</v>
      </c>
      <c r="S307" s="139">
        <f t="shared" si="127"/>
        <v>19483.039756801871</v>
      </c>
      <c r="T307" s="428"/>
      <c r="U307" s="147">
        <f t="shared" si="128"/>
        <v>19483.039756801871</v>
      </c>
      <c r="V307" s="290"/>
      <c r="W307" s="115" t="s">
        <v>115</v>
      </c>
      <c r="X307" s="116"/>
      <c r="Y307" s="116"/>
      <c r="Z307" s="116"/>
      <c r="AA307" s="116"/>
      <c r="AB307" s="116"/>
      <c r="AC307" s="116"/>
      <c r="AD307" s="117"/>
      <c r="AE307" s="296"/>
      <c r="AF307" s="124">
        <f t="shared" ca="1" si="105"/>
        <v>6105.4488522377851</v>
      </c>
      <c r="AG307" s="125" t="str">
        <f t="shared" si="106"/>
        <v/>
      </c>
      <c r="AH307" s="125" t="str">
        <f t="shared" si="107"/>
        <v/>
      </c>
      <c r="AI307" s="125" t="str">
        <f t="shared" si="108"/>
        <v/>
      </c>
      <c r="AJ307" s="125" t="str">
        <f t="shared" si="109"/>
        <v/>
      </c>
      <c r="AK307" s="125" t="str">
        <f t="shared" si="110"/>
        <v/>
      </c>
      <c r="AL307" s="125" t="str">
        <f t="shared" si="111"/>
        <v/>
      </c>
      <c r="AM307" s="126" t="str">
        <f t="shared" si="112"/>
        <v/>
      </c>
      <c r="AN307" s="342">
        <f t="shared" ca="1" si="113"/>
        <v>6105.4488522377851</v>
      </c>
      <c r="AO307" s="290"/>
      <c r="AP307" s="503">
        <f t="shared" ca="1" si="114"/>
        <v>19483.039756801871</v>
      </c>
      <c r="AQ307" s="504" t="str">
        <f t="shared" si="115"/>
        <v/>
      </c>
      <c r="AR307" s="504" t="str">
        <f t="shared" si="116"/>
        <v/>
      </c>
      <c r="AS307" s="504" t="str">
        <f t="shared" si="117"/>
        <v/>
      </c>
      <c r="AT307" s="504" t="str">
        <f t="shared" si="118"/>
        <v/>
      </c>
      <c r="AU307" s="504" t="str">
        <f t="shared" si="119"/>
        <v/>
      </c>
      <c r="AV307" s="504" t="str">
        <f t="shared" si="120"/>
        <v/>
      </c>
      <c r="AW307" s="504" t="str">
        <f t="shared" si="121"/>
        <v/>
      </c>
      <c r="AX307" s="507">
        <f t="shared" ca="1" si="122"/>
        <v>19483.039756801871</v>
      </c>
      <c r="AY307" s="290"/>
    </row>
    <row r="308" spans="1:51" x14ac:dyDescent="0.35">
      <c r="A308" s="290"/>
      <c r="B308" s="476" t="s">
        <v>293</v>
      </c>
      <c r="C308" s="477" t="s">
        <v>3144</v>
      </c>
      <c r="D308" s="103" t="s">
        <v>254</v>
      </c>
      <c r="E308" s="103"/>
      <c r="F308" s="360" t="s">
        <v>1035</v>
      </c>
      <c r="G308" s="360">
        <v>375</v>
      </c>
      <c r="H308" s="360"/>
      <c r="I308" s="360" t="s">
        <v>250</v>
      </c>
      <c r="J308" s="104"/>
      <c r="K308" s="431">
        <v>40.7029</v>
      </c>
      <c r="L308" s="138" t="str">
        <f t="shared" si="123"/>
        <v/>
      </c>
      <c r="M308" s="139">
        <f t="shared" si="125"/>
        <v>0</v>
      </c>
      <c r="N308" s="140">
        <f t="shared" si="124"/>
        <v>900.7759335185624</v>
      </c>
      <c r="O308" s="337">
        <f t="shared" si="129"/>
        <v>36664.192744412692</v>
      </c>
      <c r="P308" s="109">
        <v>1</v>
      </c>
      <c r="Q308" s="143">
        <f t="shared" si="126"/>
        <v>36664.192744412692</v>
      </c>
      <c r="R308" s="111">
        <v>0.13</v>
      </c>
      <c r="S308" s="139">
        <f t="shared" si="127"/>
        <v>41430.537801186336</v>
      </c>
      <c r="T308" s="428"/>
      <c r="U308" s="147">
        <f t="shared" si="128"/>
        <v>41430.537801186336</v>
      </c>
      <c r="V308" s="290"/>
      <c r="W308" s="115" t="s">
        <v>115</v>
      </c>
      <c r="X308" s="116"/>
      <c r="Y308" s="116"/>
      <c r="Z308" s="116"/>
      <c r="AA308" s="116"/>
      <c r="AB308" s="116"/>
      <c r="AC308" s="116"/>
      <c r="AD308" s="117"/>
      <c r="AE308" s="296"/>
      <c r="AF308" s="124">
        <f t="shared" ca="1" si="105"/>
        <v>6105.4488522377851</v>
      </c>
      <c r="AG308" s="125" t="str">
        <f t="shared" si="106"/>
        <v/>
      </c>
      <c r="AH308" s="125" t="str">
        <f t="shared" si="107"/>
        <v/>
      </c>
      <c r="AI308" s="125" t="str">
        <f t="shared" si="108"/>
        <v/>
      </c>
      <c r="AJ308" s="125" t="str">
        <f t="shared" si="109"/>
        <v/>
      </c>
      <c r="AK308" s="125" t="str">
        <f t="shared" si="110"/>
        <v/>
      </c>
      <c r="AL308" s="125" t="str">
        <f t="shared" si="111"/>
        <v/>
      </c>
      <c r="AM308" s="126" t="str">
        <f t="shared" si="112"/>
        <v/>
      </c>
      <c r="AN308" s="342">
        <f t="shared" ca="1" si="113"/>
        <v>6105.4488522377851</v>
      </c>
      <c r="AO308" s="290"/>
      <c r="AP308" s="503">
        <f t="shared" ca="1" si="114"/>
        <v>41430.537801186336</v>
      </c>
      <c r="AQ308" s="504" t="str">
        <f t="shared" si="115"/>
        <v/>
      </c>
      <c r="AR308" s="504" t="str">
        <f t="shared" si="116"/>
        <v/>
      </c>
      <c r="AS308" s="504" t="str">
        <f t="shared" si="117"/>
        <v/>
      </c>
      <c r="AT308" s="504" t="str">
        <f t="shared" si="118"/>
        <v/>
      </c>
      <c r="AU308" s="504" t="str">
        <f t="shared" si="119"/>
        <v/>
      </c>
      <c r="AV308" s="504" t="str">
        <f t="shared" si="120"/>
        <v/>
      </c>
      <c r="AW308" s="504" t="str">
        <f t="shared" si="121"/>
        <v/>
      </c>
      <c r="AX308" s="507">
        <f t="shared" ca="1" si="122"/>
        <v>41430.537801186336</v>
      </c>
      <c r="AY308" s="290"/>
    </row>
    <row r="309" spans="1:51" x14ac:dyDescent="0.35">
      <c r="A309" s="290"/>
      <c r="B309" s="476" t="s">
        <v>294</v>
      </c>
      <c r="C309" s="477" t="e">
        <v>#N/A</v>
      </c>
      <c r="D309" s="103" t="s">
        <v>254</v>
      </c>
      <c r="E309" s="103"/>
      <c r="F309" s="360" t="s">
        <v>1035</v>
      </c>
      <c r="G309" s="360">
        <v>225</v>
      </c>
      <c r="H309" s="360"/>
      <c r="I309" s="360" t="s">
        <v>247</v>
      </c>
      <c r="J309" s="104"/>
      <c r="K309" s="431">
        <v>41.413499999999999</v>
      </c>
      <c r="L309" s="138" t="str">
        <f t="shared" si="123"/>
        <v/>
      </c>
      <c r="M309" s="139">
        <f t="shared" si="125"/>
        <v>0</v>
      </c>
      <c r="N309" s="140">
        <f t="shared" si="124"/>
        <v>430.41982199089034</v>
      </c>
      <c r="O309" s="337">
        <f t="shared" si="129"/>
        <v>17825.191298019738</v>
      </c>
      <c r="P309" s="109">
        <v>1</v>
      </c>
      <c r="Q309" s="143">
        <f t="shared" si="126"/>
        <v>17825.191298019738</v>
      </c>
      <c r="R309" s="111">
        <v>0.13</v>
      </c>
      <c r="S309" s="139">
        <f t="shared" si="127"/>
        <v>20142.4661667623</v>
      </c>
      <c r="T309" s="428"/>
      <c r="U309" s="147">
        <f t="shared" si="128"/>
        <v>20142.4661667623</v>
      </c>
      <c r="V309" s="290"/>
      <c r="W309" s="115" t="s">
        <v>115</v>
      </c>
      <c r="X309" s="116"/>
      <c r="Y309" s="116"/>
      <c r="Z309" s="116"/>
      <c r="AA309" s="116"/>
      <c r="AB309" s="116"/>
      <c r="AC309" s="116"/>
      <c r="AD309" s="117"/>
      <c r="AE309" s="296"/>
      <c r="AF309" s="124">
        <f t="shared" ca="1" si="105"/>
        <v>6105.4488522377851</v>
      </c>
      <c r="AG309" s="125" t="str">
        <f t="shared" si="106"/>
        <v/>
      </c>
      <c r="AH309" s="125" t="str">
        <f t="shared" si="107"/>
        <v/>
      </c>
      <c r="AI309" s="125" t="str">
        <f t="shared" si="108"/>
        <v/>
      </c>
      <c r="AJ309" s="125" t="str">
        <f t="shared" si="109"/>
        <v/>
      </c>
      <c r="AK309" s="125" t="str">
        <f t="shared" si="110"/>
        <v/>
      </c>
      <c r="AL309" s="125" t="str">
        <f t="shared" si="111"/>
        <v/>
      </c>
      <c r="AM309" s="126" t="str">
        <f t="shared" si="112"/>
        <v/>
      </c>
      <c r="AN309" s="342">
        <f t="shared" ca="1" si="113"/>
        <v>6105.4488522377851</v>
      </c>
      <c r="AO309" s="290"/>
      <c r="AP309" s="503">
        <f t="shared" ca="1" si="114"/>
        <v>20142.4661667623</v>
      </c>
      <c r="AQ309" s="504" t="str">
        <f t="shared" si="115"/>
        <v/>
      </c>
      <c r="AR309" s="504" t="str">
        <f t="shared" si="116"/>
        <v/>
      </c>
      <c r="AS309" s="504" t="str">
        <f t="shared" si="117"/>
        <v/>
      </c>
      <c r="AT309" s="504" t="str">
        <f t="shared" si="118"/>
        <v/>
      </c>
      <c r="AU309" s="504" t="str">
        <f t="shared" si="119"/>
        <v/>
      </c>
      <c r="AV309" s="504" t="str">
        <f t="shared" si="120"/>
        <v/>
      </c>
      <c r="AW309" s="504" t="str">
        <f t="shared" si="121"/>
        <v/>
      </c>
      <c r="AX309" s="507">
        <f t="shared" ca="1" si="122"/>
        <v>20142.4661667623</v>
      </c>
      <c r="AY309" s="290"/>
    </row>
    <row r="310" spans="1:51" x14ac:dyDescent="0.35">
      <c r="A310" s="290"/>
      <c r="B310" s="476" t="s">
        <v>295</v>
      </c>
      <c r="C310" s="477" t="e">
        <v>#N/A</v>
      </c>
      <c r="D310" s="103" t="s">
        <v>254</v>
      </c>
      <c r="E310" s="103"/>
      <c r="F310" s="360" t="s">
        <v>1035</v>
      </c>
      <c r="G310" s="360">
        <v>225</v>
      </c>
      <c r="H310" s="360"/>
      <c r="I310" s="360" t="s">
        <v>247</v>
      </c>
      <c r="J310" s="104"/>
      <c r="K310" s="431">
        <v>46.625300000000003</v>
      </c>
      <c r="L310" s="138" t="str">
        <f t="shared" si="123"/>
        <v/>
      </c>
      <c r="M310" s="139">
        <f t="shared" si="125"/>
        <v>0</v>
      </c>
      <c r="N310" s="140">
        <f t="shared" si="124"/>
        <v>430.41982199089034</v>
      </c>
      <c r="O310" s="337">
        <f t="shared" si="129"/>
        <v>20068.453326271861</v>
      </c>
      <c r="P310" s="109">
        <v>1</v>
      </c>
      <c r="Q310" s="143">
        <f t="shared" si="126"/>
        <v>20068.453326271861</v>
      </c>
      <c r="R310" s="111">
        <v>0.13</v>
      </c>
      <c r="S310" s="139">
        <f t="shared" si="127"/>
        <v>22677.352258687202</v>
      </c>
      <c r="T310" s="428"/>
      <c r="U310" s="147">
        <f t="shared" si="128"/>
        <v>22677.352258687202</v>
      </c>
      <c r="V310" s="290"/>
      <c r="W310" s="115" t="s">
        <v>115</v>
      </c>
      <c r="X310" s="116"/>
      <c r="Y310" s="116"/>
      <c r="Z310" s="116"/>
      <c r="AA310" s="116"/>
      <c r="AB310" s="116"/>
      <c r="AC310" s="116"/>
      <c r="AD310" s="117"/>
      <c r="AE310" s="296"/>
      <c r="AF310" s="124">
        <f t="shared" ca="1" si="105"/>
        <v>6105.4488522377851</v>
      </c>
      <c r="AG310" s="125" t="str">
        <f t="shared" si="106"/>
        <v/>
      </c>
      <c r="AH310" s="125" t="str">
        <f t="shared" si="107"/>
        <v/>
      </c>
      <c r="AI310" s="125" t="str">
        <f t="shared" si="108"/>
        <v/>
      </c>
      <c r="AJ310" s="125" t="str">
        <f t="shared" si="109"/>
        <v/>
      </c>
      <c r="AK310" s="125" t="str">
        <f t="shared" si="110"/>
        <v/>
      </c>
      <c r="AL310" s="125" t="str">
        <f t="shared" si="111"/>
        <v/>
      </c>
      <c r="AM310" s="126" t="str">
        <f t="shared" si="112"/>
        <v/>
      </c>
      <c r="AN310" s="342">
        <f t="shared" ca="1" si="113"/>
        <v>6105.4488522377851</v>
      </c>
      <c r="AO310" s="290"/>
      <c r="AP310" s="503">
        <f t="shared" ca="1" si="114"/>
        <v>22677.352258687202</v>
      </c>
      <c r="AQ310" s="504" t="str">
        <f t="shared" si="115"/>
        <v/>
      </c>
      <c r="AR310" s="504" t="str">
        <f t="shared" si="116"/>
        <v/>
      </c>
      <c r="AS310" s="504" t="str">
        <f t="shared" si="117"/>
        <v/>
      </c>
      <c r="AT310" s="504" t="str">
        <f t="shared" si="118"/>
        <v/>
      </c>
      <c r="AU310" s="504" t="str">
        <f t="shared" si="119"/>
        <v/>
      </c>
      <c r="AV310" s="504" t="str">
        <f t="shared" si="120"/>
        <v/>
      </c>
      <c r="AW310" s="504" t="str">
        <f t="shared" si="121"/>
        <v/>
      </c>
      <c r="AX310" s="507">
        <f t="shared" ca="1" si="122"/>
        <v>22677.352258687202</v>
      </c>
      <c r="AY310" s="290"/>
    </row>
    <row r="311" spans="1:51" x14ac:dyDescent="0.35">
      <c r="A311" s="290"/>
      <c r="B311" s="476" t="s">
        <v>296</v>
      </c>
      <c r="C311" s="477" t="s">
        <v>2983</v>
      </c>
      <c r="D311" s="103" t="s">
        <v>254</v>
      </c>
      <c r="E311" s="103"/>
      <c r="F311" s="360" t="s">
        <v>1035</v>
      </c>
      <c r="G311" s="360">
        <v>225</v>
      </c>
      <c r="H311" s="360"/>
      <c r="I311" s="360" t="s">
        <v>247</v>
      </c>
      <c r="J311" s="104"/>
      <c r="K311" s="431">
        <v>51.374499999999998</v>
      </c>
      <c r="L311" s="138" t="str">
        <f t="shared" si="123"/>
        <v/>
      </c>
      <c r="M311" s="139">
        <f t="shared" si="125"/>
        <v>0</v>
      </c>
      <c r="N311" s="140">
        <f t="shared" si="124"/>
        <v>430.41982199089034</v>
      </c>
      <c r="O311" s="337">
        <f t="shared" si="129"/>
        <v>22112.603144870995</v>
      </c>
      <c r="P311" s="109">
        <v>1</v>
      </c>
      <c r="Q311" s="143">
        <f t="shared" si="126"/>
        <v>22112.603144870995</v>
      </c>
      <c r="R311" s="111">
        <v>0.13</v>
      </c>
      <c r="S311" s="139">
        <f t="shared" si="127"/>
        <v>24987.241553704222</v>
      </c>
      <c r="T311" s="428"/>
      <c r="U311" s="147">
        <f t="shared" si="128"/>
        <v>24987.241553704222</v>
      </c>
      <c r="V311" s="290"/>
      <c r="W311" s="115" t="s">
        <v>115</v>
      </c>
      <c r="X311" s="116"/>
      <c r="Y311" s="116"/>
      <c r="Z311" s="116"/>
      <c r="AA311" s="116"/>
      <c r="AB311" s="116"/>
      <c r="AC311" s="116"/>
      <c r="AD311" s="117"/>
      <c r="AE311" s="296"/>
      <c r="AF311" s="124">
        <f t="shared" ca="1" si="105"/>
        <v>6105.4488522377851</v>
      </c>
      <c r="AG311" s="125" t="str">
        <f t="shared" si="106"/>
        <v/>
      </c>
      <c r="AH311" s="125" t="str">
        <f t="shared" si="107"/>
        <v/>
      </c>
      <c r="AI311" s="125" t="str">
        <f t="shared" si="108"/>
        <v/>
      </c>
      <c r="AJ311" s="125" t="str">
        <f t="shared" si="109"/>
        <v/>
      </c>
      <c r="AK311" s="125" t="str">
        <f t="shared" si="110"/>
        <v/>
      </c>
      <c r="AL311" s="125" t="str">
        <f t="shared" si="111"/>
        <v/>
      </c>
      <c r="AM311" s="126" t="str">
        <f t="shared" si="112"/>
        <v/>
      </c>
      <c r="AN311" s="342">
        <f t="shared" ca="1" si="113"/>
        <v>6105.4488522377851</v>
      </c>
      <c r="AO311" s="290"/>
      <c r="AP311" s="503">
        <f t="shared" ca="1" si="114"/>
        <v>24987.241553704222</v>
      </c>
      <c r="AQ311" s="504" t="str">
        <f t="shared" si="115"/>
        <v/>
      </c>
      <c r="AR311" s="504" t="str">
        <f t="shared" si="116"/>
        <v/>
      </c>
      <c r="AS311" s="504" t="str">
        <f t="shared" si="117"/>
        <v/>
      </c>
      <c r="AT311" s="504" t="str">
        <f t="shared" si="118"/>
        <v/>
      </c>
      <c r="AU311" s="504" t="str">
        <f t="shared" si="119"/>
        <v/>
      </c>
      <c r="AV311" s="504" t="str">
        <f t="shared" si="120"/>
        <v/>
      </c>
      <c r="AW311" s="504" t="str">
        <f t="shared" si="121"/>
        <v/>
      </c>
      <c r="AX311" s="507">
        <f t="shared" ca="1" si="122"/>
        <v>24987.241553704222</v>
      </c>
      <c r="AY311" s="290"/>
    </row>
    <row r="312" spans="1:51" x14ac:dyDescent="0.35">
      <c r="A312" s="290"/>
      <c r="B312" s="476" t="s">
        <v>297</v>
      </c>
      <c r="C312" s="477" t="s">
        <v>2958</v>
      </c>
      <c r="D312" s="103" t="s">
        <v>254</v>
      </c>
      <c r="E312" s="103"/>
      <c r="F312" s="360" t="s">
        <v>1035</v>
      </c>
      <c r="G312" s="360">
        <v>375</v>
      </c>
      <c r="H312" s="360"/>
      <c r="I312" s="360" t="s">
        <v>250</v>
      </c>
      <c r="J312" s="104"/>
      <c r="K312" s="431">
        <v>53.461500000000001</v>
      </c>
      <c r="L312" s="138" t="str">
        <f t="shared" si="123"/>
        <v/>
      </c>
      <c r="M312" s="139">
        <f t="shared" si="125"/>
        <v>0</v>
      </c>
      <c r="N312" s="140">
        <f t="shared" si="124"/>
        <v>900.7759335185624</v>
      </c>
      <c r="O312" s="337">
        <f t="shared" si="129"/>
        <v>48156.832569802624</v>
      </c>
      <c r="P312" s="109">
        <v>1</v>
      </c>
      <c r="Q312" s="143">
        <f t="shared" si="126"/>
        <v>48156.832569802624</v>
      </c>
      <c r="R312" s="111">
        <v>0.13</v>
      </c>
      <c r="S312" s="139">
        <f t="shared" si="127"/>
        <v>54417.22080387696</v>
      </c>
      <c r="T312" s="428"/>
      <c r="U312" s="147">
        <f t="shared" si="128"/>
        <v>54417.22080387696</v>
      </c>
      <c r="V312" s="290"/>
      <c r="W312" s="115" t="s">
        <v>115</v>
      </c>
      <c r="X312" s="116"/>
      <c r="Y312" s="116"/>
      <c r="Z312" s="116"/>
      <c r="AA312" s="116"/>
      <c r="AB312" s="116"/>
      <c r="AC312" s="116"/>
      <c r="AD312" s="117"/>
      <c r="AE312" s="296"/>
      <c r="AF312" s="124">
        <f t="shared" ca="1" si="105"/>
        <v>6105.4488522377851</v>
      </c>
      <c r="AG312" s="125" t="str">
        <f t="shared" si="106"/>
        <v/>
      </c>
      <c r="AH312" s="125" t="str">
        <f t="shared" si="107"/>
        <v/>
      </c>
      <c r="AI312" s="125" t="str">
        <f t="shared" si="108"/>
        <v/>
      </c>
      <c r="AJ312" s="125" t="str">
        <f t="shared" si="109"/>
        <v/>
      </c>
      <c r="AK312" s="125" t="str">
        <f t="shared" si="110"/>
        <v/>
      </c>
      <c r="AL312" s="125" t="str">
        <f t="shared" si="111"/>
        <v/>
      </c>
      <c r="AM312" s="126" t="str">
        <f t="shared" si="112"/>
        <v/>
      </c>
      <c r="AN312" s="342">
        <f t="shared" ca="1" si="113"/>
        <v>6105.4488522377851</v>
      </c>
      <c r="AO312" s="290"/>
      <c r="AP312" s="503">
        <f t="shared" ca="1" si="114"/>
        <v>54417.22080387696</v>
      </c>
      <c r="AQ312" s="504" t="str">
        <f t="shared" si="115"/>
        <v/>
      </c>
      <c r="AR312" s="504" t="str">
        <f t="shared" si="116"/>
        <v/>
      </c>
      <c r="AS312" s="504" t="str">
        <f t="shared" si="117"/>
        <v/>
      </c>
      <c r="AT312" s="504" t="str">
        <f t="shared" si="118"/>
        <v/>
      </c>
      <c r="AU312" s="504" t="str">
        <f t="shared" si="119"/>
        <v/>
      </c>
      <c r="AV312" s="504" t="str">
        <f t="shared" si="120"/>
        <v/>
      </c>
      <c r="AW312" s="504" t="str">
        <f t="shared" si="121"/>
        <v/>
      </c>
      <c r="AX312" s="507">
        <f t="shared" ca="1" si="122"/>
        <v>54417.22080387696</v>
      </c>
      <c r="AY312" s="290"/>
    </row>
    <row r="313" spans="1:51" x14ac:dyDescent="0.35">
      <c r="A313" s="290"/>
      <c r="B313" s="476" t="s">
        <v>298</v>
      </c>
      <c r="C313" s="477" t="s">
        <v>3095</v>
      </c>
      <c r="D313" s="103" t="s">
        <v>254</v>
      </c>
      <c r="E313" s="103"/>
      <c r="F313" s="360" t="s">
        <v>1035</v>
      </c>
      <c r="G313" s="360">
        <v>375</v>
      </c>
      <c r="H313" s="360"/>
      <c r="I313" s="360" t="s">
        <v>250</v>
      </c>
      <c r="J313" s="104"/>
      <c r="K313" s="431">
        <v>55.319699999999997</v>
      </c>
      <c r="L313" s="138" t="str">
        <f t="shared" si="123"/>
        <v/>
      </c>
      <c r="M313" s="139">
        <f t="shared" si="125"/>
        <v>0</v>
      </c>
      <c r="N313" s="140">
        <f t="shared" si="124"/>
        <v>900.7759335185624</v>
      </c>
      <c r="O313" s="337">
        <f t="shared" si="129"/>
        <v>49830.654409466813</v>
      </c>
      <c r="P313" s="109">
        <v>1</v>
      </c>
      <c r="Q313" s="143">
        <f t="shared" si="126"/>
        <v>49830.654409466813</v>
      </c>
      <c r="R313" s="111">
        <v>0.13</v>
      </c>
      <c r="S313" s="139">
        <f t="shared" si="127"/>
        <v>56308.639482697494</v>
      </c>
      <c r="T313" s="428"/>
      <c r="U313" s="147">
        <f t="shared" si="128"/>
        <v>56308.639482697494</v>
      </c>
      <c r="V313" s="290"/>
      <c r="W313" s="115" t="s">
        <v>115</v>
      </c>
      <c r="X313" s="116"/>
      <c r="Y313" s="116"/>
      <c r="Z313" s="116"/>
      <c r="AA313" s="116"/>
      <c r="AB313" s="116"/>
      <c r="AC313" s="116"/>
      <c r="AD313" s="117"/>
      <c r="AE313" s="296"/>
      <c r="AF313" s="124">
        <f t="shared" ca="1" si="105"/>
        <v>6105.4488522377851</v>
      </c>
      <c r="AG313" s="125" t="str">
        <f t="shared" si="106"/>
        <v/>
      </c>
      <c r="AH313" s="125" t="str">
        <f t="shared" si="107"/>
        <v/>
      </c>
      <c r="AI313" s="125" t="str">
        <f t="shared" si="108"/>
        <v/>
      </c>
      <c r="AJ313" s="125" t="str">
        <f t="shared" si="109"/>
        <v/>
      </c>
      <c r="AK313" s="125" t="str">
        <f t="shared" si="110"/>
        <v/>
      </c>
      <c r="AL313" s="125" t="str">
        <f t="shared" si="111"/>
        <v/>
      </c>
      <c r="AM313" s="126" t="str">
        <f t="shared" si="112"/>
        <v/>
      </c>
      <c r="AN313" s="342">
        <f t="shared" ca="1" si="113"/>
        <v>6105.4488522377851</v>
      </c>
      <c r="AO313" s="290"/>
      <c r="AP313" s="503">
        <f t="shared" ca="1" si="114"/>
        <v>56308.639482697494</v>
      </c>
      <c r="AQ313" s="504" t="str">
        <f t="shared" si="115"/>
        <v/>
      </c>
      <c r="AR313" s="504" t="str">
        <f t="shared" si="116"/>
        <v/>
      </c>
      <c r="AS313" s="504" t="str">
        <f t="shared" si="117"/>
        <v/>
      </c>
      <c r="AT313" s="504" t="str">
        <f t="shared" si="118"/>
        <v/>
      </c>
      <c r="AU313" s="504" t="str">
        <f t="shared" si="119"/>
        <v/>
      </c>
      <c r="AV313" s="504" t="str">
        <f t="shared" si="120"/>
        <v/>
      </c>
      <c r="AW313" s="504" t="str">
        <f t="shared" si="121"/>
        <v/>
      </c>
      <c r="AX313" s="507">
        <f t="shared" ca="1" si="122"/>
        <v>56308.639482697494</v>
      </c>
      <c r="AY313" s="290"/>
    </row>
    <row r="314" spans="1:51" x14ac:dyDescent="0.35">
      <c r="A314" s="290"/>
      <c r="B314" s="476" t="s">
        <v>299</v>
      </c>
      <c r="C314" s="477" t="s">
        <v>3145</v>
      </c>
      <c r="D314" s="103" t="s">
        <v>254</v>
      </c>
      <c r="E314" s="103"/>
      <c r="F314" s="360" t="s">
        <v>1035</v>
      </c>
      <c r="G314" s="360">
        <v>225</v>
      </c>
      <c r="H314" s="360"/>
      <c r="I314" s="360" t="s">
        <v>247</v>
      </c>
      <c r="J314" s="104"/>
      <c r="K314" s="431">
        <v>58.642800000000001</v>
      </c>
      <c r="L314" s="138" t="str">
        <f t="shared" si="123"/>
        <v/>
      </c>
      <c r="M314" s="139">
        <f t="shared" si="125"/>
        <v>0</v>
      </c>
      <c r="N314" s="140">
        <f t="shared" si="124"/>
        <v>430.41982199089034</v>
      </c>
      <c r="O314" s="337">
        <f t="shared" si="129"/>
        <v>25241.023537047386</v>
      </c>
      <c r="P314" s="109">
        <v>1</v>
      </c>
      <c r="Q314" s="143">
        <f t="shared" si="126"/>
        <v>25241.023537047386</v>
      </c>
      <c r="R314" s="111">
        <v>0.13</v>
      </c>
      <c r="S314" s="139">
        <f t="shared" si="127"/>
        <v>28522.356596863545</v>
      </c>
      <c r="T314" s="428"/>
      <c r="U314" s="147">
        <f t="shared" si="128"/>
        <v>28522.356596863545</v>
      </c>
      <c r="V314" s="290"/>
      <c r="W314" s="115" t="s">
        <v>115</v>
      </c>
      <c r="X314" s="116"/>
      <c r="Y314" s="116"/>
      <c r="Z314" s="116"/>
      <c r="AA314" s="116"/>
      <c r="AB314" s="116"/>
      <c r="AC314" s="116"/>
      <c r="AD314" s="117"/>
      <c r="AE314" s="296"/>
      <c r="AF314" s="124">
        <f t="shared" ca="1" si="105"/>
        <v>6105.4488522377851</v>
      </c>
      <c r="AG314" s="125" t="str">
        <f t="shared" si="106"/>
        <v/>
      </c>
      <c r="AH314" s="125" t="str">
        <f t="shared" si="107"/>
        <v/>
      </c>
      <c r="AI314" s="125" t="str">
        <f t="shared" si="108"/>
        <v/>
      </c>
      <c r="AJ314" s="125" t="str">
        <f t="shared" si="109"/>
        <v/>
      </c>
      <c r="AK314" s="125" t="str">
        <f t="shared" si="110"/>
        <v/>
      </c>
      <c r="AL314" s="125" t="str">
        <f t="shared" si="111"/>
        <v/>
      </c>
      <c r="AM314" s="126" t="str">
        <f t="shared" si="112"/>
        <v/>
      </c>
      <c r="AN314" s="342">
        <f t="shared" ca="1" si="113"/>
        <v>6105.4488522377851</v>
      </c>
      <c r="AO314" s="290"/>
      <c r="AP314" s="503">
        <f t="shared" ca="1" si="114"/>
        <v>28522.356596863541</v>
      </c>
      <c r="AQ314" s="504" t="str">
        <f t="shared" si="115"/>
        <v/>
      </c>
      <c r="AR314" s="504" t="str">
        <f t="shared" si="116"/>
        <v/>
      </c>
      <c r="AS314" s="504" t="str">
        <f t="shared" si="117"/>
        <v/>
      </c>
      <c r="AT314" s="504" t="str">
        <f t="shared" si="118"/>
        <v/>
      </c>
      <c r="AU314" s="504" t="str">
        <f t="shared" si="119"/>
        <v/>
      </c>
      <c r="AV314" s="504" t="str">
        <f t="shared" si="120"/>
        <v/>
      </c>
      <c r="AW314" s="504" t="str">
        <f t="shared" si="121"/>
        <v/>
      </c>
      <c r="AX314" s="507">
        <f t="shared" ca="1" si="122"/>
        <v>28522.356596863541</v>
      </c>
      <c r="AY314" s="290"/>
    </row>
    <row r="315" spans="1:51" x14ac:dyDescent="0.35">
      <c r="A315" s="290"/>
      <c r="B315" s="476" t="s">
        <v>300</v>
      </c>
      <c r="C315" s="477" t="s">
        <v>2949</v>
      </c>
      <c r="D315" s="103" t="s">
        <v>254</v>
      </c>
      <c r="E315" s="103"/>
      <c r="F315" s="360" t="s">
        <v>1035</v>
      </c>
      <c r="G315" s="360">
        <v>450</v>
      </c>
      <c r="H315" s="360"/>
      <c r="I315" s="360" t="s">
        <v>251</v>
      </c>
      <c r="J315" s="104"/>
      <c r="K315" s="431">
        <v>67.1417</v>
      </c>
      <c r="L315" s="138" t="str">
        <f t="shared" si="123"/>
        <v/>
      </c>
      <c r="M315" s="139">
        <f t="shared" si="125"/>
        <v>0</v>
      </c>
      <c r="N315" s="140">
        <f t="shared" si="124"/>
        <v>1163.0714802465704</v>
      </c>
      <c r="O315" s="337">
        <f t="shared" si="129"/>
        <v>78090.596405271164</v>
      </c>
      <c r="P315" s="109">
        <v>1</v>
      </c>
      <c r="Q315" s="143">
        <f t="shared" si="126"/>
        <v>78090.596405271164</v>
      </c>
      <c r="R315" s="111">
        <v>0.13</v>
      </c>
      <c r="S315" s="139">
        <f t="shared" si="127"/>
        <v>88242.373937956407</v>
      </c>
      <c r="T315" s="428"/>
      <c r="U315" s="147">
        <f t="shared" si="128"/>
        <v>88242.373937956407</v>
      </c>
      <c r="V315" s="290"/>
      <c r="W315" s="115" t="s">
        <v>115</v>
      </c>
      <c r="X315" s="116"/>
      <c r="Y315" s="116"/>
      <c r="Z315" s="116"/>
      <c r="AA315" s="116"/>
      <c r="AB315" s="116"/>
      <c r="AC315" s="116"/>
      <c r="AD315" s="117"/>
      <c r="AE315" s="296"/>
      <c r="AF315" s="124">
        <f t="shared" ca="1" si="105"/>
        <v>6105.4488522377851</v>
      </c>
      <c r="AG315" s="125" t="str">
        <f t="shared" si="106"/>
        <v/>
      </c>
      <c r="AH315" s="125" t="str">
        <f t="shared" si="107"/>
        <v/>
      </c>
      <c r="AI315" s="125" t="str">
        <f t="shared" si="108"/>
        <v/>
      </c>
      <c r="AJ315" s="125" t="str">
        <f t="shared" si="109"/>
        <v/>
      </c>
      <c r="AK315" s="125" t="str">
        <f t="shared" si="110"/>
        <v/>
      </c>
      <c r="AL315" s="125" t="str">
        <f t="shared" si="111"/>
        <v/>
      </c>
      <c r="AM315" s="126" t="str">
        <f t="shared" si="112"/>
        <v/>
      </c>
      <c r="AN315" s="342">
        <f t="shared" ca="1" si="113"/>
        <v>6105.4488522377851</v>
      </c>
      <c r="AO315" s="290"/>
      <c r="AP315" s="503">
        <f t="shared" ca="1" si="114"/>
        <v>88242.373937956407</v>
      </c>
      <c r="AQ315" s="504" t="str">
        <f t="shared" si="115"/>
        <v/>
      </c>
      <c r="AR315" s="504" t="str">
        <f t="shared" si="116"/>
        <v/>
      </c>
      <c r="AS315" s="504" t="str">
        <f t="shared" si="117"/>
        <v/>
      </c>
      <c r="AT315" s="504" t="str">
        <f t="shared" si="118"/>
        <v/>
      </c>
      <c r="AU315" s="504" t="str">
        <f t="shared" si="119"/>
        <v/>
      </c>
      <c r="AV315" s="504" t="str">
        <f t="shared" si="120"/>
        <v/>
      </c>
      <c r="AW315" s="504" t="str">
        <f t="shared" si="121"/>
        <v/>
      </c>
      <c r="AX315" s="507">
        <f t="shared" ca="1" si="122"/>
        <v>88242.373937956407</v>
      </c>
      <c r="AY315" s="290"/>
    </row>
    <row r="316" spans="1:51" x14ac:dyDescent="0.35">
      <c r="A316" s="290"/>
      <c r="B316" s="476" t="s">
        <v>301</v>
      </c>
      <c r="C316" s="477" t="s">
        <v>3146</v>
      </c>
      <c r="D316" s="103" t="s">
        <v>254</v>
      </c>
      <c r="E316" s="103"/>
      <c r="F316" s="360" t="s">
        <v>1035</v>
      </c>
      <c r="G316" s="360">
        <v>375</v>
      </c>
      <c r="H316" s="360"/>
      <c r="I316" s="360" t="s">
        <v>250</v>
      </c>
      <c r="J316" s="104"/>
      <c r="K316" s="431">
        <v>68.454800000000006</v>
      </c>
      <c r="L316" s="138" t="str">
        <f t="shared" si="123"/>
        <v/>
      </c>
      <c r="M316" s="139">
        <f t="shared" si="125"/>
        <v>0</v>
      </c>
      <c r="N316" s="140">
        <f t="shared" si="124"/>
        <v>900.7759335185624</v>
      </c>
      <c r="O316" s="337">
        <f t="shared" si="129"/>
        <v>61662.436373826487</v>
      </c>
      <c r="P316" s="109">
        <v>1</v>
      </c>
      <c r="Q316" s="143">
        <f t="shared" si="126"/>
        <v>61662.436373826487</v>
      </c>
      <c r="R316" s="111">
        <v>0.13</v>
      </c>
      <c r="S316" s="139">
        <f t="shared" si="127"/>
        <v>69678.553102423917</v>
      </c>
      <c r="T316" s="428"/>
      <c r="U316" s="147">
        <f t="shared" si="128"/>
        <v>69678.553102423917</v>
      </c>
      <c r="V316" s="290"/>
      <c r="W316" s="115" t="s">
        <v>115</v>
      </c>
      <c r="X316" s="116"/>
      <c r="Y316" s="116"/>
      <c r="Z316" s="116"/>
      <c r="AA316" s="116"/>
      <c r="AB316" s="116"/>
      <c r="AC316" s="116"/>
      <c r="AD316" s="117"/>
      <c r="AE316" s="296"/>
      <c r="AF316" s="124">
        <f t="shared" ca="1" si="105"/>
        <v>6105.4488522377851</v>
      </c>
      <c r="AG316" s="125" t="str">
        <f t="shared" si="106"/>
        <v/>
      </c>
      <c r="AH316" s="125" t="str">
        <f t="shared" si="107"/>
        <v/>
      </c>
      <c r="AI316" s="125" t="str">
        <f t="shared" si="108"/>
        <v/>
      </c>
      <c r="AJ316" s="125" t="str">
        <f t="shared" si="109"/>
        <v/>
      </c>
      <c r="AK316" s="125" t="str">
        <f t="shared" si="110"/>
        <v/>
      </c>
      <c r="AL316" s="125" t="str">
        <f t="shared" si="111"/>
        <v/>
      </c>
      <c r="AM316" s="126" t="str">
        <f t="shared" si="112"/>
        <v/>
      </c>
      <c r="AN316" s="342">
        <f t="shared" ca="1" si="113"/>
        <v>6105.4488522377851</v>
      </c>
      <c r="AO316" s="290"/>
      <c r="AP316" s="503">
        <f t="shared" ca="1" si="114"/>
        <v>69678.553102423917</v>
      </c>
      <c r="AQ316" s="504" t="str">
        <f t="shared" si="115"/>
        <v/>
      </c>
      <c r="AR316" s="504" t="str">
        <f t="shared" si="116"/>
        <v/>
      </c>
      <c r="AS316" s="504" t="str">
        <f t="shared" si="117"/>
        <v/>
      </c>
      <c r="AT316" s="504" t="str">
        <f t="shared" si="118"/>
        <v/>
      </c>
      <c r="AU316" s="504" t="str">
        <f t="shared" si="119"/>
        <v/>
      </c>
      <c r="AV316" s="504" t="str">
        <f t="shared" si="120"/>
        <v/>
      </c>
      <c r="AW316" s="504" t="str">
        <f t="shared" si="121"/>
        <v/>
      </c>
      <c r="AX316" s="507">
        <f t="shared" ca="1" si="122"/>
        <v>69678.553102423917</v>
      </c>
      <c r="AY316" s="290"/>
    </row>
    <row r="317" spans="1:51" x14ac:dyDescent="0.35">
      <c r="A317" s="290"/>
      <c r="B317" s="476" t="s">
        <v>302</v>
      </c>
      <c r="C317" s="477" t="s">
        <v>3147</v>
      </c>
      <c r="D317" s="103" t="s">
        <v>254</v>
      </c>
      <c r="E317" s="103"/>
      <c r="F317" s="360" t="s">
        <v>1035</v>
      </c>
      <c r="G317" s="360">
        <v>375</v>
      </c>
      <c r="H317" s="360"/>
      <c r="I317" s="360" t="s">
        <v>250</v>
      </c>
      <c r="J317" s="104"/>
      <c r="K317" s="431">
        <v>68.6999</v>
      </c>
      <c r="L317" s="138" t="str">
        <f t="shared" si="123"/>
        <v/>
      </c>
      <c r="M317" s="139">
        <f t="shared" si="125"/>
        <v>0</v>
      </c>
      <c r="N317" s="140">
        <f t="shared" si="124"/>
        <v>900.7759335185624</v>
      </c>
      <c r="O317" s="337">
        <f t="shared" si="129"/>
        <v>61883.216555131883</v>
      </c>
      <c r="P317" s="109">
        <v>1</v>
      </c>
      <c r="Q317" s="143">
        <f t="shared" si="126"/>
        <v>61883.216555131883</v>
      </c>
      <c r="R317" s="111">
        <v>0.13</v>
      </c>
      <c r="S317" s="139">
        <f t="shared" si="127"/>
        <v>69928.034707299026</v>
      </c>
      <c r="T317" s="428"/>
      <c r="U317" s="147">
        <f t="shared" si="128"/>
        <v>69928.034707299026</v>
      </c>
      <c r="V317" s="290"/>
      <c r="W317" s="115" t="s">
        <v>115</v>
      </c>
      <c r="X317" s="116"/>
      <c r="Y317" s="116"/>
      <c r="Z317" s="116"/>
      <c r="AA317" s="116"/>
      <c r="AB317" s="116"/>
      <c r="AC317" s="116"/>
      <c r="AD317" s="117"/>
      <c r="AE317" s="296"/>
      <c r="AF317" s="124">
        <f t="shared" ca="1" si="105"/>
        <v>6105.4488522377851</v>
      </c>
      <c r="AG317" s="125" t="str">
        <f t="shared" si="106"/>
        <v/>
      </c>
      <c r="AH317" s="125" t="str">
        <f t="shared" si="107"/>
        <v/>
      </c>
      <c r="AI317" s="125" t="str">
        <f t="shared" si="108"/>
        <v/>
      </c>
      <c r="AJ317" s="125" t="str">
        <f t="shared" si="109"/>
        <v/>
      </c>
      <c r="AK317" s="125" t="str">
        <f t="shared" si="110"/>
        <v/>
      </c>
      <c r="AL317" s="125" t="str">
        <f t="shared" si="111"/>
        <v/>
      </c>
      <c r="AM317" s="126" t="str">
        <f t="shared" si="112"/>
        <v/>
      </c>
      <c r="AN317" s="342">
        <f t="shared" ca="1" si="113"/>
        <v>6105.4488522377851</v>
      </c>
      <c r="AO317" s="290"/>
      <c r="AP317" s="503">
        <f t="shared" ca="1" si="114"/>
        <v>69928.034707299026</v>
      </c>
      <c r="AQ317" s="504" t="str">
        <f t="shared" si="115"/>
        <v/>
      </c>
      <c r="AR317" s="504" t="str">
        <f t="shared" si="116"/>
        <v/>
      </c>
      <c r="AS317" s="504" t="str">
        <f t="shared" si="117"/>
        <v/>
      </c>
      <c r="AT317" s="504" t="str">
        <f t="shared" si="118"/>
        <v/>
      </c>
      <c r="AU317" s="504" t="str">
        <f t="shared" si="119"/>
        <v/>
      </c>
      <c r="AV317" s="504" t="str">
        <f t="shared" si="120"/>
        <v/>
      </c>
      <c r="AW317" s="504" t="str">
        <f t="shared" si="121"/>
        <v/>
      </c>
      <c r="AX317" s="507">
        <f t="shared" ca="1" si="122"/>
        <v>69928.034707299026</v>
      </c>
      <c r="AY317" s="290"/>
    </row>
    <row r="318" spans="1:51" x14ac:dyDescent="0.35">
      <c r="A318" s="290"/>
      <c r="B318" s="476" t="s">
        <v>303</v>
      </c>
      <c r="C318" s="477" t="s">
        <v>3148</v>
      </c>
      <c r="D318" s="103" t="s">
        <v>254</v>
      </c>
      <c r="E318" s="103"/>
      <c r="F318" s="360" t="s">
        <v>1035</v>
      </c>
      <c r="G318" s="360">
        <v>375</v>
      </c>
      <c r="H318" s="360"/>
      <c r="I318" s="360" t="s">
        <v>250</v>
      </c>
      <c r="J318" s="104"/>
      <c r="K318" s="431">
        <v>69.370900000000006</v>
      </c>
      <c r="L318" s="138" t="str">
        <f t="shared" si="123"/>
        <v/>
      </c>
      <c r="M318" s="139">
        <f t="shared" si="125"/>
        <v>0</v>
      </c>
      <c r="N318" s="140">
        <f t="shared" si="124"/>
        <v>900.7759335185624</v>
      </c>
      <c r="O318" s="337">
        <f t="shared" si="129"/>
        <v>62487.637206522842</v>
      </c>
      <c r="P318" s="109">
        <v>1</v>
      </c>
      <c r="Q318" s="143">
        <f t="shared" si="126"/>
        <v>62487.637206522842</v>
      </c>
      <c r="R318" s="111">
        <v>0.13</v>
      </c>
      <c r="S318" s="139">
        <f t="shared" si="127"/>
        <v>70611.030043370803</v>
      </c>
      <c r="T318" s="428"/>
      <c r="U318" s="147">
        <f t="shared" si="128"/>
        <v>70611.030043370803</v>
      </c>
      <c r="V318" s="290"/>
      <c r="W318" s="115" t="s">
        <v>115</v>
      </c>
      <c r="X318" s="116"/>
      <c r="Y318" s="116"/>
      <c r="Z318" s="116"/>
      <c r="AA318" s="116"/>
      <c r="AB318" s="116"/>
      <c r="AC318" s="116"/>
      <c r="AD318" s="117"/>
      <c r="AE318" s="296"/>
      <c r="AF318" s="124">
        <f t="shared" ca="1" si="105"/>
        <v>6105.4488522377851</v>
      </c>
      <c r="AG318" s="125" t="str">
        <f t="shared" si="106"/>
        <v/>
      </c>
      <c r="AH318" s="125" t="str">
        <f t="shared" si="107"/>
        <v/>
      </c>
      <c r="AI318" s="125" t="str">
        <f t="shared" si="108"/>
        <v/>
      </c>
      <c r="AJ318" s="125" t="str">
        <f t="shared" si="109"/>
        <v/>
      </c>
      <c r="AK318" s="125" t="str">
        <f t="shared" si="110"/>
        <v/>
      </c>
      <c r="AL318" s="125" t="str">
        <f t="shared" si="111"/>
        <v/>
      </c>
      <c r="AM318" s="126" t="str">
        <f t="shared" si="112"/>
        <v/>
      </c>
      <c r="AN318" s="342">
        <f t="shared" ca="1" si="113"/>
        <v>6105.4488522377851</v>
      </c>
      <c r="AO318" s="290"/>
      <c r="AP318" s="503">
        <f t="shared" ca="1" si="114"/>
        <v>70611.030043370803</v>
      </c>
      <c r="AQ318" s="504" t="str">
        <f t="shared" si="115"/>
        <v/>
      </c>
      <c r="AR318" s="504" t="str">
        <f t="shared" si="116"/>
        <v/>
      </c>
      <c r="AS318" s="504" t="str">
        <f t="shared" si="117"/>
        <v/>
      </c>
      <c r="AT318" s="504" t="str">
        <f t="shared" si="118"/>
        <v/>
      </c>
      <c r="AU318" s="504" t="str">
        <f t="shared" si="119"/>
        <v/>
      </c>
      <c r="AV318" s="504" t="str">
        <f t="shared" si="120"/>
        <v/>
      </c>
      <c r="AW318" s="504" t="str">
        <f t="shared" si="121"/>
        <v/>
      </c>
      <c r="AX318" s="507">
        <f t="shared" ca="1" si="122"/>
        <v>70611.030043370803</v>
      </c>
      <c r="AY318" s="290"/>
    </row>
    <row r="319" spans="1:51" x14ac:dyDescent="0.35">
      <c r="A319" s="290"/>
      <c r="B319" s="476" t="s">
        <v>304</v>
      </c>
      <c r="C319" s="477" t="s">
        <v>2970</v>
      </c>
      <c r="D319" s="103" t="s">
        <v>254</v>
      </c>
      <c r="E319" s="103"/>
      <c r="F319" s="360" t="s">
        <v>1035</v>
      </c>
      <c r="G319" s="360">
        <v>375</v>
      </c>
      <c r="H319" s="360"/>
      <c r="I319" s="360" t="s">
        <v>250</v>
      </c>
      <c r="J319" s="104"/>
      <c r="K319" s="431">
        <v>69.749899999999997</v>
      </c>
      <c r="L319" s="138" t="str">
        <f t="shared" si="123"/>
        <v/>
      </c>
      <c r="M319" s="139">
        <f t="shared" si="125"/>
        <v>0</v>
      </c>
      <c r="N319" s="140">
        <f t="shared" si="124"/>
        <v>900.7759335185624</v>
      </c>
      <c r="O319" s="337">
        <f t="shared" si="129"/>
        <v>62829.031285326375</v>
      </c>
      <c r="P319" s="109">
        <v>1</v>
      </c>
      <c r="Q319" s="143">
        <f t="shared" si="126"/>
        <v>62829.031285326375</v>
      </c>
      <c r="R319" s="111">
        <v>0.13</v>
      </c>
      <c r="S319" s="139">
        <f t="shared" si="127"/>
        <v>70996.8053524188</v>
      </c>
      <c r="T319" s="428"/>
      <c r="U319" s="147">
        <f t="shared" si="128"/>
        <v>70996.8053524188</v>
      </c>
      <c r="V319" s="290"/>
      <c r="W319" s="115" t="s">
        <v>115</v>
      </c>
      <c r="X319" s="116"/>
      <c r="Y319" s="116"/>
      <c r="Z319" s="116"/>
      <c r="AA319" s="116"/>
      <c r="AB319" s="116"/>
      <c r="AC319" s="116"/>
      <c r="AD319" s="117"/>
      <c r="AE319" s="296"/>
      <c r="AF319" s="124">
        <f t="shared" ca="1" si="105"/>
        <v>6105.4488522377851</v>
      </c>
      <c r="AG319" s="125" t="str">
        <f t="shared" si="106"/>
        <v/>
      </c>
      <c r="AH319" s="125" t="str">
        <f t="shared" si="107"/>
        <v/>
      </c>
      <c r="AI319" s="125" t="str">
        <f t="shared" si="108"/>
        <v/>
      </c>
      <c r="AJ319" s="125" t="str">
        <f t="shared" si="109"/>
        <v/>
      </c>
      <c r="AK319" s="125" t="str">
        <f t="shared" si="110"/>
        <v/>
      </c>
      <c r="AL319" s="125" t="str">
        <f t="shared" si="111"/>
        <v/>
      </c>
      <c r="AM319" s="126" t="str">
        <f t="shared" si="112"/>
        <v/>
      </c>
      <c r="AN319" s="342">
        <f t="shared" ca="1" si="113"/>
        <v>6105.4488522377851</v>
      </c>
      <c r="AO319" s="290"/>
      <c r="AP319" s="503">
        <f t="shared" ca="1" si="114"/>
        <v>70996.8053524188</v>
      </c>
      <c r="AQ319" s="504" t="str">
        <f t="shared" si="115"/>
        <v/>
      </c>
      <c r="AR319" s="504" t="str">
        <f t="shared" si="116"/>
        <v/>
      </c>
      <c r="AS319" s="504" t="str">
        <f t="shared" si="117"/>
        <v/>
      </c>
      <c r="AT319" s="504" t="str">
        <f t="shared" si="118"/>
        <v/>
      </c>
      <c r="AU319" s="504" t="str">
        <f t="shared" si="119"/>
        <v/>
      </c>
      <c r="AV319" s="504" t="str">
        <f t="shared" si="120"/>
        <v/>
      </c>
      <c r="AW319" s="504" t="str">
        <f t="shared" si="121"/>
        <v/>
      </c>
      <c r="AX319" s="507">
        <f t="shared" ca="1" si="122"/>
        <v>70996.8053524188</v>
      </c>
      <c r="AY319" s="290"/>
    </row>
    <row r="320" spans="1:51" x14ac:dyDescent="0.35">
      <c r="A320" s="290"/>
      <c r="B320" s="476" t="s">
        <v>305</v>
      </c>
      <c r="C320" s="477" t="s">
        <v>3149</v>
      </c>
      <c r="D320" s="103" t="s">
        <v>254</v>
      </c>
      <c r="E320" s="103"/>
      <c r="F320" s="360" t="s">
        <v>1035</v>
      </c>
      <c r="G320" s="360">
        <v>225</v>
      </c>
      <c r="H320" s="360"/>
      <c r="I320" s="360" t="s">
        <v>247</v>
      </c>
      <c r="J320" s="104"/>
      <c r="K320" s="431">
        <v>73.933099999999996</v>
      </c>
      <c r="L320" s="138" t="str">
        <f t="shared" si="123"/>
        <v/>
      </c>
      <c r="M320" s="139">
        <f t="shared" si="125"/>
        <v>0</v>
      </c>
      <c r="N320" s="140">
        <f t="shared" si="124"/>
        <v>430.41982199089034</v>
      </c>
      <c r="O320" s="337">
        <f t="shared" si="129"/>
        <v>31822.271741234694</v>
      </c>
      <c r="P320" s="109">
        <v>1</v>
      </c>
      <c r="Q320" s="143">
        <f t="shared" si="126"/>
        <v>31822.271741234694</v>
      </c>
      <c r="R320" s="111">
        <v>0.13</v>
      </c>
      <c r="S320" s="139">
        <f t="shared" si="127"/>
        <v>35959.167067595197</v>
      </c>
      <c r="T320" s="428"/>
      <c r="U320" s="147">
        <f t="shared" si="128"/>
        <v>35959.167067595197</v>
      </c>
      <c r="V320" s="290"/>
      <c r="W320" s="115" t="s">
        <v>115</v>
      </c>
      <c r="X320" s="116"/>
      <c r="Y320" s="116"/>
      <c r="Z320" s="116"/>
      <c r="AA320" s="116"/>
      <c r="AB320" s="116"/>
      <c r="AC320" s="116"/>
      <c r="AD320" s="117"/>
      <c r="AE320" s="296"/>
      <c r="AF320" s="124">
        <f t="shared" ca="1" si="105"/>
        <v>6105.4488522377851</v>
      </c>
      <c r="AG320" s="125" t="str">
        <f t="shared" si="106"/>
        <v/>
      </c>
      <c r="AH320" s="125" t="str">
        <f t="shared" si="107"/>
        <v/>
      </c>
      <c r="AI320" s="125" t="str">
        <f t="shared" si="108"/>
        <v/>
      </c>
      <c r="AJ320" s="125" t="str">
        <f t="shared" si="109"/>
        <v/>
      </c>
      <c r="AK320" s="125" t="str">
        <f t="shared" si="110"/>
        <v/>
      </c>
      <c r="AL320" s="125" t="str">
        <f t="shared" si="111"/>
        <v/>
      </c>
      <c r="AM320" s="126" t="str">
        <f t="shared" si="112"/>
        <v/>
      </c>
      <c r="AN320" s="342">
        <f t="shared" ca="1" si="113"/>
        <v>6105.4488522377851</v>
      </c>
      <c r="AO320" s="290"/>
      <c r="AP320" s="503">
        <f t="shared" ca="1" si="114"/>
        <v>35959.167067595197</v>
      </c>
      <c r="AQ320" s="504" t="str">
        <f t="shared" si="115"/>
        <v/>
      </c>
      <c r="AR320" s="504" t="str">
        <f t="shared" si="116"/>
        <v/>
      </c>
      <c r="AS320" s="504" t="str">
        <f t="shared" si="117"/>
        <v/>
      </c>
      <c r="AT320" s="504" t="str">
        <f t="shared" si="118"/>
        <v/>
      </c>
      <c r="AU320" s="504" t="str">
        <f t="shared" si="119"/>
        <v/>
      </c>
      <c r="AV320" s="504" t="str">
        <f t="shared" si="120"/>
        <v/>
      </c>
      <c r="AW320" s="504" t="str">
        <f t="shared" si="121"/>
        <v/>
      </c>
      <c r="AX320" s="507">
        <f t="shared" ca="1" si="122"/>
        <v>35959.167067595197</v>
      </c>
      <c r="AY320" s="290"/>
    </row>
    <row r="321" spans="1:51" x14ac:dyDescent="0.35">
      <c r="A321" s="290"/>
      <c r="B321" s="476" t="s">
        <v>306</v>
      </c>
      <c r="C321" s="477" t="s">
        <v>2991</v>
      </c>
      <c r="D321" s="103" t="s">
        <v>254</v>
      </c>
      <c r="E321" s="103"/>
      <c r="F321" s="360" t="s">
        <v>1035</v>
      </c>
      <c r="G321" s="360">
        <v>375</v>
      </c>
      <c r="H321" s="360"/>
      <c r="I321" s="360" t="s">
        <v>250</v>
      </c>
      <c r="J321" s="104"/>
      <c r="K321" s="431">
        <v>76.581900000000005</v>
      </c>
      <c r="L321" s="138" t="str">
        <f t="shared" si="123"/>
        <v/>
      </c>
      <c r="M321" s="139">
        <f t="shared" si="125"/>
        <v>0</v>
      </c>
      <c r="N321" s="140">
        <f t="shared" si="124"/>
        <v>900.7759335185624</v>
      </c>
      <c r="O321" s="337">
        <f t="shared" si="129"/>
        <v>68983.132463125192</v>
      </c>
      <c r="P321" s="109">
        <v>1</v>
      </c>
      <c r="Q321" s="143">
        <f t="shared" si="126"/>
        <v>68983.132463125192</v>
      </c>
      <c r="R321" s="111">
        <v>0.13</v>
      </c>
      <c r="S321" s="139">
        <f t="shared" si="127"/>
        <v>77950.939683331453</v>
      </c>
      <c r="T321" s="428"/>
      <c r="U321" s="147">
        <f t="shared" si="128"/>
        <v>77950.939683331453</v>
      </c>
      <c r="V321" s="290"/>
      <c r="W321" s="115" t="s">
        <v>115</v>
      </c>
      <c r="X321" s="116"/>
      <c r="Y321" s="116"/>
      <c r="Z321" s="116"/>
      <c r="AA321" s="116"/>
      <c r="AB321" s="116"/>
      <c r="AC321" s="116"/>
      <c r="AD321" s="117"/>
      <c r="AE321" s="296"/>
      <c r="AF321" s="124">
        <f t="shared" ca="1" si="105"/>
        <v>6105.4488522377851</v>
      </c>
      <c r="AG321" s="125" t="str">
        <f t="shared" si="106"/>
        <v/>
      </c>
      <c r="AH321" s="125" t="str">
        <f t="shared" si="107"/>
        <v/>
      </c>
      <c r="AI321" s="125" t="str">
        <f t="shared" si="108"/>
        <v/>
      </c>
      <c r="AJ321" s="125" t="str">
        <f t="shared" si="109"/>
        <v/>
      </c>
      <c r="AK321" s="125" t="str">
        <f t="shared" si="110"/>
        <v/>
      </c>
      <c r="AL321" s="125" t="str">
        <f t="shared" si="111"/>
        <v/>
      </c>
      <c r="AM321" s="126" t="str">
        <f t="shared" si="112"/>
        <v/>
      </c>
      <c r="AN321" s="342">
        <f t="shared" ca="1" si="113"/>
        <v>6105.4488522377851</v>
      </c>
      <c r="AO321" s="290"/>
      <c r="AP321" s="503">
        <f t="shared" ca="1" si="114"/>
        <v>77950.939683331453</v>
      </c>
      <c r="AQ321" s="504" t="str">
        <f t="shared" si="115"/>
        <v/>
      </c>
      <c r="AR321" s="504" t="str">
        <f t="shared" si="116"/>
        <v/>
      </c>
      <c r="AS321" s="504" t="str">
        <f t="shared" si="117"/>
        <v/>
      </c>
      <c r="AT321" s="504" t="str">
        <f t="shared" si="118"/>
        <v/>
      </c>
      <c r="AU321" s="504" t="str">
        <f t="shared" si="119"/>
        <v/>
      </c>
      <c r="AV321" s="504" t="str">
        <f t="shared" si="120"/>
        <v/>
      </c>
      <c r="AW321" s="504" t="str">
        <f t="shared" si="121"/>
        <v/>
      </c>
      <c r="AX321" s="507">
        <f t="shared" ca="1" si="122"/>
        <v>77950.939683331453</v>
      </c>
      <c r="AY321" s="290"/>
    </row>
    <row r="322" spans="1:51" x14ac:dyDescent="0.35">
      <c r="A322" s="290"/>
      <c r="B322" s="476" t="s">
        <v>307</v>
      </c>
      <c r="C322" s="477" t="s">
        <v>3150</v>
      </c>
      <c r="D322" s="103" t="s">
        <v>254</v>
      </c>
      <c r="E322" s="103"/>
      <c r="F322" s="360" t="s">
        <v>1035</v>
      </c>
      <c r="G322" s="360">
        <v>375</v>
      </c>
      <c r="H322" s="360"/>
      <c r="I322" s="360" t="s">
        <v>250</v>
      </c>
      <c r="J322" s="104"/>
      <c r="K322" s="431">
        <v>79.060500000000005</v>
      </c>
      <c r="L322" s="138" t="str">
        <f t="shared" si="123"/>
        <v/>
      </c>
      <c r="M322" s="139">
        <f t="shared" si="125"/>
        <v>0</v>
      </c>
      <c r="N322" s="140">
        <f t="shared" si="124"/>
        <v>900.7759335185624</v>
      </c>
      <c r="O322" s="337">
        <f t="shared" si="129"/>
        <v>71215.79569194431</v>
      </c>
      <c r="P322" s="109">
        <v>1</v>
      </c>
      <c r="Q322" s="143">
        <f t="shared" si="126"/>
        <v>71215.79569194431</v>
      </c>
      <c r="R322" s="111">
        <v>0.13</v>
      </c>
      <c r="S322" s="139">
        <f t="shared" si="127"/>
        <v>80473.849131897063</v>
      </c>
      <c r="T322" s="428"/>
      <c r="U322" s="147">
        <f t="shared" si="128"/>
        <v>80473.849131897063</v>
      </c>
      <c r="V322" s="290"/>
      <c r="W322" s="115" t="s">
        <v>115</v>
      </c>
      <c r="X322" s="116"/>
      <c r="Y322" s="116"/>
      <c r="Z322" s="116"/>
      <c r="AA322" s="116"/>
      <c r="AB322" s="116"/>
      <c r="AC322" s="116"/>
      <c r="AD322" s="117"/>
      <c r="AE322" s="296"/>
      <c r="AF322" s="124">
        <f t="shared" ca="1" si="105"/>
        <v>6105.4488522377851</v>
      </c>
      <c r="AG322" s="125" t="str">
        <f t="shared" si="106"/>
        <v/>
      </c>
      <c r="AH322" s="125" t="str">
        <f t="shared" si="107"/>
        <v/>
      </c>
      <c r="AI322" s="125" t="str">
        <f t="shared" si="108"/>
        <v/>
      </c>
      <c r="AJ322" s="125" t="str">
        <f t="shared" si="109"/>
        <v/>
      </c>
      <c r="AK322" s="125" t="str">
        <f t="shared" si="110"/>
        <v/>
      </c>
      <c r="AL322" s="125" t="str">
        <f t="shared" si="111"/>
        <v/>
      </c>
      <c r="AM322" s="126" t="str">
        <f t="shared" si="112"/>
        <v/>
      </c>
      <c r="AN322" s="342">
        <f t="shared" ca="1" si="113"/>
        <v>6105.4488522377851</v>
      </c>
      <c r="AO322" s="290"/>
      <c r="AP322" s="503">
        <f t="shared" ca="1" si="114"/>
        <v>80473.849131897063</v>
      </c>
      <c r="AQ322" s="504" t="str">
        <f t="shared" si="115"/>
        <v/>
      </c>
      <c r="AR322" s="504" t="str">
        <f t="shared" si="116"/>
        <v/>
      </c>
      <c r="AS322" s="504" t="str">
        <f t="shared" si="117"/>
        <v/>
      </c>
      <c r="AT322" s="504" t="str">
        <f t="shared" si="118"/>
        <v/>
      </c>
      <c r="AU322" s="504" t="str">
        <f t="shared" si="119"/>
        <v/>
      </c>
      <c r="AV322" s="504" t="str">
        <f t="shared" si="120"/>
        <v/>
      </c>
      <c r="AW322" s="504" t="str">
        <f t="shared" si="121"/>
        <v/>
      </c>
      <c r="AX322" s="507">
        <f t="shared" ca="1" si="122"/>
        <v>80473.849131897063</v>
      </c>
      <c r="AY322" s="290"/>
    </row>
    <row r="323" spans="1:51" x14ac:dyDescent="0.35">
      <c r="A323" s="290"/>
      <c r="B323" s="476" t="s">
        <v>308</v>
      </c>
      <c r="C323" s="477" t="e">
        <v>#N/A</v>
      </c>
      <c r="D323" s="103" t="s">
        <v>254</v>
      </c>
      <c r="E323" s="103"/>
      <c r="F323" s="360" t="s">
        <v>1035</v>
      </c>
      <c r="G323" s="360">
        <v>225</v>
      </c>
      <c r="H323" s="360"/>
      <c r="I323" s="360" t="s">
        <v>247</v>
      </c>
      <c r="J323" s="104"/>
      <c r="K323" s="431">
        <v>85.386700000000005</v>
      </c>
      <c r="L323" s="138" t="str">
        <f t="shared" si="123"/>
        <v/>
      </c>
      <c r="M323" s="139">
        <f t="shared" si="125"/>
        <v>0</v>
      </c>
      <c r="N323" s="140">
        <f t="shared" si="124"/>
        <v>430.41982199089034</v>
      </c>
      <c r="O323" s="337">
        <f t="shared" si="129"/>
        <v>36752.128214389559</v>
      </c>
      <c r="P323" s="109">
        <v>1</v>
      </c>
      <c r="Q323" s="143">
        <f t="shared" si="126"/>
        <v>36752.128214389559</v>
      </c>
      <c r="R323" s="111">
        <v>0.13</v>
      </c>
      <c r="S323" s="139">
        <f t="shared" si="127"/>
        <v>41529.904882260198</v>
      </c>
      <c r="T323" s="428"/>
      <c r="U323" s="147">
        <f t="shared" si="128"/>
        <v>41529.904882260198</v>
      </c>
      <c r="V323" s="290"/>
      <c r="W323" s="115" t="s">
        <v>115</v>
      </c>
      <c r="X323" s="116"/>
      <c r="Y323" s="116"/>
      <c r="Z323" s="116"/>
      <c r="AA323" s="116"/>
      <c r="AB323" s="116"/>
      <c r="AC323" s="116"/>
      <c r="AD323" s="117"/>
      <c r="AE323" s="296"/>
      <c r="AF323" s="124">
        <f t="shared" ca="1" si="105"/>
        <v>6105.4488522377851</v>
      </c>
      <c r="AG323" s="125" t="str">
        <f t="shared" si="106"/>
        <v/>
      </c>
      <c r="AH323" s="125" t="str">
        <f t="shared" si="107"/>
        <v/>
      </c>
      <c r="AI323" s="125" t="str">
        <f t="shared" si="108"/>
        <v/>
      </c>
      <c r="AJ323" s="125" t="str">
        <f t="shared" si="109"/>
        <v/>
      </c>
      <c r="AK323" s="125" t="str">
        <f t="shared" si="110"/>
        <v/>
      </c>
      <c r="AL323" s="125" t="str">
        <f t="shared" si="111"/>
        <v/>
      </c>
      <c r="AM323" s="126" t="str">
        <f t="shared" si="112"/>
        <v/>
      </c>
      <c r="AN323" s="342">
        <f t="shared" ca="1" si="113"/>
        <v>6105.4488522377851</v>
      </c>
      <c r="AO323" s="290"/>
      <c r="AP323" s="503">
        <f t="shared" ca="1" si="114"/>
        <v>41529.904882260198</v>
      </c>
      <c r="AQ323" s="504" t="str">
        <f t="shared" si="115"/>
        <v/>
      </c>
      <c r="AR323" s="504" t="str">
        <f t="shared" si="116"/>
        <v/>
      </c>
      <c r="AS323" s="504" t="str">
        <f t="shared" si="117"/>
        <v/>
      </c>
      <c r="AT323" s="504" t="str">
        <f t="shared" si="118"/>
        <v/>
      </c>
      <c r="AU323" s="504" t="str">
        <f t="shared" si="119"/>
        <v/>
      </c>
      <c r="AV323" s="504" t="str">
        <f t="shared" si="120"/>
        <v/>
      </c>
      <c r="AW323" s="504" t="str">
        <f t="shared" si="121"/>
        <v/>
      </c>
      <c r="AX323" s="507">
        <f t="shared" ca="1" si="122"/>
        <v>41529.904882260198</v>
      </c>
      <c r="AY323" s="290"/>
    </row>
    <row r="324" spans="1:51" x14ac:dyDescent="0.35">
      <c r="A324" s="290"/>
      <c r="B324" s="476" t="s">
        <v>309</v>
      </c>
      <c r="C324" s="477" t="s">
        <v>2971</v>
      </c>
      <c r="D324" s="103" t="s">
        <v>254</v>
      </c>
      <c r="E324" s="103"/>
      <c r="F324" s="360" t="s">
        <v>1035</v>
      </c>
      <c r="G324" s="360">
        <v>375</v>
      </c>
      <c r="H324" s="360"/>
      <c r="I324" s="360" t="s">
        <v>250</v>
      </c>
      <c r="J324" s="104"/>
      <c r="K324" s="431">
        <v>87.173500000000004</v>
      </c>
      <c r="L324" s="138" t="str">
        <f t="shared" si="123"/>
        <v/>
      </c>
      <c r="M324" s="139">
        <f t="shared" si="125"/>
        <v>0</v>
      </c>
      <c r="N324" s="140">
        <f t="shared" si="124"/>
        <v>900.7759335185624</v>
      </c>
      <c r="O324" s="337">
        <f t="shared" si="129"/>
        <v>78523.790840580405</v>
      </c>
      <c r="P324" s="109">
        <v>1</v>
      </c>
      <c r="Q324" s="143">
        <f t="shared" si="126"/>
        <v>78523.790840580405</v>
      </c>
      <c r="R324" s="111">
        <v>0.13</v>
      </c>
      <c r="S324" s="139">
        <f t="shared" si="127"/>
        <v>88731.883649855852</v>
      </c>
      <c r="T324" s="428"/>
      <c r="U324" s="147">
        <f t="shared" si="128"/>
        <v>88731.883649855852</v>
      </c>
      <c r="V324" s="290"/>
      <c r="W324" s="115" t="s">
        <v>115</v>
      </c>
      <c r="X324" s="116"/>
      <c r="Y324" s="116"/>
      <c r="Z324" s="116"/>
      <c r="AA324" s="116"/>
      <c r="AB324" s="116"/>
      <c r="AC324" s="116"/>
      <c r="AD324" s="117"/>
      <c r="AE324" s="296"/>
      <c r="AF324" s="124">
        <f t="shared" ca="1" si="105"/>
        <v>6105.4488522377851</v>
      </c>
      <c r="AG324" s="125" t="str">
        <f t="shared" si="106"/>
        <v/>
      </c>
      <c r="AH324" s="125" t="str">
        <f t="shared" si="107"/>
        <v/>
      </c>
      <c r="AI324" s="125" t="str">
        <f t="shared" si="108"/>
        <v/>
      </c>
      <c r="AJ324" s="125" t="str">
        <f t="shared" si="109"/>
        <v/>
      </c>
      <c r="AK324" s="125" t="str">
        <f t="shared" si="110"/>
        <v/>
      </c>
      <c r="AL324" s="125" t="str">
        <f t="shared" si="111"/>
        <v/>
      </c>
      <c r="AM324" s="126" t="str">
        <f t="shared" si="112"/>
        <v/>
      </c>
      <c r="AN324" s="342">
        <f t="shared" ca="1" si="113"/>
        <v>6105.4488522377851</v>
      </c>
      <c r="AO324" s="290"/>
      <c r="AP324" s="503">
        <f t="shared" ca="1" si="114"/>
        <v>88731.883649855852</v>
      </c>
      <c r="AQ324" s="504" t="str">
        <f t="shared" si="115"/>
        <v/>
      </c>
      <c r="AR324" s="504" t="str">
        <f t="shared" si="116"/>
        <v/>
      </c>
      <c r="AS324" s="504" t="str">
        <f t="shared" si="117"/>
        <v/>
      </c>
      <c r="AT324" s="504" t="str">
        <f t="shared" si="118"/>
        <v/>
      </c>
      <c r="AU324" s="504" t="str">
        <f t="shared" si="119"/>
        <v/>
      </c>
      <c r="AV324" s="504" t="str">
        <f t="shared" si="120"/>
        <v/>
      </c>
      <c r="AW324" s="504" t="str">
        <f t="shared" si="121"/>
        <v/>
      </c>
      <c r="AX324" s="507">
        <f t="shared" ca="1" si="122"/>
        <v>88731.883649855852</v>
      </c>
      <c r="AY324" s="290"/>
    </row>
    <row r="325" spans="1:51" x14ac:dyDescent="0.35">
      <c r="A325" s="290"/>
      <c r="B325" s="476" t="s">
        <v>310</v>
      </c>
      <c r="C325" s="477" t="s">
        <v>3151</v>
      </c>
      <c r="D325" s="103" t="s">
        <v>254</v>
      </c>
      <c r="E325" s="103"/>
      <c r="F325" s="360" t="s">
        <v>265</v>
      </c>
      <c r="G325" s="360">
        <v>225</v>
      </c>
      <c r="H325" s="360"/>
      <c r="I325" s="360" t="s">
        <v>1055</v>
      </c>
      <c r="J325" s="104"/>
      <c r="K325" s="431">
        <v>66.566199999999995</v>
      </c>
      <c r="L325" s="138" t="str">
        <f t="shared" si="123"/>
        <v/>
      </c>
      <c r="M325" s="139">
        <f t="shared" si="125"/>
        <v>0</v>
      </c>
      <c r="N325" s="140">
        <f t="shared" si="124"/>
        <v>430.41982199089034</v>
      </c>
      <c r="O325" s="337">
        <f t="shared" si="129"/>
        <v>28651.411954610001</v>
      </c>
      <c r="P325" s="109">
        <v>1</v>
      </c>
      <c r="Q325" s="143">
        <f t="shared" si="126"/>
        <v>28651.411954610001</v>
      </c>
      <c r="R325" s="111">
        <v>0.13</v>
      </c>
      <c r="S325" s="139">
        <f t="shared" si="127"/>
        <v>32376.095508709299</v>
      </c>
      <c r="T325" s="428"/>
      <c r="U325" s="147">
        <f t="shared" si="128"/>
        <v>32376.095508709299</v>
      </c>
      <c r="V325" s="290"/>
      <c r="W325" s="115" t="s">
        <v>115</v>
      </c>
      <c r="X325" s="116"/>
      <c r="Y325" s="116"/>
      <c r="Z325" s="116"/>
      <c r="AA325" s="116"/>
      <c r="AB325" s="116"/>
      <c r="AC325" s="116"/>
      <c r="AD325" s="117"/>
      <c r="AE325" s="296"/>
      <c r="AF325" s="124">
        <f t="shared" ca="1" si="105"/>
        <v>6105.4488522377851</v>
      </c>
      <c r="AG325" s="125" t="str">
        <f t="shared" si="106"/>
        <v/>
      </c>
      <c r="AH325" s="125" t="str">
        <f t="shared" si="107"/>
        <v/>
      </c>
      <c r="AI325" s="125" t="str">
        <f t="shared" si="108"/>
        <v/>
      </c>
      <c r="AJ325" s="125" t="str">
        <f t="shared" si="109"/>
        <v/>
      </c>
      <c r="AK325" s="125" t="str">
        <f t="shared" si="110"/>
        <v/>
      </c>
      <c r="AL325" s="125" t="str">
        <f t="shared" si="111"/>
        <v/>
      </c>
      <c r="AM325" s="126" t="str">
        <f t="shared" si="112"/>
        <v/>
      </c>
      <c r="AN325" s="342">
        <f t="shared" ca="1" si="113"/>
        <v>6105.4488522377851</v>
      </c>
      <c r="AO325" s="290"/>
      <c r="AP325" s="503">
        <f t="shared" ca="1" si="114"/>
        <v>32376.095508709299</v>
      </c>
      <c r="AQ325" s="504" t="str">
        <f t="shared" si="115"/>
        <v/>
      </c>
      <c r="AR325" s="504" t="str">
        <f t="shared" si="116"/>
        <v/>
      </c>
      <c r="AS325" s="504" t="str">
        <f t="shared" si="117"/>
        <v/>
      </c>
      <c r="AT325" s="504" t="str">
        <f t="shared" si="118"/>
        <v/>
      </c>
      <c r="AU325" s="504" t="str">
        <f t="shared" si="119"/>
        <v/>
      </c>
      <c r="AV325" s="504" t="str">
        <f t="shared" si="120"/>
        <v/>
      </c>
      <c r="AW325" s="504" t="str">
        <f t="shared" si="121"/>
        <v/>
      </c>
      <c r="AX325" s="507">
        <f t="shared" ca="1" si="122"/>
        <v>32376.095508709299</v>
      </c>
      <c r="AY325" s="290"/>
    </row>
    <row r="326" spans="1:51" x14ac:dyDescent="0.35">
      <c r="A326" s="290"/>
      <c r="B326" s="476" t="s">
        <v>311</v>
      </c>
      <c r="C326" s="477" t="s">
        <v>2997</v>
      </c>
      <c r="D326" s="103" t="s">
        <v>254</v>
      </c>
      <c r="E326" s="103"/>
      <c r="F326" s="360" t="s">
        <v>1035</v>
      </c>
      <c r="G326" s="360">
        <v>225</v>
      </c>
      <c r="H326" s="360"/>
      <c r="I326" s="360" t="s">
        <v>247</v>
      </c>
      <c r="J326" s="104"/>
      <c r="K326" s="431">
        <v>89.729600000000005</v>
      </c>
      <c r="L326" s="138" t="str">
        <f t="shared" si="123"/>
        <v/>
      </c>
      <c r="M326" s="139">
        <f t="shared" si="125"/>
        <v>0</v>
      </c>
      <c r="N326" s="140">
        <f t="shared" si="124"/>
        <v>430.41982199089034</v>
      </c>
      <c r="O326" s="337">
        <f t="shared" si="129"/>
        <v>38621.398459313794</v>
      </c>
      <c r="P326" s="109">
        <v>1</v>
      </c>
      <c r="Q326" s="143">
        <f t="shared" si="126"/>
        <v>38621.398459313794</v>
      </c>
      <c r="R326" s="111">
        <v>0.13</v>
      </c>
      <c r="S326" s="139">
        <f t="shared" si="127"/>
        <v>43642.180259024586</v>
      </c>
      <c r="T326" s="428"/>
      <c r="U326" s="147">
        <f t="shared" si="128"/>
        <v>43642.180259024586</v>
      </c>
      <c r="V326" s="290"/>
      <c r="W326" s="115" t="s">
        <v>115</v>
      </c>
      <c r="X326" s="116"/>
      <c r="Y326" s="116"/>
      <c r="Z326" s="116"/>
      <c r="AA326" s="116"/>
      <c r="AB326" s="116"/>
      <c r="AC326" s="116"/>
      <c r="AD326" s="117"/>
      <c r="AE326" s="296"/>
      <c r="AF326" s="124">
        <f t="shared" ca="1" si="105"/>
        <v>6105.4488522377851</v>
      </c>
      <c r="AG326" s="125" t="str">
        <f t="shared" si="106"/>
        <v/>
      </c>
      <c r="AH326" s="125" t="str">
        <f t="shared" si="107"/>
        <v/>
      </c>
      <c r="AI326" s="125" t="str">
        <f t="shared" si="108"/>
        <v/>
      </c>
      <c r="AJ326" s="125" t="str">
        <f t="shared" si="109"/>
        <v/>
      </c>
      <c r="AK326" s="125" t="str">
        <f t="shared" si="110"/>
        <v/>
      </c>
      <c r="AL326" s="125" t="str">
        <f t="shared" si="111"/>
        <v/>
      </c>
      <c r="AM326" s="126" t="str">
        <f t="shared" si="112"/>
        <v/>
      </c>
      <c r="AN326" s="342">
        <f t="shared" ca="1" si="113"/>
        <v>6105.4488522377851</v>
      </c>
      <c r="AO326" s="290"/>
      <c r="AP326" s="503">
        <f t="shared" ca="1" si="114"/>
        <v>43642.180259024586</v>
      </c>
      <c r="AQ326" s="504" t="str">
        <f t="shared" si="115"/>
        <v/>
      </c>
      <c r="AR326" s="504" t="str">
        <f t="shared" si="116"/>
        <v/>
      </c>
      <c r="AS326" s="504" t="str">
        <f t="shared" si="117"/>
        <v/>
      </c>
      <c r="AT326" s="504" t="str">
        <f t="shared" si="118"/>
        <v/>
      </c>
      <c r="AU326" s="504" t="str">
        <f t="shared" si="119"/>
        <v/>
      </c>
      <c r="AV326" s="504" t="str">
        <f t="shared" si="120"/>
        <v/>
      </c>
      <c r="AW326" s="504" t="str">
        <f t="shared" si="121"/>
        <v/>
      </c>
      <c r="AX326" s="507">
        <f t="shared" ca="1" si="122"/>
        <v>43642.180259024586</v>
      </c>
      <c r="AY326" s="290"/>
    </row>
    <row r="327" spans="1:51" x14ac:dyDescent="0.35">
      <c r="A327" s="290"/>
      <c r="B327" s="476" t="s">
        <v>312</v>
      </c>
      <c r="C327" s="477" t="s">
        <v>3152</v>
      </c>
      <c r="D327" s="103" t="s">
        <v>254</v>
      </c>
      <c r="E327" s="103"/>
      <c r="F327" s="360" t="s">
        <v>1035</v>
      </c>
      <c r="G327" s="360">
        <v>225</v>
      </c>
      <c r="H327" s="360"/>
      <c r="I327" s="360" t="s">
        <v>247</v>
      </c>
      <c r="J327" s="104"/>
      <c r="K327" s="431">
        <v>100.247</v>
      </c>
      <c r="L327" s="138" t="str">
        <f t="shared" si="123"/>
        <v/>
      </c>
      <c r="M327" s="139">
        <f t="shared" si="125"/>
        <v>0</v>
      </c>
      <c r="N327" s="140">
        <f t="shared" si="124"/>
        <v>430.41982199089034</v>
      </c>
      <c r="O327" s="337">
        <f t="shared" si="129"/>
        <v>43148.295895120784</v>
      </c>
      <c r="P327" s="109">
        <v>1</v>
      </c>
      <c r="Q327" s="143">
        <f t="shared" si="126"/>
        <v>43148.295895120784</v>
      </c>
      <c r="R327" s="111">
        <v>0.13</v>
      </c>
      <c r="S327" s="139">
        <f t="shared" si="127"/>
        <v>48757.574361486484</v>
      </c>
      <c r="T327" s="428"/>
      <c r="U327" s="147">
        <f t="shared" si="128"/>
        <v>48757.574361486484</v>
      </c>
      <c r="V327" s="290"/>
      <c r="W327" s="115" t="s">
        <v>115</v>
      </c>
      <c r="X327" s="116"/>
      <c r="Y327" s="116"/>
      <c r="Z327" s="116"/>
      <c r="AA327" s="116"/>
      <c r="AB327" s="116"/>
      <c r="AC327" s="116"/>
      <c r="AD327" s="117"/>
      <c r="AE327" s="296"/>
      <c r="AF327" s="124">
        <f t="shared" ca="1" si="105"/>
        <v>6105.4488522377851</v>
      </c>
      <c r="AG327" s="125" t="str">
        <f t="shared" si="106"/>
        <v/>
      </c>
      <c r="AH327" s="125" t="str">
        <f t="shared" si="107"/>
        <v/>
      </c>
      <c r="AI327" s="125" t="str">
        <f t="shared" si="108"/>
        <v/>
      </c>
      <c r="AJ327" s="125" t="str">
        <f t="shared" si="109"/>
        <v/>
      </c>
      <c r="AK327" s="125" t="str">
        <f t="shared" si="110"/>
        <v/>
      </c>
      <c r="AL327" s="125" t="str">
        <f t="shared" si="111"/>
        <v/>
      </c>
      <c r="AM327" s="126" t="str">
        <f t="shared" si="112"/>
        <v/>
      </c>
      <c r="AN327" s="342">
        <f t="shared" ca="1" si="113"/>
        <v>6105.4488522377851</v>
      </c>
      <c r="AO327" s="290"/>
      <c r="AP327" s="503">
        <f t="shared" ca="1" si="114"/>
        <v>48757.574361486484</v>
      </c>
      <c r="AQ327" s="504" t="str">
        <f t="shared" si="115"/>
        <v/>
      </c>
      <c r="AR327" s="504" t="str">
        <f t="shared" si="116"/>
        <v/>
      </c>
      <c r="AS327" s="504" t="str">
        <f t="shared" si="117"/>
        <v/>
      </c>
      <c r="AT327" s="504" t="str">
        <f t="shared" si="118"/>
        <v/>
      </c>
      <c r="AU327" s="504" t="str">
        <f t="shared" si="119"/>
        <v/>
      </c>
      <c r="AV327" s="504" t="str">
        <f t="shared" si="120"/>
        <v/>
      </c>
      <c r="AW327" s="504" t="str">
        <f t="shared" si="121"/>
        <v/>
      </c>
      <c r="AX327" s="507">
        <f t="shared" ca="1" si="122"/>
        <v>48757.574361486484</v>
      </c>
      <c r="AY327" s="290"/>
    </row>
    <row r="328" spans="1:51" x14ac:dyDescent="0.35">
      <c r="A328" s="290"/>
      <c r="B328" s="476" t="s">
        <v>313</v>
      </c>
      <c r="C328" s="477" t="s">
        <v>2972</v>
      </c>
      <c r="D328" s="103" t="s">
        <v>254</v>
      </c>
      <c r="E328" s="103"/>
      <c r="F328" s="360" t="s">
        <v>1035</v>
      </c>
      <c r="G328" s="360">
        <v>225</v>
      </c>
      <c r="H328" s="360"/>
      <c r="I328" s="360" t="s">
        <v>247</v>
      </c>
      <c r="J328" s="104"/>
      <c r="K328" s="431">
        <v>100.562</v>
      </c>
      <c r="L328" s="138" t="str">
        <f t="shared" si="123"/>
        <v/>
      </c>
      <c r="M328" s="139">
        <f t="shared" si="125"/>
        <v>0</v>
      </c>
      <c r="N328" s="140">
        <f t="shared" si="124"/>
        <v>430.41982199089034</v>
      </c>
      <c r="O328" s="337">
        <f t="shared" si="129"/>
        <v>43283.878139047913</v>
      </c>
      <c r="P328" s="109">
        <v>1</v>
      </c>
      <c r="Q328" s="143">
        <f t="shared" si="126"/>
        <v>43283.878139047913</v>
      </c>
      <c r="R328" s="111">
        <v>0.13</v>
      </c>
      <c r="S328" s="139">
        <f t="shared" si="127"/>
        <v>48910.782297124133</v>
      </c>
      <c r="T328" s="428"/>
      <c r="U328" s="147">
        <f t="shared" si="128"/>
        <v>48910.782297124133</v>
      </c>
      <c r="V328" s="290"/>
      <c r="W328" s="115" t="s">
        <v>115</v>
      </c>
      <c r="X328" s="116"/>
      <c r="Y328" s="116"/>
      <c r="Z328" s="116"/>
      <c r="AA328" s="116"/>
      <c r="AB328" s="116"/>
      <c r="AC328" s="116"/>
      <c r="AD328" s="117"/>
      <c r="AE328" s="296"/>
      <c r="AF328" s="124">
        <f t="shared" ca="1" si="105"/>
        <v>6105.4488522377851</v>
      </c>
      <c r="AG328" s="125" t="str">
        <f t="shared" si="106"/>
        <v/>
      </c>
      <c r="AH328" s="125" t="str">
        <f t="shared" si="107"/>
        <v/>
      </c>
      <c r="AI328" s="125" t="str">
        <f t="shared" si="108"/>
        <v/>
      </c>
      <c r="AJ328" s="125" t="str">
        <f t="shared" si="109"/>
        <v/>
      </c>
      <c r="AK328" s="125" t="str">
        <f t="shared" si="110"/>
        <v/>
      </c>
      <c r="AL328" s="125" t="str">
        <f t="shared" si="111"/>
        <v/>
      </c>
      <c r="AM328" s="126" t="str">
        <f t="shared" si="112"/>
        <v/>
      </c>
      <c r="AN328" s="342">
        <f t="shared" ca="1" si="113"/>
        <v>6105.4488522377851</v>
      </c>
      <c r="AO328" s="290"/>
      <c r="AP328" s="503">
        <f t="shared" ca="1" si="114"/>
        <v>48910.782297124133</v>
      </c>
      <c r="AQ328" s="504" t="str">
        <f t="shared" si="115"/>
        <v/>
      </c>
      <c r="AR328" s="504" t="str">
        <f t="shared" si="116"/>
        <v/>
      </c>
      <c r="AS328" s="504" t="str">
        <f t="shared" si="117"/>
        <v/>
      </c>
      <c r="AT328" s="504" t="str">
        <f t="shared" si="118"/>
        <v/>
      </c>
      <c r="AU328" s="504" t="str">
        <f t="shared" si="119"/>
        <v/>
      </c>
      <c r="AV328" s="504" t="str">
        <f t="shared" si="120"/>
        <v/>
      </c>
      <c r="AW328" s="504" t="str">
        <f t="shared" si="121"/>
        <v/>
      </c>
      <c r="AX328" s="507">
        <f t="shared" ca="1" si="122"/>
        <v>48910.782297124133</v>
      </c>
      <c r="AY328" s="290"/>
    </row>
    <row r="329" spans="1:51" x14ac:dyDescent="0.35">
      <c r="A329" s="290"/>
      <c r="B329" s="476" t="s">
        <v>314</v>
      </c>
      <c r="C329" s="477" t="s">
        <v>3153</v>
      </c>
      <c r="D329" s="103" t="s">
        <v>254</v>
      </c>
      <c r="E329" s="103"/>
      <c r="F329" s="360" t="s">
        <v>1035</v>
      </c>
      <c r="G329" s="360">
        <v>150</v>
      </c>
      <c r="H329" s="360"/>
      <c r="I329" s="360" t="s">
        <v>245</v>
      </c>
      <c r="J329" s="104"/>
      <c r="K329" s="431">
        <v>109.955</v>
      </c>
      <c r="L329" s="138" t="str">
        <f t="shared" si="123"/>
        <v/>
      </c>
      <c r="M329" s="139">
        <f t="shared" si="125"/>
        <v>0</v>
      </c>
      <c r="N329" s="140">
        <f t="shared" si="124"/>
        <v>223.80441171865309</v>
      </c>
      <c r="O329" s="337">
        <f t="shared" si="129"/>
        <v>24608.4140905245</v>
      </c>
      <c r="P329" s="109">
        <v>1</v>
      </c>
      <c r="Q329" s="143">
        <f t="shared" si="126"/>
        <v>24608.4140905245</v>
      </c>
      <c r="R329" s="111">
        <v>0.13</v>
      </c>
      <c r="S329" s="139">
        <f t="shared" si="127"/>
        <v>27807.507922292683</v>
      </c>
      <c r="T329" s="428"/>
      <c r="U329" s="147">
        <f t="shared" si="128"/>
        <v>27807.507922292683</v>
      </c>
      <c r="V329" s="290"/>
      <c r="W329" s="115" t="s">
        <v>115</v>
      </c>
      <c r="X329" s="116"/>
      <c r="Y329" s="116"/>
      <c r="Z329" s="116"/>
      <c r="AA329" s="116"/>
      <c r="AB329" s="116"/>
      <c r="AC329" s="116"/>
      <c r="AD329" s="117"/>
      <c r="AE329" s="296"/>
      <c r="AF329" s="124">
        <f t="shared" ref="AF329:AF392" ca="1" si="130">IF(W329="","",AF$8)</f>
        <v>6105.4488522377851</v>
      </c>
      <c r="AG329" s="125" t="str">
        <f t="shared" ref="AG329:AG392" si="131">IF(X329="","",AG$8)</f>
        <v/>
      </c>
      <c r="AH329" s="125" t="str">
        <f t="shared" ref="AH329:AH392" si="132">IF(Y329="","",AH$8)</f>
        <v/>
      </c>
      <c r="AI329" s="125" t="str">
        <f t="shared" ref="AI329:AI392" si="133">IF(Z329="","",AI$8)</f>
        <v/>
      </c>
      <c r="AJ329" s="125" t="str">
        <f t="shared" ref="AJ329:AJ392" si="134">IF(AA329="","",AJ$8)</f>
        <v/>
      </c>
      <c r="AK329" s="125" t="str">
        <f t="shared" ref="AK329:AK392" si="135">IF(AB329="","",AK$8)</f>
        <v/>
      </c>
      <c r="AL329" s="125" t="str">
        <f t="shared" ref="AL329:AL392" si="136">IF(AC329="","",AL$8)</f>
        <v/>
      </c>
      <c r="AM329" s="126" t="str">
        <f t="shared" ref="AM329:AM392" si="137">IF(AD329="","",AM$8)</f>
        <v/>
      </c>
      <c r="AN329" s="342">
        <f t="shared" ref="AN329:AN392" ca="1" si="138">SUM(AF329:AM329)</f>
        <v>6105.4488522377851</v>
      </c>
      <c r="AO329" s="290"/>
      <c r="AP329" s="503">
        <f t="shared" ca="1" si="114"/>
        <v>27807.50792229268</v>
      </c>
      <c r="AQ329" s="504" t="str">
        <f t="shared" si="115"/>
        <v/>
      </c>
      <c r="AR329" s="504" t="str">
        <f t="shared" si="116"/>
        <v/>
      </c>
      <c r="AS329" s="504" t="str">
        <f t="shared" si="117"/>
        <v/>
      </c>
      <c r="AT329" s="504" t="str">
        <f t="shared" si="118"/>
        <v/>
      </c>
      <c r="AU329" s="504" t="str">
        <f t="shared" si="119"/>
        <v/>
      </c>
      <c r="AV329" s="504" t="str">
        <f t="shared" si="120"/>
        <v/>
      </c>
      <c r="AW329" s="504" t="str">
        <f t="shared" si="121"/>
        <v/>
      </c>
      <c r="AX329" s="507">
        <f t="shared" ca="1" si="122"/>
        <v>27807.50792229268</v>
      </c>
      <c r="AY329" s="290"/>
    </row>
    <row r="330" spans="1:51" x14ac:dyDescent="0.35">
      <c r="A330" s="290"/>
      <c r="B330" s="476" t="s">
        <v>315</v>
      </c>
      <c r="C330" s="477" t="s">
        <v>2974</v>
      </c>
      <c r="D330" s="103" t="s">
        <v>254</v>
      </c>
      <c r="E330" s="103"/>
      <c r="F330" s="360" t="s">
        <v>1035</v>
      </c>
      <c r="G330" s="360">
        <v>375</v>
      </c>
      <c r="H330" s="360"/>
      <c r="I330" s="360" t="s">
        <v>250</v>
      </c>
      <c r="J330" s="104"/>
      <c r="K330" s="431">
        <v>113.642</v>
      </c>
      <c r="L330" s="138" t="str">
        <f t="shared" si="123"/>
        <v/>
      </c>
      <c r="M330" s="139">
        <f t="shared" si="125"/>
        <v>0</v>
      </c>
      <c r="N330" s="140">
        <f t="shared" si="124"/>
        <v>900.7759335185624</v>
      </c>
      <c r="O330" s="337">
        <f t="shared" si="129"/>
        <v>102365.97863691646</v>
      </c>
      <c r="P330" s="109">
        <v>1</v>
      </c>
      <c r="Q330" s="143">
        <f t="shared" si="126"/>
        <v>102365.97863691646</v>
      </c>
      <c r="R330" s="111">
        <v>0.13</v>
      </c>
      <c r="S330" s="139">
        <f t="shared" si="127"/>
        <v>115673.55585971559</v>
      </c>
      <c r="T330" s="428"/>
      <c r="U330" s="147">
        <f t="shared" si="128"/>
        <v>115673.55585971559</v>
      </c>
      <c r="V330" s="290"/>
      <c r="W330" s="115" t="s">
        <v>115</v>
      </c>
      <c r="X330" s="116"/>
      <c r="Y330" s="116"/>
      <c r="Z330" s="116"/>
      <c r="AA330" s="116"/>
      <c r="AB330" s="116"/>
      <c r="AC330" s="116"/>
      <c r="AD330" s="117"/>
      <c r="AE330" s="296"/>
      <c r="AF330" s="124">
        <f t="shared" ca="1" si="130"/>
        <v>6105.4488522377851</v>
      </c>
      <c r="AG330" s="125" t="str">
        <f t="shared" si="131"/>
        <v/>
      </c>
      <c r="AH330" s="125" t="str">
        <f t="shared" si="132"/>
        <v/>
      </c>
      <c r="AI330" s="125" t="str">
        <f t="shared" si="133"/>
        <v/>
      </c>
      <c r="AJ330" s="125" t="str">
        <f t="shared" si="134"/>
        <v/>
      </c>
      <c r="AK330" s="125" t="str">
        <f t="shared" si="135"/>
        <v/>
      </c>
      <c r="AL330" s="125" t="str">
        <f t="shared" si="136"/>
        <v/>
      </c>
      <c r="AM330" s="126" t="str">
        <f t="shared" si="137"/>
        <v/>
      </c>
      <c r="AN330" s="342">
        <f t="shared" ca="1" si="138"/>
        <v>6105.4488522377851</v>
      </c>
      <c r="AO330" s="290"/>
      <c r="AP330" s="503">
        <f t="shared" ca="1" si="114"/>
        <v>115673.55585971561</v>
      </c>
      <c r="AQ330" s="504" t="str">
        <f t="shared" si="115"/>
        <v/>
      </c>
      <c r="AR330" s="504" t="str">
        <f t="shared" si="116"/>
        <v/>
      </c>
      <c r="AS330" s="504" t="str">
        <f t="shared" si="117"/>
        <v/>
      </c>
      <c r="AT330" s="504" t="str">
        <f t="shared" si="118"/>
        <v/>
      </c>
      <c r="AU330" s="504" t="str">
        <f t="shared" si="119"/>
        <v/>
      </c>
      <c r="AV330" s="504" t="str">
        <f t="shared" si="120"/>
        <v/>
      </c>
      <c r="AW330" s="504" t="str">
        <f t="shared" si="121"/>
        <v/>
      </c>
      <c r="AX330" s="507">
        <f t="shared" ca="1" si="122"/>
        <v>115673.55585971561</v>
      </c>
      <c r="AY330" s="290"/>
    </row>
    <row r="331" spans="1:51" x14ac:dyDescent="0.35">
      <c r="A331" s="290"/>
      <c r="B331" s="476" t="s">
        <v>316</v>
      </c>
      <c r="C331" s="477" t="s">
        <v>2975</v>
      </c>
      <c r="D331" s="103" t="s">
        <v>254</v>
      </c>
      <c r="E331" s="103"/>
      <c r="F331" s="360" t="s">
        <v>1035</v>
      </c>
      <c r="G331" s="360">
        <v>225</v>
      </c>
      <c r="H331" s="360"/>
      <c r="I331" s="360" t="s">
        <v>247</v>
      </c>
      <c r="J331" s="104"/>
      <c r="K331" s="431">
        <v>120.45099999999999</v>
      </c>
      <c r="L331" s="138" t="str">
        <f t="shared" si="123"/>
        <v/>
      </c>
      <c r="M331" s="139">
        <f t="shared" si="125"/>
        <v>0</v>
      </c>
      <c r="N331" s="140">
        <f t="shared" si="124"/>
        <v>430.41982199089034</v>
      </c>
      <c r="O331" s="337">
        <f t="shared" si="129"/>
        <v>51844.497978624728</v>
      </c>
      <c r="P331" s="109">
        <v>1</v>
      </c>
      <c r="Q331" s="143">
        <f t="shared" si="126"/>
        <v>51844.497978624728</v>
      </c>
      <c r="R331" s="111">
        <v>0.13</v>
      </c>
      <c r="S331" s="139">
        <f t="shared" si="127"/>
        <v>58584.28271584594</v>
      </c>
      <c r="T331" s="428"/>
      <c r="U331" s="147">
        <f t="shared" si="128"/>
        <v>58584.28271584594</v>
      </c>
      <c r="V331" s="290"/>
      <c r="W331" s="115" t="s">
        <v>115</v>
      </c>
      <c r="X331" s="116"/>
      <c r="Y331" s="116"/>
      <c r="Z331" s="116"/>
      <c r="AA331" s="116"/>
      <c r="AB331" s="116"/>
      <c r="AC331" s="116"/>
      <c r="AD331" s="117"/>
      <c r="AE331" s="296"/>
      <c r="AF331" s="124">
        <f t="shared" ca="1" si="130"/>
        <v>6105.4488522377851</v>
      </c>
      <c r="AG331" s="125" t="str">
        <f t="shared" si="131"/>
        <v/>
      </c>
      <c r="AH331" s="125" t="str">
        <f t="shared" si="132"/>
        <v/>
      </c>
      <c r="AI331" s="125" t="str">
        <f t="shared" si="133"/>
        <v/>
      </c>
      <c r="AJ331" s="125" t="str">
        <f t="shared" si="134"/>
        <v/>
      </c>
      <c r="AK331" s="125" t="str">
        <f t="shared" si="135"/>
        <v/>
      </c>
      <c r="AL331" s="125" t="str">
        <f t="shared" si="136"/>
        <v/>
      </c>
      <c r="AM331" s="126" t="str">
        <f t="shared" si="137"/>
        <v/>
      </c>
      <c r="AN331" s="342">
        <f t="shared" ca="1" si="138"/>
        <v>6105.4488522377851</v>
      </c>
      <c r="AO331" s="290"/>
      <c r="AP331" s="503">
        <f t="shared" ref="AP331:AP394" ca="1" si="139">IF(W331="","",IFERROR(W331*$U331,$U331/$AN331*AF331))</f>
        <v>58584.28271584594</v>
      </c>
      <c r="AQ331" s="504" t="str">
        <f t="shared" ref="AQ331:AQ394" si="140">IF(X331="","",IFERROR(X331*$U331,$U331/$AN331*AG331))</f>
        <v/>
      </c>
      <c r="AR331" s="504" t="str">
        <f t="shared" ref="AR331:AR394" si="141">IF(Y331="","",IFERROR(Y331*$U331,$U331/$AN331*AH331))</f>
        <v/>
      </c>
      <c r="AS331" s="504" t="str">
        <f t="shared" ref="AS331:AS394" si="142">IF(Z331="","",IFERROR(Z331*$U331,$U331/$AN331*AI331))</f>
        <v/>
      </c>
      <c r="AT331" s="504" t="str">
        <f t="shared" ref="AT331:AT394" si="143">IF(AA331="","",IFERROR(AA331*$U331,$U331/$AN331*AJ331))</f>
        <v/>
      </c>
      <c r="AU331" s="504" t="str">
        <f t="shared" ref="AU331:AU394" si="144">IF(AB331="","",IFERROR(AB331*$U331,$U331/$AN331*AK331))</f>
        <v/>
      </c>
      <c r="AV331" s="504" t="str">
        <f t="shared" ref="AV331:AV394" si="145">IF(AC331="","",IFERROR(AC331*$U331,$U331/$AN331*AL331))</f>
        <v/>
      </c>
      <c r="AW331" s="504" t="str">
        <f t="shared" ref="AW331:AW394" si="146">IF(AD331="","",IFERROR(AD331*$U331,$U331/$AN331*AM331))</f>
        <v/>
      </c>
      <c r="AX331" s="507">
        <f t="shared" ref="AX331:AX394" ca="1" si="147">SUM(AP331:AW331)</f>
        <v>58584.28271584594</v>
      </c>
      <c r="AY331" s="290"/>
    </row>
    <row r="332" spans="1:51" x14ac:dyDescent="0.35">
      <c r="A332" s="290"/>
      <c r="B332" s="476" t="s">
        <v>317</v>
      </c>
      <c r="C332" s="477" t="s">
        <v>3154</v>
      </c>
      <c r="D332" s="103" t="s">
        <v>254</v>
      </c>
      <c r="E332" s="103"/>
      <c r="F332" s="360" t="s">
        <v>1035</v>
      </c>
      <c r="G332" s="360">
        <v>375</v>
      </c>
      <c r="H332" s="360"/>
      <c r="I332" s="360" t="s">
        <v>250</v>
      </c>
      <c r="J332" s="104"/>
      <c r="K332" s="431">
        <v>122.703</v>
      </c>
      <c r="L332" s="138" t="str">
        <f t="shared" si="123"/>
        <v/>
      </c>
      <c r="M332" s="139">
        <f t="shared" si="125"/>
        <v>0</v>
      </c>
      <c r="N332" s="140">
        <f t="shared" si="124"/>
        <v>900.7759335185624</v>
      </c>
      <c r="O332" s="337">
        <f t="shared" si="129"/>
        <v>110527.90937052817</v>
      </c>
      <c r="P332" s="109">
        <v>1</v>
      </c>
      <c r="Q332" s="143">
        <f t="shared" si="126"/>
        <v>110527.90937052817</v>
      </c>
      <c r="R332" s="111">
        <v>0.13</v>
      </c>
      <c r="S332" s="139">
        <f t="shared" si="127"/>
        <v>124896.53758869682</v>
      </c>
      <c r="T332" s="428"/>
      <c r="U332" s="147">
        <f t="shared" si="128"/>
        <v>124896.53758869682</v>
      </c>
      <c r="V332" s="290"/>
      <c r="W332" s="115" t="s">
        <v>115</v>
      </c>
      <c r="X332" s="116"/>
      <c r="Y332" s="116"/>
      <c r="Z332" s="116"/>
      <c r="AA332" s="116"/>
      <c r="AB332" s="116"/>
      <c r="AC332" s="116"/>
      <c r="AD332" s="117"/>
      <c r="AE332" s="296"/>
      <c r="AF332" s="124">
        <f t="shared" ca="1" si="130"/>
        <v>6105.4488522377851</v>
      </c>
      <c r="AG332" s="125" t="str">
        <f t="shared" si="131"/>
        <v/>
      </c>
      <c r="AH332" s="125" t="str">
        <f t="shared" si="132"/>
        <v/>
      </c>
      <c r="AI332" s="125" t="str">
        <f t="shared" si="133"/>
        <v/>
      </c>
      <c r="AJ332" s="125" t="str">
        <f t="shared" si="134"/>
        <v/>
      </c>
      <c r="AK332" s="125" t="str">
        <f t="shared" si="135"/>
        <v/>
      </c>
      <c r="AL332" s="125" t="str">
        <f t="shared" si="136"/>
        <v/>
      </c>
      <c r="AM332" s="126" t="str">
        <f t="shared" si="137"/>
        <v/>
      </c>
      <c r="AN332" s="342">
        <f t="shared" ca="1" si="138"/>
        <v>6105.4488522377851</v>
      </c>
      <c r="AO332" s="290"/>
      <c r="AP332" s="503">
        <f t="shared" ca="1" si="139"/>
        <v>124896.53758869681</v>
      </c>
      <c r="AQ332" s="504" t="str">
        <f t="shared" si="140"/>
        <v/>
      </c>
      <c r="AR332" s="504" t="str">
        <f t="shared" si="141"/>
        <v/>
      </c>
      <c r="AS332" s="504" t="str">
        <f t="shared" si="142"/>
        <v/>
      </c>
      <c r="AT332" s="504" t="str">
        <f t="shared" si="143"/>
        <v/>
      </c>
      <c r="AU332" s="504" t="str">
        <f t="shared" si="144"/>
        <v/>
      </c>
      <c r="AV332" s="504" t="str">
        <f t="shared" si="145"/>
        <v/>
      </c>
      <c r="AW332" s="504" t="str">
        <f t="shared" si="146"/>
        <v/>
      </c>
      <c r="AX332" s="507">
        <f t="shared" ca="1" si="147"/>
        <v>124896.53758869681</v>
      </c>
      <c r="AY332" s="290"/>
    </row>
    <row r="333" spans="1:51" x14ac:dyDescent="0.35">
      <c r="A333" s="290"/>
      <c r="B333" s="476" t="s">
        <v>318</v>
      </c>
      <c r="C333" s="477" t="s">
        <v>2976</v>
      </c>
      <c r="D333" s="103" t="s">
        <v>254</v>
      </c>
      <c r="E333" s="103"/>
      <c r="F333" s="360" t="s">
        <v>1035</v>
      </c>
      <c r="G333" s="360">
        <v>375</v>
      </c>
      <c r="H333" s="360"/>
      <c r="I333" s="360" t="s">
        <v>250</v>
      </c>
      <c r="J333" s="104"/>
      <c r="K333" s="431">
        <v>127.622</v>
      </c>
      <c r="L333" s="138" t="str">
        <f t="shared" si="123"/>
        <v/>
      </c>
      <c r="M333" s="139">
        <f t="shared" si="125"/>
        <v>0</v>
      </c>
      <c r="N333" s="140">
        <f t="shared" si="124"/>
        <v>900.7759335185624</v>
      </c>
      <c r="O333" s="337">
        <f t="shared" si="129"/>
        <v>114958.82618750597</v>
      </c>
      <c r="P333" s="109">
        <v>1</v>
      </c>
      <c r="Q333" s="143">
        <f t="shared" si="126"/>
        <v>114958.82618750597</v>
      </c>
      <c r="R333" s="111">
        <v>0.13</v>
      </c>
      <c r="S333" s="139">
        <f t="shared" si="127"/>
        <v>129903.47359188173</v>
      </c>
      <c r="T333" s="428"/>
      <c r="U333" s="147">
        <f t="shared" si="128"/>
        <v>129903.47359188173</v>
      </c>
      <c r="V333" s="290"/>
      <c r="W333" s="115" t="s">
        <v>115</v>
      </c>
      <c r="X333" s="116"/>
      <c r="Y333" s="116"/>
      <c r="Z333" s="116"/>
      <c r="AA333" s="116"/>
      <c r="AB333" s="116"/>
      <c r="AC333" s="116"/>
      <c r="AD333" s="117"/>
      <c r="AE333" s="296"/>
      <c r="AF333" s="124">
        <f t="shared" ca="1" si="130"/>
        <v>6105.4488522377851</v>
      </c>
      <c r="AG333" s="125" t="str">
        <f t="shared" si="131"/>
        <v/>
      </c>
      <c r="AH333" s="125" t="str">
        <f t="shared" si="132"/>
        <v/>
      </c>
      <c r="AI333" s="125" t="str">
        <f t="shared" si="133"/>
        <v/>
      </c>
      <c r="AJ333" s="125" t="str">
        <f t="shared" si="134"/>
        <v/>
      </c>
      <c r="AK333" s="125" t="str">
        <f t="shared" si="135"/>
        <v/>
      </c>
      <c r="AL333" s="125" t="str">
        <f t="shared" si="136"/>
        <v/>
      </c>
      <c r="AM333" s="126" t="str">
        <f t="shared" si="137"/>
        <v/>
      </c>
      <c r="AN333" s="342">
        <f t="shared" ca="1" si="138"/>
        <v>6105.4488522377851</v>
      </c>
      <c r="AO333" s="290"/>
      <c r="AP333" s="503">
        <f t="shared" ca="1" si="139"/>
        <v>129903.47359188175</v>
      </c>
      <c r="AQ333" s="504" t="str">
        <f t="shared" si="140"/>
        <v/>
      </c>
      <c r="AR333" s="504" t="str">
        <f t="shared" si="141"/>
        <v/>
      </c>
      <c r="AS333" s="504" t="str">
        <f t="shared" si="142"/>
        <v/>
      </c>
      <c r="AT333" s="504" t="str">
        <f t="shared" si="143"/>
        <v/>
      </c>
      <c r="AU333" s="504" t="str">
        <f t="shared" si="144"/>
        <v/>
      </c>
      <c r="AV333" s="504" t="str">
        <f t="shared" si="145"/>
        <v/>
      </c>
      <c r="AW333" s="504" t="str">
        <f t="shared" si="146"/>
        <v/>
      </c>
      <c r="AX333" s="507">
        <f t="shared" ca="1" si="147"/>
        <v>129903.47359188175</v>
      </c>
      <c r="AY333" s="290"/>
    </row>
    <row r="334" spans="1:51" x14ac:dyDescent="0.35">
      <c r="A334" s="290"/>
      <c r="B334" s="476" t="s">
        <v>319</v>
      </c>
      <c r="C334" s="477" t="s">
        <v>3155</v>
      </c>
      <c r="D334" s="103" t="s">
        <v>254</v>
      </c>
      <c r="E334" s="103"/>
      <c r="F334" s="360" t="s">
        <v>1035</v>
      </c>
      <c r="G334" s="360">
        <v>375</v>
      </c>
      <c r="H334" s="360"/>
      <c r="I334" s="360" t="s">
        <v>250</v>
      </c>
      <c r="J334" s="104"/>
      <c r="K334" s="431">
        <v>164.911</v>
      </c>
      <c r="L334" s="138" t="str">
        <f t="shared" si="123"/>
        <v/>
      </c>
      <c r="M334" s="139">
        <f t="shared" si="125"/>
        <v>0</v>
      </c>
      <c r="N334" s="140">
        <f t="shared" si="124"/>
        <v>900.7759335185624</v>
      </c>
      <c r="O334" s="337">
        <f t="shared" si="129"/>
        <v>148547.85997247964</v>
      </c>
      <c r="P334" s="109">
        <v>1</v>
      </c>
      <c r="Q334" s="143">
        <f t="shared" si="126"/>
        <v>148547.85997247964</v>
      </c>
      <c r="R334" s="111">
        <v>0.13</v>
      </c>
      <c r="S334" s="139">
        <f t="shared" si="127"/>
        <v>167859.08176890196</v>
      </c>
      <c r="T334" s="428"/>
      <c r="U334" s="147">
        <f t="shared" si="128"/>
        <v>167859.08176890196</v>
      </c>
      <c r="V334" s="290"/>
      <c r="W334" s="115" t="s">
        <v>115</v>
      </c>
      <c r="X334" s="116"/>
      <c r="Y334" s="116"/>
      <c r="Z334" s="116"/>
      <c r="AA334" s="116"/>
      <c r="AB334" s="116"/>
      <c r="AC334" s="116"/>
      <c r="AD334" s="117"/>
      <c r="AE334" s="296"/>
      <c r="AF334" s="124">
        <f t="shared" ca="1" si="130"/>
        <v>6105.4488522377851</v>
      </c>
      <c r="AG334" s="125" t="str">
        <f t="shared" si="131"/>
        <v/>
      </c>
      <c r="AH334" s="125" t="str">
        <f t="shared" si="132"/>
        <v/>
      </c>
      <c r="AI334" s="125" t="str">
        <f t="shared" si="133"/>
        <v/>
      </c>
      <c r="AJ334" s="125" t="str">
        <f t="shared" si="134"/>
        <v/>
      </c>
      <c r="AK334" s="125" t="str">
        <f t="shared" si="135"/>
        <v/>
      </c>
      <c r="AL334" s="125" t="str">
        <f t="shared" si="136"/>
        <v/>
      </c>
      <c r="AM334" s="126" t="str">
        <f t="shared" si="137"/>
        <v/>
      </c>
      <c r="AN334" s="342">
        <f t="shared" ca="1" si="138"/>
        <v>6105.4488522377851</v>
      </c>
      <c r="AO334" s="290"/>
      <c r="AP334" s="503">
        <f t="shared" ca="1" si="139"/>
        <v>167859.08176890196</v>
      </c>
      <c r="AQ334" s="504" t="str">
        <f t="shared" si="140"/>
        <v/>
      </c>
      <c r="AR334" s="504" t="str">
        <f t="shared" si="141"/>
        <v/>
      </c>
      <c r="AS334" s="504" t="str">
        <f t="shared" si="142"/>
        <v/>
      </c>
      <c r="AT334" s="504" t="str">
        <f t="shared" si="143"/>
        <v/>
      </c>
      <c r="AU334" s="504" t="str">
        <f t="shared" si="144"/>
        <v/>
      </c>
      <c r="AV334" s="504" t="str">
        <f t="shared" si="145"/>
        <v/>
      </c>
      <c r="AW334" s="504" t="str">
        <f t="shared" si="146"/>
        <v/>
      </c>
      <c r="AX334" s="507">
        <f t="shared" ca="1" si="147"/>
        <v>167859.08176890196</v>
      </c>
      <c r="AY334" s="290"/>
    </row>
    <row r="335" spans="1:51" x14ac:dyDescent="0.35">
      <c r="A335" s="290"/>
      <c r="B335" s="476" t="s">
        <v>320</v>
      </c>
      <c r="C335" s="477" t="s">
        <v>3156</v>
      </c>
      <c r="D335" s="103" t="s">
        <v>254</v>
      </c>
      <c r="E335" s="103"/>
      <c r="F335" s="360" t="s">
        <v>1035</v>
      </c>
      <c r="G335" s="360">
        <v>225</v>
      </c>
      <c r="H335" s="360"/>
      <c r="I335" s="360" t="s">
        <v>247</v>
      </c>
      <c r="J335" s="104"/>
      <c r="K335" s="431">
        <v>176.191</v>
      </c>
      <c r="L335" s="138" t="str">
        <f t="shared" si="123"/>
        <v/>
      </c>
      <c r="M335" s="139">
        <f t="shared" si="125"/>
        <v>0</v>
      </c>
      <c r="N335" s="140">
        <f t="shared" si="124"/>
        <v>430.41982199089034</v>
      </c>
      <c r="O335" s="337">
        <f t="shared" si="129"/>
        <v>75836.098856396959</v>
      </c>
      <c r="P335" s="109">
        <v>1</v>
      </c>
      <c r="Q335" s="143">
        <f t="shared" si="126"/>
        <v>75836.098856396959</v>
      </c>
      <c r="R335" s="111">
        <v>0.13</v>
      </c>
      <c r="S335" s="139">
        <f t="shared" si="127"/>
        <v>85694.791707728553</v>
      </c>
      <c r="T335" s="428"/>
      <c r="U335" s="147">
        <f t="shared" si="128"/>
        <v>85694.791707728553</v>
      </c>
      <c r="V335" s="290"/>
      <c r="W335" s="115" t="s">
        <v>115</v>
      </c>
      <c r="X335" s="116"/>
      <c r="Y335" s="116"/>
      <c r="Z335" s="116"/>
      <c r="AA335" s="116"/>
      <c r="AB335" s="116"/>
      <c r="AC335" s="116"/>
      <c r="AD335" s="117"/>
      <c r="AE335" s="296"/>
      <c r="AF335" s="124">
        <f t="shared" ca="1" si="130"/>
        <v>6105.4488522377851</v>
      </c>
      <c r="AG335" s="125" t="str">
        <f t="shared" si="131"/>
        <v/>
      </c>
      <c r="AH335" s="125" t="str">
        <f t="shared" si="132"/>
        <v/>
      </c>
      <c r="AI335" s="125" t="str">
        <f t="shared" si="133"/>
        <v/>
      </c>
      <c r="AJ335" s="125" t="str">
        <f t="shared" si="134"/>
        <v/>
      </c>
      <c r="AK335" s="125" t="str">
        <f t="shared" si="135"/>
        <v/>
      </c>
      <c r="AL335" s="125" t="str">
        <f t="shared" si="136"/>
        <v/>
      </c>
      <c r="AM335" s="126" t="str">
        <f t="shared" si="137"/>
        <v/>
      </c>
      <c r="AN335" s="342">
        <f t="shared" ca="1" si="138"/>
        <v>6105.4488522377851</v>
      </c>
      <c r="AO335" s="290"/>
      <c r="AP335" s="503">
        <f t="shared" ca="1" si="139"/>
        <v>85694.791707728553</v>
      </c>
      <c r="AQ335" s="504" t="str">
        <f t="shared" si="140"/>
        <v/>
      </c>
      <c r="AR335" s="504" t="str">
        <f t="shared" si="141"/>
        <v/>
      </c>
      <c r="AS335" s="504" t="str">
        <f t="shared" si="142"/>
        <v/>
      </c>
      <c r="AT335" s="504" t="str">
        <f t="shared" si="143"/>
        <v/>
      </c>
      <c r="AU335" s="504" t="str">
        <f t="shared" si="144"/>
        <v/>
      </c>
      <c r="AV335" s="504" t="str">
        <f t="shared" si="145"/>
        <v/>
      </c>
      <c r="AW335" s="504" t="str">
        <f t="shared" si="146"/>
        <v/>
      </c>
      <c r="AX335" s="507">
        <f t="shared" ca="1" si="147"/>
        <v>85694.791707728553</v>
      </c>
      <c r="AY335" s="290"/>
    </row>
    <row r="336" spans="1:51" x14ac:dyDescent="0.35">
      <c r="A336" s="290"/>
      <c r="B336" s="476" t="s">
        <v>321</v>
      </c>
      <c r="C336" s="477" t="s">
        <v>2978</v>
      </c>
      <c r="D336" s="103" t="s">
        <v>254</v>
      </c>
      <c r="E336" s="103"/>
      <c r="F336" s="360" t="s">
        <v>1035</v>
      </c>
      <c r="G336" s="360">
        <v>225</v>
      </c>
      <c r="H336" s="360"/>
      <c r="I336" s="360" t="s">
        <v>247</v>
      </c>
      <c r="J336" s="104"/>
      <c r="K336" s="431">
        <v>176.49199999999999</v>
      </c>
      <c r="L336" s="138" t="str">
        <f t="shared" si="123"/>
        <v/>
      </c>
      <c r="M336" s="139">
        <f t="shared" si="125"/>
        <v>0</v>
      </c>
      <c r="N336" s="140">
        <f t="shared" si="124"/>
        <v>430.41982199089034</v>
      </c>
      <c r="O336" s="337">
        <f t="shared" si="129"/>
        <v>75965.655222816218</v>
      </c>
      <c r="P336" s="109">
        <v>1</v>
      </c>
      <c r="Q336" s="143">
        <f t="shared" si="126"/>
        <v>75965.655222816218</v>
      </c>
      <c r="R336" s="111">
        <v>0.13</v>
      </c>
      <c r="S336" s="139">
        <f t="shared" si="127"/>
        <v>85841.190401782325</v>
      </c>
      <c r="T336" s="428"/>
      <c r="U336" s="147">
        <f t="shared" si="128"/>
        <v>85841.190401782325</v>
      </c>
      <c r="V336" s="290"/>
      <c r="W336" s="115" t="s">
        <v>115</v>
      </c>
      <c r="X336" s="116"/>
      <c r="Y336" s="116"/>
      <c r="Z336" s="116"/>
      <c r="AA336" s="116"/>
      <c r="AB336" s="116"/>
      <c r="AC336" s="116"/>
      <c r="AD336" s="117"/>
      <c r="AE336" s="296"/>
      <c r="AF336" s="124">
        <f t="shared" ca="1" si="130"/>
        <v>6105.4488522377851</v>
      </c>
      <c r="AG336" s="125" t="str">
        <f t="shared" si="131"/>
        <v/>
      </c>
      <c r="AH336" s="125" t="str">
        <f t="shared" si="132"/>
        <v/>
      </c>
      <c r="AI336" s="125" t="str">
        <f t="shared" si="133"/>
        <v/>
      </c>
      <c r="AJ336" s="125" t="str">
        <f t="shared" si="134"/>
        <v/>
      </c>
      <c r="AK336" s="125" t="str">
        <f t="shared" si="135"/>
        <v/>
      </c>
      <c r="AL336" s="125" t="str">
        <f t="shared" si="136"/>
        <v/>
      </c>
      <c r="AM336" s="126" t="str">
        <f t="shared" si="137"/>
        <v/>
      </c>
      <c r="AN336" s="342">
        <f t="shared" ca="1" si="138"/>
        <v>6105.4488522377851</v>
      </c>
      <c r="AO336" s="290"/>
      <c r="AP336" s="503">
        <f t="shared" ca="1" si="139"/>
        <v>85841.190401782325</v>
      </c>
      <c r="AQ336" s="504" t="str">
        <f t="shared" si="140"/>
        <v/>
      </c>
      <c r="AR336" s="504" t="str">
        <f t="shared" si="141"/>
        <v/>
      </c>
      <c r="AS336" s="504" t="str">
        <f t="shared" si="142"/>
        <v/>
      </c>
      <c r="AT336" s="504" t="str">
        <f t="shared" si="143"/>
        <v/>
      </c>
      <c r="AU336" s="504" t="str">
        <f t="shared" si="144"/>
        <v/>
      </c>
      <c r="AV336" s="504" t="str">
        <f t="shared" si="145"/>
        <v/>
      </c>
      <c r="AW336" s="504" t="str">
        <f t="shared" si="146"/>
        <v/>
      </c>
      <c r="AX336" s="507">
        <f t="shared" ca="1" si="147"/>
        <v>85841.190401782325</v>
      </c>
      <c r="AY336" s="290"/>
    </row>
    <row r="337" spans="1:51" x14ac:dyDescent="0.35">
      <c r="A337" s="290"/>
      <c r="B337" s="476" t="s">
        <v>322</v>
      </c>
      <c r="C337" s="477" t="s">
        <v>2969</v>
      </c>
      <c r="D337" s="103" t="s">
        <v>254</v>
      </c>
      <c r="E337" s="103"/>
      <c r="F337" s="360" t="s">
        <v>1035</v>
      </c>
      <c r="G337" s="360">
        <v>375</v>
      </c>
      <c r="H337" s="360"/>
      <c r="I337" s="360" t="s">
        <v>250</v>
      </c>
      <c r="J337" s="104"/>
      <c r="K337" s="431">
        <v>212.58500000000001</v>
      </c>
      <c r="L337" s="138" t="str">
        <f t="shared" si="123"/>
        <v/>
      </c>
      <c r="M337" s="139">
        <f t="shared" si="125"/>
        <v>0</v>
      </c>
      <c r="N337" s="140">
        <f t="shared" si="124"/>
        <v>900.7759335185624</v>
      </c>
      <c r="O337" s="337">
        <f t="shared" si="129"/>
        <v>191491.45182704358</v>
      </c>
      <c r="P337" s="109">
        <v>1</v>
      </c>
      <c r="Q337" s="143">
        <f t="shared" si="126"/>
        <v>191491.45182704358</v>
      </c>
      <c r="R337" s="111">
        <v>0.13</v>
      </c>
      <c r="S337" s="139">
        <f t="shared" si="127"/>
        <v>216385.34056455921</v>
      </c>
      <c r="T337" s="428"/>
      <c r="U337" s="147">
        <f t="shared" si="128"/>
        <v>216385.34056455921</v>
      </c>
      <c r="V337" s="290"/>
      <c r="W337" s="115" t="s">
        <v>115</v>
      </c>
      <c r="X337" s="116"/>
      <c r="Y337" s="116"/>
      <c r="Z337" s="116"/>
      <c r="AA337" s="116"/>
      <c r="AB337" s="116"/>
      <c r="AC337" s="116"/>
      <c r="AD337" s="117"/>
      <c r="AE337" s="296"/>
      <c r="AF337" s="124">
        <f t="shared" ca="1" si="130"/>
        <v>6105.4488522377851</v>
      </c>
      <c r="AG337" s="125" t="str">
        <f t="shared" si="131"/>
        <v/>
      </c>
      <c r="AH337" s="125" t="str">
        <f t="shared" si="132"/>
        <v/>
      </c>
      <c r="AI337" s="125" t="str">
        <f t="shared" si="133"/>
        <v/>
      </c>
      <c r="AJ337" s="125" t="str">
        <f t="shared" si="134"/>
        <v/>
      </c>
      <c r="AK337" s="125" t="str">
        <f t="shared" si="135"/>
        <v/>
      </c>
      <c r="AL337" s="125" t="str">
        <f t="shared" si="136"/>
        <v/>
      </c>
      <c r="AM337" s="126" t="str">
        <f t="shared" si="137"/>
        <v/>
      </c>
      <c r="AN337" s="342">
        <f t="shared" ca="1" si="138"/>
        <v>6105.4488522377851</v>
      </c>
      <c r="AO337" s="290"/>
      <c r="AP337" s="503">
        <f t="shared" ca="1" si="139"/>
        <v>216385.34056455921</v>
      </c>
      <c r="AQ337" s="504" t="str">
        <f t="shared" si="140"/>
        <v/>
      </c>
      <c r="AR337" s="504" t="str">
        <f t="shared" si="141"/>
        <v/>
      </c>
      <c r="AS337" s="504" t="str">
        <f t="shared" si="142"/>
        <v/>
      </c>
      <c r="AT337" s="504" t="str">
        <f t="shared" si="143"/>
        <v/>
      </c>
      <c r="AU337" s="504" t="str">
        <f t="shared" si="144"/>
        <v/>
      </c>
      <c r="AV337" s="504" t="str">
        <f t="shared" si="145"/>
        <v/>
      </c>
      <c r="AW337" s="504" t="str">
        <f t="shared" si="146"/>
        <v/>
      </c>
      <c r="AX337" s="507">
        <f t="shared" ca="1" si="147"/>
        <v>216385.34056455921</v>
      </c>
      <c r="AY337" s="290"/>
    </row>
    <row r="338" spans="1:51" x14ac:dyDescent="0.35">
      <c r="A338" s="290"/>
      <c r="B338" s="476" t="s">
        <v>323</v>
      </c>
      <c r="C338" s="477" t="s">
        <v>2968</v>
      </c>
      <c r="D338" s="103" t="s">
        <v>254</v>
      </c>
      <c r="E338" s="103"/>
      <c r="F338" s="360" t="s">
        <v>1035</v>
      </c>
      <c r="G338" s="360">
        <v>225</v>
      </c>
      <c r="H338" s="360"/>
      <c r="I338" s="360" t="s">
        <v>247</v>
      </c>
      <c r="J338" s="104"/>
      <c r="K338" s="431">
        <v>216.518</v>
      </c>
      <c r="L338" s="138" t="str">
        <f t="shared" si="123"/>
        <v/>
      </c>
      <c r="M338" s="139">
        <f t="shared" si="125"/>
        <v>0</v>
      </c>
      <c r="N338" s="140">
        <f t="shared" si="124"/>
        <v>430.41982199089034</v>
      </c>
      <c r="O338" s="337">
        <f t="shared" si="129"/>
        <v>93193.639017823589</v>
      </c>
      <c r="P338" s="109">
        <v>1</v>
      </c>
      <c r="Q338" s="143">
        <f t="shared" si="126"/>
        <v>93193.639017823589</v>
      </c>
      <c r="R338" s="111">
        <v>0.13</v>
      </c>
      <c r="S338" s="139">
        <f t="shared" si="127"/>
        <v>105308.81209014065</v>
      </c>
      <c r="T338" s="428"/>
      <c r="U338" s="147">
        <f t="shared" si="128"/>
        <v>105308.81209014065</v>
      </c>
      <c r="V338" s="290"/>
      <c r="W338" s="115" t="s">
        <v>115</v>
      </c>
      <c r="X338" s="116"/>
      <c r="Y338" s="116"/>
      <c r="Z338" s="116"/>
      <c r="AA338" s="116"/>
      <c r="AB338" s="116"/>
      <c r="AC338" s="116"/>
      <c r="AD338" s="117"/>
      <c r="AE338" s="296"/>
      <c r="AF338" s="124">
        <f t="shared" ca="1" si="130"/>
        <v>6105.4488522377851</v>
      </c>
      <c r="AG338" s="125" t="str">
        <f t="shared" si="131"/>
        <v/>
      </c>
      <c r="AH338" s="125" t="str">
        <f t="shared" si="132"/>
        <v/>
      </c>
      <c r="AI338" s="125" t="str">
        <f t="shared" si="133"/>
        <v/>
      </c>
      <c r="AJ338" s="125" t="str">
        <f t="shared" si="134"/>
        <v/>
      </c>
      <c r="AK338" s="125" t="str">
        <f t="shared" si="135"/>
        <v/>
      </c>
      <c r="AL338" s="125" t="str">
        <f t="shared" si="136"/>
        <v/>
      </c>
      <c r="AM338" s="126" t="str">
        <f t="shared" si="137"/>
        <v/>
      </c>
      <c r="AN338" s="342">
        <f t="shared" ca="1" si="138"/>
        <v>6105.4488522377851</v>
      </c>
      <c r="AO338" s="290"/>
      <c r="AP338" s="503">
        <f t="shared" ca="1" si="139"/>
        <v>105308.81209014064</v>
      </c>
      <c r="AQ338" s="504" t="str">
        <f t="shared" si="140"/>
        <v/>
      </c>
      <c r="AR338" s="504" t="str">
        <f t="shared" si="141"/>
        <v/>
      </c>
      <c r="AS338" s="504" t="str">
        <f t="shared" si="142"/>
        <v/>
      </c>
      <c r="AT338" s="504" t="str">
        <f t="shared" si="143"/>
        <v/>
      </c>
      <c r="AU338" s="504" t="str">
        <f t="shared" si="144"/>
        <v/>
      </c>
      <c r="AV338" s="504" t="str">
        <f t="shared" si="145"/>
        <v/>
      </c>
      <c r="AW338" s="504" t="str">
        <f t="shared" si="146"/>
        <v/>
      </c>
      <c r="AX338" s="507">
        <f t="shared" ca="1" si="147"/>
        <v>105308.81209014064</v>
      </c>
      <c r="AY338" s="290"/>
    </row>
    <row r="339" spans="1:51" x14ac:dyDescent="0.35">
      <c r="A339" s="290"/>
      <c r="B339" s="476" t="s">
        <v>324</v>
      </c>
      <c r="C339" s="477" t="s">
        <v>3157</v>
      </c>
      <c r="D339" s="103" t="s">
        <v>254</v>
      </c>
      <c r="E339" s="103"/>
      <c r="F339" s="360" t="s">
        <v>1035</v>
      </c>
      <c r="G339" s="360">
        <v>225</v>
      </c>
      <c r="H339" s="360"/>
      <c r="I339" s="360" t="s">
        <v>247</v>
      </c>
      <c r="J339" s="104"/>
      <c r="K339" s="431">
        <v>233.86799999999999</v>
      </c>
      <c r="L339" s="138" t="str">
        <f t="shared" si="123"/>
        <v/>
      </c>
      <c r="M339" s="139">
        <f t="shared" si="125"/>
        <v>0</v>
      </c>
      <c r="N339" s="140">
        <f t="shared" si="124"/>
        <v>430.41982199089034</v>
      </c>
      <c r="O339" s="337">
        <f t="shared" si="129"/>
        <v>100661.42292936554</v>
      </c>
      <c r="P339" s="109">
        <v>1</v>
      </c>
      <c r="Q339" s="143">
        <f t="shared" si="126"/>
        <v>100661.42292936554</v>
      </c>
      <c r="R339" s="111">
        <v>0.13</v>
      </c>
      <c r="S339" s="139">
        <f t="shared" si="127"/>
        <v>113747.40791018304</v>
      </c>
      <c r="T339" s="428"/>
      <c r="U339" s="147">
        <f t="shared" si="128"/>
        <v>113747.40791018304</v>
      </c>
      <c r="V339" s="290"/>
      <c r="W339" s="115" t="s">
        <v>115</v>
      </c>
      <c r="X339" s="116"/>
      <c r="Y339" s="116"/>
      <c r="Z339" s="116"/>
      <c r="AA339" s="116"/>
      <c r="AB339" s="116"/>
      <c r="AC339" s="116"/>
      <c r="AD339" s="117"/>
      <c r="AE339" s="296"/>
      <c r="AF339" s="124">
        <f t="shared" ca="1" si="130"/>
        <v>6105.4488522377851</v>
      </c>
      <c r="AG339" s="125" t="str">
        <f t="shared" si="131"/>
        <v/>
      </c>
      <c r="AH339" s="125" t="str">
        <f t="shared" si="132"/>
        <v/>
      </c>
      <c r="AI339" s="125" t="str">
        <f t="shared" si="133"/>
        <v/>
      </c>
      <c r="AJ339" s="125" t="str">
        <f t="shared" si="134"/>
        <v/>
      </c>
      <c r="AK339" s="125" t="str">
        <f t="shared" si="135"/>
        <v/>
      </c>
      <c r="AL339" s="125" t="str">
        <f t="shared" si="136"/>
        <v/>
      </c>
      <c r="AM339" s="126" t="str">
        <f t="shared" si="137"/>
        <v/>
      </c>
      <c r="AN339" s="342">
        <f t="shared" ca="1" si="138"/>
        <v>6105.4488522377851</v>
      </c>
      <c r="AO339" s="290"/>
      <c r="AP339" s="503">
        <f t="shared" ca="1" si="139"/>
        <v>113747.40791018306</v>
      </c>
      <c r="AQ339" s="504" t="str">
        <f t="shared" si="140"/>
        <v/>
      </c>
      <c r="AR339" s="504" t="str">
        <f t="shared" si="141"/>
        <v/>
      </c>
      <c r="AS339" s="504" t="str">
        <f t="shared" si="142"/>
        <v/>
      </c>
      <c r="AT339" s="504" t="str">
        <f t="shared" si="143"/>
        <v/>
      </c>
      <c r="AU339" s="504" t="str">
        <f t="shared" si="144"/>
        <v/>
      </c>
      <c r="AV339" s="504" t="str">
        <f t="shared" si="145"/>
        <v/>
      </c>
      <c r="AW339" s="504" t="str">
        <f t="shared" si="146"/>
        <v/>
      </c>
      <c r="AX339" s="507">
        <f t="shared" ca="1" si="147"/>
        <v>113747.40791018306</v>
      </c>
      <c r="AY339" s="290"/>
    </row>
    <row r="340" spans="1:51" x14ac:dyDescent="0.35">
      <c r="A340" s="290"/>
      <c r="B340" s="476" t="s">
        <v>325</v>
      </c>
      <c r="C340" s="477" t="s">
        <v>2967</v>
      </c>
      <c r="D340" s="103" t="s">
        <v>254</v>
      </c>
      <c r="E340" s="103"/>
      <c r="F340" s="360" t="s">
        <v>1035</v>
      </c>
      <c r="G340" s="360">
        <v>225</v>
      </c>
      <c r="H340" s="360"/>
      <c r="I340" s="360" t="s">
        <v>247</v>
      </c>
      <c r="J340" s="104"/>
      <c r="K340" s="431">
        <v>239.809</v>
      </c>
      <c r="L340" s="138" t="str">
        <f t="shared" si="123"/>
        <v/>
      </c>
      <c r="M340" s="139">
        <f t="shared" si="125"/>
        <v>0</v>
      </c>
      <c r="N340" s="140">
        <f t="shared" si="124"/>
        <v>430.41982199089034</v>
      </c>
      <c r="O340" s="337">
        <f t="shared" si="129"/>
        <v>103218.54709181342</v>
      </c>
      <c r="P340" s="109">
        <v>1</v>
      </c>
      <c r="Q340" s="143">
        <f t="shared" si="126"/>
        <v>103218.54709181342</v>
      </c>
      <c r="R340" s="111">
        <v>0.13</v>
      </c>
      <c r="S340" s="139">
        <f t="shared" si="127"/>
        <v>116636.95821374915</v>
      </c>
      <c r="T340" s="428"/>
      <c r="U340" s="147">
        <f t="shared" si="128"/>
        <v>116636.95821374915</v>
      </c>
      <c r="V340" s="290"/>
      <c r="W340" s="115" t="s">
        <v>115</v>
      </c>
      <c r="X340" s="116"/>
      <c r="Y340" s="116"/>
      <c r="Z340" s="116"/>
      <c r="AA340" s="116"/>
      <c r="AB340" s="116"/>
      <c r="AC340" s="116"/>
      <c r="AD340" s="117"/>
      <c r="AE340" s="296"/>
      <c r="AF340" s="124">
        <f t="shared" ca="1" si="130"/>
        <v>6105.4488522377851</v>
      </c>
      <c r="AG340" s="125" t="str">
        <f t="shared" si="131"/>
        <v/>
      </c>
      <c r="AH340" s="125" t="str">
        <f t="shared" si="132"/>
        <v/>
      </c>
      <c r="AI340" s="125" t="str">
        <f t="shared" si="133"/>
        <v/>
      </c>
      <c r="AJ340" s="125" t="str">
        <f t="shared" si="134"/>
        <v/>
      </c>
      <c r="AK340" s="125" t="str">
        <f t="shared" si="135"/>
        <v/>
      </c>
      <c r="AL340" s="125" t="str">
        <f t="shared" si="136"/>
        <v/>
      </c>
      <c r="AM340" s="126" t="str">
        <f t="shared" si="137"/>
        <v/>
      </c>
      <c r="AN340" s="342">
        <f t="shared" ca="1" si="138"/>
        <v>6105.4488522377851</v>
      </c>
      <c r="AO340" s="290"/>
      <c r="AP340" s="503">
        <f t="shared" ca="1" si="139"/>
        <v>116636.95821374915</v>
      </c>
      <c r="AQ340" s="504" t="str">
        <f t="shared" si="140"/>
        <v/>
      </c>
      <c r="AR340" s="504" t="str">
        <f t="shared" si="141"/>
        <v/>
      </c>
      <c r="AS340" s="504" t="str">
        <f t="shared" si="142"/>
        <v/>
      </c>
      <c r="AT340" s="504" t="str">
        <f t="shared" si="143"/>
        <v/>
      </c>
      <c r="AU340" s="504" t="str">
        <f t="shared" si="144"/>
        <v/>
      </c>
      <c r="AV340" s="504" t="str">
        <f t="shared" si="145"/>
        <v/>
      </c>
      <c r="AW340" s="504" t="str">
        <f t="shared" si="146"/>
        <v/>
      </c>
      <c r="AX340" s="507">
        <f t="shared" ca="1" si="147"/>
        <v>116636.95821374915</v>
      </c>
      <c r="AY340" s="290"/>
    </row>
    <row r="341" spans="1:51" x14ac:dyDescent="0.35">
      <c r="A341" s="290"/>
      <c r="B341" s="476" t="s">
        <v>326</v>
      </c>
      <c r="C341" s="477" t="s">
        <v>3158</v>
      </c>
      <c r="D341" s="103" t="s">
        <v>254</v>
      </c>
      <c r="E341" s="103"/>
      <c r="F341" s="360" t="s">
        <v>1035</v>
      </c>
      <c r="G341" s="360">
        <v>225</v>
      </c>
      <c r="H341" s="360"/>
      <c r="I341" s="360" t="s">
        <v>247</v>
      </c>
      <c r="J341" s="104"/>
      <c r="K341" s="431">
        <v>242.41</v>
      </c>
      <c r="L341" s="138" t="str">
        <f t="shared" ref="L341:L404" si="148">IFERROR(VLOOKUP(H341,UR_N1,3,FALSE),"")</f>
        <v/>
      </c>
      <c r="M341" s="139">
        <f t="shared" si="125"/>
        <v>0</v>
      </c>
      <c r="N341" s="140">
        <f t="shared" ref="N341:N404" si="149">IFERROR(VLOOKUP(I341,UR_N1,3,FALSE),"")</f>
        <v>430.41982199089034</v>
      </c>
      <c r="O341" s="337">
        <f t="shared" si="129"/>
        <v>104338.06904881173</v>
      </c>
      <c r="P341" s="109">
        <v>1</v>
      </c>
      <c r="Q341" s="143">
        <f t="shared" si="126"/>
        <v>104338.06904881173</v>
      </c>
      <c r="R341" s="111">
        <v>0.13</v>
      </c>
      <c r="S341" s="139">
        <f t="shared" si="127"/>
        <v>117902.01802515725</v>
      </c>
      <c r="T341" s="428"/>
      <c r="U341" s="147">
        <f t="shared" si="128"/>
        <v>117902.01802515725</v>
      </c>
      <c r="V341" s="290"/>
      <c r="W341" s="115" t="s">
        <v>115</v>
      </c>
      <c r="X341" s="116"/>
      <c r="Y341" s="116"/>
      <c r="Z341" s="116"/>
      <c r="AA341" s="116"/>
      <c r="AB341" s="116"/>
      <c r="AC341" s="116"/>
      <c r="AD341" s="117"/>
      <c r="AE341" s="296"/>
      <c r="AF341" s="124">
        <f t="shared" ca="1" si="130"/>
        <v>6105.4488522377851</v>
      </c>
      <c r="AG341" s="125" t="str">
        <f t="shared" si="131"/>
        <v/>
      </c>
      <c r="AH341" s="125" t="str">
        <f t="shared" si="132"/>
        <v/>
      </c>
      <c r="AI341" s="125" t="str">
        <f t="shared" si="133"/>
        <v/>
      </c>
      <c r="AJ341" s="125" t="str">
        <f t="shared" si="134"/>
        <v/>
      </c>
      <c r="AK341" s="125" t="str">
        <f t="shared" si="135"/>
        <v/>
      </c>
      <c r="AL341" s="125" t="str">
        <f t="shared" si="136"/>
        <v/>
      </c>
      <c r="AM341" s="126" t="str">
        <f t="shared" si="137"/>
        <v/>
      </c>
      <c r="AN341" s="342">
        <f t="shared" ca="1" si="138"/>
        <v>6105.4488522377851</v>
      </c>
      <c r="AO341" s="290"/>
      <c r="AP341" s="503">
        <f t="shared" ca="1" si="139"/>
        <v>117902.01802515726</v>
      </c>
      <c r="AQ341" s="504" t="str">
        <f t="shared" si="140"/>
        <v/>
      </c>
      <c r="AR341" s="504" t="str">
        <f t="shared" si="141"/>
        <v/>
      </c>
      <c r="AS341" s="504" t="str">
        <f t="shared" si="142"/>
        <v/>
      </c>
      <c r="AT341" s="504" t="str">
        <f t="shared" si="143"/>
        <v/>
      </c>
      <c r="AU341" s="504" t="str">
        <f t="shared" si="144"/>
        <v/>
      </c>
      <c r="AV341" s="504" t="str">
        <f t="shared" si="145"/>
        <v/>
      </c>
      <c r="AW341" s="504" t="str">
        <f t="shared" si="146"/>
        <v/>
      </c>
      <c r="AX341" s="507">
        <f t="shared" ca="1" si="147"/>
        <v>117902.01802515726</v>
      </c>
      <c r="AY341" s="290"/>
    </row>
    <row r="342" spans="1:51" x14ac:dyDescent="0.35">
      <c r="A342" s="290"/>
      <c r="B342" s="476" t="s">
        <v>327</v>
      </c>
      <c r="C342" s="477" t="s">
        <v>3159</v>
      </c>
      <c r="D342" s="103" t="s">
        <v>254</v>
      </c>
      <c r="E342" s="103"/>
      <c r="F342" s="360" t="s">
        <v>1035</v>
      </c>
      <c r="G342" s="360">
        <v>225</v>
      </c>
      <c r="H342" s="360"/>
      <c r="I342" s="360" t="s">
        <v>247</v>
      </c>
      <c r="J342" s="104"/>
      <c r="K342" s="431">
        <v>338.86799999999999</v>
      </c>
      <c r="L342" s="138" t="str">
        <f t="shared" si="148"/>
        <v/>
      </c>
      <c r="M342" s="139">
        <f t="shared" ref="M342:M405" si="150">IFERROR(L342*J342,0)</f>
        <v>0</v>
      </c>
      <c r="N342" s="140">
        <f t="shared" si="149"/>
        <v>430.41982199089034</v>
      </c>
      <c r="O342" s="337">
        <f t="shared" si="129"/>
        <v>145855.50423840902</v>
      </c>
      <c r="P342" s="109">
        <v>1</v>
      </c>
      <c r="Q342" s="143">
        <f t="shared" ref="Q342:Q405" si="151">O342*P342</f>
        <v>145855.50423840902</v>
      </c>
      <c r="R342" s="111">
        <v>0.13</v>
      </c>
      <c r="S342" s="139">
        <f t="shared" ref="S342:S405" si="152">Q342*(1+R342)</f>
        <v>164816.71978940218</v>
      </c>
      <c r="T342" s="428"/>
      <c r="U342" s="147">
        <f t="shared" ref="U342:U405" si="153">(S342*(1-T342))+M342</f>
        <v>164816.71978940218</v>
      </c>
      <c r="V342" s="290"/>
      <c r="W342" s="115" t="s">
        <v>115</v>
      </c>
      <c r="X342" s="116"/>
      <c r="Y342" s="116"/>
      <c r="Z342" s="116"/>
      <c r="AA342" s="116"/>
      <c r="AB342" s="116"/>
      <c r="AC342" s="116"/>
      <c r="AD342" s="117"/>
      <c r="AE342" s="296"/>
      <c r="AF342" s="124">
        <f t="shared" ca="1" si="130"/>
        <v>6105.4488522377851</v>
      </c>
      <c r="AG342" s="125" t="str">
        <f t="shared" si="131"/>
        <v/>
      </c>
      <c r="AH342" s="125" t="str">
        <f t="shared" si="132"/>
        <v/>
      </c>
      <c r="AI342" s="125" t="str">
        <f t="shared" si="133"/>
        <v/>
      </c>
      <c r="AJ342" s="125" t="str">
        <f t="shared" si="134"/>
        <v/>
      </c>
      <c r="AK342" s="125" t="str">
        <f t="shared" si="135"/>
        <v/>
      </c>
      <c r="AL342" s="125" t="str">
        <f t="shared" si="136"/>
        <v/>
      </c>
      <c r="AM342" s="126" t="str">
        <f t="shared" si="137"/>
        <v/>
      </c>
      <c r="AN342" s="342">
        <f t="shared" ca="1" si="138"/>
        <v>6105.4488522377851</v>
      </c>
      <c r="AO342" s="290"/>
      <c r="AP342" s="503">
        <f t="shared" ca="1" si="139"/>
        <v>164816.71978940218</v>
      </c>
      <c r="AQ342" s="504" t="str">
        <f t="shared" si="140"/>
        <v/>
      </c>
      <c r="AR342" s="504" t="str">
        <f t="shared" si="141"/>
        <v/>
      </c>
      <c r="AS342" s="504" t="str">
        <f t="shared" si="142"/>
        <v/>
      </c>
      <c r="AT342" s="504" t="str">
        <f t="shared" si="143"/>
        <v/>
      </c>
      <c r="AU342" s="504" t="str">
        <f t="shared" si="144"/>
        <v/>
      </c>
      <c r="AV342" s="504" t="str">
        <f t="shared" si="145"/>
        <v/>
      </c>
      <c r="AW342" s="504" t="str">
        <f t="shared" si="146"/>
        <v/>
      </c>
      <c r="AX342" s="507">
        <f t="shared" ca="1" si="147"/>
        <v>164816.71978940218</v>
      </c>
      <c r="AY342" s="290"/>
    </row>
    <row r="343" spans="1:51" x14ac:dyDescent="0.35">
      <c r="A343" s="290"/>
      <c r="B343" s="476" t="s">
        <v>328</v>
      </c>
      <c r="C343" s="477" t="s">
        <v>2954</v>
      </c>
      <c r="D343" s="103" t="s">
        <v>254</v>
      </c>
      <c r="E343" s="103"/>
      <c r="F343" s="360" t="s">
        <v>1035</v>
      </c>
      <c r="G343" s="360">
        <v>225</v>
      </c>
      <c r="H343" s="360"/>
      <c r="I343" s="360" t="s">
        <v>247</v>
      </c>
      <c r="J343" s="104"/>
      <c r="K343" s="431">
        <v>522.495</v>
      </c>
      <c r="L343" s="138" t="str">
        <f t="shared" si="148"/>
        <v/>
      </c>
      <c r="M343" s="139">
        <f t="shared" si="150"/>
        <v>0</v>
      </c>
      <c r="N343" s="140">
        <f t="shared" si="149"/>
        <v>430.41982199089034</v>
      </c>
      <c r="O343" s="337">
        <f t="shared" si="129"/>
        <v>224892.20489113024</v>
      </c>
      <c r="P343" s="109">
        <v>1</v>
      </c>
      <c r="Q343" s="143">
        <f t="shared" si="151"/>
        <v>224892.20489113024</v>
      </c>
      <c r="R343" s="111">
        <v>0.13</v>
      </c>
      <c r="S343" s="139">
        <f t="shared" si="152"/>
        <v>254128.19152697714</v>
      </c>
      <c r="T343" s="428"/>
      <c r="U343" s="147">
        <f t="shared" si="153"/>
        <v>254128.19152697714</v>
      </c>
      <c r="V343" s="290"/>
      <c r="W343" s="115" t="s">
        <v>115</v>
      </c>
      <c r="X343" s="116"/>
      <c r="Y343" s="116"/>
      <c r="Z343" s="116"/>
      <c r="AA343" s="116"/>
      <c r="AB343" s="116"/>
      <c r="AC343" s="116"/>
      <c r="AD343" s="117"/>
      <c r="AE343" s="296"/>
      <c r="AF343" s="124">
        <f t="shared" ca="1" si="130"/>
        <v>6105.4488522377851</v>
      </c>
      <c r="AG343" s="125" t="str">
        <f t="shared" si="131"/>
        <v/>
      </c>
      <c r="AH343" s="125" t="str">
        <f t="shared" si="132"/>
        <v/>
      </c>
      <c r="AI343" s="125" t="str">
        <f t="shared" si="133"/>
        <v/>
      </c>
      <c r="AJ343" s="125" t="str">
        <f t="shared" si="134"/>
        <v/>
      </c>
      <c r="AK343" s="125" t="str">
        <f t="shared" si="135"/>
        <v/>
      </c>
      <c r="AL343" s="125" t="str">
        <f t="shared" si="136"/>
        <v/>
      </c>
      <c r="AM343" s="126" t="str">
        <f t="shared" si="137"/>
        <v/>
      </c>
      <c r="AN343" s="342">
        <f t="shared" ca="1" si="138"/>
        <v>6105.4488522377851</v>
      </c>
      <c r="AO343" s="290"/>
      <c r="AP343" s="503">
        <f t="shared" ca="1" si="139"/>
        <v>254128.19152697711</v>
      </c>
      <c r="AQ343" s="504" t="str">
        <f t="shared" si="140"/>
        <v/>
      </c>
      <c r="AR343" s="504" t="str">
        <f t="shared" si="141"/>
        <v/>
      </c>
      <c r="AS343" s="504" t="str">
        <f t="shared" si="142"/>
        <v/>
      </c>
      <c r="AT343" s="504" t="str">
        <f t="shared" si="143"/>
        <v/>
      </c>
      <c r="AU343" s="504" t="str">
        <f t="shared" si="144"/>
        <v/>
      </c>
      <c r="AV343" s="504" t="str">
        <f t="shared" si="145"/>
        <v/>
      </c>
      <c r="AW343" s="504" t="str">
        <f t="shared" si="146"/>
        <v/>
      </c>
      <c r="AX343" s="507">
        <f t="shared" ca="1" si="147"/>
        <v>254128.19152697711</v>
      </c>
      <c r="AY343" s="290"/>
    </row>
    <row r="344" spans="1:51" x14ac:dyDescent="0.35">
      <c r="A344" s="290"/>
      <c r="B344" s="476" t="s">
        <v>329</v>
      </c>
      <c r="C344" s="477" t="e">
        <v>#N/A</v>
      </c>
      <c r="D344" s="103" t="s">
        <v>254</v>
      </c>
      <c r="E344" s="103"/>
      <c r="F344" s="360" t="s">
        <v>1035</v>
      </c>
      <c r="G344" s="360">
        <v>225</v>
      </c>
      <c r="H344" s="360"/>
      <c r="I344" s="360" t="s">
        <v>247</v>
      </c>
      <c r="J344" s="104"/>
      <c r="K344" s="431">
        <v>9.2154000000000007</v>
      </c>
      <c r="L344" s="138" t="str">
        <f t="shared" si="148"/>
        <v/>
      </c>
      <c r="M344" s="139">
        <f t="shared" si="150"/>
        <v>0</v>
      </c>
      <c r="N344" s="140">
        <f t="shared" si="149"/>
        <v>430.41982199089034</v>
      </c>
      <c r="O344" s="337">
        <f t="shared" si="129"/>
        <v>3966.4908275748512</v>
      </c>
      <c r="P344" s="109">
        <v>1</v>
      </c>
      <c r="Q344" s="143">
        <f t="shared" si="151"/>
        <v>3966.4908275748512</v>
      </c>
      <c r="R344" s="111">
        <v>0.13</v>
      </c>
      <c r="S344" s="139">
        <f t="shared" si="152"/>
        <v>4482.1346351595812</v>
      </c>
      <c r="T344" s="428"/>
      <c r="U344" s="147">
        <f t="shared" si="153"/>
        <v>4482.1346351595812</v>
      </c>
      <c r="V344" s="290"/>
      <c r="W344" s="115" t="s">
        <v>115</v>
      </c>
      <c r="X344" s="116"/>
      <c r="Y344" s="116"/>
      <c r="Z344" s="116"/>
      <c r="AA344" s="116"/>
      <c r="AB344" s="116"/>
      <c r="AC344" s="116"/>
      <c r="AD344" s="117"/>
      <c r="AE344" s="296"/>
      <c r="AF344" s="124">
        <f t="shared" ca="1" si="130"/>
        <v>6105.4488522377851</v>
      </c>
      <c r="AG344" s="125" t="str">
        <f t="shared" si="131"/>
        <v/>
      </c>
      <c r="AH344" s="125" t="str">
        <f t="shared" si="132"/>
        <v/>
      </c>
      <c r="AI344" s="125" t="str">
        <f t="shared" si="133"/>
        <v/>
      </c>
      <c r="AJ344" s="125" t="str">
        <f t="shared" si="134"/>
        <v/>
      </c>
      <c r="AK344" s="125" t="str">
        <f t="shared" si="135"/>
        <v/>
      </c>
      <c r="AL344" s="125" t="str">
        <f t="shared" si="136"/>
        <v/>
      </c>
      <c r="AM344" s="126" t="str">
        <f t="shared" si="137"/>
        <v/>
      </c>
      <c r="AN344" s="342">
        <f t="shared" ca="1" si="138"/>
        <v>6105.4488522377851</v>
      </c>
      <c r="AO344" s="290"/>
      <c r="AP344" s="503">
        <f t="shared" ca="1" si="139"/>
        <v>4482.1346351595812</v>
      </c>
      <c r="AQ344" s="504" t="str">
        <f t="shared" si="140"/>
        <v/>
      </c>
      <c r="AR344" s="504" t="str">
        <f t="shared" si="141"/>
        <v/>
      </c>
      <c r="AS344" s="504" t="str">
        <f t="shared" si="142"/>
        <v/>
      </c>
      <c r="AT344" s="504" t="str">
        <f t="shared" si="143"/>
        <v/>
      </c>
      <c r="AU344" s="504" t="str">
        <f t="shared" si="144"/>
        <v/>
      </c>
      <c r="AV344" s="504" t="str">
        <f t="shared" si="145"/>
        <v/>
      </c>
      <c r="AW344" s="504" t="str">
        <f t="shared" si="146"/>
        <v/>
      </c>
      <c r="AX344" s="507">
        <f t="shared" ca="1" si="147"/>
        <v>4482.1346351595812</v>
      </c>
      <c r="AY344" s="290"/>
    </row>
    <row r="345" spans="1:51" x14ac:dyDescent="0.35">
      <c r="A345" s="290"/>
      <c r="B345" s="476" t="s">
        <v>330</v>
      </c>
      <c r="C345" s="477" t="s">
        <v>2980</v>
      </c>
      <c r="D345" s="103" t="s">
        <v>254</v>
      </c>
      <c r="E345" s="103"/>
      <c r="F345" s="360" t="s">
        <v>1035</v>
      </c>
      <c r="G345" s="360">
        <v>150</v>
      </c>
      <c r="H345" s="360"/>
      <c r="I345" s="360" t="s">
        <v>245</v>
      </c>
      <c r="J345" s="104"/>
      <c r="K345" s="431">
        <v>10.6708</v>
      </c>
      <c r="L345" s="138" t="str">
        <f t="shared" si="148"/>
        <v/>
      </c>
      <c r="M345" s="139">
        <f t="shared" si="150"/>
        <v>0</v>
      </c>
      <c r="N345" s="140">
        <f t="shared" si="149"/>
        <v>223.80441171865309</v>
      </c>
      <c r="O345" s="337">
        <f t="shared" si="129"/>
        <v>2388.1721165674035</v>
      </c>
      <c r="P345" s="109">
        <v>1</v>
      </c>
      <c r="Q345" s="143">
        <f t="shared" si="151"/>
        <v>2388.1721165674035</v>
      </c>
      <c r="R345" s="111">
        <v>0.13</v>
      </c>
      <c r="S345" s="139">
        <f t="shared" si="152"/>
        <v>2698.6344917211659</v>
      </c>
      <c r="T345" s="428"/>
      <c r="U345" s="147">
        <f t="shared" si="153"/>
        <v>2698.6344917211659</v>
      </c>
      <c r="V345" s="290"/>
      <c r="W345" s="115" t="s">
        <v>115</v>
      </c>
      <c r="X345" s="116"/>
      <c r="Y345" s="116"/>
      <c r="Z345" s="116"/>
      <c r="AA345" s="116"/>
      <c r="AB345" s="116"/>
      <c r="AC345" s="116"/>
      <c r="AD345" s="117"/>
      <c r="AE345" s="296"/>
      <c r="AF345" s="124">
        <f t="shared" ca="1" si="130"/>
        <v>6105.4488522377851</v>
      </c>
      <c r="AG345" s="125" t="str">
        <f t="shared" si="131"/>
        <v/>
      </c>
      <c r="AH345" s="125" t="str">
        <f t="shared" si="132"/>
        <v/>
      </c>
      <c r="AI345" s="125" t="str">
        <f t="shared" si="133"/>
        <v/>
      </c>
      <c r="AJ345" s="125" t="str">
        <f t="shared" si="134"/>
        <v/>
      </c>
      <c r="AK345" s="125" t="str">
        <f t="shared" si="135"/>
        <v/>
      </c>
      <c r="AL345" s="125" t="str">
        <f t="shared" si="136"/>
        <v/>
      </c>
      <c r="AM345" s="126" t="str">
        <f t="shared" si="137"/>
        <v/>
      </c>
      <c r="AN345" s="342">
        <f t="shared" ca="1" si="138"/>
        <v>6105.4488522377851</v>
      </c>
      <c r="AO345" s="290"/>
      <c r="AP345" s="503">
        <f t="shared" ca="1" si="139"/>
        <v>2698.6344917211659</v>
      </c>
      <c r="AQ345" s="504" t="str">
        <f t="shared" si="140"/>
        <v/>
      </c>
      <c r="AR345" s="504" t="str">
        <f t="shared" si="141"/>
        <v/>
      </c>
      <c r="AS345" s="504" t="str">
        <f t="shared" si="142"/>
        <v/>
      </c>
      <c r="AT345" s="504" t="str">
        <f t="shared" si="143"/>
        <v/>
      </c>
      <c r="AU345" s="504" t="str">
        <f t="shared" si="144"/>
        <v/>
      </c>
      <c r="AV345" s="504" t="str">
        <f t="shared" si="145"/>
        <v/>
      </c>
      <c r="AW345" s="504" t="str">
        <f t="shared" si="146"/>
        <v/>
      </c>
      <c r="AX345" s="507">
        <f t="shared" ca="1" si="147"/>
        <v>2698.6344917211659</v>
      </c>
      <c r="AY345" s="290"/>
    </row>
    <row r="346" spans="1:51" x14ac:dyDescent="0.35">
      <c r="A346" s="290"/>
      <c r="B346" s="476" t="s">
        <v>331</v>
      </c>
      <c r="C346" s="477" t="s">
        <v>2980</v>
      </c>
      <c r="D346" s="103" t="s">
        <v>254</v>
      </c>
      <c r="E346" s="103"/>
      <c r="F346" s="360" t="s">
        <v>1035</v>
      </c>
      <c r="G346" s="360">
        <v>150</v>
      </c>
      <c r="H346" s="360"/>
      <c r="I346" s="360" t="s">
        <v>245</v>
      </c>
      <c r="J346" s="104"/>
      <c r="K346" s="431">
        <v>93.274500000000003</v>
      </c>
      <c r="L346" s="138" t="str">
        <f t="shared" si="148"/>
        <v/>
      </c>
      <c r="M346" s="139">
        <f t="shared" si="150"/>
        <v>0</v>
      </c>
      <c r="N346" s="140">
        <f t="shared" si="149"/>
        <v>223.80441171865309</v>
      </c>
      <c r="O346" s="337">
        <f t="shared" si="129"/>
        <v>20875.244600851507</v>
      </c>
      <c r="P346" s="109">
        <v>1</v>
      </c>
      <c r="Q346" s="143">
        <f t="shared" si="151"/>
        <v>20875.244600851507</v>
      </c>
      <c r="R346" s="111">
        <v>0.13</v>
      </c>
      <c r="S346" s="139">
        <f t="shared" si="152"/>
        <v>23589.0263989622</v>
      </c>
      <c r="T346" s="428"/>
      <c r="U346" s="147">
        <f t="shared" si="153"/>
        <v>23589.0263989622</v>
      </c>
      <c r="V346" s="290"/>
      <c r="W346" s="115" t="s">
        <v>115</v>
      </c>
      <c r="X346" s="116"/>
      <c r="Y346" s="116"/>
      <c r="Z346" s="116"/>
      <c r="AA346" s="116"/>
      <c r="AB346" s="116"/>
      <c r="AC346" s="116"/>
      <c r="AD346" s="117"/>
      <c r="AE346" s="296"/>
      <c r="AF346" s="124">
        <f t="shared" ca="1" si="130"/>
        <v>6105.4488522377851</v>
      </c>
      <c r="AG346" s="125" t="str">
        <f t="shared" si="131"/>
        <v/>
      </c>
      <c r="AH346" s="125" t="str">
        <f t="shared" si="132"/>
        <v/>
      </c>
      <c r="AI346" s="125" t="str">
        <f t="shared" si="133"/>
        <v/>
      </c>
      <c r="AJ346" s="125" t="str">
        <f t="shared" si="134"/>
        <v/>
      </c>
      <c r="AK346" s="125" t="str">
        <f t="shared" si="135"/>
        <v/>
      </c>
      <c r="AL346" s="125" t="str">
        <f t="shared" si="136"/>
        <v/>
      </c>
      <c r="AM346" s="126" t="str">
        <f t="shared" si="137"/>
        <v/>
      </c>
      <c r="AN346" s="342">
        <f t="shared" ca="1" si="138"/>
        <v>6105.4488522377851</v>
      </c>
      <c r="AO346" s="290"/>
      <c r="AP346" s="503">
        <f t="shared" ca="1" si="139"/>
        <v>23589.0263989622</v>
      </c>
      <c r="AQ346" s="504" t="str">
        <f t="shared" si="140"/>
        <v/>
      </c>
      <c r="AR346" s="504" t="str">
        <f t="shared" si="141"/>
        <v/>
      </c>
      <c r="AS346" s="504" t="str">
        <f t="shared" si="142"/>
        <v/>
      </c>
      <c r="AT346" s="504" t="str">
        <f t="shared" si="143"/>
        <v/>
      </c>
      <c r="AU346" s="504" t="str">
        <f t="shared" si="144"/>
        <v/>
      </c>
      <c r="AV346" s="504" t="str">
        <f t="shared" si="145"/>
        <v/>
      </c>
      <c r="AW346" s="504" t="str">
        <f t="shared" si="146"/>
        <v/>
      </c>
      <c r="AX346" s="507">
        <f t="shared" ca="1" si="147"/>
        <v>23589.0263989622</v>
      </c>
      <c r="AY346" s="290"/>
    </row>
    <row r="347" spans="1:51" x14ac:dyDescent="0.35">
      <c r="A347" s="290"/>
      <c r="B347" s="476" t="s">
        <v>332</v>
      </c>
      <c r="C347" s="477" t="e">
        <v>#N/A</v>
      </c>
      <c r="D347" s="103" t="s">
        <v>254</v>
      </c>
      <c r="E347" s="103"/>
      <c r="F347" s="360" t="s">
        <v>1035</v>
      </c>
      <c r="G347" s="360">
        <v>375</v>
      </c>
      <c r="H347" s="360"/>
      <c r="I347" s="360" t="s">
        <v>250</v>
      </c>
      <c r="J347" s="104"/>
      <c r="K347" s="431">
        <v>14.0946</v>
      </c>
      <c r="L347" s="138" t="str">
        <f t="shared" si="148"/>
        <v/>
      </c>
      <c r="M347" s="139">
        <f t="shared" si="150"/>
        <v>0</v>
      </c>
      <c r="N347" s="140">
        <f t="shared" si="149"/>
        <v>900.7759335185624</v>
      </c>
      <c r="O347" s="337">
        <f t="shared" si="129"/>
        <v>12696.076472570729</v>
      </c>
      <c r="P347" s="109">
        <v>1</v>
      </c>
      <c r="Q347" s="143">
        <f t="shared" si="151"/>
        <v>12696.076472570729</v>
      </c>
      <c r="R347" s="111">
        <v>0.13</v>
      </c>
      <c r="S347" s="139">
        <f t="shared" si="152"/>
        <v>14346.566414004921</v>
      </c>
      <c r="T347" s="428"/>
      <c r="U347" s="147">
        <f t="shared" si="153"/>
        <v>14346.566414004921</v>
      </c>
      <c r="V347" s="290"/>
      <c r="W347" s="115" t="s">
        <v>115</v>
      </c>
      <c r="X347" s="116"/>
      <c r="Y347" s="116"/>
      <c r="Z347" s="116"/>
      <c r="AA347" s="116"/>
      <c r="AB347" s="116"/>
      <c r="AC347" s="116"/>
      <c r="AD347" s="117"/>
      <c r="AE347" s="296"/>
      <c r="AF347" s="124">
        <f t="shared" ca="1" si="130"/>
        <v>6105.4488522377851</v>
      </c>
      <c r="AG347" s="125" t="str">
        <f t="shared" si="131"/>
        <v/>
      </c>
      <c r="AH347" s="125" t="str">
        <f t="shared" si="132"/>
        <v/>
      </c>
      <c r="AI347" s="125" t="str">
        <f t="shared" si="133"/>
        <v/>
      </c>
      <c r="AJ347" s="125" t="str">
        <f t="shared" si="134"/>
        <v/>
      </c>
      <c r="AK347" s="125" t="str">
        <f t="shared" si="135"/>
        <v/>
      </c>
      <c r="AL347" s="125" t="str">
        <f t="shared" si="136"/>
        <v/>
      </c>
      <c r="AM347" s="126" t="str">
        <f t="shared" si="137"/>
        <v/>
      </c>
      <c r="AN347" s="342">
        <f t="shared" ca="1" si="138"/>
        <v>6105.4488522377851</v>
      </c>
      <c r="AO347" s="290"/>
      <c r="AP347" s="503">
        <f t="shared" ca="1" si="139"/>
        <v>14346.566414004921</v>
      </c>
      <c r="AQ347" s="504" t="str">
        <f t="shared" si="140"/>
        <v/>
      </c>
      <c r="AR347" s="504" t="str">
        <f t="shared" si="141"/>
        <v/>
      </c>
      <c r="AS347" s="504" t="str">
        <f t="shared" si="142"/>
        <v/>
      </c>
      <c r="AT347" s="504" t="str">
        <f t="shared" si="143"/>
        <v/>
      </c>
      <c r="AU347" s="504" t="str">
        <f t="shared" si="144"/>
        <v/>
      </c>
      <c r="AV347" s="504" t="str">
        <f t="shared" si="145"/>
        <v/>
      </c>
      <c r="AW347" s="504" t="str">
        <f t="shared" si="146"/>
        <v/>
      </c>
      <c r="AX347" s="507">
        <f t="shared" ca="1" si="147"/>
        <v>14346.566414004921</v>
      </c>
      <c r="AY347" s="290"/>
    </row>
    <row r="348" spans="1:51" x14ac:dyDescent="0.35">
      <c r="A348" s="290"/>
      <c r="B348" s="476" t="s">
        <v>333</v>
      </c>
      <c r="C348" s="477" t="e">
        <v>#N/A</v>
      </c>
      <c r="D348" s="103" t="s">
        <v>254</v>
      </c>
      <c r="E348" s="103"/>
      <c r="F348" s="360" t="s">
        <v>1035</v>
      </c>
      <c r="G348" s="360">
        <v>375</v>
      </c>
      <c r="H348" s="360"/>
      <c r="I348" s="360" t="s">
        <v>250</v>
      </c>
      <c r="J348" s="104"/>
      <c r="K348" s="431">
        <v>2.5032000000000001</v>
      </c>
      <c r="L348" s="138" t="str">
        <f t="shared" si="148"/>
        <v/>
      </c>
      <c r="M348" s="139">
        <f t="shared" si="150"/>
        <v>0</v>
      </c>
      <c r="N348" s="140">
        <f t="shared" si="149"/>
        <v>900.7759335185624</v>
      </c>
      <c r="O348" s="337">
        <f t="shared" si="129"/>
        <v>2254.8223167836654</v>
      </c>
      <c r="P348" s="109">
        <v>1</v>
      </c>
      <c r="Q348" s="143">
        <f t="shared" si="151"/>
        <v>2254.8223167836654</v>
      </c>
      <c r="R348" s="111">
        <v>0.13</v>
      </c>
      <c r="S348" s="139">
        <f t="shared" si="152"/>
        <v>2547.9492179655417</v>
      </c>
      <c r="T348" s="428"/>
      <c r="U348" s="147">
        <f t="shared" si="153"/>
        <v>2547.9492179655417</v>
      </c>
      <c r="V348" s="290"/>
      <c r="W348" s="115" t="s">
        <v>115</v>
      </c>
      <c r="X348" s="116"/>
      <c r="Y348" s="116"/>
      <c r="Z348" s="116"/>
      <c r="AA348" s="116"/>
      <c r="AB348" s="116"/>
      <c r="AC348" s="116"/>
      <c r="AD348" s="117"/>
      <c r="AE348" s="296"/>
      <c r="AF348" s="124">
        <f t="shared" ca="1" si="130"/>
        <v>6105.4488522377851</v>
      </c>
      <c r="AG348" s="125" t="str">
        <f t="shared" si="131"/>
        <v/>
      </c>
      <c r="AH348" s="125" t="str">
        <f t="shared" si="132"/>
        <v/>
      </c>
      <c r="AI348" s="125" t="str">
        <f t="shared" si="133"/>
        <v/>
      </c>
      <c r="AJ348" s="125" t="str">
        <f t="shared" si="134"/>
        <v/>
      </c>
      <c r="AK348" s="125" t="str">
        <f t="shared" si="135"/>
        <v/>
      </c>
      <c r="AL348" s="125" t="str">
        <f t="shared" si="136"/>
        <v/>
      </c>
      <c r="AM348" s="126" t="str">
        <f t="shared" si="137"/>
        <v/>
      </c>
      <c r="AN348" s="342">
        <f t="shared" ca="1" si="138"/>
        <v>6105.4488522377851</v>
      </c>
      <c r="AO348" s="290"/>
      <c r="AP348" s="503">
        <f t="shared" ca="1" si="139"/>
        <v>2547.9492179655417</v>
      </c>
      <c r="AQ348" s="504" t="str">
        <f t="shared" si="140"/>
        <v/>
      </c>
      <c r="AR348" s="504" t="str">
        <f t="shared" si="141"/>
        <v/>
      </c>
      <c r="AS348" s="504" t="str">
        <f t="shared" si="142"/>
        <v/>
      </c>
      <c r="AT348" s="504" t="str">
        <f t="shared" si="143"/>
        <v/>
      </c>
      <c r="AU348" s="504" t="str">
        <f t="shared" si="144"/>
        <v/>
      </c>
      <c r="AV348" s="504" t="str">
        <f t="shared" si="145"/>
        <v/>
      </c>
      <c r="AW348" s="504" t="str">
        <f t="shared" si="146"/>
        <v/>
      </c>
      <c r="AX348" s="507">
        <f t="shared" ca="1" si="147"/>
        <v>2547.9492179655417</v>
      </c>
      <c r="AY348" s="290"/>
    </row>
    <row r="349" spans="1:51" x14ac:dyDescent="0.35">
      <c r="A349" s="290"/>
      <c r="B349" s="476" t="s">
        <v>334</v>
      </c>
      <c r="C349" s="477" t="s">
        <v>2981</v>
      </c>
      <c r="D349" s="103" t="s">
        <v>254</v>
      </c>
      <c r="E349" s="103"/>
      <c r="F349" s="360" t="s">
        <v>1035</v>
      </c>
      <c r="G349" s="360">
        <v>225</v>
      </c>
      <c r="H349" s="360"/>
      <c r="I349" s="360" t="s">
        <v>247</v>
      </c>
      <c r="J349" s="104"/>
      <c r="K349" s="431">
        <v>59.067300000000003</v>
      </c>
      <c r="L349" s="138" t="str">
        <f t="shared" si="148"/>
        <v/>
      </c>
      <c r="M349" s="139">
        <f t="shared" si="150"/>
        <v>0</v>
      </c>
      <c r="N349" s="140">
        <f t="shared" si="149"/>
        <v>430.41982199089034</v>
      </c>
      <c r="O349" s="337">
        <f t="shared" si="129"/>
        <v>25423.73675148252</v>
      </c>
      <c r="P349" s="109">
        <v>1</v>
      </c>
      <c r="Q349" s="143">
        <f t="shared" si="151"/>
        <v>25423.73675148252</v>
      </c>
      <c r="R349" s="111">
        <v>0.13</v>
      </c>
      <c r="S349" s="139">
        <f t="shared" si="152"/>
        <v>28728.822529175246</v>
      </c>
      <c r="T349" s="428"/>
      <c r="U349" s="147">
        <f t="shared" si="153"/>
        <v>28728.822529175246</v>
      </c>
      <c r="V349" s="290"/>
      <c r="W349" s="115" t="s">
        <v>115</v>
      </c>
      <c r="X349" s="116"/>
      <c r="Y349" s="116"/>
      <c r="Z349" s="116"/>
      <c r="AA349" s="116"/>
      <c r="AB349" s="116"/>
      <c r="AC349" s="116"/>
      <c r="AD349" s="117"/>
      <c r="AE349" s="296"/>
      <c r="AF349" s="124">
        <f t="shared" ca="1" si="130"/>
        <v>6105.4488522377851</v>
      </c>
      <c r="AG349" s="125" t="str">
        <f t="shared" si="131"/>
        <v/>
      </c>
      <c r="AH349" s="125" t="str">
        <f t="shared" si="132"/>
        <v/>
      </c>
      <c r="AI349" s="125" t="str">
        <f t="shared" si="133"/>
        <v/>
      </c>
      <c r="AJ349" s="125" t="str">
        <f t="shared" si="134"/>
        <v/>
      </c>
      <c r="AK349" s="125" t="str">
        <f t="shared" si="135"/>
        <v/>
      </c>
      <c r="AL349" s="125" t="str">
        <f t="shared" si="136"/>
        <v/>
      </c>
      <c r="AM349" s="126" t="str">
        <f t="shared" si="137"/>
        <v/>
      </c>
      <c r="AN349" s="342">
        <f t="shared" ca="1" si="138"/>
        <v>6105.4488522377851</v>
      </c>
      <c r="AO349" s="290"/>
      <c r="AP349" s="503">
        <f t="shared" ca="1" si="139"/>
        <v>28728.822529175246</v>
      </c>
      <c r="AQ349" s="504" t="str">
        <f t="shared" si="140"/>
        <v/>
      </c>
      <c r="AR349" s="504" t="str">
        <f t="shared" si="141"/>
        <v/>
      </c>
      <c r="AS349" s="504" t="str">
        <f t="shared" si="142"/>
        <v/>
      </c>
      <c r="AT349" s="504" t="str">
        <f t="shared" si="143"/>
        <v/>
      </c>
      <c r="AU349" s="504" t="str">
        <f t="shared" si="144"/>
        <v/>
      </c>
      <c r="AV349" s="504" t="str">
        <f t="shared" si="145"/>
        <v/>
      </c>
      <c r="AW349" s="504" t="str">
        <f t="shared" si="146"/>
        <v/>
      </c>
      <c r="AX349" s="507">
        <f t="shared" ca="1" si="147"/>
        <v>28728.822529175246</v>
      </c>
      <c r="AY349" s="290"/>
    </row>
    <row r="350" spans="1:51" x14ac:dyDescent="0.35">
      <c r="A350" s="290"/>
      <c r="B350" s="476" t="s">
        <v>335</v>
      </c>
      <c r="C350" s="477" t="s">
        <v>2981</v>
      </c>
      <c r="D350" s="103" t="s">
        <v>254</v>
      </c>
      <c r="E350" s="103"/>
      <c r="F350" s="360" t="s">
        <v>1035</v>
      </c>
      <c r="G350" s="360">
        <v>225</v>
      </c>
      <c r="H350" s="360"/>
      <c r="I350" s="360" t="s">
        <v>247</v>
      </c>
      <c r="J350" s="104"/>
      <c r="K350" s="431">
        <v>51.502299999999998</v>
      </c>
      <c r="L350" s="138" t="str">
        <f t="shared" si="148"/>
        <v/>
      </c>
      <c r="M350" s="139">
        <f t="shared" si="150"/>
        <v>0</v>
      </c>
      <c r="N350" s="140">
        <f t="shared" si="149"/>
        <v>430.41982199089034</v>
      </c>
      <c r="O350" s="337">
        <f t="shared" si="129"/>
        <v>22167.61079812143</v>
      </c>
      <c r="P350" s="109">
        <v>1</v>
      </c>
      <c r="Q350" s="143">
        <f t="shared" si="151"/>
        <v>22167.61079812143</v>
      </c>
      <c r="R350" s="111">
        <v>0.13</v>
      </c>
      <c r="S350" s="139">
        <f t="shared" si="152"/>
        <v>25049.400201877215</v>
      </c>
      <c r="T350" s="428"/>
      <c r="U350" s="147">
        <f t="shared" si="153"/>
        <v>25049.400201877215</v>
      </c>
      <c r="V350" s="290"/>
      <c r="W350" s="115" t="s">
        <v>115</v>
      </c>
      <c r="X350" s="116"/>
      <c r="Y350" s="116"/>
      <c r="Z350" s="116"/>
      <c r="AA350" s="116"/>
      <c r="AB350" s="116"/>
      <c r="AC350" s="116"/>
      <c r="AD350" s="117"/>
      <c r="AE350" s="296"/>
      <c r="AF350" s="124">
        <f t="shared" ca="1" si="130"/>
        <v>6105.4488522377851</v>
      </c>
      <c r="AG350" s="125" t="str">
        <f t="shared" si="131"/>
        <v/>
      </c>
      <c r="AH350" s="125" t="str">
        <f t="shared" si="132"/>
        <v/>
      </c>
      <c r="AI350" s="125" t="str">
        <f t="shared" si="133"/>
        <v/>
      </c>
      <c r="AJ350" s="125" t="str">
        <f t="shared" si="134"/>
        <v/>
      </c>
      <c r="AK350" s="125" t="str">
        <f t="shared" si="135"/>
        <v/>
      </c>
      <c r="AL350" s="125" t="str">
        <f t="shared" si="136"/>
        <v/>
      </c>
      <c r="AM350" s="126" t="str">
        <f t="shared" si="137"/>
        <v/>
      </c>
      <c r="AN350" s="342">
        <f t="shared" ca="1" si="138"/>
        <v>6105.4488522377851</v>
      </c>
      <c r="AO350" s="290"/>
      <c r="AP350" s="503">
        <f t="shared" ca="1" si="139"/>
        <v>25049.400201877215</v>
      </c>
      <c r="AQ350" s="504" t="str">
        <f t="shared" si="140"/>
        <v/>
      </c>
      <c r="AR350" s="504" t="str">
        <f t="shared" si="141"/>
        <v/>
      </c>
      <c r="AS350" s="504" t="str">
        <f t="shared" si="142"/>
        <v/>
      </c>
      <c r="AT350" s="504" t="str">
        <f t="shared" si="143"/>
        <v/>
      </c>
      <c r="AU350" s="504" t="str">
        <f t="shared" si="144"/>
        <v/>
      </c>
      <c r="AV350" s="504" t="str">
        <f t="shared" si="145"/>
        <v/>
      </c>
      <c r="AW350" s="504" t="str">
        <f t="shared" si="146"/>
        <v/>
      </c>
      <c r="AX350" s="507">
        <f t="shared" ca="1" si="147"/>
        <v>25049.400201877215</v>
      </c>
      <c r="AY350" s="290"/>
    </row>
    <row r="351" spans="1:51" x14ac:dyDescent="0.35">
      <c r="A351" s="290"/>
      <c r="B351" s="476" t="s">
        <v>336</v>
      </c>
      <c r="C351" s="477" t="s">
        <v>2982</v>
      </c>
      <c r="D351" s="103" t="s">
        <v>254</v>
      </c>
      <c r="E351" s="103"/>
      <c r="F351" s="360" t="s">
        <v>1035</v>
      </c>
      <c r="G351" s="360">
        <v>225</v>
      </c>
      <c r="H351" s="360"/>
      <c r="I351" s="360" t="s">
        <v>247</v>
      </c>
      <c r="J351" s="104"/>
      <c r="K351" s="431">
        <v>6.0030700000000001</v>
      </c>
      <c r="L351" s="138" t="str">
        <f t="shared" si="148"/>
        <v/>
      </c>
      <c r="M351" s="139">
        <f t="shared" si="150"/>
        <v>0</v>
      </c>
      <c r="N351" s="140">
        <f t="shared" si="149"/>
        <v>430.41982199089034</v>
      </c>
      <c r="O351" s="337">
        <f t="shared" si="129"/>
        <v>2583.840320798854</v>
      </c>
      <c r="P351" s="109">
        <v>1</v>
      </c>
      <c r="Q351" s="143">
        <f t="shared" si="151"/>
        <v>2583.840320798854</v>
      </c>
      <c r="R351" s="111">
        <v>0.13</v>
      </c>
      <c r="S351" s="139">
        <f t="shared" si="152"/>
        <v>2919.7395625027048</v>
      </c>
      <c r="T351" s="428"/>
      <c r="U351" s="147">
        <f t="shared" si="153"/>
        <v>2919.7395625027048</v>
      </c>
      <c r="V351" s="290"/>
      <c r="W351" s="115" t="s">
        <v>115</v>
      </c>
      <c r="X351" s="116"/>
      <c r="Y351" s="116"/>
      <c r="Z351" s="116"/>
      <c r="AA351" s="116"/>
      <c r="AB351" s="116"/>
      <c r="AC351" s="116"/>
      <c r="AD351" s="117"/>
      <c r="AE351" s="296"/>
      <c r="AF351" s="124">
        <f t="shared" ca="1" si="130"/>
        <v>6105.4488522377851</v>
      </c>
      <c r="AG351" s="125" t="str">
        <f t="shared" si="131"/>
        <v/>
      </c>
      <c r="AH351" s="125" t="str">
        <f t="shared" si="132"/>
        <v/>
      </c>
      <c r="AI351" s="125" t="str">
        <f t="shared" si="133"/>
        <v/>
      </c>
      <c r="AJ351" s="125" t="str">
        <f t="shared" si="134"/>
        <v/>
      </c>
      <c r="AK351" s="125" t="str">
        <f t="shared" si="135"/>
        <v/>
      </c>
      <c r="AL351" s="125" t="str">
        <f t="shared" si="136"/>
        <v/>
      </c>
      <c r="AM351" s="126" t="str">
        <f t="shared" si="137"/>
        <v/>
      </c>
      <c r="AN351" s="342">
        <f t="shared" ca="1" si="138"/>
        <v>6105.4488522377851</v>
      </c>
      <c r="AO351" s="290"/>
      <c r="AP351" s="503">
        <f t="shared" ca="1" si="139"/>
        <v>2919.7395625027048</v>
      </c>
      <c r="AQ351" s="504" t="str">
        <f t="shared" si="140"/>
        <v/>
      </c>
      <c r="AR351" s="504" t="str">
        <f t="shared" si="141"/>
        <v/>
      </c>
      <c r="AS351" s="504" t="str">
        <f t="shared" si="142"/>
        <v/>
      </c>
      <c r="AT351" s="504" t="str">
        <f t="shared" si="143"/>
        <v/>
      </c>
      <c r="AU351" s="504" t="str">
        <f t="shared" si="144"/>
        <v/>
      </c>
      <c r="AV351" s="504" t="str">
        <f t="shared" si="145"/>
        <v/>
      </c>
      <c r="AW351" s="504" t="str">
        <f t="shared" si="146"/>
        <v/>
      </c>
      <c r="AX351" s="507">
        <f t="shared" ca="1" si="147"/>
        <v>2919.7395625027048</v>
      </c>
      <c r="AY351" s="290"/>
    </row>
    <row r="352" spans="1:51" x14ac:dyDescent="0.35">
      <c r="A352" s="290"/>
      <c r="B352" s="476" t="s">
        <v>337</v>
      </c>
      <c r="C352" s="477" t="s">
        <v>2983</v>
      </c>
      <c r="D352" s="103" t="s">
        <v>254</v>
      </c>
      <c r="E352" s="103"/>
      <c r="F352" s="360" t="s">
        <v>1035</v>
      </c>
      <c r="G352" s="360">
        <v>225</v>
      </c>
      <c r="H352" s="360"/>
      <c r="I352" s="360" t="s">
        <v>247</v>
      </c>
      <c r="J352" s="104"/>
      <c r="K352" s="431">
        <v>87.819500000000005</v>
      </c>
      <c r="L352" s="138" t="str">
        <f t="shared" si="148"/>
        <v/>
      </c>
      <c r="M352" s="139">
        <f t="shared" si="150"/>
        <v>0</v>
      </c>
      <c r="N352" s="140">
        <f t="shared" si="149"/>
        <v>430.41982199089034</v>
      </c>
      <c r="O352" s="337">
        <f t="shared" si="129"/>
        <v>37799.253557328993</v>
      </c>
      <c r="P352" s="109">
        <v>1</v>
      </c>
      <c r="Q352" s="143">
        <f t="shared" si="151"/>
        <v>37799.253557328993</v>
      </c>
      <c r="R352" s="111">
        <v>0.13</v>
      </c>
      <c r="S352" s="139">
        <f t="shared" si="152"/>
        <v>42713.156519781762</v>
      </c>
      <c r="T352" s="428"/>
      <c r="U352" s="147">
        <f t="shared" si="153"/>
        <v>42713.156519781762</v>
      </c>
      <c r="V352" s="290"/>
      <c r="W352" s="115" t="s">
        <v>115</v>
      </c>
      <c r="X352" s="116"/>
      <c r="Y352" s="116"/>
      <c r="Z352" s="116"/>
      <c r="AA352" s="116"/>
      <c r="AB352" s="116"/>
      <c r="AC352" s="116"/>
      <c r="AD352" s="117"/>
      <c r="AE352" s="296"/>
      <c r="AF352" s="124">
        <f t="shared" ca="1" si="130"/>
        <v>6105.4488522377851</v>
      </c>
      <c r="AG352" s="125" t="str">
        <f t="shared" si="131"/>
        <v/>
      </c>
      <c r="AH352" s="125" t="str">
        <f t="shared" si="132"/>
        <v/>
      </c>
      <c r="AI352" s="125" t="str">
        <f t="shared" si="133"/>
        <v/>
      </c>
      <c r="AJ352" s="125" t="str">
        <f t="shared" si="134"/>
        <v/>
      </c>
      <c r="AK352" s="125" t="str">
        <f t="shared" si="135"/>
        <v/>
      </c>
      <c r="AL352" s="125" t="str">
        <f t="shared" si="136"/>
        <v/>
      </c>
      <c r="AM352" s="126" t="str">
        <f t="shared" si="137"/>
        <v/>
      </c>
      <c r="AN352" s="342">
        <f t="shared" ca="1" si="138"/>
        <v>6105.4488522377851</v>
      </c>
      <c r="AO352" s="290"/>
      <c r="AP352" s="503">
        <f t="shared" ca="1" si="139"/>
        <v>42713.156519781762</v>
      </c>
      <c r="AQ352" s="504" t="str">
        <f t="shared" si="140"/>
        <v/>
      </c>
      <c r="AR352" s="504" t="str">
        <f t="shared" si="141"/>
        <v/>
      </c>
      <c r="AS352" s="504" t="str">
        <f t="shared" si="142"/>
        <v/>
      </c>
      <c r="AT352" s="504" t="str">
        <f t="shared" si="143"/>
        <v/>
      </c>
      <c r="AU352" s="504" t="str">
        <f t="shared" si="144"/>
        <v/>
      </c>
      <c r="AV352" s="504" t="str">
        <f t="shared" si="145"/>
        <v/>
      </c>
      <c r="AW352" s="504" t="str">
        <f t="shared" si="146"/>
        <v/>
      </c>
      <c r="AX352" s="507">
        <f t="shared" ca="1" si="147"/>
        <v>42713.156519781762</v>
      </c>
      <c r="AY352" s="290"/>
    </row>
    <row r="353" spans="1:51" x14ac:dyDescent="0.35">
      <c r="A353" s="290"/>
      <c r="B353" s="476" t="s">
        <v>338</v>
      </c>
      <c r="C353" s="477" t="s">
        <v>2984</v>
      </c>
      <c r="D353" s="103" t="s">
        <v>254</v>
      </c>
      <c r="E353" s="103"/>
      <c r="F353" s="360" t="s">
        <v>1035</v>
      </c>
      <c r="G353" s="360">
        <v>225</v>
      </c>
      <c r="H353" s="360"/>
      <c r="I353" s="360" t="s">
        <v>247</v>
      </c>
      <c r="J353" s="104"/>
      <c r="K353" s="431">
        <v>13.4132</v>
      </c>
      <c r="L353" s="138" t="str">
        <f t="shared" si="148"/>
        <v/>
      </c>
      <c r="M353" s="139">
        <f t="shared" si="150"/>
        <v>0</v>
      </c>
      <c r="N353" s="140">
        <f t="shared" si="149"/>
        <v>430.41982199089034</v>
      </c>
      <c r="O353" s="337">
        <f t="shared" si="129"/>
        <v>5773.3071563282101</v>
      </c>
      <c r="P353" s="109">
        <v>1</v>
      </c>
      <c r="Q353" s="143">
        <f t="shared" si="151"/>
        <v>5773.3071563282101</v>
      </c>
      <c r="R353" s="111">
        <v>0.13</v>
      </c>
      <c r="S353" s="139">
        <f t="shared" si="152"/>
        <v>6523.8370866508767</v>
      </c>
      <c r="T353" s="428"/>
      <c r="U353" s="147">
        <f t="shared" si="153"/>
        <v>6523.8370866508767</v>
      </c>
      <c r="V353" s="290"/>
      <c r="W353" s="115" t="s">
        <v>115</v>
      </c>
      <c r="X353" s="116"/>
      <c r="Y353" s="116"/>
      <c r="Z353" s="116"/>
      <c r="AA353" s="116"/>
      <c r="AB353" s="116"/>
      <c r="AC353" s="116"/>
      <c r="AD353" s="117"/>
      <c r="AE353" s="296"/>
      <c r="AF353" s="124">
        <f t="shared" ca="1" si="130"/>
        <v>6105.4488522377851</v>
      </c>
      <c r="AG353" s="125" t="str">
        <f t="shared" si="131"/>
        <v/>
      </c>
      <c r="AH353" s="125" t="str">
        <f t="shared" si="132"/>
        <v/>
      </c>
      <c r="AI353" s="125" t="str">
        <f t="shared" si="133"/>
        <v/>
      </c>
      <c r="AJ353" s="125" t="str">
        <f t="shared" si="134"/>
        <v/>
      </c>
      <c r="AK353" s="125" t="str">
        <f t="shared" si="135"/>
        <v/>
      </c>
      <c r="AL353" s="125" t="str">
        <f t="shared" si="136"/>
        <v/>
      </c>
      <c r="AM353" s="126" t="str">
        <f t="shared" si="137"/>
        <v/>
      </c>
      <c r="AN353" s="342">
        <f t="shared" ca="1" si="138"/>
        <v>6105.4488522377851</v>
      </c>
      <c r="AO353" s="290"/>
      <c r="AP353" s="503">
        <f t="shared" ca="1" si="139"/>
        <v>6523.8370866508767</v>
      </c>
      <c r="AQ353" s="504" t="str">
        <f t="shared" si="140"/>
        <v/>
      </c>
      <c r="AR353" s="504" t="str">
        <f t="shared" si="141"/>
        <v/>
      </c>
      <c r="AS353" s="504" t="str">
        <f t="shared" si="142"/>
        <v/>
      </c>
      <c r="AT353" s="504" t="str">
        <f t="shared" si="143"/>
        <v/>
      </c>
      <c r="AU353" s="504" t="str">
        <f t="shared" si="144"/>
        <v/>
      </c>
      <c r="AV353" s="504" t="str">
        <f t="shared" si="145"/>
        <v/>
      </c>
      <c r="AW353" s="504" t="str">
        <f t="shared" si="146"/>
        <v/>
      </c>
      <c r="AX353" s="507">
        <f t="shared" ca="1" si="147"/>
        <v>6523.8370866508767</v>
      </c>
      <c r="AY353" s="290"/>
    </row>
    <row r="354" spans="1:51" x14ac:dyDescent="0.35">
      <c r="A354" s="290"/>
      <c r="B354" s="476" t="s">
        <v>339</v>
      </c>
      <c r="C354" s="477" t="s">
        <v>2985</v>
      </c>
      <c r="D354" s="103" t="s">
        <v>254</v>
      </c>
      <c r="E354" s="103"/>
      <c r="F354" s="360" t="s">
        <v>1035</v>
      </c>
      <c r="G354" s="360">
        <v>225</v>
      </c>
      <c r="H354" s="360"/>
      <c r="I354" s="360" t="s">
        <v>247</v>
      </c>
      <c r="J354" s="104"/>
      <c r="K354" s="431">
        <v>92.744299999999996</v>
      </c>
      <c r="L354" s="138" t="str">
        <f t="shared" si="148"/>
        <v/>
      </c>
      <c r="M354" s="139">
        <f t="shared" si="150"/>
        <v>0</v>
      </c>
      <c r="N354" s="140">
        <f t="shared" si="149"/>
        <v>430.41982199089034</v>
      </c>
      <c r="O354" s="337">
        <f t="shared" si="129"/>
        <v>39918.985096669727</v>
      </c>
      <c r="P354" s="109">
        <v>1</v>
      </c>
      <c r="Q354" s="143">
        <f t="shared" si="151"/>
        <v>39918.985096669727</v>
      </c>
      <c r="R354" s="111">
        <v>0.13</v>
      </c>
      <c r="S354" s="139">
        <f t="shared" si="152"/>
        <v>45108.453159236786</v>
      </c>
      <c r="T354" s="428"/>
      <c r="U354" s="147">
        <f t="shared" si="153"/>
        <v>45108.453159236786</v>
      </c>
      <c r="V354" s="290"/>
      <c r="W354" s="115" t="s">
        <v>115</v>
      </c>
      <c r="X354" s="116"/>
      <c r="Y354" s="116"/>
      <c r="Z354" s="116"/>
      <c r="AA354" s="116"/>
      <c r="AB354" s="116"/>
      <c r="AC354" s="116"/>
      <c r="AD354" s="117"/>
      <c r="AE354" s="296"/>
      <c r="AF354" s="124">
        <f t="shared" ca="1" si="130"/>
        <v>6105.4488522377851</v>
      </c>
      <c r="AG354" s="125" t="str">
        <f t="shared" si="131"/>
        <v/>
      </c>
      <c r="AH354" s="125" t="str">
        <f t="shared" si="132"/>
        <v/>
      </c>
      <c r="AI354" s="125" t="str">
        <f t="shared" si="133"/>
        <v/>
      </c>
      <c r="AJ354" s="125" t="str">
        <f t="shared" si="134"/>
        <v/>
      </c>
      <c r="AK354" s="125" t="str">
        <f t="shared" si="135"/>
        <v/>
      </c>
      <c r="AL354" s="125" t="str">
        <f t="shared" si="136"/>
        <v/>
      </c>
      <c r="AM354" s="126" t="str">
        <f t="shared" si="137"/>
        <v/>
      </c>
      <c r="AN354" s="342">
        <f t="shared" ca="1" si="138"/>
        <v>6105.4488522377851</v>
      </c>
      <c r="AO354" s="290"/>
      <c r="AP354" s="503">
        <f t="shared" ca="1" si="139"/>
        <v>45108.453159236786</v>
      </c>
      <c r="AQ354" s="504" t="str">
        <f t="shared" si="140"/>
        <v/>
      </c>
      <c r="AR354" s="504" t="str">
        <f t="shared" si="141"/>
        <v/>
      </c>
      <c r="AS354" s="504" t="str">
        <f t="shared" si="142"/>
        <v/>
      </c>
      <c r="AT354" s="504" t="str">
        <f t="shared" si="143"/>
        <v/>
      </c>
      <c r="AU354" s="504" t="str">
        <f t="shared" si="144"/>
        <v/>
      </c>
      <c r="AV354" s="504" t="str">
        <f t="shared" si="145"/>
        <v/>
      </c>
      <c r="AW354" s="504" t="str">
        <f t="shared" si="146"/>
        <v/>
      </c>
      <c r="AX354" s="507">
        <f t="shared" ca="1" si="147"/>
        <v>45108.453159236786</v>
      </c>
      <c r="AY354" s="290"/>
    </row>
    <row r="355" spans="1:51" x14ac:dyDescent="0.35">
      <c r="A355" s="290"/>
      <c r="B355" s="476" t="s">
        <v>340</v>
      </c>
      <c r="C355" s="477" t="s">
        <v>2948</v>
      </c>
      <c r="D355" s="103" t="s">
        <v>254</v>
      </c>
      <c r="E355" s="103"/>
      <c r="F355" s="360" t="s">
        <v>1035</v>
      </c>
      <c r="G355" s="360">
        <v>375</v>
      </c>
      <c r="H355" s="360"/>
      <c r="I355" s="360" t="s">
        <v>250</v>
      </c>
      <c r="J355" s="104"/>
      <c r="K355" s="431">
        <v>20.0504</v>
      </c>
      <c r="L355" s="138" t="str">
        <f t="shared" si="148"/>
        <v/>
      </c>
      <c r="M355" s="139">
        <f t="shared" si="150"/>
        <v>0</v>
      </c>
      <c r="N355" s="140">
        <f t="shared" si="149"/>
        <v>900.7759335185624</v>
      </c>
      <c r="O355" s="337">
        <f t="shared" si="129"/>
        <v>18060.917777420582</v>
      </c>
      <c r="P355" s="109">
        <v>1</v>
      </c>
      <c r="Q355" s="143">
        <f t="shared" si="151"/>
        <v>18060.917777420582</v>
      </c>
      <c r="R355" s="111">
        <v>0.13</v>
      </c>
      <c r="S355" s="139">
        <f t="shared" si="152"/>
        <v>20408.837088485256</v>
      </c>
      <c r="T355" s="428"/>
      <c r="U355" s="147">
        <f t="shared" si="153"/>
        <v>20408.837088485256</v>
      </c>
      <c r="V355" s="290"/>
      <c r="W355" s="115" t="s">
        <v>115</v>
      </c>
      <c r="X355" s="116"/>
      <c r="Y355" s="116"/>
      <c r="Z355" s="116"/>
      <c r="AA355" s="116"/>
      <c r="AB355" s="116"/>
      <c r="AC355" s="116"/>
      <c r="AD355" s="117"/>
      <c r="AE355" s="296"/>
      <c r="AF355" s="124">
        <f t="shared" ca="1" si="130"/>
        <v>6105.4488522377851</v>
      </c>
      <c r="AG355" s="125" t="str">
        <f t="shared" si="131"/>
        <v/>
      </c>
      <c r="AH355" s="125" t="str">
        <f t="shared" si="132"/>
        <v/>
      </c>
      <c r="AI355" s="125" t="str">
        <f t="shared" si="133"/>
        <v/>
      </c>
      <c r="AJ355" s="125" t="str">
        <f t="shared" si="134"/>
        <v/>
      </c>
      <c r="AK355" s="125" t="str">
        <f t="shared" si="135"/>
        <v/>
      </c>
      <c r="AL355" s="125" t="str">
        <f t="shared" si="136"/>
        <v/>
      </c>
      <c r="AM355" s="126" t="str">
        <f t="shared" si="137"/>
        <v/>
      </c>
      <c r="AN355" s="342">
        <f t="shared" ca="1" si="138"/>
        <v>6105.4488522377851</v>
      </c>
      <c r="AO355" s="290"/>
      <c r="AP355" s="503">
        <f t="shared" ca="1" si="139"/>
        <v>20408.837088485256</v>
      </c>
      <c r="AQ355" s="504" t="str">
        <f t="shared" si="140"/>
        <v/>
      </c>
      <c r="AR355" s="504" t="str">
        <f t="shared" si="141"/>
        <v/>
      </c>
      <c r="AS355" s="504" t="str">
        <f t="shared" si="142"/>
        <v/>
      </c>
      <c r="AT355" s="504" t="str">
        <f t="shared" si="143"/>
        <v/>
      </c>
      <c r="AU355" s="504" t="str">
        <f t="shared" si="144"/>
        <v/>
      </c>
      <c r="AV355" s="504" t="str">
        <f t="shared" si="145"/>
        <v/>
      </c>
      <c r="AW355" s="504" t="str">
        <f t="shared" si="146"/>
        <v/>
      </c>
      <c r="AX355" s="507">
        <f t="shared" ca="1" si="147"/>
        <v>20408.837088485256</v>
      </c>
      <c r="AY355" s="290"/>
    </row>
    <row r="356" spans="1:51" x14ac:dyDescent="0.35">
      <c r="A356" s="290"/>
      <c r="B356" s="476" t="s">
        <v>341</v>
      </c>
      <c r="C356" s="477" t="s">
        <v>2986</v>
      </c>
      <c r="D356" s="103" t="s">
        <v>254</v>
      </c>
      <c r="E356" s="103"/>
      <c r="F356" s="360" t="s">
        <v>1035</v>
      </c>
      <c r="G356" s="360">
        <v>375</v>
      </c>
      <c r="H356" s="360"/>
      <c r="I356" s="360" t="s">
        <v>250</v>
      </c>
      <c r="J356" s="104"/>
      <c r="K356" s="431">
        <v>2.4289900000000002</v>
      </c>
      <c r="L356" s="138" t="str">
        <f t="shared" si="148"/>
        <v/>
      </c>
      <c r="M356" s="139">
        <f t="shared" si="150"/>
        <v>0</v>
      </c>
      <c r="N356" s="140">
        <f t="shared" si="149"/>
        <v>900.7759335185624</v>
      </c>
      <c r="O356" s="337">
        <f t="shared" si="129"/>
        <v>2187.9757347572531</v>
      </c>
      <c r="P356" s="109">
        <v>1</v>
      </c>
      <c r="Q356" s="143">
        <f t="shared" si="151"/>
        <v>2187.9757347572531</v>
      </c>
      <c r="R356" s="111">
        <v>0.13</v>
      </c>
      <c r="S356" s="139">
        <f t="shared" si="152"/>
        <v>2472.4125802756957</v>
      </c>
      <c r="T356" s="428"/>
      <c r="U356" s="147">
        <f t="shared" si="153"/>
        <v>2472.4125802756957</v>
      </c>
      <c r="V356" s="290"/>
      <c r="W356" s="115" t="s">
        <v>115</v>
      </c>
      <c r="X356" s="116"/>
      <c r="Y356" s="116"/>
      <c r="Z356" s="116"/>
      <c r="AA356" s="116"/>
      <c r="AB356" s="116"/>
      <c r="AC356" s="116"/>
      <c r="AD356" s="117"/>
      <c r="AE356" s="296"/>
      <c r="AF356" s="124">
        <f t="shared" ca="1" si="130"/>
        <v>6105.4488522377851</v>
      </c>
      <c r="AG356" s="125" t="str">
        <f t="shared" si="131"/>
        <v/>
      </c>
      <c r="AH356" s="125" t="str">
        <f t="shared" si="132"/>
        <v/>
      </c>
      <c r="AI356" s="125" t="str">
        <f t="shared" si="133"/>
        <v/>
      </c>
      <c r="AJ356" s="125" t="str">
        <f t="shared" si="134"/>
        <v/>
      </c>
      <c r="AK356" s="125" t="str">
        <f t="shared" si="135"/>
        <v/>
      </c>
      <c r="AL356" s="125" t="str">
        <f t="shared" si="136"/>
        <v/>
      </c>
      <c r="AM356" s="126" t="str">
        <f t="shared" si="137"/>
        <v/>
      </c>
      <c r="AN356" s="342">
        <f t="shared" ca="1" si="138"/>
        <v>6105.4488522377851</v>
      </c>
      <c r="AO356" s="290"/>
      <c r="AP356" s="503">
        <f t="shared" ca="1" si="139"/>
        <v>2472.4125802756957</v>
      </c>
      <c r="AQ356" s="504" t="str">
        <f t="shared" si="140"/>
        <v/>
      </c>
      <c r="AR356" s="504" t="str">
        <f t="shared" si="141"/>
        <v/>
      </c>
      <c r="AS356" s="504" t="str">
        <f t="shared" si="142"/>
        <v/>
      </c>
      <c r="AT356" s="504" t="str">
        <f t="shared" si="143"/>
        <v/>
      </c>
      <c r="AU356" s="504" t="str">
        <f t="shared" si="144"/>
        <v/>
      </c>
      <c r="AV356" s="504" t="str">
        <f t="shared" si="145"/>
        <v/>
      </c>
      <c r="AW356" s="504" t="str">
        <f t="shared" si="146"/>
        <v/>
      </c>
      <c r="AX356" s="507">
        <f t="shared" ca="1" si="147"/>
        <v>2472.4125802756957</v>
      </c>
      <c r="AY356" s="290"/>
    </row>
    <row r="357" spans="1:51" x14ac:dyDescent="0.35">
      <c r="A357" s="290"/>
      <c r="B357" s="476" t="s">
        <v>342</v>
      </c>
      <c r="C357" s="477" t="s">
        <v>2986</v>
      </c>
      <c r="D357" s="103" t="s">
        <v>254</v>
      </c>
      <c r="E357" s="103"/>
      <c r="F357" s="360" t="s">
        <v>1035</v>
      </c>
      <c r="G357" s="360">
        <v>375</v>
      </c>
      <c r="H357" s="360"/>
      <c r="I357" s="360" t="s">
        <v>250</v>
      </c>
      <c r="J357" s="104"/>
      <c r="K357" s="431">
        <v>2.8437399999999999</v>
      </c>
      <c r="L357" s="138" t="str">
        <f t="shared" si="148"/>
        <v/>
      </c>
      <c r="M357" s="139">
        <f t="shared" si="150"/>
        <v>0</v>
      </c>
      <c r="N357" s="140">
        <f t="shared" si="149"/>
        <v>900.7759335185624</v>
      </c>
      <c r="O357" s="337">
        <f t="shared" si="129"/>
        <v>2561.5725531840767</v>
      </c>
      <c r="P357" s="109">
        <v>1</v>
      </c>
      <c r="Q357" s="143">
        <f t="shared" si="151"/>
        <v>2561.5725531840767</v>
      </c>
      <c r="R357" s="111">
        <v>0.13</v>
      </c>
      <c r="S357" s="139">
        <f t="shared" si="152"/>
        <v>2894.5769850980064</v>
      </c>
      <c r="T357" s="428"/>
      <c r="U357" s="147">
        <f t="shared" si="153"/>
        <v>2894.5769850980064</v>
      </c>
      <c r="V357" s="290"/>
      <c r="W357" s="115" t="s">
        <v>115</v>
      </c>
      <c r="X357" s="116"/>
      <c r="Y357" s="116"/>
      <c r="Z357" s="116"/>
      <c r="AA357" s="116"/>
      <c r="AB357" s="116"/>
      <c r="AC357" s="116"/>
      <c r="AD357" s="117"/>
      <c r="AE357" s="296"/>
      <c r="AF357" s="124">
        <f t="shared" ca="1" si="130"/>
        <v>6105.4488522377851</v>
      </c>
      <c r="AG357" s="125" t="str">
        <f t="shared" si="131"/>
        <v/>
      </c>
      <c r="AH357" s="125" t="str">
        <f t="shared" si="132"/>
        <v/>
      </c>
      <c r="AI357" s="125" t="str">
        <f t="shared" si="133"/>
        <v/>
      </c>
      <c r="AJ357" s="125" t="str">
        <f t="shared" si="134"/>
        <v/>
      </c>
      <c r="AK357" s="125" t="str">
        <f t="shared" si="135"/>
        <v/>
      </c>
      <c r="AL357" s="125" t="str">
        <f t="shared" si="136"/>
        <v/>
      </c>
      <c r="AM357" s="126" t="str">
        <f t="shared" si="137"/>
        <v/>
      </c>
      <c r="AN357" s="342">
        <f t="shared" ca="1" si="138"/>
        <v>6105.4488522377851</v>
      </c>
      <c r="AO357" s="290"/>
      <c r="AP357" s="503">
        <f t="shared" ca="1" si="139"/>
        <v>2894.5769850980064</v>
      </c>
      <c r="AQ357" s="504" t="str">
        <f t="shared" si="140"/>
        <v/>
      </c>
      <c r="AR357" s="504" t="str">
        <f t="shared" si="141"/>
        <v/>
      </c>
      <c r="AS357" s="504" t="str">
        <f t="shared" si="142"/>
        <v/>
      </c>
      <c r="AT357" s="504" t="str">
        <f t="shared" si="143"/>
        <v/>
      </c>
      <c r="AU357" s="504" t="str">
        <f t="shared" si="144"/>
        <v/>
      </c>
      <c r="AV357" s="504" t="str">
        <f t="shared" si="145"/>
        <v/>
      </c>
      <c r="AW357" s="504" t="str">
        <f t="shared" si="146"/>
        <v/>
      </c>
      <c r="AX357" s="507">
        <f t="shared" ca="1" si="147"/>
        <v>2894.5769850980064</v>
      </c>
      <c r="AY357" s="290"/>
    </row>
    <row r="358" spans="1:51" x14ac:dyDescent="0.35">
      <c r="A358" s="290"/>
      <c r="B358" s="476" t="s">
        <v>343</v>
      </c>
      <c r="C358" s="477" t="s">
        <v>2987</v>
      </c>
      <c r="D358" s="103" t="s">
        <v>254</v>
      </c>
      <c r="E358" s="103"/>
      <c r="F358" s="360" t="s">
        <v>1035</v>
      </c>
      <c r="G358" s="360">
        <v>200</v>
      </c>
      <c r="H358" s="360"/>
      <c r="I358" s="360" t="s">
        <v>246</v>
      </c>
      <c r="J358" s="104"/>
      <c r="K358" s="431">
        <v>25.595300000000002</v>
      </c>
      <c r="L358" s="138" t="str">
        <f t="shared" si="148"/>
        <v/>
      </c>
      <c r="M358" s="139">
        <f t="shared" si="150"/>
        <v>0</v>
      </c>
      <c r="N358" s="140">
        <f t="shared" si="149"/>
        <v>336.63763059084124</v>
      </c>
      <c r="O358" s="337">
        <f t="shared" si="129"/>
        <v>8616.3411462617587</v>
      </c>
      <c r="P358" s="109">
        <v>1</v>
      </c>
      <c r="Q358" s="143">
        <f t="shared" si="151"/>
        <v>8616.3411462617587</v>
      </c>
      <c r="R358" s="111">
        <v>0.13</v>
      </c>
      <c r="S358" s="139">
        <f t="shared" si="152"/>
        <v>9736.4654952757865</v>
      </c>
      <c r="T358" s="428"/>
      <c r="U358" s="147">
        <f t="shared" si="153"/>
        <v>9736.4654952757865</v>
      </c>
      <c r="V358" s="290"/>
      <c r="W358" s="115" t="s">
        <v>115</v>
      </c>
      <c r="X358" s="116"/>
      <c r="Y358" s="116"/>
      <c r="Z358" s="116"/>
      <c r="AA358" s="116"/>
      <c r="AB358" s="116"/>
      <c r="AC358" s="116"/>
      <c r="AD358" s="117"/>
      <c r="AE358" s="296"/>
      <c r="AF358" s="124">
        <f t="shared" ca="1" si="130"/>
        <v>6105.4488522377851</v>
      </c>
      <c r="AG358" s="125" t="str">
        <f t="shared" si="131"/>
        <v/>
      </c>
      <c r="AH358" s="125" t="str">
        <f t="shared" si="132"/>
        <v/>
      </c>
      <c r="AI358" s="125" t="str">
        <f t="shared" si="133"/>
        <v/>
      </c>
      <c r="AJ358" s="125" t="str">
        <f t="shared" si="134"/>
        <v/>
      </c>
      <c r="AK358" s="125" t="str">
        <f t="shared" si="135"/>
        <v/>
      </c>
      <c r="AL358" s="125" t="str">
        <f t="shared" si="136"/>
        <v/>
      </c>
      <c r="AM358" s="126" t="str">
        <f t="shared" si="137"/>
        <v/>
      </c>
      <c r="AN358" s="342">
        <f t="shared" ca="1" si="138"/>
        <v>6105.4488522377851</v>
      </c>
      <c r="AO358" s="290"/>
      <c r="AP358" s="503">
        <f t="shared" ca="1" si="139"/>
        <v>9736.4654952757865</v>
      </c>
      <c r="AQ358" s="504" t="str">
        <f t="shared" si="140"/>
        <v/>
      </c>
      <c r="AR358" s="504" t="str">
        <f t="shared" si="141"/>
        <v/>
      </c>
      <c r="AS358" s="504" t="str">
        <f t="shared" si="142"/>
        <v/>
      </c>
      <c r="AT358" s="504" t="str">
        <f t="shared" si="143"/>
        <v/>
      </c>
      <c r="AU358" s="504" t="str">
        <f t="shared" si="144"/>
        <v/>
      </c>
      <c r="AV358" s="504" t="str">
        <f t="shared" si="145"/>
        <v/>
      </c>
      <c r="AW358" s="504" t="str">
        <f t="shared" si="146"/>
        <v/>
      </c>
      <c r="AX358" s="507">
        <f t="shared" ca="1" si="147"/>
        <v>9736.4654952757865</v>
      </c>
      <c r="AY358" s="290"/>
    </row>
    <row r="359" spans="1:51" x14ac:dyDescent="0.35">
      <c r="A359" s="290"/>
      <c r="B359" s="476" t="s">
        <v>344</v>
      </c>
      <c r="C359" s="477" t="s">
        <v>2988</v>
      </c>
      <c r="D359" s="103" t="s">
        <v>254</v>
      </c>
      <c r="E359" s="103"/>
      <c r="F359" s="360" t="s">
        <v>1035</v>
      </c>
      <c r="G359" s="360">
        <v>375</v>
      </c>
      <c r="H359" s="360"/>
      <c r="I359" s="360" t="s">
        <v>250</v>
      </c>
      <c r="J359" s="104"/>
      <c r="K359" s="431">
        <v>10.028600000000001</v>
      </c>
      <c r="L359" s="138" t="str">
        <f t="shared" si="148"/>
        <v/>
      </c>
      <c r="M359" s="139">
        <f t="shared" si="150"/>
        <v>0</v>
      </c>
      <c r="N359" s="140">
        <f t="shared" si="149"/>
        <v>900.7759335185624</v>
      </c>
      <c r="O359" s="337">
        <f t="shared" si="129"/>
        <v>9033.5215268842549</v>
      </c>
      <c r="P359" s="109">
        <v>1</v>
      </c>
      <c r="Q359" s="143">
        <f t="shared" si="151"/>
        <v>9033.5215268842549</v>
      </c>
      <c r="R359" s="111">
        <v>0.13</v>
      </c>
      <c r="S359" s="139">
        <f t="shared" si="152"/>
        <v>10207.879325379206</v>
      </c>
      <c r="T359" s="428"/>
      <c r="U359" s="147">
        <f t="shared" si="153"/>
        <v>10207.879325379206</v>
      </c>
      <c r="V359" s="290"/>
      <c r="W359" s="115" t="s">
        <v>115</v>
      </c>
      <c r="X359" s="116"/>
      <c r="Y359" s="116"/>
      <c r="Z359" s="116"/>
      <c r="AA359" s="116"/>
      <c r="AB359" s="116"/>
      <c r="AC359" s="116"/>
      <c r="AD359" s="117"/>
      <c r="AE359" s="296"/>
      <c r="AF359" s="124">
        <f t="shared" ca="1" si="130"/>
        <v>6105.4488522377851</v>
      </c>
      <c r="AG359" s="125" t="str">
        <f t="shared" si="131"/>
        <v/>
      </c>
      <c r="AH359" s="125" t="str">
        <f t="shared" si="132"/>
        <v/>
      </c>
      <c r="AI359" s="125" t="str">
        <f t="shared" si="133"/>
        <v/>
      </c>
      <c r="AJ359" s="125" t="str">
        <f t="shared" si="134"/>
        <v/>
      </c>
      <c r="AK359" s="125" t="str">
        <f t="shared" si="135"/>
        <v/>
      </c>
      <c r="AL359" s="125" t="str">
        <f t="shared" si="136"/>
        <v/>
      </c>
      <c r="AM359" s="126" t="str">
        <f t="shared" si="137"/>
        <v/>
      </c>
      <c r="AN359" s="342">
        <f t="shared" ca="1" si="138"/>
        <v>6105.4488522377851</v>
      </c>
      <c r="AO359" s="290"/>
      <c r="AP359" s="503">
        <f t="shared" ca="1" si="139"/>
        <v>10207.879325379206</v>
      </c>
      <c r="AQ359" s="504" t="str">
        <f t="shared" si="140"/>
        <v/>
      </c>
      <c r="AR359" s="504" t="str">
        <f t="shared" si="141"/>
        <v/>
      </c>
      <c r="AS359" s="504" t="str">
        <f t="shared" si="142"/>
        <v/>
      </c>
      <c r="AT359" s="504" t="str">
        <f t="shared" si="143"/>
        <v/>
      </c>
      <c r="AU359" s="504" t="str">
        <f t="shared" si="144"/>
        <v/>
      </c>
      <c r="AV359" s="504" t="str">
        <f t="shared" si="145"/>
        <v/>
      </c>
      <c r="AW359" s="504" t="str">
        <f t="shared" si="146"/>
        <v/>
      </c>
      <c r="AX359" s="507">
        <f t="shared" ca="1" si="147"/>
        <v>10207.879325379206</v>
      </c>
      <c r="AY359" s="290"/>
    </row>
    <row r="360" spans="1:51" x14ac:dyDescent="0.35">
      <c r="A360" s="290"/>
      <c r="B360" s="476" t="s">
        <v>345</v>
      </c>
      <c r="C360" s="477" t="s">
        <v>2989</v>
      </c>
      <c r="D360" s="103" t="s">
        <v>254</v>
      </c>
      <c r="E360" s="103"/>
      <c r="F360" s="360" t="s">
        <v>1035</v>
      </c>
      <c r="G360" s="360">
        <v>375</v>
      </c>
      <c r="H360" s="360"/>
      <c r="I360" s="360" t="s">
        <v>250</v>
      </c>
      <c r="J360" s="104"/>
      <c r="K360" s="431">
        <v>8.3578100000000006</v>
      </c>
      <c r="L360" s="138" t="str">
        <f t="shared" si="148"/>
        <v/>
      </c>
      <c r="M360" s="139">
        <f t="shared" si="150"/>
        <v>0</v>
      </c>
      <c r="N360" s="140">
        <f t="shared" si="149"/>
        <v>900.7759335185624</v>
      </c>
      <c r="O360" s="337">
        <f t="shared" ref="O360:O423" si="154">N360*K360</f>
        <v>7528.5141049207768</v>
      </c>
      <c r="P360" s="109">
        <v>1</v>
      </c>
      <c r="Q360" s="143">
        <f t="shared" si="151"/>
        <v>7528.5141049207768</v>
      </c>
      <c r="R360" s="111">
        <v>0.13</v>
      </c>
      <c r="S360" s="139">
        <f t="shared" si="152"/>
        <v>8507.2209385604765</v>
      </c>
      <c r="T360" s="428"/>
      <c r="U360" s="147">
        <f t="shared" si="153"/>
        <v>8507.2209385604765</v>
      </c>
      <c r="V360" s="290"/>
      <c r="W360" s="115" t="s">
        <v>115</v>
      </c>
      <c r="X360" s="116"/>
      <c r="Y360" s="116"/>
      <c r="Z360" s="116"/>
      <c r="AA360" s="116"/>
      <c r="AB360" s="116"/>
      <c r="AC360" s="116"/>
      <c r="AD360" s="117"/>
      <c r="AE360" s="296"/>
      <c r="AF360" s="124">
        <f t="shared" ca="1" si="130"/>
        <v>6105.4488522377851</v>
      </c>
      <c r="AG360" s="125" t="str">
        <f t="shared" si="131"/>
        <v/>
      </c>
      <c r="AH360" s="125" t="str">
        <f t="shared" si="132"/>
        <v/>
      </c>
      <c r="AI360" s="125" t="str">
        <f t="shared" si="133"/>
        <v/>
      </c>
      <c r="AJ360" s="125" t="str">
        <f t="shared" si="134"/>
        <v/>
      </c>
      <c r="AK360" s="125" t="str">
        <f t="shared" si="135"/>
        <v/>
      </c>
      <c r="AL360" s="125" t="str">
        <f t="shared" si="136"/>
        <v/>
      </c>
      <c r="AM360" s="126" t="str">
        <f t="shared" si="137"/>
        <v/>
      </c>
      <c r="AN360" s="342">
        <f t="shared" ca="1" si="138"/>
        <v>6105.4488522377851</v>
      </c>
      <c r="AO360" s="290"/>
      <c r="AP360" s="503">
        <f t="shared" ca="1" si="139"/>
        <v>8507.2209385604765</v>
      </c>
      <c r="AQ360" s="504" t="str">
        <f t="shared" si="140"/>
        <v/>
      </c>
      <c r="AR360" s="504" t="str">
        <f t="shared" si="141"/>
        <v/>
      </c>
      <c r="AS360" s="504" t="str">
        <f t="shared" si="142"/>
        <v/>
      </c>
      <c r="AT360" s="504" t="str">
        <f t="shared" si="143"/>
        <v/>
      </c>
      <c r="AU360" s="504" t="str">
        <f t="shared" si="144"/>
        <v/>
      </c>
      <c r="AV360" s="504" t="str">
        <f t="shared" si="145"/>
        <v/>
      </c>
      <c r="AW360" s="504" t="str">
        <f t="shared" si="146"/>
        <v/>
      </c>
      <c r="AX360" s="507">
        <f t="shared" ca="1" si="147"/>
        <v>8507.2209385604765</v>
      </c>
      <c r="AY360" s="290"/>
    </row>
    <row r="361" spans="1:51" x14ac:dyDescent="0.35">
      <c r="A361" s="290"/>
      <c r="B361" s="476" t="s">
        <v>346</v>
      </c>
      <c r="C361" s="477" t="s">
        <v>2990</v>
      </c>
      <c r="D361" s="103" t="s">
        <v>254</v>
      </c>
      <c r="E361" s="103"/>
      <c r="F361" s="360" t="s">
        <v>1035</v>
      </c>
      <c r="G361" s="360">
        <v>375</v>
      </c>
      <c r="H361" s="360"/>
      <c r="I361" s="360" t="s">
        <v>250</v>
      </c>
      <c r="J361" s="104"/>
      <c r="K361" s="431">
        <v>17.2714</v>
      </c>
      <c r="L361" s="138" t="str">
        <f t="shared" si="148"/>
        <v/>
      </c>
      <c r="M361" s="139">
        <f t="shared" si="150"/>
        <v>0</v>
      </c>
      <c r="N361" s="140">
        <f t="shared" si="149"/>
        <v>900.7759335185624</v>
      </c>
      <c r="O361" s="337">
        <f t="shared" si="154"/>
        <v>15557.661458172499</v>
      </c>
      <c r="P361" s="109">
        <v>1</v>
      </c>
      <c r="Q361" s="143">
        <f t="shared" si="151"/>
        <v>15557.661458172499</v>
      </c>
      <c r="R361" s="111">
        <v>0.13</v>
      </c>
      <c r="S361" s="139">
        <f t="shared" si="152"/>
        <v>17580.15744773492</v>
      </c>
      <c r="T361" s="428"/>
      <c r="U361" s="147">
        <f t="shared" si="153"/>
        <v>17580.15744773492</v>
      </c>
      <c r="V361" s="290"/>
      <c r="W361" s="115" t="s">
        <v>115</v>
      </c>
      <c r="X361" s="116"/>
      <c r="Y361" s="116"/>
      <c r="Z361" s="116"/>
      <c r="AA361" s="116"/>
      <c r="AB361" s="116"/>
      <c r="AC361" s="116"/>
      <c r="AD361" s="117"/>
      <c r="AE361" s="296"/>
      <c r="AF361" s="124">
        <f t="shared" ca="1" si="130"/>
        <v>6105.4488522377851</v>
      </c>
      <c r="AG361" s="125" t="str">
        <f t="shared" si="131"/>
        <v/>
      </c>
      <c r="AH361" s="125" t="str">
        <f t="shared" si="132"/>
        <v/>
      </c>
      <c r="AI361" s="125" t="str">
        <f t="shared" si="133"/>
        <v/>
      </c>
      <c r="AJ361" s="125" t="str">
        <f t="shared" si="134"/>
        <v/>
      </c>
      <c r="AK361" s="125" t="str">
        <f t="shared" si="135"/>
        <v/>
      </c>
      <c r="AL361" s="125" t="str">
        <f t="shared" si="136"/>
        <v/>
      </c>
      <c r="AM361" s="126" t="str">
        <f t="shared" si="137"/>
        <v/>
      </c>
      <c r="AN361" s="342">
        <f t="shared" ca="1" si="138"/>
        <v>6105.4488522377851</v>
      </c>
      <c r="AO361" s="290"/>
      <c r="AP361" s="503">
        <f t="shared" ca="1" si="139"/>
        <v>17580.15744773492</v>
      </c>
      <c r="AQ361" s="504" t="str">
        <f t="shared" si="140"/>
        <v/>
      </c>
      <c r="AR361" s="504" t="str">
        <f t="shared" si="141"/>
        <v/>
      </c>
      <c r="AS361" s="504" t="str">
        <f t="shared" si="142"/>
        <v/>
      </c>
      <c r="AT361" s="504" t="str">
        <f t="shared" si="143"/>
        <v/>
      </c>
      <c r="AU361" s="504" t="str">
        <f t="shared" si="144"/>
        <v/>
      </c>
      <c r="AV361" s="504" t="str">
        <f t="shared" si="145"/>
        <v/>
      </c>
      <c r="AW361" s="504" t="str">
        <f t="shared" si="146"/>
        <v/>
      </c>
      <c r="AX361" s="507">
        <f t="shared" ca="1" si="147"/>
        <v>17580.15744773492</v>
      </c>
      <c r="AY361" s="290"/>
    </row>
    <row r="362" spans="1:51" x14ac:dyDescent="0.35">
      <c r="A362" s="290"/>
      <c r="B362" s="476" t="s">
        <v>347</v>
      </c>
      <c r="C362" s="477" t="s">
        <v>2979</v>
      </c>
      <c r="D362" s="103" t="s">
        <v>254</v>
      </c>
      <c r="E362" s="103"/>
      <c r="F362" s="360" t="s">
        <v>1035</v>
      </c>
      <c r="G362" s="360">
        <v>225</v>
      </c>
      <c r="H362" s="360"/>
      <c r="I362" s="360" t="s">
        <v>247</v>
      </c>
      <c r="J362" s="104"/>
      <c r="K362" s="431">
        <v>32.4816</v>
      </c>
      <c r="L362" s="138" t="str">
        <f t="shared" si="148"/>
        <v/>
      </c>
      <c r="M362" s="139">
        <f t="shared" si="150"/>
        <v>0</v>
      </c>
      <c r="N362" s="140">
        <f t="shared" si="149"/>
        <v>430.41982199089034</v>
      </c>
      <c r="O362" s="337">
        <f t="shared" si="154"/>
        <v>13980.724489979304</v>
      </c>
      <c r="P362" s="109">
        <v>1</v>
      </c>
      <c r="Q362" s="143">
        <f t="shared" si="151"/>
        <v>13980.724489979304</v>
      </c>
      <c r="R362" s="111">
        <v>0.13</v>
      </c>
      <c r="S362" s="139">
        <f t="shared" si="152"/>
        <v>15798.218673676613</v>
      </c>
      <c r="T362" s="428"/>
      <c r="U362" s="147">
        <f t="shared" si="153"/>
        <v>15798.218673676613</v>
      </c>
      <c r="V362" s="290"/>
      <c r="W362" s="115" t="s">
        <v>115</v>
      </c>
      <c r="X362" s="116"/>
      <c r="Y362" s="116"/>
      <c r="Z362" s="116"/>
      <c r="AA362" s="116"/>
      <c r="AB362" s="116"/>
      <c r="AC362" s="116"/>
      <c r="AD362" s="117"/>
      <c r="AE362" s="296"/>
      <c r="AF362" s="124">
        <f t="shared" ca="1" si="130"/>
        <v>6105.4488522377851</v>
      </c>
      <c r="AG362" s="125" t="str">
        <f t="shared" si="131"/>
        <v/>
      </c>
      <c r="AH362" s="125" t="str">
        <f t="shared" si="132"/>
        <v/>
      </c>
      <c r="AI362" s="125" t="str">
        <f t="shared" si="133"/>
        <v/>
      </c>
      <c r="AJ362" s="125" t="str">
        <f t="shared" si="134"/>
        <v/>
      </c>
      <c r="AK362" s="125" t="str">
        <f t="shared" si="135"/>
        <v/>
      </c>
      <c r="AL362" s="125" t="str">
        <f t="shared" si="136"/>
        <v/>
      </c>
      <c r="AM362" s="126" t="str">
        <f t="shared" si="137"/>
        <v/>
      </c>
      <c r="AN362" s="342">
        <f t="shared" ca="1" si="138"/>
        <v>6105.4488522377851</v>
      </c>
      <c r="AO362" s="290"/>
      <c r="AP362" s="503">
        <f t="shared" ca="1" si="139"/>
        <v>15798.218673676614</v>
      </c>
      <c r="AQ362" s="504" t="str">
        <f t="shared" si="140"/>
        <v/>
      </c>
      <c r="AR362" s="504" t="str">
        <f t="shared" si="141"/>
        <v/>
      </c>
      <c r="AS362" s="504" t="str">
        <f t="shared" si="142"/>
        <v/>
      </c>
      <c r="AT362" s="504" t="str">
        <f t="shared" si="143"/>
        <v/>
      </c>
      <c r="AU362" s="504" t="str">
        <f t="shared" si="144"/>
        <v/>
      </c>
      <c r="AV362" s="504" t="str">
        <f t="shared" si="145"/>
        <v/>
      </c>
      <c r="AW362" s="504" t="str">
        <f t="shared" si="146"/>
        <v/>
      </c>
      <c r="AX362" s="507">
        <f t="shared" ca="1" si="147"/>
        <v>15798.218673676614</v>
      </c>
      <c r="AY362" s="290"/>
    </row>
    <row r="363" spans="1:51" x14ac:dyDescent="0.35">
      <c r="A363" s="290"/>
      <c r="B363" s="476" t="s">
        <v>348</v>
      </c>
      <c r="C363" s="477" t="s">
        <v>2990</v>
      </c>
      <c r="D363" s="103" t="s">
        <v>254</v>
      </c>
      <c r="E363" s="103"/>
      <c r="F363" s="360" t="s">
        <v>1035</v>
      </c>
      <c r="G363" s="360">
        <v>375</v>
      </c>
      <c r="H363" s="360"/>
      <c r="I363" s="360" t="s">
        <v>250</v>
      </c>
      <c r="J363" s="104"/>
      <c r="K363" s="431">
        <v>19.5382</v>
      </c>
      <c r="L363" s="138" t="str">
        <f t="shared" si="148"/>
        <v/>
      </c>
      <c r="M363" s="139">
        <f t="shared" si="150"/>
        <v>0</v>
      </c>
      <c r="N363" s="140">
        <f t="shared" si="149"/>
        <v>900.7759335185624</v>
      </c>
      <c r="O363" s="337">
        <f t="shared" si="154"/>
        <v>17599.540344272376</v>
      </c>
      <c r="P363" s="109">
        <v>1</v>
      </c>
      <c r="Q363" s="143">
        <f t="shared" si="151"/>
        <v>17599.540344272376</v>
      </c>
      <c r="R363" s="111">
        <v>0.13</v>
      </c>
      <c r="S363" s="139">
        <f t="shared" si="152"/>
        <v>19887.480589027782</v>
      </c>
      <c r="T363" s="428"/>
      <c r="U363" s="147">
        <f t="shared" si="153"/>
        <v>19887.480589027782</v>
      </c>
      <c r="V363" s="290"/>
      <c r="W363" s="115" t="s">
        <v>115</v>
      </c>
      <c r="X363" s="116"/>
      <c r="Y363" s="116"/>
      <c r="Z363" s="116"/>
      <c r="AA363" s="116"/>
      <c r="AB363" s="116"/>
      <c r="AC363" s="116"/>
      <c r="AD363" s="117"/>
      <c r="AE363" s="296"/>
      <c r="AF363" s="124">
        <f t="shared" ca="1" si="130"/>
        <v>6105.4488522377851</v>
      </c>
      <c r="AG363" s="125" t="str">
        <f t="shared" si="131"/>
        <v/>
      </c>
      <c r="AH363" s="125" t="str">
        <f t="shared" si="132"/>
        <v/>
      </c>
      <c r="AI363" s="125" t="str">
        <f t="shared" si="133"/>
        <v/>
      </c>
      <c r="AJ363" s="125" t="str">
        <f t="shared" si="134"/>
        <v/>
      </c>
      <c r="AK363" s="125" t="str">
        <f t="shared" si="135"/>
        <v/>
      </c>
      <c r="AL363" s="125" t="str">
        <f t="shared" si="136"/>
        <v/>
      </c>
      <c r="AM363" s="126" t="str">
        <f t="shared" si="137"/>
        <v/>
      </c>
      <c r="AN363" s="342">
        <f t="shared" ca="1" si="138"/>
        <v>6105.4488522377851</v>
      </c>
      <c r="AO363" s="290"/>
      <c r="AP363" s="503">
        <f t="shared" ca="1" si="139"/>
        <v>19887.480589027782</v>
      </c>
      <c r="AQ363" s="504" t="str">
        <f t="shared" si="140"/>
        <v/>
      </c>
      <c r="AR363" s="504" t="str">
        <f t="shared" si="141"/>
        <v/>
      </c>
      <c r="AS363" s="504" t="str">
        <f t="shared" si="142"/>
        <v/>
      </c>
      <c r="AT363" s="504" t="str">
        <f t="shared" si="143"/>
        <v/>
      </c>
      <c r="AU363" s="504" t="str">
        <f t="shared" si="144"/>
        <v/>
      </c>
      <c r="AV363" s="504" t="str">
        <f t="shared" si="145"/>
        <v/>
      </c>
      <c r="AW363" s="504" t="str">
        <f t="shared" si="146"/>
        <v/>
      </c>
      <c r="AX363" s="507">
        <f t="shared" ca="1" si="147"/>
        <v>19887.480589027782</v>
      </c>
      <c r="AY363" s="290"/>
    </row>
    <row r="364" spans="1:51" x14ac:dyDescent="0.35">
      <c r="A364" s="290"/>
      <c r="B364" s="476" t="s">
        <v>349</v>
      </c>
      <c r="C364" s="477" t="s">
        <v>2990</v>
      </c>
      <c r="D364" s="103" t="s">
        <v>254</v>
      </c>
      <c r="E364" s="103"/>
      <c r="F364" s="360" t="s">
        <v>1035</v>
      </c>
      <c r="G364" s="360">
        <v>375</v>
      </c>
      <c r="H364" s="360"/>
      <c r="I364" s="360" t="s">
        <v>250</v>
      </c>
      <c r="J364" s="104"/>
      <c r="K364" s="431">
        <v>58.677799999999998</v>
      </c>
      <c r="L364" s="138" t="str">
        <f t="shared" si="148"/>
        <v/>
      </c>
      <c r="M364" s="139">
        <f t="shared" si="150"/>
        <v>0</v>
      </c>
      <c r="N364" s="140">
        <f t="shared" si="149"/>
        <v>900.7759335185624</v>
      </c>
      <c r="O364" s="337">
        <f t="shared" si="154"/>
        <v>52855.550071815502</v>
      </c>
      <c r="P364" s="109">
        <v>1</v>
      </c>
      <c r="Q364" s="143">
        <f t="shared" si="151"/>
        <v>52855.550071815502</v>
      </c>
      <c r="R364" s="111">
        <v>0.13</v>
      </c>
      <c r="S364" s="139">
        <f t="shared" si="152"/>
        <v>59726.771581151508</v>
      </c>
      <c r="T364" s="428"/>
      <c r="U364" s="147">
        <f t="shared" si="153"/>
        <v>59726.771581151508</v>
      </c>
      <c r="V364" s="290"/>
      <c r="W364" s="115" t="s">
        <v>115</v>
      </c>
      <c r="X364" s="116"/>
      <c r="Y364" s="116"/>
      <c r="Z364" s="116"/>
      <c r="AA364" s="116"/>
      <c r="AB364" s="116"/>
      <c r="AC364" s="116"/>
      <c r="AD364" s="117"/>
      <c r="AE364" s="296"/>
      <c r="AF364" s="124">
        <f t="shared" ca="1" si="130"/>
        <v>6105.4488522377851</v>
      </c>
      <c r="AG364" s="125" t="str">
        <f t="shared" si="131"/>
        <v/>
      </c>
      <c r="AH364" s="125" t="str">
        <f t="shared" si="132"/>
        <v/>
      </c>
      <c r="AI364" s="125" t="str">
        <f t="shared" si="133"/>
        <v/>
      </c>
      <c r="AJ364" s="125" t="str">
        <f t="shared" si="134"/>
        <v/>
      </c>
      <c r="AK364" s="125" t="str">
        <f t="shared" si="135"/>
        <v/>
      </c>
      <c r="AL364" s="125" t="str">
        <f t="shared" si="136"/>
        <v/>
      </c>
      <c r="AM364" s="126" t="str">
        <f t="shared" si="137"/>
        <v/>
      </c>
      <c r="AN364" s="342">
        <f t="shared" ca="1" si="138"/>
        <v>6105.4488522377851</v>
      </c>
      <c r="AO364" s="290"/>
      <c r="AP364" s="503">
        <f t="shared" ca="1" si="139"/>
        <v>59726.771581151508</v>
      </c>
      <c r="AQ364" s="504" t="str">
        <f t="shared" si="140"/>
        <v/>
      </c>
      <c r="AR364" s="504" t="str">
        <f t="shared" si="141"/>
        <v/>
      </c>
      <c r="AS364" s="504" t="str">
        <f t="shared" si="142"/>
        <v/>
      </c>
      <c r="AT364" s="504" t="str">
        <f t="shared" si="143"/>
        <v/>
      </c>
      <c r="AU364" s="504" t="str">
        <f t="shared" si="144"/>
        <v/>
      </c>
      <c r="AV364" s="504" t="str">
        <f t="shared" si="145"/>
        <v/>
      </c>
      <c r="AW364" s="504" t="str">
        <f t="shared" si="146"/>
        <v/>
      </c>
      <c r="AX364" s="507">
        <f t="shared" ca="1" si="147"/>
        <v>59726.771581151508</v>
      </c>
      <c r="AY364" s="290"/>
    </row>
    <row r="365" spans="1:51" x14ac:dyDescent="0.35">
      <c r="A365" s="290"/>
      <c r="B365" s="476" t="s">
        <v>350</v>
      </c>
      <c r="C365" s="477" t="e">
        <v>#N/A</v>
      </c>
      <c r="D365" s="103" t="s">
        <v>254</v>
      </c>
      <c r="E365" s="103"/>
      <c r="F365" s="360" t="s">
        <v>1035</v>
      </c>
      <c r="G365" s="360">
        <v>375</v>
      </c>
      <c r="H365" s="360"/>
      <c r="I365" s="360" t="s">
        <v>250</v>
      </c>
      <c r="J365" s="104"/>
      <c r="K365" s="431">
        <v>3.3411300000000002</v>
      </c>
      <c r="L365" s="138" t="str">
        <f t="shared" si="148"/>
        <v/>
      </c>
      <c r="M365" s="139">
        <f t="shared" si="150"/>
        <v>0</v>
      </c>
      <c r="N365" s="140">
        <f t="shared" si="149"/>
        <v>900.7759335185624</v>
      </c>
      <c r="O365" s="337">
        <f t="shared" si="154"/>
        <v>3009.6094947568745</v>
      </c>
      <c r="P365" s="109">
        <v>1</v>
      </c>
      <c r="Q365" s="143">
        <f t="shared" si="151"/>
        <v>3009.6094947568745</v>
      </c>
      <c r="R365" s="111">
        <v>0.13</v>
      </c>
      <c r="S365" s="139">
        <f t="shared" si="152"/>
        <v>3400.858729075268</v>
      </c>
      <c r="T365" s="428"/>
      <c r="U365" s="147">
        <f t="shared" si="153"/>
        <v>3400.858729075268</v>
      </c>
      <c r="V365" s="290"/>
      <c r="W365" s="115" t="s">
        <v>115</v>
      </c>
      <c r="X365" s="116"/>
      <c r="Y365" s="116"/>
      <c r="Z365" s="116"/>
      <c r="AA365" s="116"/>
      <c r="AB365" s="116"/>
      <c r="AC365" s="116"/>
      <c r="AD365" s="117"/>
      <c r="AE365" s="296"/>
      <c r="AF365" s="124">
        <f t="shared" ca="1" si="130"/>
        <v>6105.4488522377851</v>
      </c>
      <c r="AG365" s="125" t="str">
        <f t="shared" si="131"/>
        <v/>
      </c>
      <c r="AH365" s="125" t="str">
        <f t="shared" si="132"/>
        <v/>
      </c>
      <c r="AI365" s="125" t="str">
        <f t="shared" si="133"/>
        <v/>
      </c>
      <c r="AJ365" s="125" t="str">
        <f t="shared" si="134"/>
        <v/>
      </c>
      <c r="AK365" s="125" t="str">
        <f t="shared" si="135"/>
        <v/>
      </c>
      <c r="AL365" s="125" t="str">
        <f t="shared" si="136"/>
        <v/>
      </c>
      <c r="AM365" s="126" t="str">
        <f t="shared" si="137"/>
        <v/>
      </c>
      <c r="AN365" s="342">
        <f t="shared" ca="1" si="138"/>
        <v>6105.4488522377851</v>
      </c>
      <c r="AO365" s="290"/>
      <c r="AP365" s="503">
        <f t="shared" ca="1" si="139"/>
        <v>3400.858729075268</v>
      </c>
      <c r="AQ365" s="504" t="str">
        <f t="shared" si="140"/>
        <v/>
      </c>
      <c r="AR365" s="504" t="str">
        <f t="shared" si="141"/>
        <v/>
      </c>
      <c r="AS365" s="504" t="str">
        <f t="shared" si="142"/>
        <v/>
      </c>
      <c r="AT365" s="504" t="str">
        <f t="shared" si="143"/>
        <v/>
      </c>
      <c r="AU365" s="504" t="str">
        <f t="shared" si="144"/>
        <v/>
      </c>
      <c r="AV365" s="504" t="str">
        <f t="shared" si="145"/>
        <v/>
      </c>
      <c r="AW365" s="504" t="str">
        <f t="shared" si="146"/>
        <v/>
      </c>
      <c r="AX365" s="507">
        <f t="shared" ca="1" si="147"/>
        <v>3400.858729075268</v>
      </c>
      <c r="AY365" s="290"/>
    </row>
    <row r="366" spans="1:51" x14ac:dyDescent="0.35">
      <c r="A366" s="290"/>
      <c r="B366" s="476" t="s">
        <v>351</v>
      </c>
      <c r="C366" s="477" t="s">
        <v>2991</v>
      </c>
      <c r="D366" s="103" t="s">
        <v>254</v>
      </c>
      <c r="E366" s="103"/>
      <c r="F366" s="360" t="s">
        <v>1035</v>
      </c>
      <c r="G366" s="360">
        <v>375</v>
      </c>
      <c r="H366" s="360"/>
      <c r="I366" s="360" t="s">
        <v>250</v>
      </c>
      <c r="J366" s="104"/>
      <c r="K366" s="431">
        <v>18.822600000000001</v>
      </c>
      <c r="L366" s="138" t="str">
        <f t="shared" si="148"/>
        <v/>
      </c>
      <c r="M366" s="139">
        <f t="shared" si="150"/>
        <v>0</v>
      </c>
      <c r="N366" s="140">
        <f t="shared" si="149"/>
        <v>900.7759335185624</v>
      </c>
      <c r="O366" s="337">
        <f t="shared" si="154"/>
        <v>16954.945086246495</v>
      </c>
      <c r="P366" s="109">
        <v>1</v>
      </c>
      <c r="Q366" s="143">
        <f t="shared" si="151"/>
        <v>16954.945086246495</v>
      </c>
      <c r="R366" s="111">
        <v>0.13</v>
      </c>
      <c r="S366" s="139">
        <f t="shared" si="152"/>
        <v>19159.087947458538</v>
      </c>
      <c r="T366" s="428"/>
      <c r="U366" s="147">
        <f t="shared" si="153"/>
        <v>19159.087947458538</v>
      </c>
      <c r="V366" s="290"/>
      <c r="W366" s="115" t="s">
        <v>115</v>
      </c>
      <c r="X366" s="116"/>
      <c r="Y366" s="116"/>
      <c r="Z366" s="116"/>
      <c r="AA366" s="116"/>
      <c r="AB366" s="116"/>
      <c r="AC366" s="116"/>
      <c r="AD366" s="117"/>
      <c r="AE366" s="296"/>
      <c r="AF366" s="124">
        <f t="shared" ca="1" si="130"/>
        <v>6105.4488522377851</v>
      </c>
      <c r="AG366" s="125" t="str">
        <f t="shared" si="131"/>
        <v/>
      </c>
      <c r="AH366" s="125" t="str">
        <f t="shared" si="132"/>
        <v/>
      </c>
      <c r="AI366" s="125" t="str">
        <f t="shared" si="133"/>
        <v/>
      </c>
      <c r="AJ366" s="125" t="str">
        <f t="shared" si="134"/>
        <v/>
      </c>
      <c r="AK366" s="125" t="str">
        <f t="shared" si="135"/>
        <v/>
      </c>
      <c r="AL366" s="125" t="str">
        <f t="shared" si="136"/>
        <v/>
      </c>
      <c r="AM366" s="126" t="str">
        <f t="shared" si="137"/>
        <v/>
      </c>
      <c r="AN366" s="342">
        <f t="shared" ca="1" si="138"/>
        <v>6105.4488522377851</v>
      </c>
      <c r="AO366" s="290"/>
      <c r="AP366" s="503">
        <f t="shared" ca="1" si="139"/>
        <v>19159.087947458538</v>
      </c>
      <c r="AQ366" s="504" t="str">
        <f t="shared" si="140"/>
        <v/>
      </c>
      <c r="AR366" s="504" t="str">
        <f t="shared" si="141"/>
        <v/>
      </c>
      <c r="AS366" s="504" t="str">
        <f t="shared" si="142"/>
        <v/>
      </c>
      <c r="AT366" s="504" t="str">
        <f t="shared" si="143"/>
        <v/>
      </c>
      <c r="AU366" s="504" t="str">
        <f t="shared" si="144"/>
        <v/>
      </c>
      <c r="AV366" s="504" t="str">
        <f t="shared" si="145"/>
        <v/>
      </c>
      <c r="AW366" s="504" t="str">
        <f t="shared" si="146"/>
        <v/>
      </c>
      <c r="AX366" s="507">
        <f t="shared" ca="1" si="147"/>
        <v>19159.087947458538</v>
      </c>
      <c r="AY366" s="290"/>
    </row>
    <row r="367" spans="1:51" x14ac:dyDescent="0.35">
      <c r="A367" s="290"/>
      <c r="B367" s="476" t="s">
        <v>352</v>
      </c>
      <c r="C367" s="477" t="s">
        <v>2988</v>
      </c>
      <c r="D367" s="103" t="s">
        <v>254</v>
      </c>
      <c r="E367" s="103"/>
      <c r="F367" s="360" t="s">
        <v>1035</v>
      </c>
      <c r="G367" s="360">
        <v>375</v>
      </c>
      <c r="H367" s="360"/>
      <c r="I367" s="360" t="s">
        <v>250</v>
      </c>
      <c r="J367" s="104"/>
      <c r="K367" s="431">
        <v>12.1211</v>
      </c>
      <c r="L367" s="138" t="str">
        <f t="shared" si="148"/>
        <v/>
      </c>
      <c r="M367" s="139">
        <f t="shared" si="150"/>
        <v>0</v>
      </c>
      <c r="N367" s="140">
        <f t="shared" si="149"/>
        <v>900.7759335185624</v>
      </c>
      <c r="O367" s="337">
        <f t="shared" si="154"/>
        <v>10918.395167771847</v>
      </c>
      <c r="P367" s="109">
        <v>1</v>
      </c>
      <c r="Q367" s="143">
        <f t="shared" si="151"/>
        <v>10918.395167771847</v>
      </c>
      <c r="R367" s="111">
        <v>0.13</v>
      </c>
      <c r="S367" s="139">
        <f t="shared" si="152"/>
        <v>12337.786539582186</v>
      </c>
      <c r="T367" s="428"/>
      <c r="U367" s="147">
        <f t="shared" si="153"/>
        <v>12337.786539582186</v>
      </c>
      <c r="V367" s="290"/>
      <c r="W367" s="115" t="s">
        <v>115</v>
      </c>
      <c r="X367" s="116"/>
      <c r="Y367" s="116"/>
      <c r="Z367" s="116"/>
      <c r="AA367" s="116"/>
      <c r="AB367" s="116"/>
      <c r="AC367" s="116"/>
      <c r="AD367" s="117"/>
      <c r="AE367" s="296"/>
      <c r="AF367" s="124">
        <f t="shared" ca="1" si="130"/>
        <v>6105.4488522377851</v>
      </c>
      <c r="AG367" s="125" t="str">
        <f t="shared" si="131"/>
        <v/>
      </c>
      <c r="AH367" s="125" t="str">
        <f t="shared" si="132"/>
        <v/>
      </c>
      <c r="AI367" s="125" t="str">
        <f t="shared" si="133"/>
        <v/>
      </c>
      <c r="AJ367" s="125" t="str">
        <f t="shared" si="134"/>
        <v/>
      </c>
      <c r="AK367" s="125" t="str">
        <f t="shared" si="135"/>
        <v/>
      </c>
      <c r="AL367" s="125" t="str">
        <f t="shared" si="136"/>
        <v/>
      </c>
      <c r="AM367" s="126" t="str">
        <f t="shared" si="137"/>
        <v/>
      </c>
      <c r="AN367" s="342">
        <f t="shared" ca="1" si="138"/>
        <v>6105.4488522377851</v>
      </c>
      <c r="AO367" s="290"/>
      <c r="AP367" s="503">
        <f t="shared" ca="1" si="139"/>
        <v>12337.786539582185</v>
      </c>
      <c r="AQ367" s="504" t="str">
        <f t="shared" si="140"/>
        <v/>
      </c>
      <c r="AR367" s="504" t="str">
        <f t="shared" si="141"/>
        <v/>
      </c>
      <c r="AS367" s="504" t="str">
        <f t="shared" si="142"/>
        <v/>
      </c>
      <c r="AT367" s="504" t="str">
        <f t="shared" si="143"/>
        <v/>
      </c>
      <c r="AU367" s="504" t="str">
        <f t="shared" si="144"/>
        <v/>
      </c>
      <c r="AV367" s="504" t="str">
        <f t="shared" si="145"/>
        <v/>
      </c>
      <c r="AW367" s="504" t="str">
        <f t="shared" si="146"/>
        <v/>
      </c>
      <c r="AX367" s="507">
        <f t="shared" ca="1" si="147"/>
        <v>12337.786539582185</v>
      </c>
      <c r="AY367" s="290"/>
    </row>
    <row r="368" spans="1:51" x14ac:dyDescent="0.35">
      <c r="A368" s="290"/>
      <c r="B368" s="476" t="s">
        <v>353</v>
      </c>
      <c r="C368" s="477" t="s">
        <v>2988</v>
      </c>
      <c r="D368" s="103" t="s">
        <v>254</v>
      </c>
      <c r="E368" s="103"/>
      <c r="F368" s="360" t="s">
        <v>1035</v>
      </c>
      <c r="G368" s="360">
        <v>375</v>
      </c>
      <c r="H368" s="360"/>
      <c r="I368" s="360" t="s">
        <v>250</v>
      </c>
      <c r="J368" s="104"/>
      <c r="K368" s="431">
        <v>65.254000000000005</v>
      </c>
      <c r="L368" s="138" t="str">
        <f t="shared" si="148"/>
        <v/>
      </c>
      <c r="M368" s="139">
        <f t="shared" si="150"/>
        <v>0</v>
      </c>
      <c r="N368" s="140">
        <f t="shared" si="149"/>
        <v>900.7759335185624</v>
      </c>
      <c r="O368" s="337">
        <f t="shared" si="154"/>
        <v>58779.232765820278</v>
      </c>
      <c r="P368" s="109">
        <v>1</v>
      </c>
      <c r="Q368" s="143">
        <f t="shared" si="151"/>
        <v>58779.232765820278</v>
      </c>
      <c r="R368" s="111">
        <v>0.13</v>
      </c>
      <c r="S368" s="139">
        <f t="shared" si="152"/>
        <v>66420.533025376906</v>
      </c>
      <c r="T368" s="428"/>
      <c r="U368" s="147">
        <f t="shared" si="153"/>
        <v>66420.533025376906</v>
      </c>
      <c r="V368" s="290"/>
      <c r="W368" s="115" t="s">
        <v>115</v>
      </c>
      <c r="X368" s="116"/>
      <c r="Y368" s="116"/>
      <c r="Z368" s="116"/>
      <c r="AA368" s="116"/>
      <c r="AB368" s="116"/>
      <c r="AC368" s="116"/>
      <c r="AD368" s="117"/>
      <c r="AE368" s="296"/>
      <c r="AF368" s="124">
        <f t="shared" ca="1" si="130"/>
        <v>6105.4488522377851</v>
      </c>
      <c r="AG368" s="125" t="str">
        <f t="shared" si="131"/>
        <v/>
      </c>
      <c r="AH368" s="125" t="str">
        <f t="shared" si="132"/>
        <v/>
      </c>
      <c r="AI368" s="125" t="str">
        <f t="shared" si="133"/>
        <v/>
      </c>
      <c r="AJ368" s="125" t="str">
        <f t="shared" si="134"/>
        <v/>
      </c>
      <c r="AK368" s="125" t="str">
        <f t="shared" si="135"/>
        <v/>
      </c>
      <c r="AL368" s="125" t="str">
        <f t="shared" si="136"/>
        <v/>
      </c>
      <c r="AM368" s="126" t="str">
        <f t="shared" si="137"/>
        <v/>
      </c>
      <c r="AN368" s="342">
        <f t="shared" ca="1" si="138"/>
        <v>6105.4488522377851</v>
      </c>
      <c r="AO368" s="290"/>
      <c r="AP368" s="503">
        <f t="shared" ca="1" si="139"/>
        <v>66420.533025376906</v>
      </c>
      <c r="AQ368" s="504" t="str">
        <f t="shared" si="140"/>
        <v/>
      </c>
      <c r="AR368" s="504" t="str">
        <f t="shared" si="141"/>
        <v/>
      </c>
      <c r="AS368" s="504" t="str">
        <f t="shared" si="142"/>
        <v/>
      </c>
      <c r="AT368" s="504" t="str">
        <f t="shared" si="143"/>
        <v/>
      </c>
      <c r="AU368" s="504" t="str">
        <f t="shared" si="144"/>
        <v/>
      </c>
      <c r="AV368" s="504" t="str">
        <f t="shared" si="145"/>
        <v/>
      </c>
      <c r="AW368" s="504" t="str">
        <f t="shared" si="146"/>
        <v/>
      </c>
      <c r="AX368" s="507">
        <f t="shared" ca="1" si="147"/>
        <v>66420.533025376906</v>
      </c>
      <c r="AY368" s="290"/>
    </row>
    <row r="369" spans="1:51" x14ac:dyDescent="0.35">
      <c r="A369" s="290"/>
      <c r="B369" s="476" t="s">
        <v>354</v>
      </c>
      <c r="C369" s="477" t="s">
        <v>2992</v>
      </c>
      <c r="D369" s="103" t="s">
        <v>254</v>
      </c>
      <c r="E369" s="103"/>
      <c r="F369" s="360" t="s">
        <v>1035</v>
      </c>
      <c r="G369" s="360">
        <v>150</v>
      </c>
      <c r="H369" s="360"/>
      <c r="I369" s="360" t="s">
        <v>245</v>
      </c>
      <c r="J369" s="104"/>
      <c r="K369" s="431">
        <v>96.220799999999997</v>
      </c>
      <c r="L369" s="138" t="str">
        <f t="shared" si="148"/>
        <v/>
      </c>
      <c r="M369" s="139">
        <f t="shared" si="150"/>
        <v>0</v>
      </c>
      <c r="N369" s="140">
        <f t="shared" si="149"/>
        <v>223.80441171865309</v>
      </c>
      <c r="O369" s="337">
        <f t="shared" si="154"/>
        <v>21534.639539098174</v>
      </c>
      <c r="P369" s="109">
        <v>1</v>
      </c>
      <c r="Q369" s="143">
        <f t="shared" si="151"/>
        <v>21534.639539098174</v>
      </c>
      <c r="R369" s="111">
        <v>0.13</v>
      </c>
      <c r="S369" s="139">
        <f t="shared" si="152"/>
        <v>24334.142679180935</v>
      </c>
      <c r="T369" s="428"/>
      <c r="U369" s="147">
        <f t="shared" si="153"/>
        <v>24334.142679180935</v>
      </c>
      <c r="V369" s="290"/>
      <c r="W369" s="115" t="s">
        <v>115</v>
      </c>
      <c r="X369" s="116"/>
      <c r="Y369" s="116"/>
      <c r="Z369" s="116"/>
      <c r="AA369" s="116"/>
      <c r="AB369" s="116"/>
      <c r="AC369" s="116"/>
      <c r="AD369" s="117"/>
      <c r="AE369" s="296"/>
      <c r="AF369" s="124">
        <f t="shared" ca="1" si="130"/>
        <v>6105.4488522377851</v>
      </c>
      <c r="AG369" s="125" t="str">
        <f t="shared" si="131"/>
        <v/>
      </c>
      <c r="AH369" s="125" t="str">
        <f t="shared" si="132"/>
        <v/>
      </c>
      <c r="AI369" s="125" t="str">
        <f t="shared" si="133"/>
        <v/>
      </c>
      <c r="AJ369" s="125" t="str">
        <f t="shared" si="134"/>
        <v/>
      </c>
      <c r="AK369" s="125" t="str">
        <f t="shared" si="135"/>
        <v/>
      </c>
      <c r="AL369" s="125" t="str">
        <f t="shared" si="136"/>
        <v/>
      </c>
      <c r="AM369" s="126" t="str">
        <f t="shared" si="137"/>
        <v/>
      </c>
      <c r="AN369" s="342">
        <f t="shared" ca="1" si="138"/>
        <v>6105.4488522377851</v>
      </c>
      <c r="AO369" s="290"/>
      <c r="AP369" s="503">
        <f t="shared" ca="1" si="139"/>
        <v>24334.142679180935</v>
      </c>
      <c r="AQ369" s="504" t="str">
        <f t="shared" si="140"/>
        <v/>
      </c>
      <c r="AR369" s="504" t="str">
        <f t="shared" si="141"/>
        <v/>
      </c>
      <c r="AS369" s="504" t="str">
        <f t="shared" si="142"/>
        <v/>
      </c>
      <c r="AT369" s="504" t="str">
        <f t="shared" si="143"/>
        <v/>
      </c>
      <c r="AU369" s="504" t="str">
        <f t="shared" si="144"/>
        <v/>
      </c>
      <c r="AV369" s="504" t="str">
        <f t="shared" si="145"/>
        <v/>
      </c>
      <c r="AW369" s="504" t="str">
        <f t="shared" si="146"/>
        <v/>
      </c>
      <c r="AX369" s="507">
        <f t="shared" ca="1" si="147"/>
        <v>24334.142679180935</v>
      </c>
      <c r="AY369" s="290"/>
    </row>
    <row r="370" spans="1:51" x14ac:dyDescent="0.35">
      <c r="A370" s="290"/>
      <c r="B370" s="476" t="s">
        <v>355</v>
      </c>
      <c r="C370" s="477" t="s">
        <v>2992</v>
      </c>
      <c r="D370" s="103" t="s">
        <v>254</v>
      </c>
      <c r="E370" s="103"/>
      <c r="F370" s="360" t="s">
        <v>1035</v>
      </c>
      <c r="G370" s="360">
        <v>150</v>
      </c>
      <c r="H370" s="360"/>
      <c r="I370" s="360" t="s">
        <v>245</v>
      </c>
      <c r="J370" s="104"/>
      <c r="K370" s="431">
        <v>31.121500000000001</v>
      </c>
      <c r="L370" s="138" t="str">
        <f t="shared" si="148"/>
        <v/>
      </c>
      <c r="M370" s="139">
        <f t="shared" si="150"/>
        <v>0</v>
      </c>
      <c r="N370" s="140">
        <f t="shared" si="149"/>
        <v>223.80441171865309</v>
      </c>
      <c r="O370" s="337">
        <f t="shared" si="154"/>
        <v>6965.1289993020619</v>
      </c>
      <c r="P370" s="109">
        <v>1</v>
      </c>
      <c r="Q370" s="143">
        <f t="shared" si="151"/>
        <v>6965.1289993020619</v>
      </c>
      <c r="R370" s="111">
        <v>0.13</v>
      </c>
      <c r="S370" s="139">
        <f t="shared" si="152"/>
        <v>7870.5957692113288</v>
      </c>
      <c r="T370" s="428"/>
      <c r="U370" s="147">
        <f t="shared" si="153"/>
        <v>7870.5957692113288</v>
      </c>
      <c r="V370" s="290"/>
      <c r="W370" s="115" t="s">
        <v>115</v>
      </c>
      <c r="X370" s="116"/>
      <c r="Y370" s="116"/>
      <c r="Z370" s="116"/>
      <c r="AA370" s="116"/>
      <c r="AB370" s="116"/>
      <c r="AC370" s="116"/>
      <c r="AD370" s="117"/>
      <c r="AE370" s="296"/>
      <c r="AF370" s="124">
        <f t="shared" ca="1" si="130"/>
        <v>6105.4488522377851</v>
      </c>
      <c r="AG370" s="125" t="str">
        <f t="shared" si="131"/>
        <v/>
      </c>
      <c r="AH370" s="125" t="str">
        <f t="shared" si="132"/>
        <v/>
      </c>
      <c r="AI370" s="125" t="str">
        <f t="shared" si="133"/>
        <v/>
      </c>
      <c r="AJ370" s="125" t="str">
        <f t="shared" si="134"/>
        <v/>
      </c>
      <c r="AK370" s="125" t="str">
        <f t="shared" si="135"/>
        <v/>
      </c>
      <c r="AL370" s="125" t="str">
        <f t="shared" si="136"/>
        <v/>
      </c>
      <c r="AM370" s="126" t="str">
        <f t="shared" si="137"/>
        <v/>
      </c>
      <c r="AN370" s="342">
        <f t="shared" ca="1" si="138"/>
        <v>6105.4488522377851</v>
      </c>
      <c r="AO370" s="290"/>
      <c r="AP370" s="503">
        <f t="shared" ca="1" si="139"/>
        <v>7870.5957692113279</v>
      </c>
      <c r="AQ370" s="504" t="str">
        <f t="shared" si="140"/>
        <v/>
      </c>
      <c r="AR370" s="504" t="str">
        <f t="shared" si="141"/>
        <v/>
      </c>
      <c r="AS370" s="504" t="str">
        <f t="shared" si="142"/>
        <v/>
      </c>
      <c r="AT370" s="504" t="str">
        <f t="shared" si="143"/>
        <v/>
      </c>
      <c r="AU370" s="504" t="str">
        <f t="shared" si="144"/>
        <v/>
      </c>
      <c r="AV370" s="504" t="str">
        <f t="shared" si="145"/>
        <v/>
      </c>
      <c r="AW370" s="504" t="str">
        <f t="shared" si="146"/>
        <v/>
      </c>
      <c r="AX370" s="507">
        <f t="shared" ca="1" si="147"/>
        <v>7870.5957692113279</v>
      </c>
      <c r="AY370" s="290"/>
    </row>
    <row r="371" spans="1:51" x14ac:dyDescent="0.35">
      <c r="A371" s="290"/>
      <c r="B371" s="476" t="s">
        <v>356</v>
      </c>
      <c r="C371" s="477" t="e">
        <v>#N/A</v>
      </c>
      <c r="D371" s="103" t="s">
        <v>254</v>
      </c>
      <c r="E371" s="103"/>
      <c r="F371" s="360" t="s">
        <v>1035</v>
      </c>
      <c r="G371" s="360">
        <v>225</v>
      </c>
      <c r="H371" s="360"/>
      <c r="I371" s="360" t="s">
        <v>247</v>
      </c>
      <c r="J371" s="104"/>
      <c r="K371" s="431">
        <v>76.468900000000005</v>
      </c>
      <c r="L371" s="138" t="str">
        <f t="shared" si="148"/>
        <v/>
      </c>
      <c r="M371" s="139">
        <f t="shared" si="150"/>
        <v>0</v>
      </c>
      <c r="N371" s="140">
        <f t="shared" si="149"/>
        <v>430.41982199089034</v>
      </c>
      <c r="O371" s="337">
        <f t="shared" si="154"/>
        <v>32913.730325839198</v>
      </c>
      <c r="P371" s="109">
        <v>1</v>
      </c>
      <c r="Q371" s="143">
        <f t="shared" si="151"/>
        <v>32913.730325839198</v>
      </c>
      <c r="R371" s="111">
        <v>0.13</v>
      </c>
      <c r="S371" s="139">
        <f t="shared" si="152"/>
        <v>37192.515268198287</v>
      </c>
      <c r="T371" s="428"/>
      <c r="U371" s="147">
        <f t="shared" si="153"/>
        <v>37192.515268198287</v>
      </c>
      <c r="V371" s="290"/>
      <c r="W371" s="115" t="s">
        <v>115</v>
      </c>
      <c r="X371" s="116"/>
      <c r="Y371" s="116"/>
      <c r="Z371" s="116"/>
      <c r="AA371" s="116"/>
      <c r="AB371" s="116"/>
      <c r="AC371" s="116"/>
      <c r="AD371" s="117"/>
      <c r="AE371" s="296"/>
      <c r="AF371" s="124">
        <f t="shared" ca="1" si="130"/>
        <v>6105.4488522377851</v>
      </c>
      <c r="AG371" s="125" t="str">
        <f t="shared" si="131"/>
        <v/>
      </c>
      <c r="AH371" s="125" t="str">
        <f t="shared" si="132"/>
        <v/>
      </c>
      <c r="AI371" s="125" t="str">
        <f t="shared" si="133"/>
        <v/>
      </c>
      <c r="AJ371" s="125" t="str">
        <f t="shared" si="134"/>
        <v/>
      </c>
      <c r="AK371" s="125" t="str">
        <f t="shared" si="135"/>
        <v/>
      </c>
      <c r="AL371" s="125" t="str">
        <f t="shared" si="136"/>
        <v/>
      </c>
      <c r="AM371" s="126" t="str">
        <f t="shared" si="137"/>
        <v/>
      </c>
      <c r="AN371" s="342">
        <f t="shared" ca="1" si="138"/>
        <v>6105.4488522377851</v>
      </c>
      <c r="AO371" s="290"/>
      <c r="AP371" s="503">
        <f t="shared" ca="1" si="139"/>
        <v>37192.515268198287</v>
      </c>
      <c r="AQ371" s="504" t="str">
        <f t="shared" si="140"/>
        <v/>
      </c>
      <c r="AR371" s="504" t="str">
        <f t="shared" si="141"/>
        <v/>
      </c>
      <c r="AS371" s="504" t="str">
        <f t="shared" si="142"/>
        <v/>
      </c>
      <c r="AT371" s="504" t="str">
        <f t="shared" si="143"/>
        <v/>
      </c>
      <c r="AU371" s="504" t="str">
        <f t="shared" si="144"/>
        <v/>
      </c>
      <c r="AV371" s="504" t="str">
        <f t="shared" si="145"/>
        <v/>
      </c>
      <c r="AW371" s="504" t="str">
        <f t="shared" si="146"/>
        <v/>
      </c>
      <c r="AX371" s="507">
        <f t="shared" ca="1" si="147"/>
        <v>37192.515268198287</v>
      </c>
      <c r="AY371" s="290"/>
    </row>
    <row r="372" spans="1:51" x14ac:dyDescent="0.35">
      <c r="A372" s="290"/>
      <c r="B372" s="476" t="s">
        <v>357</v>
      </c>
      <c r="C372" s="477" t="e">
        <v>#N/A</v>
      </c>
      <c r="D372" s="103" t="s">
        <v>254</v>
      </c>
      <c r="E372" s="103"/>
      <c r="F372" s="360" t="s">
        <v>1035</v>
      </c>
      <c r="G372" s="360">
        <v>225</v>
      </c>
      <c r="H372" s="360"/>
      <c r="I372" s="360" t="s">
        <v>247</v>
      </c>
      <c r="J372" s="104"/>
      <c r="K372" s="431">
        <v>72.764899999999997</v>
      </c>
      <c r="L372" s="138" t="str">
        <f t="shared" si="148"/>
        <v/>
      </c>
      <c r="M372" s="139">
        <f t="shared" si="150"/>
        <v>0</v>
      </c>
      <c r="N372" s="140">
        <f t="shared" si="149"/>
        <v>430.41982199089034</v>
      </c>
      <c r="O372" s="337">
        <f t="shared" si="154"/>
        <v>31319.455305184936</v>
      </c>
      <c r="P372" s="109">
        <v>1</v>
      </c>
      <c r="Q372" s="143">
        <f t="shared" si="151"/>
        <v>31319.455305184936</v>
      </c>
      <c r="R372" s="111">
        <v>0.13</v>
      </c>
      <c r="S372" s="139">
        <f t="shared" si="152"/>
        <v>35390.984494858974</v>
      </c>
      <c r="T372" s="428"/>
      <c r="U372" s="147">
        <f t="shared" si="153"/>
        <v>35390.984494858974</v>
      </c>
      <c r="V372" s="290"/>
      <c r="W372" s="115" t="s">
        <v>115</v>
      </c>
      <c r="X372" s="116"/>
      <c r="Y372" s="116"/>
      <c r="Z372" s="116"/>
      <c r="AA372" s="116"/>
      <c r="AB372" s="116"/>
      <c r="AC372" s="116"/>
      <c r="AD372" s="117"/>
      <c r="AE372" s="296"/>
      <c r="AF372" s="124">
        <f t="shared" ca="1" si="130"/>
        <v>6105.4488522377851</v>
      </c>
      <c r="AG372" s="125" t="str">
        <f t="shared" si="131"/>
        <v/>
      </c>
      <c r="AH372" s="125" t="str">
        <f t="shared" si="132"/>
        <v/>
      </c>
      <c r="AI372" s="125" t="str">
        <f t="shared" si="133"/>
        <v/>
      </c>
      <c r="AJ372" s="125" t="str">
        <f t="shared" si="134"/>
        <v/>
      </c>
      <c r="AK372" s="125" t="str">
        <f t="shared" si="135"/>
        <v/>
      </c>
      <c r="AL372" s="125" t="str">
        <f t="shared" si="136"/>
        <v/>
      </c>
      <c r="AM372" s="126" t="str">
        <f t="shared" si="137"/>
        <v/>
      </c>
      <c r="AN372" s="342">
        <f t="shared" ca="1" si="138"/>
        <v>6105.4488522377851</v>
      </c>
      <c r="AO372" s="290"/>
      <c r="AP372" s="503">
        <f t="shared" ca="1" si="139"/>
        <v>35390.984494858974</v>
      </c>
      <c r="AQ372" s="504" t="str">
        <f t="shared" si="140"/>
        <v/>
      </c>
      <c r="AR372" s="504" t="str">
        <f t="shared" si="141"/>
        <v/>
      </c>
      <c r="AS372" s="504" t="str">
        <f t="shared" si="142"/>
        <v/>
      </c>
      <c r="AT372" s="504" t="str">
        <f t="shared" si="143"/>
        <v/>
      </c>
      <c r="AU372" s="504" t="str">
        <f t="shared" si="144"/>
        <v/>
      </c>
      <c r="AV372" s="504" t="str">
        <f t="shared" si="145"/>
        <v/>
      </c>
      <c r="AW372" s="504" t="str">
        <f t="shared" si="146"/>
        <v/>
      </c>
      <c r="AX372" s="507">
        <f t="shared" ca="1" si="147"/>
        <v>35390.984494858974</v>
      </c>
      <c r="AY372" s="290"/>
    </row>
    <row r="373" spans="1:51" x14ac:dyDescent="0.35">
      <c r="A373" s="290"/>
      <c r="B373" s="476" t="s">
        <v>358</v>
      </c>
      <c r="C373" s="477" t="s">
        <v>2956</v>
      </c>
      <c r="D373" s="103" t="s">
        <v>254</v>
      </c>
      <c r="E373" s="103"/>
      <c r="F373" s="360" t="s">
        <v>1035</v>
      </c>
      <c r="G373" s="360">
        <v>375</v>
      </c>
      <c r="H373" s="360"/>
      <c r="I373" s="360" t="s">
        <v>250</v>
      </c>
      <c r="J373" s="104"/>
      <c r="K373" s="431">
        <v>6.6395999999999997</v>
      </c>
      <c r="L373" s="138" t="str">
        <f t="shared" si="148"/>
        <v/>
      </c>
      <c r="M373" s="139">
        <f t="shared" si="150"/>
        <v>0</v>
      </c>
      <c r="N373" s="140">
        <f t="shared" si="149"/>
        <v>900.7759335185624</v>
      </c>
      <c r="O373" s="337">
        <f t="shared" si="154"/>
        <v>5980.7918881898468</v>
      </c>
      <c r="P373" s="109">
        <v>1</v>
      </c>
      <c r="Q373" s="143">
        <f t="shared" si="151"/>
        <v>5980.7918881898468</v>
      </c>
      <c r="R373" s="111">
        <v>0.13</v>
      </c>
      <c r="S373" s="139">
        <f t="shared" si="152"/>
        <v>6758.294833654526</v>
      </c>
      <c r="T373" s="428"/>
      <c r="U373" s="147">
        <f t="shared" si="153"/>
        <v>6758.294833654526</v>
      </c>
      <c r="V373" s="290"/>
      <c r="W373" s="115" t="s">
        <v>115</v>
      </c>
      <c r="X373" s="116"/>
      <c r="Y373" s="116"/>
      <c r="Z373" s="116"/>
      <c r="AA373" s="116"/>
      <c r="AB373" s="116"/>
      <c r="AC373" s="116"/>
      <c r="AD373" s="117"/>
      <c r="AE373" s="296"/>
      <c r="AF373" s="124">
        <f t="shared" ca="1" si="130"/>
        <v>6105.4488522377851</v>
      </c>
      <c r="AG373" s="125" t="str">
        <f t="shared" si="131"/>
        <v/>
      </c>
      <c r="AH373" s="125" t="str">
        <f t="shared" si="132"/>
        <v/>
      </c>
      <c r="AI373" s="125" t="str">
        <f t="shared" si="133"/>
        <v/>
      </c>
      <c r="AJ373" s="125" t="str">
        <f t="shared" si="134"/>
        <v/>
      </c>
      <c r="AK373" s="125" t="str">
        <f t="shared" si="135"/>
        <v/>
      </c>
      <c r="AL373" s="125" t="str">
        <f t="shared" si="136"/>
        <v/>
      </c>
      <c r="AM373" s="126" t="str">
        <f t="shared" si="137"/>
        <v/>
      </c>
      <c r="AN373" s="342">
        <f t="shared" ca="1" si="138"/>
        <v>6105.4488522377851</v>
      </c>
      <c r="AO373" s="290"/>
      <c r="AP373" s="503">
        <f t="shared" ca="1" si="139"/>
        <v>6758.2948336545269</v>
      </c>
      <c r="AQ373" s="504" t="str">
        <f t="shared" si="140"/>
        <v/>
      </c>
      <c r="AR373" s="504" t="str">
        <f t="shared" si="141"/>
        <v/>
      </c>
      <c r="AS373" s="504" t="str">
        <f t="shared" si="142"/>
        <v/>
      </c>
      <c r="AT373" s="504" t="str">
        <f t="shared" si="143"/>
        <v/>
      </c>
      <c r="AU373" s="504" t="str">
        <f t="shared" si="144"/>
        <v/>
      </c>
      <c r="AV373" s="504" t="str">
        <f t="shared" si="145"/>
        <v/>
      </c>
      <c r="AW373" s="504" t="str">
        <f t="shared" si="146"/>
        <v/>
      </c>
      <c r="AX373" s="507">
        <f t="shared" ca="1" si="147"/>
        <v>6758.2948336545269</v>
      </c>
      <c r="AY373" s="290"/>
    </row>
    <row r="374" spans="1:51" x14ac:dyDescent="0.35">
      <c r="A374" s="290"/>
      <c r="B374" s="476" t="s">
        <v>359</v>
      </c>
      <c r="C374" s="477" t="s">
        <v>2993</v>
      </c>
      <c r="D374" s="103" t="s">
        <v>254</v>
      </c>
      <c r="E374" s="103"/>
      <c r="F374" s="360" t="s">
        <v>1035</v>
      </c>
      <c r="G374" s="360">
        <v>375</v>
      </c>
      <c r="H374" s="360"/>
      <c r="I374" s="360" t="s">
        <v>250</v>
      </c>
      <c r="J374" s="104"/>
      <c r="K374" s="431">
        <v>11.2363</v>
      </c>
      <c r="L374" s="138" t="str">
        <f t="shared" si="148"/>
        <v/>
      </c>
      <c r="M374" s="139">
        <f t="shared" si="150"/>
        <v>0</v>
      </c>
      <c r="N374" s="140">
        <f t="shared" si="149"/>
        <v>900.7759335185624</v>
      </c>
      <c r="O374" s="337">
        <f t="shared" si="154"/>
        <v>10121.388621794622</v>
      </c>
      <c r="P374" s="109">
        <v>1</v>
      </c>
      <c r="Q374" s="143">
        <f t="shared" si="151"/>
        <v>10121.388621794622</v>
      </c>
      <c r="R374" s="111">
        <v>0.13</v>
      </c>
      <c r="S374" s="139">
        <f t="shared" si="152"/>
        <v>11437.169142627921</v>
      </c>
      <c r="T374" s="428"/>
      <c r="U374" s="147">
        <f t="shared" si="153"/>
        <v>11437.169142627921</v>
      </c>
      <c r="V374" s="290"/>
      <c r="W374" s="115" t="s">
        <v>115</v>
      </c>
      <c r="X374" s="116"/>
      <c r="Y374" s="116"/>
      <c r="Z374" s="116"/>
      <c r="AA374" s="116"/>
      <c r="AB374" s="116"/>
      <c r="AC374" s="116"/>
      <c r="AD374" s="117"/>
      <c r="AE374" s="296"/>
      <c r="AF374" s="124">
        <f t="shared" ca="1" si="130"/>
        <v>6105.4488522377851</v>
      </c>
      <c r="AG374" s="125" t="str">
        <f t="shared" si="131"/>
        <v/>
      </c>
      <c r="AH374" s="125" t="str">
        <f t="shared" si="132"/>
        <v/>
      </c>
      <c r="AI374" s="125" t="str">
        <f t="shared" si="133"/>
        <v/>
      </c>
      <c r="AJ374" s="125" t="str">
        <f t="shared" si="134"/>
        <v/>
      </c>
      <c r="AK374" s="125" t="str">
        <f t="shared" si="135"/>
        <v/>
      </c>
      <c r="AL374" s="125" t="str">
        <f t="shared" si="136"/>
        <v/>
      </c>
      <c r="AM374" s="126" t="str">
        <f t="shared" si="137"/>
        <v/>
      </c>
      <c r="AN374" s="342">
        <f t="shared" ca="1" si="138"/>
        <v>6105.4488522377851</v>
      </c>
      <c r="AO374" s="290"/>
      <c r="AP374" s="503">
        <f t="shared" ca="1" si="139"/>
        <v>11437.169142627921</v>
      </c>
      <c r="AQ374" s="504" t="str">
        <f t="shared" si="140"/>
        <v/>
      </c>
      <c r="AR374" s="504" t="str">
        <f t="shared" si="141"/>
        <v/>
      </c>
      <c r="AS374" s="504" t="str">
        <f t="shared" si="142"/>
        <v/>
      </c>
      <c r="AT374" s="504" t="str">
        <f t="shared" si="143"/>
        <v/>
      </c>
      <c r="AU374" s="504" t="str">
        <f t="shared" si="144"/>
        <v/>
      </c>
      <c r="AV374" s="504" t="str">
        <f t="shared" si="145"/>
        <v/>
      </c>
      <c r="AW374" s="504" t="str">
        <f t="shared" si="146"/>
        <v/>
      </c>
      <c r="AX374" s="507">
        <f t="shared" ca="1" si="147"/>
        <v>11437.169142627921</v>
      </c>
      <c r="AY374" s="290"/>
    </row>
    <row r="375" spans="1:51" x14ac:dyDescent="0.35">
      <c r="A375" s="290"/>
      <c r="B375" s="476" t="s">
        <v>360</v>
      </c>
      <c r="C375" s="477" t="s">
        <v>2994</v>
      </c>
      <c r="D375" s="103" t="s">
        <v>254</v>
      </c>
      <c r="E375" s="103"/>
      <c r="F375" s="360" t="s">
        <v>1035</v>
      </c>
      <c r="G375" s="360">
        <v>200</v>
      </c>
      <c r="H375" s="360"/>
      <c r="I375" s="360" t="s">
        <v>246</v>
      </c>
      <c r="J375" s="104"/>
      <c r="K375" s="431">
        <v>119.648</v>
      </c>
      <c r="L375" s="138" t="str">
        <f t="shared" si="148"/>
        <v/>
      </c>
      <c r="M375" s="139">
        <f t="shared" si="150"/>
        <v>0</v>
      </c>
      <c r="N375" s="140">
        <f t="shared" si="149"/>
        <v>336.63763059084124</v>
      </c>
      <c r="O375" s="337">
        <f t="shared" si="154"/>
        <v>40278.01922493297</v>
      </c>
      <c r="P375" s="109">
        <v>1</v>
      </c>
      <c r="Q375" s="143">
        <f t="shared" si="151"/>
        <v>40278.01922493297</v>
      </c>
      <c r="R375" s="111">
        <v>0.13</v>
      </c>
      <c r="S375" s="139">
        <f t="shared" si="152"/>
        <v>45514.16172417425</v>
      </c>
      <c r="T375" s="428"/>
      <c r="U375" s="147">
        <f t="shared" si="153"/>
        <v>45514.16172417425</v>
      </c>
      <c r="V375" s="290"/>
      <c r="W375" s="115" t="s">
        <v>115</v>
      </c>
      <c r="X375" s="116"/>
      <c r="Y375" s="116"/>
      <c r="Z375" s="116"/>
      <c r="AA375" s="116"/>
      <c r="AB375" s="116"/>
      <c r="AC375" s="116"/>
      <c r="AD375" s="117"/>
      <c r="AE375" s="296"/>
      <c r="AF375" s="124">
        <f t="shared" ca="1" si="130"/>
        <v>6105.4488522377851</v>
      </c>
      <c r="AG375" s="125" t="str">
        <f t="shared" si="131"/>
        <v/>
      </c>
      <c r="AH375" s="125" t="str">
        <f t="shared" si="132"/>
        <v/>
      </c>
      <c r="AI375" s="125" t="str">
        <f t="shared" si="133"/>
        <v/>
      </c>
      <c r="AJ375" s="125" t="str">
        <f t="shared" si="134"/>
        <v/>
      </c>
      <c r="AK375" s="125" t="str">
        <f t="shared" si="135"/>
        <v/>
      </c>
      <c r="AL375" s="125" t="str">
        <f t="shared" si="136"/>
        <v/>
      </c>
      <c r="AM375" s="126" t="str">
        <f t="shared" si="137"/>
        <v/>
      </c>
      <c r="AN375" s="342">
        <f t="shared" ca="1" si="138"/>
        <v>6105.4488522377851</v>
      </c>
      <c r="AO375" s="290"/>
      <c r="AP375" s="503">
        <f t="shared" ca="1" si="139"/>
        <v>45514.16172417425</v>
      </c>
      <c r="AQ375" s="504" t="str">
        <f t="shared" si="140"/>
        <v/>
      </c>
      <c r="AR375" s="504" t="str">
        <f t="shared" si="141"/>
        <v/>
      </c>
      <c r="AS375" s="504" t="str">
        <f t="shared" si="142"/>
        <v/>
      </c>
      <c r="AT375" s="504" t="str">
        <f t="shared" si="143"/>
        <v/>
      </c>
      <c r="AU375" s="504" t="str">
        <f t="shared" si="144"/>
        <v/>
      </c>
      <c r="AV375" s="504" t="str">
        <f t="shared" si="145"/>
        <v/>
      </c>
      <c r="AW375" s="504" t="str">
        <f t="shared" si="146"/>
        <v/>
      </c>
      <c r="AX375" s="507">
        <f t="shared" ca="1" si="147"/>
        <v>45514.16172417425</v>
      </c>
      <c r="AY375" s="290"/>
    </row>
    <row r="376" spans="1:51" x14ac:dyDescent="0.35">
      <c r="A376" s="290"/>
      <c r="B376" s="476" t="s">
        <v>361</v>
      </c>
      <c r="C376" s="477" t="s">
        <v>2995</v>
      </c>
      <c r="D376" s="103" t="s">
        <v>254</v>
      </c>
      <c r="E376" s="103"/>
      <c r="F376" s="360" t="s">
        <v>1035</v>
      </c>
      <c r="G376" s="360">
        <v>200</v>
      </c>
      <c r="H376" s="360"/>
      <c r="I376" s="360" t="s">
        <v>246</v>
      </c>
      <c r="J376" s="104"/>
      <c r="K376" s="431">
        <v>133.52600000000001</v>
      </c>
      <c r="L376" s="138" t="str">
        <f t="shared" si="148"/>
        <v/>
      </c>
      <c r="M376" s="139">
        <f t="shared" si="150"/>
        <v>0</v>
      </c>
      <c r="N376" s="140">
        <f t="shared" si="149"/>
        <v>336.63763059084124</v>
      </c>
      <c r="O376" s="337">
        <f t="shared" si="154"/>
        <v>44949.876262272672</v>
      </c>
      <c r="P376" s="109">
        <v>1</v>
      </c>
      <c r="Q376" s="143">
        <f t="shared" si="151"/>
        <v>44949.876262272672</v>
      </c>
      <c r="R376" s="111">
        <v>0.13</v>
      </c>
      <c r="S376" s="139">
        <f t="shared" si="152"/>
        <v>50793.360176368114</v>
      </c>
      <c r="T376" s="428"/>
      <c r="U376" s="147">
        <f t="shared" si="153"/>
        <v>50793.360176368114</v>
      </c>
      <c r="V376" s="290"/>
      <c r="W376" s="115" t="s">
        <v>115</v>
      </c>
      <c r="X376" s="116"/>
      <c r="Y376" s="116"/>
      <c r="Z376" s="116"/>
      <c r="AA376" s="116"/>
      <c r="AB376" s="116"/>
      <c r="AC376" s="116"/>
      <c r="AD376" s="117"/>
      <c r="AE376" s="296"/>
      <c r="AF376" s="124">
        <f t="shared" ca="1" si="130"/>
        <v>6105.4488522377851</v>
      </c>
      <c r="AG376" s="125" t="str">
        <f t="shared" si="131"/>
        <v/>
      </c>
      <c r="AH376" s="125" t="str">
        <f t="shared" si="132"/>
        <v/>
      </c>
      <c r="AI376" s="125" t="str">
        <f t="shared" si="133"/>
        <v/>
      </c>
      <c r="AJ376" s="125" t="str">
        <f t="shared" si="134"/>
        <v/>
      </c>
      <c r="AK376" s="125" t="str">
        <f t="shared" si="135"/>
        <v/>
      </c>
      <c r="AL376" s="125" t="str">
        <f t="shared" si="136"/>
        <v/>
      </c>
      <c r="AM376" s="126" t="str">
        <f t="shared" si="137"/>
        <v/>
      </c>
      <c r="AN376" s="342">
        <f t="shared" ca="1" si="138"/>
        <v>6105.4488522377851</v>
      </c>
      <c r="AO376" s="290"/>
      <c r="AP376" s="503">
        <f t="shared" ca="1" si="139"/>
        <v>50793.360176368114</v>
      </c>
      <c r="AQ376" s="504" t="str">
        <f t="shared" si="140"/>
        <v/>
      </c>
      <c r="AR376" s="504" t="str">
        <f t="shared" si="141"/>
        <v/>
      </c>
      <c r="AS376" s="504" t="str">
        <f t="shared" si="142"/>
        <v/>
      </c>
      <c r="AT376" s="504" t="str">
        <f t="shared" si="143"/>
        <v/>
      </c>
      <c r="AU376" s="504" t="str">
        <f t="shared" si="144"/>
        <v/>
      </c>
      <c r="AV376" s="504" t="str">
        <f t="shared" si="145"/>
        <v/>
      </c>
      <c r="AW376" s="504" t="str">
        <f t="shared" si="146"/>
        <v/>
      </c>
      <c r="AX376" s="507">
        <f t="shared" ca="1" si="147"/>
        <v>50793.360176368114</v>
      </c>
      <c r="AY376" s="290"/>
    </row>
    <row r="377" spans="1:51" x14ac:dyDescent="0.35">
      <c r="A377" s="290"/>
      <c r="B377" s="476" t="s">
        <v>362</v>
      </c>
      <c r="C377" s="477" t="s">
        <v>2996</v>
      </c>
      <c r="D377" s="103" t="s">
        <v>254</v>
      </c>
      <c r="E377" s="103"/>
      <c r="F377" s="360" t="s">
        <v>1035</v>
      </c>
      <c r="G377" s="360">
        <v>200</v>
      </c>
      <c r="H377" s="360"/>
      <c r="I377" s="360" t="s">
        <v>246</v>
      </c>
      <c r="J377" s="104"/>
      <c r="K377" s="431">
        <v>75.84</v>
      </c>
      <c r="L377" s="138" t="str">
        <f t="shared" si="148"/>
        <v/>
      </c>
      <c r="M377" s="139">
        <f t="shared" si="150"/>
        <v>0</v>
      </c>
      <c r="N377" s="140">
        <f t="shared" si="149"/>
        <v>336.63763059084124</v>
      </c>
      <c r="O377" s="337">
        <f t="shared" si="154"/>
        <v>25530.597904009403</v>
      </c>
      <c r="P377" s="109">
        <v>1</v>
      </c>
      <c r="Q377" s="143">
        <f t="shared" si="151"/>
        <v>25530.597904009403</v>
      </c>
      <c r="R377" s="111">
        <v>0.13</v>
      </c>
      <c r="S377" s="139">
        <f t="shared" si="152"/>
        <v>28849.575631530621</v>
      </c>
      <c r="T377" s="428"/>
      <c r="U377" s="147">
        <f t="shared" si="153"/>
        <v>28849.575631530621</v>
      </c>
      <c r="V377" s="290"/>
      <c r="W377" s="115" t="s">
        <v>115</v>
      </c>
      <c r="X377" s="116"/>
      <c r="Y377" s="116"/>
      <c r="Z377" s="116"/>
      <c r="AA377" s="116"/>
      <c r="AB377" s="116"/>
      <c r="AC377" s="116"/>
      <c r="AD377" s="117"/>
      <c r="AE377" s="296"/>
      <c r="AF377" s="124">
        <f t="shared" ca="1" si="130"/>
        <v>6105.4488522377851</v>
      </c>
      <c r="AG377" s="125" t="str">
        <f t="shared" si="131"/>
        <v/>
      </c>
      <c r="AH377" s="125" t="str">
        <f t="shared" si="132"/>
        <v/>
      </c>
      <c r="AI377" s="125" t="str">
        <f t="shared" si="133"/>
        <v/>
      </c>
      <c r="AJ377" s="125" t="str">
        <f t="shared" si="134"/>
        <v/>
      </c>
      <c r="AK377" s="125" t="str">
        <f t="shared" si="135"/>
        <v/>
      </c>
      <c r="AL377" s="125" t="str">
        <f t="shared" si="136"/>
        <v/>
      </c>
      <c r="AM377" s="126" t="str">
        <f t="shared" si="137"/>
        <v/>
      </c>
      <c r="AN377" s="342">
        <f t="shared" ca="1" si="138"/>
        <v>6105.4488522377851</v>
      </c>
      <c r="AO377" s="290"/>
      <c r="AP377" s="503">
        <f t="shared" ca="1" si="139"/>
        <v>28849.575631530621</v>
      </c>
      <c r="AQ377" s="504" t="str">
        <f t="shared" si="140"/>
        <v/>
      </c>
      <c r="AR377" s="504" t="str">
        <f t="shared" si="141"/>
        <v/>
      </c>
      <c r="AS377" s="504" t="str">
        <f t="shared" si="142"/>
        <v/>
      </c>
      <c r="AT377" s="504" t="str">
        <f t="shared" si="143"/>
        <v/>
      </c>
      <c r="AU377" s="504" t="str">
        <f t="shared" si="144"/>
        <v/>
      </c>
      <c r="AV377" s="504" t="str">
        <f t="shared" si="145"/>
        <v/>
      </c>
      <c r="AW377" s="504" t="str">
        <f t="shared" si="146"/>
        <v/>
      </c>
      <c r="AX377" s="507">
        <f t="shared" ca="1" si="147"/>
        <v>28849.575631530621</v>
      </c>
      <c r="AY377" s="290"/>
    </row>
    <row r="378" spans="1:51" x14ac:dyDescent="0.35">
      <c r="A378" s="290"/>
      <c r="B378" s="476" t="s">
        <v>363</v>
      </c>
      <c r="C378" s="477" t="e">
        <v>#N/A</v>
      </c>
      <c r="D378" s="103" t="s">
        <v>254</v>
      </c>
      <c r="E378" s="103"/>
      <c r="F378" s="360" t="s">
        <v>1035</v>
      </c>
      <c r="G378" s="360">
        <v>225</v>
      </c>
      <c r="H378" s="360"/>
      <c r="I378" s="360" t="s">
        <v>247</v>
      </c>
      <c r="J378" s="104"/>
      <c r="K378" s="431">
        <v>32.9375</v>
      </c>
      <c r="L378" s="138" t="str">
        <f t="shared" si="148"/>
        <v/>
      </c>
      <c r="M378" s="139">
        <f t="shared" si="150"/>
        <v>0</v>
      </c>
      <c r="N378" s="140">
        <f t="shared" si="149"/>
        <v>430.41982199089034</v>
      </c>
      <c r="O378" s="337">
        <f t="shared" si="154"/>
        <v>14176.952886824951</v>
      </c>
      <c r="P378" s="109">
        <v>1</v>
      </c>
      <c r="Q378" s="143">
        <f t="shared" si="151"/>
        <v>14176.952886824951</v>
      </c>
      <c r="R378" s="111">
        <v>0.13</v>
      </c>
      <c r="S378" s="139">
        <f t="shared" si="152"/>
        <v>16019.956762112193</v>
      </c>
      <c r="T378" s="428"/>
      <c r="U378" s="147">
        <f t="shared" si="153"/>
        <v>16019.956762112193</v>
      </c>
      <c r="V378" s="290"/>
      <c r="W378" s="115" t="s">
        <v>115</v>
      </c>
      <c r="X378" s="116"/>
      <c r="Y378" s="116"/>
      <c r="Z378" s="116"/>
      <c r="AA378" s="116"/>
      <c r="AB378" s="116"/>
      <c r="AC378" s="116"/>
      <c r="AD378" s="117"/>
      <c r="AE378" s="296"/>
      <c r="AF378" s="124">
        <f t="shared" ca="1" si="130"/>
        <v>6105.4488522377851</v>
      </c>
      <c r="AG378" s="125" t="str">
        <f t="shared" si="131"/>
        <v/>
      </c>
      <c r="AH378" s="125" t="str">
        <f t="shared" si="132"/>
        <v/>
      </c>
      <c r="AI378" s="125" t="str">
        <f t="shared" si="133"/>
        <v/>
      </c>
      <c r="AJ378" s="125" t="str">
        <f t="shared" si="134"/>
        <v/>
      </c>
      <c r="AK378" s="125" t="str">
        <f t="shared" si="135"/>
        <v/>
      </c>
      <c r="AL378" s="125" t="str">
        <f t="shared" si="136"/>
        <v/>
      </c>
      <c r="AM378" s="126" t="str">
        <f t="shared" si="137"/>
        <v/>
      </c>
      <c r="AN378" s="342">
        <f t="shared" ca="1" si="138"/>
        <v>6105.4488522377851</v>
      </c>
      <c r="AO378" s="290"/>
      <c r="AP378" s="503">
        <f t="shared" ca="1" si="139"/>
        <v>16019.956762112195</v>
      </c>
      <c r="AQ378" s="504" t="str">
        <f t="shared" si="140"/>
        <v/>
      </c>
      <c r="AR378" s="504" t="str">
        <f t="shared" si="141"/>
        <v/>
      </c>
      <c r="AS378" s="504" t="str">
        <f t="shared" si="142"/>
        <v/>
      </c>
      <c r="AT378" s="504" t="str">
        <f t="shared" si="143"/>
        <v/>
      </c>
      <c r="AU378" s="504" t="str">
        <f t="shared" si="144"/>
        <v/>
      </c>
      <c r="AV378" s="504" t="str">
        <f t="shared" si="145"/>
        <v/>
      </c>
      <c r="AW378" s="504" t="str">
        <f t="shared" si="146"/>
        <v/>
      </c>
      <c r="AX378" s="507">
        <f t="shared" ca="1" si="147"/>
        <v>16019.956762112195</v>
      </c>
      <c r="AY378" s="290"/>
    </row>
    <row r="379" spans="1:51" x14ac:dyDescent="0.35">
      <c r="A379" s="290"/>
      <c r="B379" s="476" t="s">
        <v>364</v>
      </c>
      <c r="C379" s="477" t="e">
        <v>#N/A</v>
      </c>
      <c r="D379" s="103" t="s">
        <v>254</v>
      </c>
      <c r="E379" s="103"/>
      <c r="F379" s="360" t="s">
        <v>1035</v>
      </c>
      <c r="G379" s="360">
        <v>225</v>
      </c>
      <c r="H379" s="360"/>
      <c r="I379" s="360" t="s">
        <v>247</v>
      </c>
      <c r="J379" s="104"/>
      <c r="K379" s="431">
        <v>20.683499999999999</v>
      </c>
      <c r="L379" s="138" t="str">
        <f t="shared" si="148"/>
        <v/>
      </c>
      <c r="M379" s="139">
        <f t="shared" si="150"/>
        <v>0</v>
      </c>
      <c r="N379" s="140">
        <f t="shared" si="149"/>
        <v>430.41982199089034</v>
      </c>
      <c r="O379" s="337">
        <f t="shared" si="154"/>
        <v>8902.5883881485806</v>
      </c>
      <c r="P379" s="109">
        <v>1</v>
      </c>
      <c r="Q379" s="143">
        <f t="shared" si="151"/>
        <v>8902.5883881485806</v>
      </c>
      <c r="R379" s="111">
        <v>0.13</v>
      </c>
      <c r="S379" s="139">
        <f t="shared" si="152"/>
        <v>10059.924878607895</v>
      </c>
      <c r="T379" s="428"/>
      <c r="U379" s="147">
        <f t="shared" si="153"/>
        <v>10059.924878607895</v>
      </c>
      <c r="V379" s="290"/>
      <c r="W379" s="115" t="s">
        <v>115</v>
      </c>
      <c r="X379" s="116"/>
      <c r="Y379" s="116"/>
      <c r="Z379" s="116"/>
      <c r="AA379" s="116"/>
      <c r="AB379" s="116"/>
      <c r="AC379" s="116"/>
      <c r="AD379" s="117"/>
      <c r="AE379" s="296"/>
      <c r="AF379" s="124">
        <f t="shared" ca="1" si="130"/>
        <v>6105.4488522377851</v>
      </c>
      <c r="AG379" s="125" t="str">
        <f t="shared" si="131"/>
        <v/>
      </c>
      <c r="AH379" s="125" t="str">
        <f t="shared" si="132"/>
        <v/>
      </c>
      <c r="AI379" s="125" t="str">
        <f t="shared" si="133"/>
        <v/>
      </c>
      <c r="AJ379" s="125" t="str">
        <f t="shared" si="134"/>
        <v/>
      </c>
      <c r="AK379" s="125" t="str">
        <f t="shared" si="135"/>
        <v/>
      </c>
      <c r="AL379" s="125" t="str">
        <f t="shared" si="136"/>
        <v/>
      </c>
      <c r="AM379" s="126" t="str">
        <f t="shared" si="137"/>
        <v/>
      </c>
      <c r="AN379" s="342">
        <f t="shared" ca="1" si="138"/>
        <v>6105.4488522377851</v>
      </c>
      <c r="AO379" s="290"/>
      <c r="AP379" s="503">
        <f t="shared" ca="1" si="139"/>
        <v>10059.924878607895</v>
      </c>
      <c r="AQ379" s="504" t="str">
        <f t="shared" si="140"/>
        <v/>
      </c>
      <c r="AR379" s="504" t="str">
        <f t="shared" si="141"/>
        <v/>
      </c>
      <c r="AS379" s="504" t="str">
        <f t="shared" si="142"/>
        <v/>
      </c>
      <c r="AT379" s="504" t="str">
        <f t="shared" si="143"/>
        <v/>
      </c>
      <c r="AU379" s="504" t="str">
        <f t="shared" si="144"/>
        <v/>
      </c>
      <c r="AV379" s="504" t="str">
        <f t="shared" si="145"/>
        <v/>
      </c>
      <c r="AW379" s="504" t="str">
        <f t="shared" si="146"/>
        <v/>
      </c>
      <c r="AX379" s="507">
        <f t="shared" ca="1" si="147"/>
        <v>10059.924878607895</v>
      </c>
      <c r="AY379" s="290"/>
    </row>
    <row r="380" spans="1:51" x14ac:dyDescent="0.35">
      <c r="A380" s="290"/>
      <c r="B380" s="476" t="s">
        <v>365</v>
      </c>
      <c r="C380" s="477" t="e">
        <v>#N/A</v>
      </c>
      <c r="D380" s="103" t="s">
        <v>254</v>
      </c>
      <c r="E380" s="103"/>
      <c r="F380" s="360" t="s">
        <v>1035</v>
      </c>
      <c r="G380" s="360">
        <v>225</v>
      </c>
      <c r="H380" s="360"/>
      <c r="I380" s="360" t="s">
        <v>247</v>
      </c>
      <c r="J380" s="104"/>
      <c r="K380" s="431">
        <v>19.591000000000001</v>
      </c>
      <c r="L380" s="138" t="str">
        <f t="shared" si="148"/>
        <v/>
      </c>
      <c r="M380" s="139">
        <f t="shared" si="150"/>
        <v>0</v>
      </c>
      <c r="N380" s="140">
        <f t="shared" si="149"/>
        <v>430.41982199089034</v>
      </c>
      <c r="O380" s="337">
        <f t="shared" si="154"/>
        <v>8432.354732623533</v>
      </c>
      <c r="P380" s="109">
        <v>1</v>
      </c>
      <c r="Q380" s="143">
        <f t="shared" si="151"/>
        <v>8432.354732623533</v>
      </c>
      <c r="R380" s="111">
        <v>0.13</v>
      </c>
      <c r="S380" s="139">
        <f t="shared" si="152"/>
        <v>9528.5608478645918</v>
      </c>
      <c r="T380" s="428"/>
      <c r="U380" s="147">
        <f t="shared" si="153"/>
        <v>9528.5608478645918</v>
      </c>
      <c r="V380" s="290"/>
      <c r="W380" s="115" t="s">
        <v>115</v>
      </c>
      <c r="X380" s="116"/>
      <c r="Y380" s="116"/>
      <c r="Z380" s="116"/>
      <c r="AA380" s="116"/>
      <c r="AB380" s="116"/>
      <c r="AC380" s="116"/>
      <c r="AD380" s="117"/>
      <c r="AE380" s="296"/>
      <c r="AF380" s="124">
        <f t="shared" ca="1" si="130"/>
        <v>6105.4488522377851</v>
      </c>
      <c r="AG380" s="125" t="str">
        <f t="shared" si="131"/>
        <v/>
      </c>
      <c r="AH380" s="125" t="str">
        <f t="shared" si="132"/>
        <v/>
      </c>
      <c r="AI380" s="125" t="str">
        <f t="shared" si="133"/>
        <v/>
      </c>
      <c r="AJ380" s="125" t="str">
        <f t="shared" si="134"/>
        <v/>
      </c>
      <c r="AK380" s="125" t="str">
        <f t="shared" si="135"/>
        <v/>
      </c>
      <c r="AL380" s="125" t="str">
        <f t="shared" si="136"/>
        <v/>
      </c>
      <c r="AM380" s="126" t="str">
        <f t="shared" si="137"/>
        <v/>
      </c>
      <c r="AN380" s="342">
        <f t="shared" ca="1" si="138"/>
        <v>6105.4488522377851</v>
      </c>
      <c r="AO380" s="290"/>
      <c r="AP380" s="503">
        <f t="shared" ca="1" si="139"/>
        <v>9528.5608478645918</v>
      </c>
      <c r="AQ380" s="504" t="str">
        <f t="shared" si="140"/>
        <v/>
      </c>
      <c r="AR380" s="504" t="str">
        <f t="shared" si="141"/>
        <v/>
      </c>
      <c r="AS380" s="504" t="str">
        <f t="shared" si="142"/>
        <v/>
      </c>
      <c r="AT380" s="504" t="str">
        <f t="shared" si="143"/>
        <v/>
      </c>
      <c r="AU380" s="504" t="str">
        <f t="shared" si="144"/>
        <v/>
      </c>
      <c r="AV380" s="504" t="str">
        <f t="shared" si="145"/>
        <v/>
      </c>
      <c r="AW380" s="504" t="str">
        <f t="shared" si="146"/>
        <v/>
      </c>
      <c r="AX380" s="507">
        <f t="shared" ca="1" si="147"/>
        <v>9528.5608478645918</v>
      </c>
      <c r="AY380" s="290"/>
    </row>
    <row r="381" spans="1:51" x14ac:dyDescent="0.35">
      <c r="A381" s="290"/>
      <c r="B381" s="476" t="s">
        <v>366</v>
      </c>
      <c r="C381" s="477" t="s">
        <v>2951</v>
      </c>
      <c r="D381" s="103" t="s">
        <v>254</v>
      </c>
      <c r="E381" s="103"/>
      <c r="F381" s="360" t="s">
        <v>1035</v>
      </c>
      <c r="G381" s="360">
        <v>225</v>
      </c>
      <c r="H381" s="360"/>
      <c r="I381" s="360" t="s">
        <v>247</v>
      </c>
      <c r="J381" s="104"/>
      <c r="K381" s="431">
        <v>110.58499999999999</v>
      </c>
      <c r="L381" s="138" t="str">
        <f t="shared" si="148"/>
        <v/>
      </c>
      <c r="M381" s="139">
        <f t="shared" si="150"/>
        <v>0</v>
      </c>
      <c r="N381" s="140">
        <f t="shared" si="149"/>
        <v>430.41982199089034</v>
      </c>
      <c r="O381" s="337">
        <f t="shared" si="154"/>
        <v>47597.976014862608</v>
      </c>
      <c r="P381" s="109">
        <v>1</v>
      </c>
      <c r="Q381" s="143">
        <f t="shared" si="151"/>
        <v>47597.976014862608</v>
      </c>
      <c r="R381" s="111">
        <v>0.13</v>
      </c>
      <c r="S381" s="139">
        <f t="shared" si="152"/>
        <v>53785.712896794743</v>
      </c>
      <c r="T381" s="428"/>
      <c r="U381" s="147">
        <f t="shared" si="153"/>
        <v>53785.712896794743</v>
      </c>
      <c r="V381" s="290"/>
      <c r="W381" s="115" t="s">
        <v>115</v>
      </c>
      <c r="X381" s="116"/>
      <c r="Y381" s="116"/>
      <c r="Z381" s="116"/>
      <c r="AA381" s="116"/>
      <c r="AB381" s="116"/>
      <c r="AC381" s="116"/>
      <c r="AD381" s="117"/>
      <c r="AE381" s="296"/>
      <c r="AF381" s="124">
        <f t="shared" ca="1" si="130"/>
        <v>6105.4488522377851</v>
      </c>
      <c r="AG381" s="125" t="str">
        <f t="shared" si="131"/>
        <v/>
      </c>
      <c r="AH381" s="125" t="str">
        <f t="shared" si="132"/>
        <v/>
      </c>
      <c r="AI381" s="125" t="str">
        <f t="shared" si="133"/>
        <v/>
      </c>
      <c r="AJ381" s="125" t="str">
        <f t="shared" si="134"/>
        <v/>
      </c>
      <c r="AK381" s="125" t="str">
        <f t="shared" si="135"/>
        <v/>
      </c>
      <c r="AL381" s="125" t="str">
        <f t="shared" si="136"/>
        <v/>
      </c>
      <c r="AM381" s="126" t="str">
        <f t="shared" si="137"/>
        <v/>
      </c>
      <c r="AN381" s="342">
        <f t="shared" ca="1" si="138"/>
        <v>6105.4488522377851</v>
      </c>
      <c r="AO381" s="290"/>
      <c r="AP381" s="503">
        <f t="shared" ca="1" si="139"/>
        <v>53785.712896794743</v>
      </c>
      <c r="AQ381" s="504" t="str">
        <f t="shared" si="140"/>
        <v/>
      </c>
      <c r="AR381" s="504" t="str">
        <f t="shared" si="141"/>
        <v/>
      </c>
      <c r="AS381" s="504" t="str">
        <f t="shared" si="142"/>
        <v/>
      </c>
      <c r="AT381" s="504" t="str">
        <f t="shared" si="143"/>
        <v/>
      </c>
      <c r="AU381" s="504" t="str">
        <f t="shared" si="144"/>
        <v/>
      </c>
      <c r="AV381" s="504" t="str">
        <f t="shared" si="145"/>
        <v/>
      </c>
      <c r="AW381" s="504" t="str">
        <f t="shared" si="146"/>
        <v/>
      </c>
      <c r="AX381" s="507">
        <f t="shared" ca="1" si="147"/>
        <v>53785.712896794743</v>
      </c>
      <c r="AY381" s="290"/>
    </row>
    <row r="382" spans="1:51" x14ac:dyDescent="0.35">
      <c r="A382" s="290"/>
      <c r="B382" s="476" t="s">
        <v>367</v>
      </c>
      <c r="C382" s="477" t="e">
        <v>#N/A</v>
      </c>
      <c r="D382" s="103" t="s">
        <v>254</v>
      </c>
      <c r="E382" s="103"/>
      <c r="F382" s="360" t="s">
        <v>1035</v>
      </c>
      <c r="G382" s="360">
        <v>225</v>
      </c>
      <c r="H382" s="360"/>
      <c r="I382" s="360" t="s">
        <v>247</v>
      </c>
      <c r="J382" s="104"/>
      <c r="K382" s="431">
        <v>8.1333900000000003</v>
      </c>
      <c r="L382" s="138" t="str">
        <f t="shared" si="148"/>
        <v/>
      </c>
      <c r="M382" s="139">
        <f t="shared" si="150"/>
        <v>0</v>
      </c>
      <c r="N382" s="140">
        <f t="shared" si="149"/>
        <v>430.41982199089034</v>
      </c>
      <c r="O382" s="337">
        <f t="shared" si="154"/>
        <v>3500.7722759824878</v>
      </c>
      <c r="P382" s="109">
        <v>1</v>
      </c>
      <c r="Q382" s="143">
        <f t="shared" si="151"/>
        <v>3500.7722759824878</v>
      </c>
      <c r="R382" s="111">
        <v>0.13</v>
      </c>
      <c r="S382" s="139">
        <f t="shared" si="152"/>
        <v>3955.8726718602111</v>
      </c>
      <c r="T382" s="428"/>
      <c r="U382" s="147">
        <f t="shared" si="153"/>
        <v>3955.8726718602111</v>
      </c>
      <c r="V382" s="290"/>
      <c r="W382" s="115" t="s">
        <v>115</v>
      </c>
      <c r="X382" s="116"/>
      <c r="Y382" s="116"/>
      <c r="Z382" s="116"/>
      <c r="AA382" s="116"/>
      <c r="AB382" s="116"/>
      <c r="AC382" s="116"/>
      <c r="AD382" s="117"/>
      <c r="AE382" s="296"/>
      <c r="AF382" s="124">
        <f t="shared" ca="1" si="130"/>
        <v>6105.4488522377851</v>
      </c>
      <c r="AG382" s="125" t="str">
        <f t="shared" si="131"/>
        <v/>
      </c>
      <c r="AH382" s="125" t="str">
        <f t="shared" si="132"/>
        <v/>
      </c>
      <c r="AI382" s="125" t="str">
        <f t="shared" si="133"/>
        <v/>
      </c>
      <c r="AJ382" s="125" t="str">
        <f t="shared" si="134"/>
        <v/>
      </c>
      <c r="AK382" s="125" t="str">
        <f t="shared" si="135"/>
        <v/>
      </c>
      <c r="AL382" s="125" t="str">
        <f t="shared" si="136"/>
        <v/>
      </c>
      <c r="AM382" s="126" t="str">
        <f t="shared" si="137"/>
        <v/>
      </c>
      <c r="AN382" s="342">
        <f t="shared" ca="1" si="138"/>
        <v>6105.4488522377851</v>
      </c>
      <c r="AO382" s="290"/>
      <c r="AP382" s="503">
        <f t="shared" ca="1" si="139"/>
        <v>3955.8726718602106</v>
      </c>
      <c r="AQ382" s="504" t="str">
        <f t="shared" si="140"/>
        <v/>
      </c>
      <c r="AR382" s="504" t="str">
        <f t="shared" si="141"/>
        <v/>
      </c>
      <c r="AS382" s="504" t="str">
        <f t="shared" si="142"/>
        <v/>
      </c>
      <c r="AT382" s="504" t="str">
        <f t="shared" si="143"/>
        <v/>
      </c>
      <c r="AU382" s="504" t="str">
        <f t="shared" si="144"/>
        <v/>
      </c>
      <c r="AV382" s="504" t="str">
        <f t="shared" si="145"/>
        <v/>
      </c>
      <c r="AW382" s="504" t="str">
        <f t="shared" si="146"/>
        <v/>
      </c>
      <c r="AX382" s="507">
        <f t="shared" ca="1" si="147"/>
        <v>3955.8726718602106</v>
      </c>
      <c r="AY382" s="290"/>
    </row>
    <row r="383" spans="1:51" x14ac:dyDescent="0.35">
      <c r="A383" s="290"/>
      <c r="B383" s="476" t="s">
        <v>368</v>
      </c>
      <c r="C383" s="477" t="s">
        <v>2977</v>
      </c>
      <c r="D383" s="103" t="s">
        <v>254</v>
      </c>
      <c r="E383" s="103"/>
      <c r="F383" s="360" t="s">
        <v>1035</v>
      </c>
      <c r="G383" s="360">
        <v>225</v>
      </c>
      <c r="H383" s="360"/>
      <c r="I383" s="360" t="s">
        <v>247</v>
      </c>
      <c r="J383" s="104"/>
      <c r="K383" s="431">
        <v>17.9694</v>
      </c>
      <c r="L383" s="138" t="str">
        <f t="shared" si="148"/>
        <v/>
      </c>
      <c r="M383" s="139">
        <f t="shared" si="150"/>
        <v>0</v>
      </c>
      <c r="N383" s="140">
        <f t="shared" si="149"/>
        <v>430.41982199089034</v>
      </c>
      <c r="O383" s="337">
        <f t="shared" si="154"/>
        <v>7734.3859492831052</v>
      </c>
      <c r="P383" s="109">
        <v>1</v>
      </c>
      <c r="Q383" s="143">
        <f t="shared" si="151"/>
        <v>7734.3859492831052</v>
      </c>
      <c r="R383" s="111">
        <v>0.13</v>
      </c>
      <c r="S383" s="139">
        <f t="shared" si="152"/>
        <v>8739.8561226899074</v>
      </c>
      <c r="T383" s="428"/>
      <c r="U383" s="147">
        <f t="shared" si="153"/>
        <v>8739.8561226899074</v>
      </c>
      <c r="V383" s="290"/>
      <c r="W383" s="115" t="s">
        <v>115</v>
      </c>
      <c r="X383" s="116"/>
      <c r="Y383" s="116"/>
      <c r="Z383" s="116"/>
      <c r="AA383" s="116"/>
      <c r="AB383" s="116"/>
      <c r="AC383" s="116"/>
      <c r="AD383" s="117"/>
      <c r="AE383" s="296"/>
      <c r="AF383" s="124">
        <f t="shared" ca="1" si="130"/>
        <v>6105.4488522377851</v>
      </c>
      <c r="AG383" s="125" t="str">
        <f t="shared" si="131"/>
        <v/>
      </c>
      <c r="AH383" s="125" t="str">
        <f t="shared" si="132"/>
        <v/>
      </c>
      <c r="AI383" s="125" t="str">
        <f t="shared" si="133"/>
        <v/>
      </c>
      <c r="AJ383" s="125" t="str">
        <f t="shared" si="134"/>
        <v/>
      </c>
      <c r="AK383" s="125" t="str">
        <f t="shared" si="135"/>
        <v/>
      </c>
      <c r="AL383" s="125" t="str">
        <f t="shared" si="136"/>
        <v/>
      </c>
      <c r="AM383" s="126" t="str">
        <f t="shared" si="137"/>
        <v/>
      </c>
      <c r="AN383" s="342">
        <f t="shared" ca="1" si="138"/>
        <v>6105.4488522377851</v>
      </c>
      <c r="AO383" s="290"/>
      <c r="AP383" s="503">
        <f t="shared" ca="1" si="139"/>
        <v>8739.8561226899074</v>
      </c>
      <c r="AQ383" s="504" t="str">
        <f t="shared" si="140"/>
        <v/>
      </c>
      <c r="AR383" s="504" t="str">
        <f t="shared" si="141"/>
        <v/>
      </c>
      <c r="AS383" s="504" t="str">
        <f t="shared" si="142"/>
        <v/>
      </c>
      <c r="AT383" s="504" t="str">
        <f t="shared" si="143"/>
        <v/>
      </c>
      <c r="AU383" s="504" t="str">
        <f t="shared" si="144"/>
        <v/>
      </c>
      <c r="AV383" s="504" t="str">
        <f t="shared" si="145"/>
        <v/>
      </c>
      <c r="AW383" s="504" t="str">
        <f t="shared" si="146"/>
        <v/>
      </c>
      <c r="AX383" s="507">
        <f t="shared" ca="1" si="147"/>
        <v>8739.8561226899074</v>
      </c>
      <c r="AY383" s="290"/>
    </row>
    <row r="384" spans="1:51" x14ac:dyDescent="0.35">
      <c r="A384" s="290"/>
      <c r="B384" s="476" t="s">
        <v>369</v>
      </c>
      <c r="C384" s="477" t="s">
        <v>2994</v>
      </c>
      <c r="D384" s="103" t="s">
        <v>254</v>
      </c>
      <c r="E384" s="103"/>
      <c r="F384" s="360" t="s">
        <v>1035</v>
      </c>
      <c r="G384" s="360">
        <v>200</v>
      </c>
      <c r="H384" s="360"/>
      <c r="I384" s="360" t="s">
        <v>246</v>
      </c>
      <c r="J384" s="104"/>
      <c r="K384" s="431">
        <v>11.0707</v>
      </c>
      <c r="L384" s="138" t="str">
        <f t="shared" si="148"/>
        <v/>
      </c>
      <c r="M384" s="139">
        <f t="shared" si="150"/>
        <v>0</v>
      </c>
      <c r="N384" s="140">
        <f t="shared" si="149"/>
        <v>336.63763059084124</v>
      </c>
      <c r="O384" s="337">
        <f t="shared" si="154"/>
        <v>3726.8142169820262</v>
      </c>
      <c r="P384" s="109">
        <v>1</v>
      </c>
      <c r="Q384" s="143">
        <f t="shared" si="151"/>
        <v>3726.8142169820262</v>
      </c>
      <c r="R384" s="111">
        <v>0.13</v>
      </c>
      <c r="S384" s="139">
        <f t="shared" si="152"/>
        <v>4211.3000651896891</v>
      </c>
      <c r="T384" s="428"/>
      <c r="U384" s="147">
        <f t="shared" si="153"/>
        <v>4211.3000651896891</v>
      </c>
      <c r="V384" s="290"/>
      <c r="W384" s="115" t="s">
        <v>115</v>
      </c>
      <c r="X384" s="116"/>
      <c r="Y384" s="116"/>
      <c r="Z384" s="116"/>
      <c r="AA384" s="116"/>
      <c r="AB384" s="116"/>
      <c r="AC384" s="116"/>
      <c r="AD384" s="117"/>
      <c r="AE384" s="296"/>
      <c r="AF384" s="124">
        <f t="shared" ca="1" si="130"/>
        <v>6105.4488522377851</v>
      </c>
      <c r="AG384" s="125" t="str">
        <f t="shared" si="131"/>
        <v/>
      </c>
      <c r="AH384" s="125" t="str">
        <f t="shared" si="132"/>
        <v/>
      </c>
      <c r="AI384" s="125" t="str">
        <f t="shared" si="133"/>
        <v/>
      </c>
      <c r="AJ384" s="125" t="str">
        <f t="shared" si="134"/>
        <v/>
      </c>
      <c r="AK384" s="125" t="str">
        <f t="shared" si="135"/>
        <v/>
      </c>
      <c r="AL384" s="125" t="str">
        <f t="shared" si="136"/>
        <v/>
      </c>
      <c r="AM384" s="126" t="str">
        <f t="shared" si="137"/>
        <v/>
      </c>
      <c r="AN384" s="342">
        <f t="shared" ca="1" si="138"/>
        <v>6105.4488522377851</v>
      </c>
      <c r="AO384" s="290"/>
      <c r="AP384" s="503">
        <f t="shared" ca="1" si="139"/>
        <v>4211.3000651896891</v>
      </c>
      <c r="AQ384" s="504" t="str">
        <f t="shared" si="140"/>
        <v/>
      </c>
      <c r="AR384" s="504" t="str">
        <f t="shared" si="141"/>
        <v/>
      </c>
      <c r="AS384" s="504" t="str">
        <f t="shared" si="142"/>
        <v/>
      </c>
      <c r="AT384" s="504" t="str">
        <f t="shared" si="143"/>
        <v/>
      </c>
      <c r="AU384" s="504" t="str">
        <f t="shared" si="144"/>
        <v/>
      </c>
      <c r="AV384" s="504" t="str">
        <f t="shared" si="145"/>
        <v/>
      </c>
      <c r="AW384" s="504" t="str">
        <f t="shared" si="146"/>
        <v/>
      </c>
      <c r="AX384" s="507">
        <f t="shared" ca="1" si="147"/>
        <v>4211.3000651896891</v>
      </c>
      <c r="AY384" s="290"/>
    </row>
    <row r="385" spans="1:51" x14ac:dyDescent="0.35">
      <c r="A385" s="290"/>
      <c r="B385" s="476" t="s">
        <v>370</v>
      </c>
      <c r="C385" s="477" t="e">
        <v>#N/A</v>
      </c>
      <c r="D385" s="103" t="s">
        <v>254</v>
      </c>
      <c r="E385" s="103"/>
      <c r="F385" s="360" t="s">
        <v>1035</v>
      </c>
      <c r="G385" s="360">
        <v>225</v>
      </c>
      <c r="H385" s="360"/>
      <c r="I385" s="360" t="s">
        <v>247</v>
      </c>
      <c r="J385" s="104"/>
      <c r="K385" s="431">
        <v>59.444499999999998</v>
      </c>
      <c r="L385" s="138" t="str">
        <f t="shared" si="148"/>
        <v/>
      </c>
      <c r="M385" s="139">
        <f t="shared" si="150"/>
        <v>0</v>
      </c>
      <c r="N385" s="140">
        <f t="shared" si="149"/>
        <v>430.41982199089034</v>
      </c>
      <c r="O385" s="337">
        <f t="shared" si="154"/>
        <v>25586.091108337481</v>
      </c>
      <c r="P385" s="109">
        <v>1</v>
      </c>
      <c r="Q385" s="143">
        <f t="shared" si="151"/>
        <v>25586.091108337481</v>
      </c>
      <c r="R385" s="111">
        <v>0.13</v>
      </c>
      <c r="S385" s="139">
        <f t="shared" si="152"/>
        <v>28912.282952421352</v>
      </c>
      <c r="T385" s="428"/>
      <c r="U385" s="147">
        <f t="shared" si="153"/>
        <v>28912.282952421352</v>
      </c>
      <c r="V385" s="290"/>
      <c r="W385" s="115" t="s">
        <v>115</v>
      </c>
      <c r="X385" s="116"/>
      <c r="Y385" s="116"/>
      <c r="Z385" s="116"/>
      <c r="AA385" s="116"/>
      <c r="AB385" s="116"/>
      <c r="AC385" s="116"/>
      <c r="AD385" s="117"/>
      <c r="AE385" s="296"/>
      <c r="AF385" s="124">
        <f t="shared" ca="1" si="130"/>
        <v>6105.4488522377851</v>
      </c>
      <c r="AG385" s="125" t="str">
        <f t="shared" si="131"/>
        <v/>
      </c>
      <c r="AH385" s="125" t="str">
        <f t="shared" si="132"/>
        <v/>
      </c>
      <c r="AI385" s="125" t="str">
        <f t="shared" si="133"/>
        <v/>
      </c>
      <c r="AJ385" s="125" t="str">
        <f t="shared" si="134"/>
        <v/>
      </c>
      <c r="AK385" s="125" t="str">
        <f t="shared" si="135"/>
        <v/>
      </c>
      <c r="AL385" s="125" t="str">
        <f t="shared" si="136"/>
        <v/>
      </c>
      <c r="AM385" s="126" t="str">
        <f t="shared" si="137"/>
        <v/>
      </c>
      <c r="AN385" s="342">
        <f t="shared" ca="1" si="138"/>
        <v>6105.4488522377851</v>
      </c>
      <c r="AO385" s="290"/>
      <c r="AP385" s="503">
        <f t="shared" ca="1" si="139"/>
        <v>28912.282952421352</v>
      </c>
      <c r="AQ385" s="504" t="str">
        <f t="shared" si="140"/>
        <v/>
      </c>
      <c r="AR385" s="504" t="str">
        <f t="shared" si="141"/>
        <v/>
      </c>
      <c r="AS385" s="504" t="str">
        <f t="shared" si="142"/>
        <v/>
      </c>
      <c r="AT385" s="504" t="str">
        <f t="shared" si="143"/>
        <v/>
      </c>
      <c r="AU385" s="504" t="str">
        <f t="shared" si="144"/>
        <v/>
      </c>
      <c r="AV385" s="504" t="str">
        <f t="shared" si="145"/>
        <v/>
      </c>
      <c r="AW385" s="504" t="str">
        <f t="shared" si="146"/>
        <v/>
      </c>
      <c r="AX385" s="507">
        <f t="shared" ca="1" si="147"/>
        <v>28912.282952421352</v>
      </c>
      <c r="AY385" s="290"/>
    </row>
    <row r="386" spans="1:51" x14ac:dyDescent="0.35">
      <c r="A386" s="290"/>
      <c r="B386" s="476" t="s">
        <v>371</v>
      </c>
      <c r="C386" s="477" t="e">
        <v>#N/A</v>
      </c>
      <c r="D386" s="103" t="s">
        <v>254</v>
      </c>
      <c r="E386" s="103"/>
      <c r="F386" s="360" t="s">
        <v>1035</v>
      </c>
      <c r="G386" s="360">
        <v>225</v>
      </c>
      <c r="H386" s="360"/>
      <c r="I386" s="360" t="s">
        <v>247</v>
      </c>
      <c r="J386" s="104"/>
      <c r="K386" s="431">
        <v>39.003</v>
      </c>
      <c r="L386" s="138" t="str">
        <f t="shared" si="148"/>
        <v/>
      </c>
      <c r="M386" s="139">
        <f t="shared" si="150"/>
        <v>0</v>
      </c>
      <c r="N386" s="140">
        <f t="shared" si="149"/>
        <v>430.41982199089034</v>
      </c>
      <c r="O386" s="337">
        <f t="shared" si="154"/>
        <v>16787.664317110695</v>
      </c>
      <c r="P386" s="109">
        <v>1</v>
      </c>
      <c r="Q386" s="143">
        <f t="shared" si="151"/>
        <v>16787.664317110695</v>
      </c>
      <c r="R386" s="111">
        <v>0.13</v>
      </c>
      <c r="S386" s="139">
        <f t="shared" si="152"/>
        <v>18970.060678335085</v>
      </c>
      <c r="T386" s="428"/>
      <c r="U386" s="147">
        <f t="shared" si="153"/>
        <v>18970.060678335085</v>
      </c>
      <c r="V386" s="290"/>
      <c r="W386" s="115" t="s">
        <v>115</v>
      </c>
      <c r="X386" s="116"/>
      <c r="Y386" s="116"/>
      <c r="Z386" s="116"/>
      <c r="AA386" s="116"/>
      <c r="AB386" s="116"/>
      <c r="AC386" s="116"/>
      <c r="AD386" s="117"/>
      <c r="AE386" s="296"/>
      <c r="AF386" s="124">
        <f t="shared" ca="1" si="130"/>
        <v>6105.4488522377851</v>
      </c>
      <c r="AG386" s="125" t="str">
        <f t="shared" si="131"/>
        <v/>
      </c>
      <c r="AH386" s="125" t="str">
        <f t="shared" si="132"/>
        <v/>
      </c>
      <c r="AI386" s="125" t="str">
        <f t="shared" si="133"/>
        <v/>
      </c>
      <c r="AJ386" s="125" t="str">
        <f t="shared" si="134"/>
        <v/>
      </c>
      <c r="AK386" s="125" t="str">
        <f t="shared" si="135"/>
        <v/>
      </c>
      <c r="AL386" s="125" t="str">
        <f t="shared" si="136"/>
        <v/>
      </c>
      <c r="AM386" s="126" t="str">
        <f t="shared" si="137"/>
        <v/>
      </c>
      <c r="AN386" s="342">
        <f t="shared" ca="1" si="138"/>
        <v>6105.4488522377851</v>
      </c>
      <c r="AO386" s="290"/>
      <c r="AP386" s="503">
        <f t="shared" ca="1" si="139"/>
        <v>18970.060678335085</v>
      </c>
      <c r="AQ386" s="504" t="str">
        <f t="shared" si="140"/>
        <v/>
      </c>
      <c r="AR386" s="504" t="str">
        <f t="shared" si="141"/>
        <v/>
      </c>
      <c r="AS386" s="504" t="str">
        <f t="shared" si="142"/>
        <v/>
      </c>
      <c r="AT386" s="504" t="str">
        <f t="shared" si="143"/>
        <v/>
      </c>
      <c r="AU386" s="504" t="str">
        <f t="shared" si="144"/>
        <v/>
      </c>
      <c r="AV386" s="504" t="str">
        <f t="shared" si="145"/>
        <v/>
      </c>
      <c r="AW386" s="504" t="str">
        <f t="shared" si="146"/>
        <v/>
      </c>
      <c r="AX386" s="507">
        <f t="shared" ca="1" si="147"/>
        <v>18970.060678335085</v>
      </c>
      <c r="AY386" s="290"/>
    </row>
    <row r="387" spans="1:51" x14ac:dyDescent="0.35">
      <c r="A387" s="290"/>
      <c r="B387" s="476" t="s">
        <v>372</v>
      </c>
      <c r="C387" s="477" t="s">
        <v>2975</v>
      </c>
      <c r="D387" s="103" t="s">
        <v>254</v>
      </c>
      <c r="E387" s="103"/>
      <c r="F387" s="360" t="s">
        <v>1035</v>
      </c>
      <c r="G387" s="360">
        <v>225</v>
      </c>
      <c r="H387" s="360"/>
      <c r="I387" s="360" t="s">
        <v>247</v>
      </c>
      <c r="J387" s="104"/>
      <c r="K387" s="431">
        <v>99.607699999999994</v>
      </c>
      <c r="L387" s="138" t="str">
        <f t="shared" si="148"/>
        <v/>
      </c>
      <c r="M387" s="139">
        <f t="shared" si="150"/>
        <v>0</v>
      </c>
      <c r="N387" s="140">
        <f t="shared" si="149"/>
        <v>430.41982199089034</v>
      </c>
      <c r="O387" s="337">
        <f t="shared" si="154"/>
        <v>42873.128502922009</v>
      </c>
      <c r="P387" s="109">
        <v>1</v>
      </c>
      <c r="Q387" s="143">
        <f t="shared" si="151"/>
        <v>42873.128502922009</v>
      </c>
      <c r="R387" s="111">
        <v>0.13</v>
      </c>
      <c r="S387" s="139">
        <f t="shared" si="152"/>
        <v>48446.635208301865</v>
      </c>
      <c r="T387" s="428"/>
      <c r="U387" s="147">
        <f t="shared" si="153"/>
        <v>48446.635208301865</v>
      </c>
      <c r="V387" s="290"/>
      <c r="W387" s="115" t="s">
        <v>115</v>
      </c>
      <c r="X387" s="116"/>
      <c r="Y387" s="116"/>
      <c r="Z387" s="116"/>
      <c r="AA387" s="116"/>
      <c r="AB387" s="116"/>
      <c r="AC387" s="116"/>
      <c r="AD387" s="117"/>
      <c r="AE387" s="296"/>
      <c r="AF387" s="124">
        <f t="shared" ca="1" si="130"/>
        <v>6105.4488522377851</v>
      </c>
      <c r="AG387" s="125" t="str">
        <f t="shared" si="131"/>
        <v/>
      </c>
      <c r="AH387" s="125" t="str">
        <f t="shared" si="132"/>
        <v/>
      </c>
      <c r="AI387" s="125" t="str">
        <f t="shared" si="133"/>
        <v/>
      </c>
      <c r="AJ387" s="125" t="str">
        <f t="shared" si="134"/>
        <v/>
      </c>
      <c r="AK387" s="125" t="str">
        <f t="shared" si="135"/>
        <v/>
      </c>
      <c r="AL387" s="125" t="str">
        <f t="shared" si="136"/>
        <v/>
      </c>
      <c r="AM387" s="126" t="str">
        <f t="shared" si="137"/>
        <v/>
      </c>
      <c r="AN387" s="342">
        <f t="shared" ca="1" si="138"/>
        <v>6105.4488522377851</v>
      </c>
      <c r="AO387" s="290"/>
      <c r="AP387" s="503">
        <f t="shared" ca="1" si="139"/>
        <v>48446.635208301865</v>
      </c>
      <c r="AQ387" s="504" t="str">
        <f t="shared" si="140"/>
        <v/>
      </c>
      <c r="AR387" s="504" t="str">
        <f t="shared" si="141"/>
        <v/>
      </c>
      <c r="AS387" s="504" t="str">
        <f t="shared" si="142"/>
        <v/>
      </c>
      <c r="AT387" s="504" t="str">
        <f t="shared" si="143"/>
        <v/>
      </c>
      <c r="AU387" s="504" t="str">
        <f t="shared" si="144"/>
        <v/>
      </c>
      <c r="AV387" s="504" t="str">
        <f t="shared" si="145"/>
        <v/>
      </c>
      <c r="AW387" s="504" t="str">
        <f t="shared" si="146"/>
        <v/>
      </c>
      <c r="AX387" s="507">
        <f t="shared" ca="1" si="147"/>
        <v>48446.635208301865</v>
      </c>
      <c r="AY387" s="290"/>
    </row>
    <row r="388" spans="1:51" x14ac:dyDescent="0.35">
      <c r="A388" s="290"/>
      <c r="B388" s="476" t="s">
        <v>373</v>
      </c>
      <c r="C388" s="477" t="e">
        <v>#N/A</v>
      </c>
      <c r="D388" s="103" t="s">
        <v>254</v>
      </c>
      <c r="E388" s="103"/>
      <c r="F388" s="360" t="s">
        <v>1035</v>
      </c>
      <c r="G388" s="360">
        <v>225</v>
      </c>
      <c r="H388" s="360"/>
      <c r="I388" s="360" t="s">
        <v>247</v>
      </c>
      <c r="J388" s="104"/>
      <c r="K388" s="431">
        <v>9.7670600000000007</v>
      </c>
      <c r="L388" s="138" t="str">
        <f t="shared" si="148"/>
        <v/>
      </c>
      <c r="M388" s="139">
        <f t="shared" si="150"/>
        <v>0</v>
      </c>
      <c r="N388" s="140">
        <f t="shared" si="149"/>
        <v>430.41982199089034</v>
      </c>
      <c r="O388" s="337">
        <f t="shared" si="154"/>
        <v>4203.9362265743457</v>
      </c>
      <c r="P388" s="109">
        <v>1</v>
      </c>
      <c r="Q388" s="143">
        <f t="shared" si="151"/>
        <v>4203.9362265743457</v>
      </c>
      <c r="R388" s="111">
        <v>0.13</v>
      </c>
      <c r="S388" s="139">
        <f t="shared" si="152"/>
        <v>4750.4479360290106</v>
      </c>
      <c r="T388" s="428"/>
      <c r="U388" s="147">
        <f t="shared" si="153"/>
        <v>4750.4479360290106</v>
      </c>
      <c r="V388" s="290"/>
      <c r="W388" s="115" t="s">
        <v>115</v>
      </c>
      <c r="X388" s="116"/>
      <c r="Y388" s="116"/>
      <c r="Z388" s="116"/>
      <c r="AA388" s="116"/>
      <c r="AB388" s="116"/>
      <c r="AC388" s="116"/>
      <c r="AD388" s="117"/>
      <c r="AE388" s="296"/>
      <c r="AF388" s="124">
        <f t="shared" ca="1" si="130"/>
        <v>6105.4488522377851</v>
      </c>
      <c r="AG388" s="125" t="str">
        <f t="shared" si="131"/>
        <v/>
      </c>
      <c r="AH388" s="125" t="str">
        <f t="shared" si="132"/>
        <v/>
      </c>
      <c r="AI388" s="125" t="str">
        <f t="shared" si="133"/>
        <v/>
      </c>
      <c r="AJ388" s="125" t="str">
        <f t="shared" si="134"/>
        <v/>
      </c>
      <c r="AK388" s="125" t="str">
        <f t="shared" si="135"/>
        <v/>
      </c>
      <c r="AL388" s="125" t="str">
        <f t="shared" si="136"/>
        <v/>
      </c>
      <c r="AM388" s="126" t="str">
        <f t="shared" si="137"/>
        <v/>
      </c>
      <c r="AN388" s="342">
        <f t="shared" ca="1" si="138"/>
        <v>6105.4488522377851</v>
      </c>
      <c r="AO388" s="290"/>
      <c r="AP388" s="503">
        <f t="shared" ca="1" si="139"/>
        <v>4750.4479360290106</v>
      </c>
      <c r="AQ388" s="504" t="str">
        <f t="shared" si="140"/>
        <v/>
      </c>
      <c r="AR388" s="504" t="str">
        <f t="shared" si="141"/>
        <v/>
      </c>
      <c r="AS388" s="504" t="str">
        <f t="shared" si="142"/>
        <v/>
      </c>
      <c r="AT388" s="504" t="str">
        <f t="shared" si="143"/>
        <v/>
      </c>
      <c r="AU388" s="504" t="str">
        <f t="shared" si="144"/>
        <v/>
      </c>
      <c r="AV388" s="504" t="str">
        <f t="shared" si="145"/>
        <v/>
      </c>
      <c r="AW388" s="504" t="str">
        <f t="shared" si="146"/>
        <v/>
      </c>
      <c r="AX388" s="507">
        <f t="shared" ca="1" si="147"/>
        <v>4750.4479360290106</v>
      </c>
      <c r="AY388" s="290"/>
    </row>
    <row r="389" spans="1:51" x14ac:dyDescent="0.35">
      <c r="A389" s="290"/>
      <c r="B389" s="476" t="s">
        <v>374</v>
      </c>
      <c r="C389" s="477" t="s">
        <v>2997</v>
      </c>
      <c r="D389" s="103" t="s">
        <v>254</v>
      </c>
      <c r="E389" s="103"/>
      <c r="F389" s="360" t="s">
        <v>1035</v>
      </c>
      <c r="G389" s="360">
        <v>225</v>
      </c>
      <c r="H389" s="360"/>
      <c r="I389" s="360" t="s">
        <v>247</v>
      </c>
      <c r="J389" s="104"/>
      <c r="K389" s="431">
        <v>79.224699999999999</v>
      </c>
      <c r="L389" s="138" t="str">
        <f t="shared" si="148"/>
        <v/>
      </c>
      <c r="M389" s="139">
        <f t="shared" si="150"/>
        <v>0</v>
      </c>
      <c r="N389" s="140">
        <f t="shared" si="149"/>
        <v>430.41982199089034</v>
      </c>
      <c r="O389" s="337">
        <f t="shared" si="154"/>
        <v>34099.881271281687</v>
      </c>
      <c r="P389" s="109">
        <v>1</v>
      </c>
      <c r="Q389" s="143">
        <f t="shared" si="151"/>
        <v>34099.881271281687</v>
      </c>
      <c r="R389" s="111">
        <v>0.13</v>
      </c>
      <c r="S389" s="139">
        <f t="shared" si="152"/>
        <v>38532.865836548306</v>
      </c>
      <c r="T389" s="428"/>
      <c r="U389" s="147">
        <f t="shared" si="153"/>
        <v>38532.865836548306</v>
      </c>
      <c r="V389" s="290"/>
      <c r="W389" s="115" t="s">
        <v>115</v>
      </c>
      <c r="X389" s="116"/>
      <c r="Y389" s="116"/>
      <c r="Z389" s="116"/>
      <c r="AA389" s="116"/>
      <c r="AB389" s="116"/>
      <c r="AC389" s="116"/>
      <c r="AD389" s="117"/>
      <c r="AE389" s="296"/>
      <c r="AF389" s="124">
        <f t="shared" ca="1" si="130"/>
        <v>6105.4488522377851</v>
      </c>
      <c r="AG389" s="125" t="str">
        <f t="shared" si="131"/>
        <v/>
      </c>
      <c r="AH389" s="125" t="str">
        <f t="shared" si="132"/>
        <v/>
      </c>
      <c r="AI389" s="125" t="str">
        <f t="shared" si="133"/>
        <v/>
      </c>
      <c r="AJ389" s="125" t="str">
        <f t="shared" si="134"/>
        <v/>
      </c>
      <c r="AK389" s="125" t="str">
        <f t="shared" si="135"/>
        <v/>
      </c>
      <c r="AL389" s="125" t="str">
        <f t="shared" si="136"/>
        <v/>
      </c>
      <c r="AM389" s="126" t="str">
        <f t="shared" si="137"/>
        <v/>
      </c>
      <c r="AN389" s="342">
        <f t="shared" ca="1" si="138"/>
        <v>6105.4488522377851</v>
      </c>
      <c r="AO389" s="290"/>
      <c r="AP389" s="503">
        <f t="shared" ca="1" si="139"/>
        <v>38532.865836548306</v>
      </c>
      <c r="AQ389" s="504" t="str">
        <f t="shared" si="140"/>
        <v/>
      </c>
      <c r="AR389" s="504" t="str">
        <f t="shared" si="141"/>
        <v/>
      </c>
      <c r="AS389" s="504" t="str">
        <f t="shared" si="142"/>
        <v/>
      </c>
      <c r="AT389" s="504" t="str">
        <f t="shared" si="143"/>
        <v/>
      </c>
      <c r="AU389" s="504" t="str">
        <f t="shared" si="144"/>
        <v/>
      </c>
      <c r="AV389" s="504" t="str">
        <f t="shared" si="145"/>
        <v/>
      </c>
      <c r="AW389" s="504" t="str">
        <f t="shared" si="146"/>
        <v/>
      </c>
      <c r="AX389" s="507">
        <f t="shared" ca="1" si="147"/>
        <v>38532.865836548306</v>
      </c>
      <c r="AY389" s="290"/>
    </row>
    <row r="390" spans="1:51" x14ac:dyDescent="0.35">
      <c r="A390" s="290"/>
      <c r="B390" s="476" t="s">
        <v>375</v>
      </c>
      <c r="C390" s="477" t="s">
        <v>2973</v>
      </c>
      <c r="D390" s="103" t="s">
        <v>254</v>
      </c>
      <c r="E390" s="103"/>
      <c r="F390" s="360" t="s">
        <v>1035</v>
      </c>
      <c r="G390" s="360">
        <v>225</v>
      </c>
      <c r="H390" s="360"/>
      <c r="I390" s="360" t="s">
        <v>247</v>
      </c>
      <c r="J390" s="104"/>
      <c r="K390" s="431">
        <v>61.689399999999999</v>
      </c>
      <c r="L390" s="138" t="str">
        <f t="shared" si="148"/>
        <v/>
      </c>
      <c r="M390" s="139">
        <f t="shared" si="150"/>
        <v>0</v>
      </c>
      <c r="N390" s="140">
        <f t="shared" si="149"/>
        <v>430.41982199089034</v>
      </c>
      <c r="O390" s="337">
        <f t="shared" si="154"/>
        <v>26552.34056672483</v>
      </c>
      <c r="P390" s="109">
        <v>1</v>
      </c>
      <c r="Q390" s="143">
        <f t="shared" si="151"/>
        <v>26552.34056672483</v>
      </c>
      <c r="R390" s="111">
        <v>0.13</v>
      </c>
      <c r="S390" s="139">
        <f t="shared" si="152"/>
        <v>30004.144840399054</v>
      </c>
      <c r="T390" s="428"/>
      <c r="U390" s="147">
        <f t="shared" si="153"/>
        <v>30004.144840399054</v>
      </c>
      <c r="V390" s="290"/>
      <c r="W390" s="115" t="s">
        <v>115</v>
      </c>
      <c r="X390" s="116"/>
      <c r="Y390" s="116"/>
      <c r="Z390" s="116"/>
      <c r="AA390" s="116"/>
      <c r="AB390" s="116"/>
      <c r="AC390" s="116"/>
      <c r="AD390" s="117"/>
      <c r="AE390" s="296"/>
      <c r="AF390" s="124">
        <f t="shared" ca="1" si="130"/>
        <v>6105.4488522377851</v>
      </c>
      <c r="AG390" s="125" t="str">
        <f t="shared" si="131"/>
        <v/>
      </c>
      <c r="AH390" s="125" t="str">
        <f t="shared" si="132"/>
        <v/>
      </c>
      <c r="AI390" s="125" t="str">
        <f t="shared" si="133"/>
        <v/>
      </c>
      <c r="AJ390" s="125" t="str">
        <f t="shared" si="134"/>
        <v/>
      </c>
      <c r="AK390" s="125" t="str">
        <f t="shared" si="135"/>
        <v/>
      </c>
      <c r="AL390" s="125" t="str">
        <f t="shared" si="136"/>
        <v/>
      </c>
      <c r="AM390" s="126" t="str">
        <f t="shared" si="137"/>
        <v/>
      </c>
      <c r="AN390" s="342">
        <f t="shared" ca="1" si="138"/>
        <v>6105.4488522377851</v>
      </c>
      <c r="AO390" s="290"/>
      <c r="AP390" s="503">
        <f t="shared" ca="1" si="139"/>
        <v>30004.144840399051</v>
      </c>
      <c r="AQ390" s="504" t="str">
        <f t="shared" si="140"/>
        <v/>
      </c>
      <c r="AR390" s="504" t="str">
        <f t="shared" si="141"/>
        <v/>
      </c>
      <c r="AS390" s="504" t="str">
        <f t="shared" si="142"/>
        <v/>
      </c>
      <c r="AT390" s="504" t="str">
        <f t="shared" si="143"/>
        <v/>
      </c>
      <c r="AU390" s="504" t="str">
        <f t="shared" si="144"/>
        <v/>
      </c>
      <c r="AV390" s="504" t="str">
        <f t="shared" si="145"/>
        <v/>
      </c>
      <c r="AW390" s="504" t="str">
        <f t="shared" si="146"/>
        <v/>
      </c>
      <c r="AX390" s="507">
        <f t="shared" ca="1" si="147"/>
        <v>30004.144840399051</v>
      </c>
      <c r="AY390" s="290"/>
    </row>
    <row r="391" spans="1:51" x14ac:dyDescent="0.35">
      <c r="A391" s="290"/>
      <c r="B391" s="476" t="s">
        <v>376</v>
      </c>
      <c r="C391" s="477" t="s">
        <v>2973</v>
      </c>
      <c r="D391" s="103" t="s">
        <v>254</v>
      </c>
      <c r="E391" s="103"/>
      <c r="F391" s="360" t="s">
        <v>1035</v>
      </c>
      <c r="G391" s="360">
        <v>225</v>
      </c>
      <c r="H391" s="360"/>
      <c r="I391" s="360" t="s">
        <v>247</v>
      </c>
      <c r="J391" s="104"/>
      <c r="K391" s="431">
        <v>270.93</v>
      </c>
      <c r="L391" s="138" t="str">
        <f t="shared" si="148"/>
        <v/>
      </c>
      <c r="M391" s="139">
        <f t="shared" si="150"/>
        <v>0</v>
      </c>
      <c r="N391" s="140">
        <f t="shared" si="149"/>
        <v>430.41982199089034</v>
      </c>
      <c r="O391" s="337">
        <f t="shared" si="154"/>
        <v>116613.64237199193</v>
      </c>
      <c r="P391" s="109">
        <v>1</v>
      </c>
      <c r="Q391" s="143">
        <f t="shared" si="151"/>
        <v>116613.64237199193</v>
      </c>
      <c r="R391" s="111">
        <v>0.13</v>
      </c>
      <c r="S391" s="139">
        <f t="shared" si="152"/>
        <v>131773.41588035086</v>
      </c>
      <c r="T391" s="428"/>
      <c r="U391" s="147">
        <f t="shared" si="153"/>
        <v>131773.41588035086</v>
      </c>
      <c r="V391" s="290"/>
      <c r="W391" s="115" t="s">
        <v>115</v>
      </c>
      <c r="X391" s="116"/>
      <c r="Y391" s="116"/>
      <c r="Z391" s="116"/>
      <c r="AA391" s="116"/>
      <c r="AB391" s="116"/>
      <c r="AC391" s="116"/>
      <c r="AD391" s="117"/>
      <c r="AE391" s="296"/>
      <c r="AF391" s="124">
        <f t="shared" ca="1" si="130"/>
        <v>6105.4488522377851</v>
      </c>
      <c r="AG391" s="125" t="str">
        <f t="shared" si="131"/>
        <v/>
      </c>
      <c r="AH391" s="125" t="str">
        <f t="shared" si="132"/>
        <v/>
      </c>
      <c r="AI391" s="125" t="str">
        <f t="shared" si="133"/>
        <v/>
      </c>
      <c r="AJ391" s="125" t="str">
        <f t="shared" si="134"/>
        <v/>
      </c>
      <c r="AK391" s="125" t="str">
        <f t="shared" si="135"/>
        <v/>
      </c>
      <c r="AL391" s="125" t="str">
        <f t="shared" si="136"/>
        <v/>
      </c>
      <c r="AM391" s="126" t="str">
        <f t="shared" si="137"/>
        <v/>
      </c>
      <c r="AN391" s="342">
        <f t="shared" ca="1" si="138"/>
        <v>6105.4488522377851</v>
      </c>
      <c r="AO391" s="290"/>
      <c r="AP391" s="503">
        <f t="shared" ca="1" si="139"/>
        <v>131773.41588035086</v>
      </c>
      <c r="AQ391" s="504" t="str">
        <f t="shared" si="140"/>
        <v/>
      </c>
      <c r="AR391" s="504" t="str">
        <f t="shared" si="141"/>
        <v/>
      </c>
      <c r="AS391" s="504" t="str">
        <f t="shared" si="142"/>
        <v/>
      </c>
      <c r="AT391" s="504" t="str">
        <f t="shared" si="143"/>
        <v/>
      </c>
      <c r="AU391" s="504" t="str">
        <f t="shared" si="144"/>
        <v/>
      </c>
      <c r="AV391" s="504" t="str">
        <f t="shared" si="145"/>
        <v/>
      </c>
      <c r="AW391" s="504" t="str">
        <f t="shared" si="146"/>
        <v/>
      </c>
      <c r="AX391" s="507">
        <f t="shared" ca="1" si="147"/>
        <v>131773.41588035086</v>
      </c>
      <c r="AY391" s="290"/>
    </row>
    <row r="392" spans="1:51" x14ac:dyDescent="0.35">
      <c r="A392" s="290"/>
      <c r="B392" s="476" t="s">
        <v>377</v>
      </c>
      <c r="C392" s="477" t="s">
        <v>2980</v>
      </c>
      <c r="D392" s="103" t="s">
        <v>254</v>
      </c>
      <c r="E392" s="103"/>
      <c r="F392" s="360" t="s">
        <v>1035</v>
      </c>
      <c r="G392" s="360">
        <v>150</v>
      </c>
      <c r="H392" s="360"/>
      <c r="I392" s="360" t="s">
        <v>245</v>
      </c>
      <c r="J392" s="104"/>
      <c r="K392" s="431">
        <v>24.2012</v>
      </c>
      <c r="L392" s="138" t="str">
        <f t="shared" si="148"/>
        <v/>
      </c>
      <c r="M392" s="139">
        <f t="shared" si="150"/>
        <v>0</v>
      </c>
      <c r="N392" s="140">
        <f t="shared" si="149"/>
        <v>223.80441171865309</v>
      </c>
      <c r="O392" s="337">
        <f t="shared" si="154"/>
        <v>5416.3353288854669</v>
      </c>
      <c r="P392" s="109">
        <v>1</v>
      </c>
      <c r="Q392" s="143">
        <f t="shared" si="151"/>
        <v>5416.3353288854669</v>
      </c>
      <c r="R392" s="111">
        <v>0.13</v>
      </c>
      <c r="S392" s="139">
        <f t="shared" si="152"/>
        <v>6120.4589216405766</v>
      </c>
      <c r="T392" s="428"/>
      <c r="U392" s="147">
        <f t="shared" si="153"/>
        <v>6120.4589216405766</v>
      </c>
      <c r="V392" s="290"/>
      <c r="W392" s="115" t="s">
        <v>115</v>
      </c>
      <c r="X392" s="116"/>
      <c r="Y392" s="116"/>
      <c r="Z392" s="116"/>
      <c r="AA392" s="116"/>
      <c r="AB392" s="116"/>
      <c r="AC392" s="116"/>
      <c r="AD392" s="117"/>
      <c r="AE392" s="296"/>
      <c r="AF392" s="124">
        <f t="shared" ca="1" si="130"/>
        <v>6105.4488522377851</v>
      </c>
      <c r="AG392" s="125" t="str">
        <f t="shared" si="131"/>
        <v/>
      </c>
      <c r="AH392" s="125" t="str">
        <f t="shared" si="132"/>
        <v/>
      </c>
      <c r="AI392" s="125" t="str">
        <f t="shared" si="133"/>
        <v/>
      </c>
      <c r="AJ392" s="125" t="str">
        <f t="shared" si="134"/>
        <v/>
      </c>
      <c r="AK392" s="125" t="str">
        <f t="shared" si="135"/>
        <v/>
      </c>
      <c r="AL392" s="125" t="str">
        <f t="shared" si="136"/>
        <v/>
      </c>
      <c r="AM392" s="126" t="str">
        <f t="shared" si="137"/>
        <v/>
      </c>
      <c r="AN392" s="342">
        <f t="shared" ca="1" si="138"/>
        <v>6105.4488522377851</v>
      </c>
      <c r="AO392" s="290"/>
      <c r="AP392" s="503">
        <f t="shared" ca="1" si="139"/>
        <v>6120.4589216405766</v>
      </c>
      <c r="AQ392" s="504" t="str">
        <f t="shared" si="140"/>
        <v/>
      </c>
      <c r="AR392" s="504" t="str">
        <f t="shared" si="141"/>
        <v/>
      </c>
      <c r="AS392" s="504" t="str">
        <f t="shared" si="142"/>
        <v/>
      </c>
      <c r="AT392" s="504" t="str">
        <f t="shared" si="143"/>
        <v/>
      </c>
      <c r="AU392" s="504" t="str">
        <f t="shared" si="144"/>
        <v/>
      </c>
      <c r="AV392" s="504" t="str">
        <f t="shared" si="145"/>
        <v/>
      </c>
      <c r="AW392" s="504" t="str">
        <f t="shared" si="146"/>
        <v/>
      </c>
      <c r="AX392" s="507">
        <f t="shared" ca="1" si="147"/>
        <v>6120.4589216405766</v>
      </c>
      <c r="AY392" s="290"/>
    </row>
    <row r="393" spans="1:51" x14ac:dyDescent="0.35">
      <c r="A393" s="290"/>
      <c r="B393" s="476" t="s">
        <v>378</v>
      </c>
      <c r="C393" s="477" t="s">
        <v>2998</v>
      </c>
      <c r="D393" s="103" t="s">
        <v>254</v>
      </c>
      <c r="E393" s="103"/>
      <c r="F393" s="360" t="s">
        <v>1035</v>
      </c>
      <c r="G393" s="360">
        <v>150</v>
      </c>
      <c r="H393" s="360"/>
      <c r="I393" s="360" t="s">
        <v>245</v>
      </c>
      <c r="J393" s="104"/>
      <c r="K393" s="431">
        <v>75.375600000000006</v>
      </c>
      <c r="L393" s="138" t="str">
        <f t="shared" si="148"/>
        <v/>
      </c>
      <c r="M393" s="139">
        <f t="shared" si="150"/>
        <v>0</v>
      </c>
      <c r="N393" s="140">
        <f t="shared" si="149"/>
        <v>223.80441171865309</v>
      </c>
      <c r="O393" s="337">
        <f t="shared" si="154"/>
        <v>16869.391815940508</v>
      </c>
      <c r="P393" s="109">
        <v>1</v>
      </c>
      <c r="Q393" s="143">
        <f t="shared" si="151"/>
        <v>16869.391815940508</v>
      </c>
      <c r="R393" s="111">
        <v>0.13</v>
      </c>
      <c r="S393" s="139">
        <f t="shared" si="152"/>
        <v>19062.412752012773</v>
      </c>
      <c r="T393" s="428"/>
      <c r="U393" s="147">
        <f t="shared" si="153"/>
        <v>19062.412752012773</v>
      </c>
      <c r="V393" s="290"/>
      <c r="W393" s="115" t="s">
        <v>115</v>
      </c>
      <c r="X393" s="116"/>
      <c r="Y393" s="116"/>
      <c r="Z393" s="116"/>
      <c r="AA393" s="116"/>
      <c r="AB393" s="116"/>
      <c r="AC393" s="116"/>
      <c r="AD393" s="117"/>
      <c r="AE393" s="296"/>
      <c r="AF393" s="124">
        <f t="shared" ref="AF393:AF456" ca="1" si="155">IF(W393="","",AF$8)</f>
        <v>6105.4488522377851</v>
      </c>
      <c r="AG393" s="125" t="str">
        <f t="shared" ref="AG393:AG456" si="156">IF(X393="","",AG$8)</f>
        <v/>
      </c>
      <c r="AH393" s="125" t="str">
        <f t="shared" ref="AH393:AH456" si="157">IF(Y393="","",AH$8)</f>
        <v/>
      </c>
      <c r="AI393" s="125" t="str">
        <f t="shared" ref="AI393:AI456" si="158">IF(Z393="","",AI$8)</f>
        <v/>
      </c>
      <c r="AJ393" s="125" t="str">
        <f t="shared" ref="AJ393:AJ456" si="159">IF(AA393="","",AJ$8)</f>
        <v/>
      </c>
      <c r="AK393" s="125" t="str">
        <f t="shared" ref="AK393:AK456" si="160">IF(AB393="","",AK$8)</f>
        <v/>
      </c>
      <c r="AL393" s="125" t="str">
        <f t="shared" ref="AL393:AL456" si="161">IF(AC393="","",AL$8)</f>
        <v/>
      </c>
      <c r="AM393" s="126" t="str">
        <f t="shared" ref="AM393:AM456" si="162">IF(AD393="","",AM$8)</f>
        <v/>
      </c>
      <c r="AN393" s="342">
        <f t="shared" ref="AN393:AN456" ca="1" si="163">SUM(AF393:AM393)</f>
        <v>6105.4488522377851</v>
      </c>
      <c r="AO393" s="290"/>
      <c r="AP393" s="503">
        <f t="shared" ca="1" si="139"/>
        <v>19062.412752012773</v>
      </c>
      <c r="AQ393" s="504" t="str">
        <f t="shared" si="140"/>
        <v/>
      </c>
      <c r="AR393" s="504" t="str">
        <f t="shared" si="141"/>
        <v/>
      </c>
      <c r="AS393" s="504" t="str">
        <f t="shared" si="142"/>
        <v/>
      </c>
      <c r="AT393" s="504" t="str">
        <f t="shared" si="143"/>
        <v/>
      </c>
      <c r="AU393" s="504" t="str">
        <f t="shared" si="144"/>
        <v/>
      </c>
      <c r="AV393" s="504" t="str">
        <f t="shared" si="145"/>
        <v/>
      </c>
      <c r="AW393" s="504" t="str">
        <f t="shared" si="146"/>
        <v/>
      </c>
      <c r="AX393" s="507">
        <f t="shared" ca="1" si="147"/>
        <v>19062.412752012773</v>
      </c>
      <c r="AY393" s="290"/>
    </row>
    <row r="394" spans="1:51" x14ac:dyDescent="0.35">
      <c r="A394" s="290"/>
      <c r="B394" s="476" t="s">
        <v>379</v>
      </c>
      <c r="C394" s="477" t="s">
        <v>2998</v>
      </c>
      <c r="D394" s="103" t="s">
        <v>254</v>
      </c>
      <c r="E394" s="103"/>
      <c r="F394" s="360" t="s">
        <v>1035</v>
      </c>
      <c r="G394" s="360">
        <v>150</v>
      </c>
      <c r="H394" s="360"/>
      <c r="I394" s="360" t="s">
        <v>245</v>
      </c>
      <c r="J394" s="104"/>
      <c r="K394" s="431">
        <v>60.4176</v>
      </c>
      <c r="L394" s="138" t="str">
        <f t="shared" si="148"/>
        <v/>
      </c>
      <c r="M394" s="139">
        <f t="shared" si="150"/>
        <v>0</v>
      </c>
      <c r="N394" s="140">
        <f t="shared" si="149"/>
        <v>223.80441171865309</v>
      </c>
      <c r="O394" s="337">
        <f t="shared" si="154"/>
        <v>13521.725425452894</v>
      </c>
      <c r="P394" s="109">
        <v>1</v>
      </c>
      <c r="Q394" s="143">
        <f t="shared" si="151"/>
        <v>13521.725425452894</v>
      </c>
      <c r="R394" s="111">
        <v>0.13</v>
      </c>
      <c r="S394" s="139">
        <f t="shared" si="152"/>
        <v>15279.54973076177</v>
      </c>
      <c r="T394" s="428"/>
      <c r="U394" s="147">
        <f t="shared" si="153"/>
        <v>15279.54973076177</v>
      </c>
      <c r="V394" s="290"/>
      <c r="W394" s="115" t="s">
        <v>115</v>
      </c>
      <c r="X394" s="116"/>
      <c r="Y394" s="116"/>
      <c r="Z394" s="116"/>
      <c r="AA394" s="116"/>
      <c r="AB394" s="116"/>
      <c r="AC394" s="116"/>
      <c r="AD394" s="117"/>
      <c r="AE394" s="296"/>
      <c r="AF394" s="124">
        <f t="shared" ca="1" si="155"/>
        <v>6105.4488522377851</v>
      </c>
      <c r="AG394" s="125" t="str">
        <f t="shared" si="156"/>
        <v/>
      </c>
      <c r="AH394" s="125" t="str">
        <f t="shared" si="157"/>
        <v/>
      </c>
      <c r="AI394" s="125" t="str">
        <f t="shared" si="158"/>
        <v/>
      </c>
      <c r="AJ394" s="125" t="str">
        <f t="shared" si="159"/>
        <v/>
      </c>
      <c r="AK394" s="125" t="str">
        <f t="shared" si="160"/>
        <v/>
      </c>
      <c r="AL394" s="125" t="str">
        <f t="shared" si="161"/>
        <v/>
      </c>
      <c r="AM394" s="126" t="str">
        <f t="shared" si="162"/>
        <v/>
      </c>
      <c r="AN394" s="342">
        <f t="shared" ca="1" si="163"/>
        <v>6105.4488522377851</v>
      </c>
      <c r="AO394" s="290"/>
      <c r="AP394" s="503">
        <f t="shared" ca="1" si="139"/>
        <v>15279.549730761768</v>
      </c>
      <c r="AQ394" s="504" t="str">
        <f t="shared" si="140"/>
        <v/>
      </c>
      <c r="AR394" s="504" t="str">
        <f t="shared" si="141"/>
        <v/>
      </c>
      <c r="AS394" s="504" t="str">
        <f t="shared" si="142"/>
        <v/>
      </c>
      <c r="AT394" s="504" t="str">
        <f t="shared" si="143"/>
        <v/>
      </c>
      <c r="AU394" s="504" t="str">
        <f t="shared" si="144"/>
        <v/>
      </c>
      <c r="AV394" s="504" t="str">
        <f t="shared" si="145"/>
        <v/>
      </c>
      <c r="AW394" s="504" t="str">
        <f t="shared" si="146"/>
        <v/>
      </c>
      <c r="AX394" s="507">
        <f t="shared" ca="1" si="147"/>
        <v>15279.549730761768</v>
      </c>
      <c r="AY394" s="290"/>
    </row>
    <row r="395" spans="1:51" x14ac:dyDescent="0.35">
      <c r="A395" s="290"/>
      <c r="B395" s="476" t="s">
        <v>380</v>
      </c>
      <c r="C395" s="477" t="s">
        <v>2998</v>
      </c>
      <c r="D395" s="103" t="s">
        <v>254</v>
      </c>
      <c r="E395" s="103"/>
      <c r="F395" s="360" t="s">
        <v>1035</v>
      </c>
      <c r="G395" s="360">
        <v>150</v>
      </c>
      <c r="H395" s="360"/>
      <c r="I395" s="360" t="s">
        <v>245</v>
      </c>
      <c r="J395" s="104"/>
      <c r="K395" s="431">
        <v>72.055599999999998</v>
      </c>
      <c r="L395" s="138" t="str">
        <f t="shared" si="148"/>
        <v/>
      </c>
      <c r="M395" s="139">
        <f t="shared" si="150"/>
        <v>0</v>
      </c>
      <c r="N395" s="140">
        <f t="shared" si="149"/>
        <v>223.80441171865309</v>
      </c>
      <c r="O395" s="337">
        <f t="shared" si="154"/>
        <v>16126.361169034579</v>
      </c>
      <c r="P395" s="109">
        <v>1</v>
      </c>
      <c r="Q395" s="143">
        <f t="shared" si="151"/>
        <v>16126.361169034579</v>
      </c>
      <c r="R395" s="111">
        <v>0.13</v>
      </c>
      <c r="S395" s="139">
        <f t="shared" si="152"/>
        <v>18222.788121009071</v>
      </c>
      <c r="T395" s="428"/>
      <c r="U395" s="147">
        <f t="shared" si="153"/>
        <v>18222.788121009071</v>
      </c>
      <c r="V395" s="290"/>
      <c r="W395" s="115" t="s">
        <v>115</v>
      </c>
      <c r="X395" s="116"/>
      <c r="Y395" s="116"/>
      <c r="Z395" s="116"/>
      <c r="AA395" s="116"/>
      <c r="AB395" s="116"/>
      <c r="AC395" s="116"/>
      <c r="AD395" s="117"/>
      <c r="AE395" s="296"/>
      <c r="AF395" s="124">
        <f t="shared" ca="1" si="155"/>
        <v>6105.4488522377851</v>
      </c>
      <c r="AG395" s="125" t="str">
        <f t="shared" si="156"/>
        <v/>
      </c>
      <c r="AH395" s="125" t="str">
        <f t="shared" si="157"/>
        <v/>
      </c>
      <c r="AI395" s="125" t="str">
        <f t="shared" si="158"/>
        <v/>
      </c>
      <c r="AJ395" s="125" t="str">
        <f t="shared" si="159"/>
        <v/>
      </c>
      <c r="AK395" s="125" t="str">
        <f t="shared" si="160"/>
        <v/>
      </c>
      <c r="AL395" s="125" t="str">
        <f t="shared" si="161"/>
        <v/>
      </c>
      <c r="AM395" s="126" t="str">
        <f t="shared" si="162"/>
        <v/>
      </c>
      <c r="AN395" s="342">
        <f t="shared" ca="1" si="163"/>
        <v>6105.4488522377851</v>
      </c>
      <c r="AO395" s="290"/>
      <c r="AP395" s="503">
        <f t="shared" ref="AP395:AP458" ca="1" si="164">IF(W395="","",IFERROR(W395*$U395,$U395/$AN395*AF395))</f>
        <v>18222.788121009071</v>
      </c>
      <c r="AQ395" s="504" t="str">
        <f t="shared" ref="AQ395:AQ458" si="165">IF(X395="","",IFERROR(X395*$U395,$U395/$AN395*AG395))</f>
        <v/>
      </c>
      <c r="AR395" s="504" t="str">
        <f t="shared" ref="AR395:AR458" si="166">IF(Y395="","",IFERROR(Y395*$U395,$U395/$AN395*AH395))</f>
        <v/>
      </c>
      <c r="AS395" s="504" t="str">
        <f t="shared" ref="AS395:AS458" si="167">IF(Z395="","",IFERROR(Z395*$U395,$U395/$AN395*AI395))</f>
        <v/>
      </c>
      <c r="AT395" s="504" t="str">
        <f t="shared" ref="AT395:AT458" si="168">IF(AA395="","",IFERROR(AA395*$U395,$U395/$AN395*AJ395))</f>
        <v/>
      </c>
      <c r="AU395" s="504" t="str">
        <f t="shared" ref="AU395:AU458" si="169">IF(AB395="","",IFERROR(AB395*$U395,$U395/$AN395*AK395))</f>
        <v/>
      </c>
      <c r="AV395" s="504" t="str">
        <f t="shared" ref="AV395:AV458" si="170">IF(AC395="","",IFERROR(AC395*$U395,$U395/$AN395*AL395))</f>
        <v/>
      </c>
      <c r="AW395" s="504" t="str">
        <f t="shared" ref="AW395:AW458" si="171">IF(AD395="","",IFERROR(AD395*$U395,$U395/$AN395*AM395))</f>
        <v/>
      </c>
      <c r="AX395" s="507">
        <f t="shared" ref="AX395:AX458" ca="1" si="172">SUM(AP395:AW395)</f>
        <v>18222.788121009071</v>
      </c>
      <c r="AY395" s="290"/>
    </row>
    <row r="396" spans="1:51" x14ac:dyDescent="0.35">
      <c r="A396" s="290"/>
      <c r="B396" s="476" t="s">
        <v>381</v>
      </c>
      <c r="C396" s="477" t="s">
        <v>2998</v>
      </c>
      <c r="D396" s="103" t="s">
        <v>254</v>
      </c>
      <c r="E396" s="103"/>
      <c r="F396" s="360" t="s">
        <v>1035</v>
      </c>
      <c r="G396" s="360">
        <v>150</v>
      </c>
      <c r="H396" s="360"/>
      <c r="I396" s="360" t="s">
        <v>245</v>
      </c>
      <c r="J396" s="104"/>
      <c r="K396" s="431">
        <v>24.270299999999999</v>
      </c>
      <c r="L396" s="138" t="str">
        <f t="shared" si="148"/>
        <v/>
      </c>
      <c r="M396" s="139">
        <f t="shared" si="150"/>
        <v>0</v>
      </c>
      <c r="N396" s="140">
        <f t="shared" si="149"/>
        <v>223.80441171865309</v>
      </c>
      <c r="O396" s="337">
        <f t="shared" si="154"/>
        <v>5431.800213735226</v>
      </c>
      <c r="P396" s="109">
        <v>1</v>
      </c>
      <c r="Q396" s="143">
        <f t="shared" si="151"/>
        <v>5431.800213735226</v>
      </c>
      <c r="R396" s="111">
        <v>0.13</v>
      </c>
      <c r="S396" s="139">
        <f t="shared" si="152"/>
        <v>6137.9342415208048</v>
      </c>
      <c r="T396" s="428"/>
      <c r="U396" s="147">
        <f t="shared" si="153"/>
        <v>6137.9342415208048</v>
      </c>
      <c r="V396" s="290"/>
      <c r="W396" s="115" t="s">
        <v>115</v>
      </c>
      <c r="X396" s="116"/>
      <c r="Y396" s="116"/>
      <c r="Z396" s="116"/>
      <c r="AA396" s="116"/>
      <c r="AB396" s="116"/>
      <c r="AC396" s="116"/>
      <c r="AD396" s="117"/>
      <c r="AE396" s="296"/>
      <c r="AF396" s="124">
        <f t="shared" ca="1" si="155"/>
        <v>6105.4488522377851</v>
      </c>
      <c r="AG396" s="125" t="str">
        <f t="shared" si="156"/>
        <v/>
      </c>
      <c r="AH396" s="125" t="str">
        <f t="shared" si="157"/>
        <v/>
      </c>
      <c r="AI396" s="125" t="str">
        <f t="shared" si="158"/>
        <v/>
      </c>
      <c r="AJ396" s="125" t="str">
        <f t="shared" si="159"/>
        <v/>
      </c>
      <c r="AK396" s="125" t="str">
        <f t="shared" si="160"/>
        <v/>
      </c>
      <c r="AL396" s="125" t="str">
        <f t="shared" si="161"/>
        <v/>
      </c>
      <c r="AM396" s="126" t="str">
        <f t="shared" si="162"/>
        <v/>
      </c>
      <c r="AN396" s="342">
        <f t="shared" ca="1" si="163"/>
        <v>6105.4488522377851</v>
      </c>
      <c r="AO396" s="290"/>
      <c r="AP396" s="503">
        <f t="shared" ca="1" si="164"/>
        <v>6137.9342415208048</v>
      </c>
      <c r="AQ396" s="504" t="str">
        <f t="shared" si="165"/>
        <v/>
      </c>
      <c r="AR396" s="504" t="str">
        <f t="shared" si="166"/>
        <v/>
      </c>
      <c r="AS396" s="504" t="str">
        <f t="shared" si="167"/>
        <v/>
      </c>
      <c r="AT396" s="504" t="str">
        <f t="shared" si="168"/>
        <v/>
      </c>
      <c r="AU396" s="504" t="str">
        <f t="shared" si="169"/>
        <v/>
      </c>
      <c r="AV396" s="504" t="str">
        <f t="shared" si="170"/>
        <v/>
      </c>
      <c r="AW396" s="504" t="str">
        <f t="shared" si="171"/>
        <v/>
      </c>
      <c r="AX396" s="507">
        <f t="shared" ca="1" si="172"/>
        <v>6137.9342415208048</v>
      </c>
      <c r="AY396" s="290"/>
    </row>
    <row r="397" spans="1:51" x14ac:dyDescent="0.35">
      <c r="A397" s="290"/>
      <c r="B397" s="476" t="s">
        <v>382</v>
      </c>
      <c r="C397" s="477" t="s">
        <v>2999</v>
      </c>
      <c r="D397" s="103" t="s">
        <v>254</v>
      </c>
      <c r="E397" s="103"/>
      <c r="F397" s="360" t="s">
        <v>1035</v>
      </c>
      <c r="G397" s="360">
        <v>150</v>
      </c>
      <c r="H397" s="360"/>
      <c r="I397" s="360" t="s">
        <v>245</v>
      </c>
      <c r="J397" s="104"/>
      <c r="K397" s="431">
        <v>79.095100000000002</v>
      </c>
      <c r="L397" s="138" t="str">
        <f t="shared" si="148"/>
        <v/>
      </c>
      <c r="M397" s="139">
        <f t="shared" si="150"/>
        <v>0</v>
      </c>
      <c r="N397" s="140">
        <f t="shared" si="149"/>
        <v>223.80441171865309</v>
      </c>
      <c r="O397" s="337">
        <f t="shared" si="154"/>
        <v>17701.83232532804</v>
      </c>
      <c r="P397" s="109">
        <v>1</v>
      </c>
      <c r="Q397" s="143">
        <f t="shared" si="151"/>
        <v>17701.83232532804</v>
      </c>
      <c r="R397" s="111">
        <v>0.13</v>
      </c>
      <c r="S397" s="139">
        <f t="shared" si="152"/>
        <v>20003.070527620683</v>
      </c>
      <c r="T397" s="428"/>
      <c r="U397" s="147">
        <f t="shared" si="153"/>
        <v>20003.070527620683</v>
      </c>
      <c r="V397" s="290"/>
      <c r="W397" s="115" t="s">
        <v>115</v>
      </c>
      <c r="X397" s="116"/>
      <c r="Y397" s="116"/>
      <c r="Z397" s="116"/>
      <c r="AA397" s="116"/>
      <c r="AB397" s="116"/>
      <c r="AC397" s="116"/>
      <c r="AD397" s="117"/>
      <c r="AE397" s="296"/>
      <c r="AF397" s="124">
        <f t="shared" ca="1" si="155"/>
        <v>6105.4488522377851</v>
      </c>
      <c r="AG397" s="125" t="str">
        <f t="shared" si="156"/>
        <v/>
      </c>
      <c r="AH397" s="125" t="str">
        <f t="shared" si="157"/>
        <v/>
      </c>
      <c r="AI397" s="125" t="str">
        <f t="shared" si="158"/>
        <v/>
      </c>
      <c r="AJ397" s="125" t="str">
        <f t="shared" si="159"/>
        <v/>
      </c>
      <c r="AK397" s="125" t="str">
        <f t="shared" si="160"/>
        <v/>
      </c>
      <c r="AL397" s="125" t="str">
        <f t="shared" si="161"/>
        <v/>
      </c>
      <c r="AM397" s="126" t="str">
        <f t="shared" si="162"/>
        <v/>
      </c>
      <c r="AN397" s="342">
        <f t="shared" ca="1" si="163"/>
        <v>6105.4488522377851</v>
      </c>
      <c r="AO397" s="290"/>
      <c r="AP397" s="503">
        <f t="shared" ca="1" si="164"/>
        <v>20003.070527620683</v>
      </c>
      <c r="AQ397" s="504" t="str">
        <f t="shared" si="165"/>
        <v/>
      </c>
      <c r="AR397" s="504" t="str">
        <f t="shared" si="166"/>
        <v/>
      </c>
      <c r="AS397" s="504" t="str">
        <f t="shared" si="167"/>
        <v/>
      </c>
      <c r="AT397" s="504" t="str">
        <f t="shared" si="168"/>
        <v/>
      </c>
      <c r="AU397" s="504" t="str">
        <f t="shared" si="169"/>
        <v/>
      </c>
      <c r="AV397" s="504" t="str">
        <f t="shared" si="170"/>
        <v/>
      </c>
      <c r="AW397" s="504" t="str">
        <f t="shared" si="171"/>
        <v/>
      </c>
      <c r="AX397" s="507">
        <f t="shared" ca="1" si="172"/>
        <v>20003.070527620683</v>
      </c>
      <c r="AY397" s="290"/>
    </row>
    <row r="398" spans="1:51" x14ac:dyDescent="0.35">
      <c r="A398" s="290"/>
      <c r="B398" s="476" t="s">
        <v>383</v>
      </c>
      <c r="C398" s="477" t="e">
        <v>#N/A</v>
      </c>
      <c r="D398" s="103" t="s">
        <v>254</v>
      </c>
      <c r="E398" s="103"/>
      <c r="F398" s="360" t="s">
        <v>1035</v>
      </c>
      <c r="G398" s="360">
        <v>150</v>
      </c>
      <c r="H398" s="360"/>
      <c r="I398" s="360" t="s">
        <v>245</v>
      </c>
      <c r="J398" s="104"/>
      <c r="K398" s="431">
        <v>6.2245900000000001</v>
      </c>
      <c r="L398" s="138" t="str">
        <f t="shared" si="148"/>
        <v/>
      </c>
      <c r="M398" s="139">
        <f t="shared" si="150"/>
        <v>0</v>
      </c>
      <c r="N398" s="140">
        <f t="shared" si="149"/>
        <v>223.80441171865309</v>
      </c>
      <c r="O398" s="337">
        <f t="shared" si="154"/>
        <v>1393.0907031398108</v>
      </c>
      <c r="P398" s="109">
        <v>1</v>
      </c>
      <c r="Q398" s="143">
        <f t="shared" si="151"/>
        <v>1393.0907031398108</v>
      </c>
      <c r="R398" s="111">
        <v>0.13</v>
      </c>
      <c r="S398" s="139">
        <f t="shared" si="152"/>
        <v>1574.1924945479861</v>
      </c>
      <c r="T398" s="428"/>
      <c r="U398" s="147">
        <f t="shared" si="153"/>
        <v>1574.1924945479861</v>
      </c>
      <c r="V398" s="290"/>
      <c r="W398" s="115" t="s">
        <v>115</v>
      </c>
      <c r="X398" s="116"/>
      <c r="Y398" s="116"/>
      <c r="Z398" s="116"/>
      <c r="AA398" s="116"/>
      <c r="AB398" s="116"/>
      <c r="AC398" s="116"/>
      <c r="AD398" s="117"/>
      <c r="AE398" s="296"/>
      <c r="AF398" s="124">
        <f t="shared" ca="1" si="155"/>
        <v>6105.4488522377851</v>
      </c>
      <c r="AG398" s="125" t="str">
        <f t="shared" si="156"/>
        <v/>
      </c>
      <c r="AH398" s="125" t="str">
        <f t="shared" si="157"/>
        <v/>
      </c>
      <c r="AI398" s="125" t="str">
        <f t="shared" si="158"/>
        <v/>
      </c>
      <c r="AJ398" s="125" t="str">
        <f t="shared" si="159"/>
        <v/>
      </c>
      <c r="AK398" s="125" t="str">
        <f t="shared" si="160"/>
        <v/>
      </c>
      <c r="AL398" s="125" t="str">
        <f t="shared" si="161"/>
        <v/>
      </c>
      <c r="AM398" s="126" t="str">
        <f t="shared" si="162"/>
        <v/>
      </c>
      <c r="AN398" s="342">
        <f t="shared" ca="1" si="163"/>
        <v>6105.4488522377851</v>
      </c>
      <c r="AO398" s="290"/>
      <c r="AP398" s="503">
        <f t="shared" ca="1" si="164"/>
        <v>1574.1924945479859</v>
      </c>
      <c r="AQ398" s="504" t="str">
        <f t="shared" si="165"/>
        <v/>
      </c>
      <c r="AR398" s="504" t="str">
        <f t="shared" si="166"/>
        <v/>
      </c>
      <c r="AS398" s="504" t="str">
        <f t="shared" si="167"/>
        <v/>
      </c>
      <c r="AT398" s="504" t="str">
        <f t="shared" si="168"/>
        <v/>
      </c>
      <c r="AU398" s="504" t="str">
        <f t="shared" si="169"/>
        <v/>
      </c>
      <c r="AV398" s="504" t="str">
        <f t="shared" si="170"/>
        <v/>
      </c>
      <c r="AW398" s="504" t="str">
        <f t="shared" si="171"/>
        <v/>
      </c>
      <c r="AX398" s="507">
        <f t="shared" ca="1" si="172"/>
        <v>1574.1924945479859</v>
      </c>
      <c r="AY398" s="290"/>
    </row>
    <row r="399" spans="1:51" x14ac:dyDescent="0.35">
      <c r="A399" s="290"/>
      <c r="B399" s="476" t="s">
        <v>384</v>
      </c>
      <c r="C399" s="477" t="s">
        <v>3000</v>
      </c>
      <c r="D399" s="103" t="s">
        <v>254</v>
      </c>
      <c r="E399" s="103"/>
      <c r="F399" s="360" t="s">
        <v>1035</v>
      </c>
      <c r="G399" s="360">
        <v>200</v>
      </c>
      <c r="H399" s="360"/>
      <c r="I399" s="360" t="s">
        <v>246</v>
      </c>
      <c r="J399" s="104"/>
      <c r="K399" s="431">
        <v>51.8367</v>
      </c>
      <c r="L399" s="138" t="str">
        <f t="shared" si="148"/>
        <v/>
      </c>
      <c r="M399" s="139">
        <f t="shared" si="150"/>
        <v>0</v>
      </c>
      <c r="N399" s="140">
        <f t="shared" si="149"/>
        <v>336.63763059084124</v>
      </c>
      <c r="O399" s="337">
        <f t="shared" si="154"/>
        <v>17450.183865648261</v>
      </c>
      <c r="P399" s="109">
        <v>1</v>
      </c>
      <c r="Q399" s="143">
        <f t="shared" si="151"/>
        <v>17450.183865648261</v>
      </c>
      <c r="R399" s="111">
        <v>0.13</v>
      </c>
      <c r="S399" s="139">
        <f t="shared" si="152"/>
        <v>19718.707768182532</v>
      </c>
      <c r="T399" s="428"/>
      <c r="U399" s="147">
        <f t="shared" si="153"/>
        <v>19718.707768182532</v>
      </c>
      <c r="V399" s="290"/>
      <c r="W399" s="115" t="s">
        <v>115</v>
      </c>
      <c r="X399" s="116"/>
      <c r="Y399" s="116"/>
      <c r="Z399" s="116"/>
      <c r="AA399" s="116"/>
      <c r="AB399" s="116"/>
      <c r="AC399" s="116"/>
      <c r="AD399" s="117"/>
      <c r="AE399" s="296"/>
      <c r="AF399" s="124">
        <f t="shared" ca="1" si="155"/>
        <v>6105.4488522377851</v>
      </c>
      <c r="AG399" s="125" t="str">
        <f t="shared" si="156"/>
        <v/>
      </c>
      <c r="AH399" s="125" t="str">
        <f t="shared" si="157"/>
        <v/>
      </c>
      <c r="AI399" s="125" t="str">
        <f t="shared" si="158"/>
        <v/>
      </c>
      <c r="AJ399" s="125" t="str">
        <f t="shared" si="159"/>
        <v/>
      </c>
      <c r="AK399" s="125" t="str">
        <f t="shared" si="160"/>
        <v/>
      </c>
      <c r="AL399" s="125" t="str">
        <f t="shared" si="161"/>
        <v/>
      </c>
      <c r="AM399" s="126" t="str">
        <f t="shared" si="162"/>
        <v/>
      </c>
      <c r="AN399" s="342">
        <f t="shared" ca="1" si="163"/>
        <v>6105.4488522377851</v>
      </c>
      <c r="AO399" s="290"/>
      <c r="AP399" s="503">
        <f t="shared" ca="1" si="164"/>
        <v>19718.707768182532</v>
      </c>
      <c r="AQ399" s="504" t="str">
        <f t="shared" si="165"/>
        <v/>
      </c>
      <c r="AR399" s="504" t="str">
        <f t="shared" si="166"/>
        <v/>
      </c>
      <c r="AS399" s="504" t="str">
        <f t="shared" si="167"/>
        <v/>
      </c>
      <c r="AT399" s="504" t="str">
        <f t="shared" si="168"/>
        <v/>
      </c>
      <c r="AU399" s="504" t="str">
        <f t="shared" si="169"/>
        <v/>
      </c>
      <c r="AV399" s="504" t="str">
        <f t="shared" si="170"/>
        <v/>
      </c>
      <c r="AW399" s="504" t="str">
        <f t="shared" si="171"/>
        <v/>
      </c>
      <c r="AX399" s="507">
        <f t="shared" ca="1" si="172"/>
        <v>19718.707768182532</v>
      </c>
      <c r="AY399" s="290"/>
    </row>
    <row r="400" spans="1:51" x14ac:dyDescent="0.35">
      <c r="A400" s="290"/>
      <c r="B400" s="476" t="s">
        <v>385</v>
      </c>
      <c r="C400" s="477" t="e">
        <v>#N/A</v>
      </c>
      <c r="D400" s="103" t="s">
        <v>254</v>
      </c>
      <c r="E400" s="103"/>
      <c r="F400" s="360" t="s">
        <v>1035</v>
      </c>
      <c r="G400" s="360">
        <v>225</v>
      </c>
      <c r="H400" s="360"/>
      <c r="I400" s="360" t="s">
        <v>247</v>
      </c>
      <c r="J400" s="104"/>
      <c r="K400" s="431">
        <v>108.357</v>
      </c>
      <c r="L400" s="138" t="str">
        <f t="shared" si="148"/>
        <v/>
      </c>
      <c r="M400" s="139">
        <f t="shared" si="150"/>
        <v>0</v>
      </c>
      <c r="N400" s="140">
        <f t="shared" si="149"/>
        <v>430.41982199089034</v>
      </c>
      <c r="O400" s="337">
        <f t="shared" si="154"/>
        <v>46639.000651466908</v>
      </c>
      <c r="P400" s="109">
        <v>1</v>
      </c>
      <c r="Q400" s="143">
        <f t="shared" si="151"/>
        <v>46639.000651466908</v>
      </c>
      <c r="R400" s="111">
        <v>0.13</v>
      </c>
      <c r="S400" s="139">
        <f t="shared" si="152"/>
        <v>52702.070736157599</v>
      </c>
      <c r="T400" s="428"/>
      <c r="U400" s="147">
        <f t="shared" si="153"/>
        <v>52702.070736157599</v>
      </c>
      <c r="V400" s="290"/>
      <c r="W400" s="115" t="s">
        <v>115</v>
      </c>
      <c r="X400" s="116"/>
      <c r="Y400" s="116"/>
      <c r="Z400" s="116"/>
      <c r="AA400" s="116"/>
      <c r="AB400" s="116"/>
      <c r="AC400" s="116"/>
      <c r="AD400" s="117"/>
      <c r="AE400" s="296"/>
      <c r="AF400" s="124">
        <f t="shared" ca="1" si="155"/>
        <v>6105.4488522377851</v>
      </c>
      <c r="AG400" s="125" t="str">
        <f t="shared" si="156"/>
        <v/>
      </c>
      <c r="AH400" s="125" t="str">
        <f t="shared" si="157"/>
        <v/>
      </c>
      <c r="AI400" s="125" t="str">
        <f t="shared" si="158"/>
        <v/>
      </c>
      <c r="AJ400" s="125" t="str">
        <f t="shared" si="159"/>
        <v/>
      </c>
      <c r="AK400" s="125" t="str">
        <f t="shared" si="160"/>
        <v/>
      </c>
      <c r="AL400" s="125" t="str">
        <f t="shared" si="161"/>
        <v/>
      </c>
      <c r="AM400" s="126" t="str">
        <f t="shared" si="162"/>
        <v/>
      </c>
      <c r="AN400" s="342">
        <f t="shared" ca="1" si="163"/>
        <v>6105.4488522377851</v>
      </c>
      <c r="AO400" s="290"/>
      <c r="AP400" s="503">
        <f t="shared" ca="1" si="164"/>
        <v>52702.070736157606</v>
      </c>
      <c r="AQ400" s="504" t="str">
        <f t="shared" si="165"/>
        <v/>
      </c>
      <c r="AR400" s="504" t="str">
        <f t="shared" si="166"/>
        <v/>
      </c>
      <c r="AS400" s="504" t="str">
        <f t="shared" si="167"/>
        <v/>
      </c>
      <c r="AT400" s="504" t="str">
        <f t="shared" si="168"/>
        <v/>
      </c>
      <c r="AU400" s="504" t="str">
        <f t="shared" si="169"/>
        <v/>
      </c>
      <c r="AV400" s="504" t="str">
        <f t="shared" si="170"/>
        <v/>
      </c>
      <c r="AW400" s="504" t="str">
        <f t="shared" si="171"/>
        <v/>
      </c>
      <c r="AX400" s="507">
        <f t="shared" ca="1" si="172"/>
        <v>52702.070736157606</v>
      </c>
      <c r="AY400" s="290"/>
    </row>
    <row r="401" spans="1:51" x14ac:dyDescent="0.35">
      <c r="A401" s="290"/>
      <c r="B401" s="476" t="s">
        <v>386</v>
      </c>
      <c r="C401" s="477" t="e">
        <v>#N/A</v>
      </c>
      <c r="D401" s="103" t="s">
        <v>254</v>
      </c>
      <c r="E401" s="103"/>
      <c r="F401" s="360" t="s">
        <v>1035</v>
      </c>
      <c r="G401" s="360">
        <v>225</v>
      </c>
      <c r="H401" s="360"/>
      <c r="I401" s="360" t="s">
        <v>247</v>
      </c>
      <c r="J401" s="104"/>
      <c r="K401" s="431">
        <v>32.968499999999999</v>
      </c>
      <c r="L401" s="138" t="str">
        <f t="shared" si="148"/>
        <v/>
      </c>
      <c r="M401" s="139">
        <f t="shared" si="150"/>
        <v>0</v>
      </c>
      <c r="N401" s="140">
        <f t="shared" si="149"/>
        <v>430.41982199089034</v>
      </c>
      <c r="O401" s="337">
        <f t="shared" si="154"/>
        <v>14190.295901306668</v>
      </c>
      <c r="P401" s="109">
        <v>1</v>
      </c>
      <c r="Q401" s="143">
        <f t="shared" si="151"/>
        <v>14190.295901306668</v>
      </c>
      <c r="R401" s="111">
        <v>0.13</v>
      </c>
      <c r="S401" s="139">
        <f t="shared" si="152"/>
        <v>16035.034368476534</v>
      </c>
      <c r="T401" s="428"/>
      <c r="U401" s="147">
        <f t="shared" si="153"/>
        <v>16035.034368476534</v>
      </c>
      <c r="V401" s="290"/>
      <c r="W401" s="115" t="s">
        <v>115</v>
      </c>
      <c r="X401" s="116"/>
      <c r="Y401" s="116"/>
      <c r="Z401" s="116"/>
      <c r="AA401" s="116"/>
      <c r="AB401" s="116"/>
      <c r="AC401" s="116"/>
      <c r="AD401" s="117"/>
      <c r="AE401" s="296"/>
      <c r="AF401" s="124">
        <f t="shared" ca="1" si="155"/>
        <v>6105.4488522377851</v>
      </c>
      <c r="AG401" s="125" t="str">
        <f t="shared" si="156"/>
        <v/>
      </c>
      <c r="AH401" s="125" t="str">
        <f t="shared" si="157"/>
        <v/>
      </c>
      <c r="AI401" s="125" t="str">
        <f t="shared" si="158"/>
        <v/>
      </c>
      <c r="AJ401" s="125" t="str">
        <f t="shared" si="159"/>
        <v/>
      </c>
      <c r="AK401" s="125" t="str">
        <f t="shared" si="160"/>
        <v/>
      </c>
      <c r="AL401" s="125" t="str">
        <f t="shared" si="161"/>
        <v/>
      </c>
      <c r="AM401" s="126" t="str">
        <f t="shared" si="162"/>
        <v/>
      </c>
      <c r="AN401" s="342">
        <f t="shared" ca="1" si="163"/>
        <v>6105.4488522377851</v>
      </c>
      <c r="AO401" s="290"/>
      <c r="AP401" s="503">
        <f t="shared" ca="1" si="164"/>
        <v>16035.034368476536</v>
      </c>
      <c r="AQ401" s="504" t="str">
        <f t="shared" si="165"/>
        <v/>
      </c>
      <c r="AR401" s="504" t="str">
        <f t="shared" si="166"/>
        <v/>
      </c>
      <c r="AS401" s="504" t="str">
        <f t="shared" si="167"/>
        <v/>
      </c>
      <c r="AT401" s="504" t="str">
        <f t="shared" si="168"/>
        <v/>
      </c>
      <c r="AU401" s="504" t="str">
        <f t="shared" si="169"/>
        <v/>
      </c>
      <c r="AV401" s="504" t="str">
        <f t="shared" si="170"/>
        <v/>
      </c>
      <c r="AW401" s="504" t="str">
        <f t="shared" si="171"/>
        <v/>
      </c>
      <c r="AX401" s="507">
        <f t="shared" ca="1" si="172"/>
        <v>16035.034368476536</v>
      </c>
      <c r="AY401" s="290"/>
    </row>
    <row r="402" spans="1:51" x14ac:dyDescent="0.35">
      <c r="A402" s="290"/>
      <c r="B402" s="476" t="s">
        <v>387</v>
      </c>
      <c r="C402" s="477" t="s">
        <v>2971</v>
      </c>
      <c r="D402" s="103" t="s">
        <v>254</v>
      </c>
      <c r="E402" s="103"/>
      <c r="F402" s="360" t="s">
        <v>1035</v>
      </c>
      <c r="G402" s="360">
        <v>375</v>
      </c>
      <c r="H402" s="360"/>
      <c r="I402" s="360" t="s">
        <v>250</v>
      </c>
      <c r="J402" s="104"/>
      <c r="K402" s="431">
        <v>3.0034399999999999</v>
      </c>
      <c r="L402" s="138" t="str">
        <f t="shared" si="148"/>
        <v/>
      </c>
      <c r="M402" s="139">
        <f t="shared" si="150"/>
        <v>0</v>
      </c>
      <c r="N402" s="140">
        <f t="shared" si="149"/>
        <v>900.7759335185624</v>
      </c>
      <c r="O402" s="337">
        <f t="shared" si="154"/>
        <v>2705.426469766991</v>
      </c>
      <c r="P402" s="109">
        <v>1</v>
      </c>
      <c r="Q402" s="143">
        <f t="shared" si="151"/>
        <v>2705.426469766991</v>
      </c>
      <c r="R402" s="111">
        <v>0.13</v>
      </c>
      <c r="S402" s="139">
        <f t="shared" si="152"/>
        <v>3057.1319108366997</v>
      </c>
      <c r="T402" s="428"/>
      <c r="U402" s="147">
        <f t="shared" si="153"/>
        <v>3057.1319108366997</v>
      </c>
      <c r="V402" s="290"/>
      <c r="W402" s="115" t="s">
        <v>115</v>
      </c>
      <c r="X402" s="116"/>
      <c r="Y402" s="116"/>
      <c r="Z402" s="116"/>
      <c r="AA402" s="116"/>
      <c r="AB402" s="116"/>
      <c r="AC402" s="116"/>
      <c r="AD402" s="117"/>
      <c r="AE402" s="296"/>
      <c r="AF402" s="124">
        <f t="shared" ca="1" si="155"/>
        <v>6105.4488522377851</v>
      </c>
      <c r="AG402" s="125" t="str">
        <f t="shared" si="156"/>
        <v/>
      </c>
      <c r="AH402" s="125" t="str">
        <f t="shared" si="157"/>
        <v/>
      </c>
      <c r="AI402" s="125" t="str">
        <f t="shared" si="158"/>
        <v/>
      </c>
      <c r="AJ402" s="125" t="str">
        <f t="shared" si="159"/>
        <v/>
      </c>
      <c r="AK402" s="125" t="str">
        <f t="shared" si="160"/>
        <v/>
      </c>
      <c r="AL402" s="125" t="str">
        <f t="shared" si="161"/>
        <v/>
      </c>
      <c r="AM402" s="126" t="str">
        <f t="shared" si="162"/>
        <v/>
      </c>
      <c r="AN402" s="342">
        <f t="shared" ca="1" si="163"/>
        <v>6105.4488522377851</v>
      </c>
      <c r="AO402" s="290"/>
      <c r="AP402" s="503">
        <f t="shared" ca="1" si="164"/>
        <v>3057.1319108367002</v>
      </c>
      <c r="AQ402" s="504" t="str">
        <f t="shared" si="165"/>
        <v/>
      </c>
      <c r="AR402" s="504" t="str">
        <f t="shared" si="166"/>
        <v/>
      </c>
      <c r="AS402" s="504" t="str">
        <f t="shared" si="167"/>
        <v/>
      </c>
      <c r="AT402" s="504" t="str">
        <f t="shared" si="168"/>
        <v/>
      </c>
      <c r="AU402" s="504" t="str">
        <f t="shared" si="169"/>
        <v/>
      </c>
      <c r="AV402" s="504" t="str">
        <f t="shared" si="170"/>
        <v/>
      </c>
      <c r="AW402" s="504" t="str">
        <f t="shared" si="171"/>
        <v/>
      </c>
      <c r="AX402" s="507">
        <f t="shared" ca="1" si="172"/>
        <v>3057.1319108367002</v>
      </c>
      <c r="AY402" s="290"/>
    </row>
    <row r="403" spans="1:51" x14ac:dyDescent="0.35">
      <c r="A403" s="290"/>
      <c r="B403" s="476" t="s">
        <v>388</v>
      </c>
      <c r="C403" s="477" t="e">
        <v>#N/A</v>
      </c>
      <c r="D403" s="103" t="s">
        <v>254</v>
      </c>
      <c r="E403" s="103"/>
      <c r="F403" s="360" t="s">
        <v>1035</v>
      </c>
      <c r="G403" s="360">
        <v>225</v>
      </c>
      <c r="H403" s="360"/>
      <c r="I403" s="360" t="s">
        <v>247</v>
      </c>
      <c r="J403" s="104"/>
      <c r="K403" s="431">
        <v>205.44900000000001</v>
      </c>
      <c r="L403" s="138" t="str">
        <f t="shared" si="148"/>
        <v/>
      </c>
      <c r="M403" s="139">
        <f t="shared" si="150"/>
        <v>0</v>
      </c>
      <c r="N403" s="140">
        <f t="shared" si="149"/>
        <v>430.41982199089034</v>
      </c>
      <c r="O403" s="337">
        <f t="shared" si="154"/>
        <v>88429.322008206436</v>
      </c>
      <c r="P403" s="109">
        <v>1</v>
      </c>
      <c r="Q403" s="143">
        <f t="shared" si="151"/>
        <v>88429.322008206436</v>
      </c>
      <c r="R403" s="111">
        <v>0.13</v>
      </c>
      <c r="S403" s="139">
        <f t="shared" si="152"/>
        <v>99925.133869273268</v>
      </c>
      <c r="T403" s="428"/>
      <c r="U403" s="147">
        <f t="shared" si="153"/>
        <v>99925.133869273268</v>
      </c>
      <c r="V403" s="290"/>
      <c r="W403" s="115" t="s">
        <v>115</v>
      </c>
      <c r="X403" s="116"/>
      <c r="Y403" s="116"/>
      <c r="Z403" s="116"/>
      <c r="AA403" s="116"/>
      <c r="AB403" s="116"/>
      <c r="AC403" s="116"/>
      <c r="AD403" s="117"/>
      <c r="AE403" s="296"/>
      <c r="AF403" s="124">
        <f t="shared" ca="1" si="155"/>
        <v>6105.4488522377851</v>
      </c>
      <c r="AG403" s="125" t="str">
        <f t="shared" si="156"/>
        <v/>
      </c>
      <c r="AH403" s="125" t="str">
        <f t="shared" si="157"/>
        <v/>
      </c>
      <c r="AI403" s="125" t="str">
        <f t="shared" si="158"/>
        <v/>
      </c>
      <c r="AJ403" s="125" t="str">
        <f t="shared" si="159"/>
        <v/>
      </c>
      <c r="AK403" s="125" t="str">
        <f t="shared" si="160"/>
        <v/>
      </c>
      <c r="AL403" s="125" t="str">
        <f t="shared" si="161"/>
        <v/>
      </c>
      <c r="AM403" s="126" t="str">
        <f t="shared" si="162"/>
        <v/>
      </c>
      <c r="AN403" s="342">
        <f t="shared" ca="1" si="163"/>
        <v>6105.4488522377851</v>
      </c>
      <c r="AO403" s="290"/>
      <c r="AP403" s="503">
        <f t="shared" ca="1" si="164"/>
        <v>99925.133869273268</v>
      </c>
      <c r="AQ403" s="504" t="str">
        <f t="shared" si="165"/>
        <v/>
      </c>
      <c r="AR403" s="504" t="str">
        <f t="shared" si="166"/>
        <v/>
      </c>
      <c r="AS403" s="504" t="str">
        <f t="shared" si="167"/>
        <v/>
      </c>
      <c r="AT403" s="504" t="str">
        <f t="shared" si="168"/>
        <v/>
      </c>
      <c r="AU403" s="504" t="str">
        <f t="shared" si="169"/>
        <v/>
      </c>
      <c r="AV403" s="504" t="str">
        <f t="shared" si="170"/>
        <v/>
      </c>
      <c r="AW403" s="504" t="str">
        <f t="shared" si="171"/>
        <v/>
      </c>
      <c r="AX403" s="507">
        <f t="shared" ca="1" si="172"/>
        <v>99925.133869273268</v>
      </c>
      <c r="AY403" s="290"/>
    </row>
    <row r="404" spans="1:51" x14ac:dyDescent="0.35">
      <c r="A404" s="290"/>
      <c r="B404" s="476" t="s">
        <v>389</v>
      </c>
      <c r="C404" s="477" t="s">
        <v>2969</v>
      </c>
      <c r="D404" s="103" t="s">
        <v>254</v>
      </c>
      <c r="E404" s="103"/>
      <c r="F404" s="360" t="s">
        <v>1035</v>
      </c>
      <c r="G404" s="360">
        <v>375</v>
      </c>
      <c r="H404" s="360"/>
      <c r="I404" s="360" t="s">
        <v>250</v>
      </c>
      <c r="J404" s="104"/>
      <c r="K404" s="431">
        <v>2.1466500000000002</v>
      </c>
      <c r="L404" s="138" t="str">
        <f t="shared" si="148"/>
        <v/>
      </c>
      <c r="M404" s="139">
        <f t="shared" si="150"/>
        <v>0</v>
      </c>
      <c r="N404" s="140">
        <f t="shared" si="149"/>
        <v>900.7759335185624</v>
      </c>
      <c r="O404" s="337">
        <f t="shared" si="154"/>
        <v>1933.650657687622</v>
      </c>
      <c r="P404" s="109">
        <v>1</v>
      </c>
      <c r="Q404" s="143">
        <f t="shared" si="151"/>
        <v>1933.650657687622</v>
      </c>
      <c r="R404" s="111">
        <v>0.13</v>
      </c>
      <c r="S404" s="139">
        <f t="shared" si="152"/>
        <v>2185.0252431870126</v>
      </c>
      <c r="T404" s="428"/>
      <c r="U404" s="147">
        <f t="shared" si="153"/>
        <v>2185.0252431870126</v>
      </c>
      <c r="V404" s="290"/>
      <c r="W404" s="115" t="s">
        <v>115</v>
      </c>
      <c r="X404" s="116"/>
      <c r="Y404" s="116"/>
      <c r="Z404" s="116"/>
      <c r="AA404" s="116"/>
      <c r="AB404" s="116"/>
      <c r="AC404" s="116"/>
      <c r="AD404" s="117"/>
      <c r="AE404" s="296"/>
      <c r="AF404" s="124">
        <f t="shared" ca="1" si="155"/>
        <v>6105.4488522377851</v>
      </c>
      <c r="AG404" s="125" t="str">
        <f t="shared" si="156"/>
        <v/>
      </c>
      <c r="AH404" s="125" t="str">
        <f t="shared" si="157"/>
        <v/>
      </c>
      <c r="AI404" s="125" t="str">
        <f t="shared" si="158"/>
        <v/>
      </c>
      <c r="AJ404" s="125" t="str">
        <f t="shared" si="159"/>
        <v/>
      </c>
      <c r="AK404" s="125" t="str">
        <f t="shared" si="160"/>
        <v/>
      </c>
      <c r="AL404" s="125" t="str">
        <f t="shared" si="161"/>
        <v/>
      </c>
      <c r="AM404" s="126" t="str">
        <f t="shared" si="162"/>
        <v/>
      </c>
      <c r="AN404" s="342">
        <f t="shared" ca="1" si="163"/>
        <v>6105.4488522377851</v>
      </c>
      <c r="AO404" s="290"/>
      <c r="AP404" s="503">
        <f t="shared" ca="1" si="164"/>
        <v>2185.0252431870126</v>
      </c>
      <c r="AQ404" s="504" t="str">
        <f t="shared" si="165"/>
        <v/>
      </c>
      <c r="AR404" s="504" t="str">
        <f t="shared" si="166"/>
        <v/>
      </c>
      <c r="AS404" s="504" t="str">
        <f t="shared" si="167"/>
        <v/>
      </c>
      <c r="AT404" s="504" t="str">
        <f t="shared" si="168"/>
        <v/>
      </c>
      <c r="AU404" s="504" t="str">
        <f t="shared" si="169"/>
        <v/>
      </c>
      <c r="AV404" s="504" t="str">
        <f t="shared" si="170"/>
        <v/>
      </c>
      <c r="AW404" s="504" t="str">
        <f t="shared" si="171"/>
        <v/>
      </c>
      <c r="AX404" s="507">
        <f t="shared" ca="1" si="172"/>
        <v>2185.0252431870126</v>
      </c>
      <c r="AY404" s="290"/>
    </row>
    <row r="405" spans="1:51" x14ac:dyDescent="0.35">
      <c r="A405" s="290"/>
      <c r="B405" s="476" t="s">
        <v>390</v>
      </c>
      <c r="C405" s="477" t="e">
        <v>#N/A</v>
      </c>
      <c r="D405" s="103" t="s">
        <v>254</v>
      </c>
      <c r="E405" s="103"/>
      <c r="F405" s="360" t="s">
        <v>1035</v>
      </c>
      <c r="G405" s="360">
        <v>375</v>
      </c>
      <c r="H405" s="360"/>
      <c r="I405" s="360" t="s">
        <v>250</v>
      </c>
      <c r="J405" s="104"/>
      <c r="K405" s="431">
        <v>146.749</v>
      </c>
      <c r="L405" s="138" t="str">
        <f t="shared" ref="L405:L468" si="173">IFERROR(VLOOKUP(H405,UR_N1,3,FALSE),"")</f>
        <v/>
      </c>
      <c r="M405" s="139">
        <f t="shared" si="150"/>
        <v>0</v>
      </c>
      <c r="N405" s="140">
        <f t="shared" ref="N405:N468" si="174">IFERROR(VLOOKUP(I405,UR_N1,3,FALSE),"")</f>
        <v>900.7759335185624</v>
      </c>
      <c r="O405" s="337">
        <f t="shared" si="154"/>
        <v>132187.9674679155</v>
      </c>
      <c r="P405" s="109">
        <v>1</v>
      </c>
      <c r="Q405" s="143">
        <f t="shared" si="151"/>
        <v>132187.9674679155</v>
      </c>
      <c r="R405" s="111">
        <v>0.13</v>
      </c>
      <c r="S405" s="139">
        <f t="shared" si="152"/>
        <v>149372.4032387445</v>
      </c>
      <c r="T405" s="428"/>
      <c r="U405" s="147">
        <f t="shared" si="153"/>
        <v>149372.4032387445</v>
      </c>
      <c r="V405" s="290"/>
      <c r="W405" s="115" t="s">
        <v>115</v>
      </c>
      <c r="X405" s="116"/>
      <c r="Y405" s="116"/>
      <c r="Z405" s="116"/>
      <c r="AA405" s="116"/>
      <c r="AB405" s="116"/>
      <c r="AC405" s="116"/>
      <c r="AD405" s="117"/>
      <c r="AE405" s="296"/>
      <c r="AF405" s="124">
        <f t="shared" ca="1" si="155"/>
        <v>6105.4488522377851</v>
      </c>
      <c r="AG405" s="125" t="str">
        <f t="shared" si="156"/>
        <v/>
      </c>
      <c r="AH405" s="125" t="str">
        <f t="shared" si="157"/>
        <v/>
      </c>
      <c r="AI405" s="125" t="str">
        <f t="shared" si="158"/>
        <v/>
      </c>
      <c r="AJ405" s="125" t="str">
        <f t="shared" si="159"/>
        <v/>
      </c>
      <c r="AK405" s="125" t="str">
        <f t="shared" si="160"/>
        <v/>
      </c>
      <c r="AL405" s="125" t="str">
        <f t="shared" si="161"/>
        <v/>
      </c>
      <c r="AM405" s="126" t="str">
        <f t="shared" si="162"/>
        <v/>
      </c>
      <c r="AN405" s="342">
        <f t="shared" ca="1" si="163"/>
        <v>6105.4488522377851</v>
      </c>
      <c r="AO405" s="290"/>
      <c r="AP405" s="503">
        <f t="shared" ca="1" si="164"/>
        <v>149372.4032387445</v>
      </c>
      <c r="AQ405" s="504" t="str">
        <f t="shared" si="165"/>
        <v/>
      </c>
      <c r="AR405" s="504" t="str">
        <f t="shared" si="166"/>
        <v/>
      </c>
      <c r="AS405" s="504" t="str">
        <f t="shared" si="167"/>
        <v/>
      </c>
      <c r="AT405" s="504" t="str">
        <f t="shared" si="168"/>
        <v/>
      </c>
      <c r="AU405" s="504" t="str">
        <f t="shared" si="169"/>
        <v/>
      </c>
      <c r="AV405" s="504" t="str">
        <f t="shared" si="170"/>
        <v/>
      </c>
      <c r="AW405" s="504" t="str">
        <f t="shared" si="171"/>
        <v/>
      </c>
      <c r="AX405" s="507">
        <f t="shared" ca="1" si="172"/>
        <v>149372.4032387445</v>
      </c>
      <c r="AY405" s="290"/>
    </row>
    <row r="406" spans="1:51" x14ac:dyDescent="0.35">
      <c r="A406" s="290"/>
      <c r="B406" s="476" t="s">
        <v>391</v>
      </c>
      <c r="C406" s="477" t="s">
        <v>2979</v>
      </c>
      <c r="D406" s="103" t="s">
        <v>254</v>
      </c>
      <c r="E406" s="103"/>
      <c r="F406" s="360" t="s">
        <v>1035</v>
      </c>
      <c r="G406" s="360">
        <v>225</v>
      </c>
      <c r="H406" s="360"/>
      <c r="I406" s="360" t="s">
        <v>247</v>
      </c>
      <c r="J406" s="104"/>
      <c r="K406" s="431">
        <v>42.895299999999999</v>
      </c>
      <c r="L406" s="138" t="str">
        <f t="shared" si="173"/>
        <v/>
      </c>
      <c r="M406" s="139">
        <f t="shared" ref="M406:M469" si="175">IFERROR(L406*J406,0)</f>
        <v>0</v>
      </c>
      <c r="N406" s="140">
        <f t="shared" si="174"/>
        <v>430.41982199089034</v>
      </c>
      <c r="O406" s="337">
        <f t="shared" si="154"/>
        <v>18462.987390245838</v>
      </c>
      <c r="P406" s="109">
        <v>1</v>
      </c>
      <c r="Q406" s="143">
        <f t="shared" ref="Q406:Q469" si="176">O406*P406</f>
        <v>18462.987390245838</v>
      </c>
      <c r="R406" s="111">
        <v>0.13</v>
      </c>
      <c r="S406" s="139">
        <f t="shared" ref="S406:S469" si="177">Q406*(1+R406)</f>
        <v>20863.175750977796</v>
      </c>
      <c r="T406" s="428"/>
      <c r="U406" s="147">
        <f t="shared" ref="U406:U469" si="178">(S406*(1-T406))+M406</f>
        <v>20863.175750977796</v>
      </c>
      <c r="V406" s="290"/>
      <c r="W406" s="115" t="s">
        <v>115</v>
      </c>
      <c r="X406" s="116"/>
      <c r="Y406" s="116"/>
      <c r="Z406" s="116"/>
      <c r="AA406" s="116"/>
      <c r="AB406" s="116"/>
      <c r="AC406" s="116"/>
      <c r="AD406" s="117"/>
      <c r="AE406" s="296"/>
      <c r="AF406" s="124">
        <f t="shared" ca="1" si="155"/>
        <v>6105.4488522377851</v>
      </c>
      <c r="AG406" s="125" t="str">
        <f t="shared" si="156"/>
        <v/>
      </c>
      <c r="AH406" s="125" t="str">
        <f t="shared" si="157"/>
        <v/>
      </c>
      <c r="AI406" s="125" t="str">
        <f t="shared" si="158"/>
        <v/>
      </c>
      <c r="AJ406" s="125" t="str">
        <f t="shared" si="159"/>
        <v/>
      </c>
      <c r="AK406" s="125" t="str">
        <f t="shared" si="160"/>
        <v/>
      </c>
      <c r="AL406" s="125" t="str">
        <f t="shared" si="161"/>
        <v/>
      </c>
      <c r="AM406" s="126" t="str">
        <f t="shared" si="162"/>
        <v/>
      </c>
      <c r="AN406" s="342">
        <f t="shared" ca="1" si="163"/>
        <v>6105.4488522377851</v>
      </c>
      <c r="AO406" s="290"/>
      <c r="AP406" s="503">
        <f t="shared" ca="1" si="164"/>
        <v>20863.175750977796</v>
      </c>
      <c r="AQ406" s="504" t="str">
        <f t="shared" si="165"/>
        <v/>
      </c>
      <c r="AR406" s="504" t="str">
        <f t="shared" si="166"/>
        <v/>
      </c>
      <c r="AS406" s="504" t="str">
        <f t="shared" si="167"/>
        <v/>
      </c>
      <c r="AT406" s="504" t="str">
        <f t="shared" si="168"/>
        <v/>
      </c>
      <c r="AU406" s="504" t="str">
        <f t="shared" si="169"/>
        <v/>
      </c>
      <c r="AV406" s="504" t="str">
        <f t="shared" si="170"/>
        <v/>
      </c>
      <c r="AW406" s="504" t="str">
        <f t="shared" si="171"/>
        <v/>
      </c>
      <c r="AX406" s="507">
        <f t="shared" ca="1" si="172"/>
        <v>20863.175750977796</v>
      </c>
      <c r="AY406" s="290"/>
    </row>
    <row r="407" spans="1:51" x14ac:dyDescent="0.35">
      <c r="A407" s="290"/>
      <c r="B407" s="476" t="s">
        <v>392</v>
      </c>
      <c r="C407" s="477" t="s">
        <v>2979</v>
      </c>
      <c r="D407" s="103" t="s">
        <v>254</v>
      </c>
      <c r="E407" s="103"/>
      <c r="F407" s="360" t="s">
        <v>1035</v>
      </c>
      <c r="G407" s="360">
        <v>225</v>
      </c>
      <c r="H407" s="360"/>
      <c r="I407" s="360" t="s">
        <v>247</v>
      </c>
      <c r="J407" s="104"/>
      <c r="K407" s="431">
        <v>41.407600000000002</v>
      </c>
      <c r="L407" s="138" t="str">
        <f t="shared" si="173"/>
        <v/>
      </c>
      <c r="M407" s="139">
        <f t="shared" si="175"/>
        <v>0</v>
      </c>
      <c r="N407" s="140">
        <f t="shared" si="174"/>
        <v>430.41982199089034</v>
      </c>
      <c r="O407" s="337">
        <f t="shared" si="154"/>
        <v>17822.651821069991</v>
      </c>
      <c r="P407" s="109">
        <v>1</v>
      </c>
      <c r="Q407" s="143">
        <f t="shared" si="176"/>
        <v>17822.651821069991</v>
      </c>
      <c r="R407" s="111">
        <v>0.13</v>
      </c>
      <c r="S407" s="139">
        <f t="shared" si="177"/>
        <v>20139.596557809087</v>
      </c>
      <c r="T407" s="428"/>
      <c r="U407" s="147">
        <f t="shared" si="178"/>
        <v>20139.596557809087</v>
      </c>
      <c r="V407" s="290"/>
      <c r="W407" s="115" t="s">
        <v>115</v>
      </c>
      <c r="X407" s="116"/>
      <c r="Y407" s="116"/>
      <c r="Z407" s="116"/>
      <c r="AA407" s="116"/>
      <c r="AB407" s="116"/>
      <c r="AC407" s="116"/>
      <c r="AD407" s="117"/>
      <c r="AE407" s="296"/>
      <c r="AF407" s="124">
        <f t="shared" ca="1" si="155"/>
        <v>6105.4488522377851</v>
      </c>
      <c r="AG407" s="125" t="str">
        <f t="shared" si="156"/>
        <v/>
      </c>
      <c r="AH407" s="125" t="str">
        <f t="shared" si="157"/>
        <v/>
      </c>
      <c r="AI407" s="125" t="str">
        <f t="shared" si="158"/>
        <v/>
      </c>
      <c r="AJ407" s="125" t="str">
        <f t="shared" si="159"/>
        <v/>
      </c>
      <c r="AK407" s="125" t="str">
        <f t="shared" si="160"/>
        <v/>
      </c>
      <c r="AL407" s="125" t="str">
        <f t="shared" si="161"/>
        <v/>
      </c>
      <c r="AM407" s="126" t="str">
        <f t="shared" si="162"/>
        <v/>
      </c>
      <c r="AN407" s="342">
        <f t="shared" ca="1" si="163"/>
        <v>6105.4488522377851</v>
      </c>
      <c r="AO407" s="290"/>
      <c r="AP407" s="503">
        <f t="shared" ca="1" si="164"/>
        <v>20139.596557809087</v>
      </c>
      <c r="AQ407" s="504" t="str">
        <f t="shared" si="165"/>
        <v/>
      </c>
      <c r="AR407" s="504" t="str">
        <f t="shared" si="166"/>
        <v/>
      </c>
      <c r="AS407" s="504" t="str">
        <f t="shared" si="167"/>
        <v/>
      </c>
      <c r="AT407" s="504" t="str">
        <f t="shared" si="168"/>
        <v/>
      </c>
      <c r="AU407" s="504" t="str">
        <f t="shared" si="169"/>
        <v/>
      </c>
      <c r="AV407" s="504" t="str">
        <f t="shared" si="170"/>
        <v/>
      </c>
      <c r="AW407" s="504" t="str">
        <f t="shared" si="171"/>
        <v/>
      </c>
      <c r="AX407" s="507">
        <f t="shared" ca="1" si="172"/>
        <v>20139.596557809087</v>
      </c>
      <c r="AY407" s="290"/>
    </row>
    <row r="408" spans="1:51" x14ac:dyDescent="0.35">
      <c r="A408" s="290"/>
      <c r="B408" s="476" t="s">
        <v>393</v>
      </c>
      <c r="C408" s="477" t="s">
        <v>3001</v>
      </c>
      <c r="D408" s="103" t="s">
        <v>254</v>
      </c>
      <c r="E408" s="103"/>
      <c r="F408" s="360" t="s">
        <v>1035</v>
      </c>
      <c r="G408" s="360">
        <v>225</v>
      </c>
      <c r="H408" s="360"/>
      <c r="I408" s="360" t="s">
        <v>247</v>
      </c>
      <c r="J408" s="104"/>
      <c r="K408" s="431">
        <v>167.69800000000001</v>
      </c>
      <c r="L408" s="138" t="str">
        <f t="shared" si="173"/>
        <v/>
      </c>
      <c r="M408" s="139">
        <f t="shared" si="175"/>
        <v>0</v>
      </c>
      <c r="N408" s="140">
        <f t="shared" si="174"/>
        <v>430.41982199089034</v>
      </c>
      <c r="O408" s="337">
        <f t="shared" si="154"/>
        <v>72180.543308228327</v>
      </c>
      <c r="P408" s="109">
        <v>1</v>
      </c>
      <c r="Q408" s="143">
        <f t="shared" si="176"/>
        <v>72180.543308228327</v>
      </c>
      <c r="R408" s="111">
        <v>0.13</v>
      </c>
      <c r="S408" s="139">
        <f t="shared" si="177"/>
        <v>81564.013938297998</v>
      </c>
      <c r="T408" s="428"/>
      <c r="U408" s="147">
        <f t="shared" si="178"/>
        <v>81564.013938297998</v>
      </c>
      <c r="V408" s="290"/>
      <c r="W408" s="115" t="s">
        <v>115</v>
      </c>
      <c r="X408" s="116"/>
      <c r="Y408" s="116"/>
      <c r="Z408" s="116"/>
      <c r="AA408" s="116"/>
      <c r="AB408" s="116"/>
      <c r="AC408" s="116"/>
      <c r="AD408" s="117"/>
      <c r="AE408" s="296"/>
      <c r="AF408" s="124">
        <f t="shared" ca="1" si="155"/>
        <v>6105.4488522377851</v>
      </c>
      <c r="AG408" s="125" t="str">
        <f t="shared" si="156"/>
        <v/>
      </c>
      <c r="AH408" s="125" t="str">
        <f t="shared" si="157"/>
        <v/>
      </c>
      <c r="AI408" s="125" t="str">
        <f t="shared" si="158"/>
        <v/>
      </c>
      <c r="AJ408" s="125" t="str">
        <f t="shared" si="159"/>
        <v/>
      </c>
      <c r="AK408" s="125" t="str">
        <f t="shared" si="160"/>
        <v/>
      </c>
      <c r="AL408" s="125" t="str">
        <f t="shared" si="161"/>
        <v/>
      </c>
      <c r="AM408" s="126" t="str">
        <f t="shared" si="162"/>
        <v/>
      </c>
      <c r="AN408" s="342">
        <f t="shared" ca="1" si="163"/>
        <v>6105.4488522377851</v>
      </c>
      <c r="AO408" s="290"/>
      <c r="AP408" s="503">
        <f t="shared" ca="1" si="164"/>
        <v>81564.013938297998</v>
      </c>
      <c r="AQ408" s="504" t="str">
        <f t="shared" si="165"/>
        <v/>
      </c>
      <c r="AR408" s="504" t="str">
        <f t="shared" si="166"/>
        <v/>
      </c>
      <c r="AS408" s="504" t="str">
        <f t="shared" si="167"/>
        <v/>
      </c>
      <c r="AT408" s="504" t="str">
        <f t="shared" si="168"/>
        <v/>
      </c>
      <c r="AU408" s="504" t="str">
        <f t="shared" si="169"/>
        <v/>
      </c>
      <c r="AV408" s="504" t="str">
        <f t="shared" si="170"/>
        <v/>
      </c>
      <c r="AW408" s="504" t="str">
        <f t="shared" si="171"/>
        <v/>
      </c>
      <c r="AX408" s="507">
        <f t="shared" ca="1" si="172"/>
        <v>81564.013938297998</v>
      </c>
      <c r="AY408" s="290"/>
    </row>
    <row r="409" spans="1:51" x14ac:dyDescent="0.35">
      <c r="A409" s="290"/>
      <c r="B409" s="476" t="s">
        <v>394</v>
      </c>
      <c r="C409" s="477" t="e">
        <v>#N/A</v>
      </c>
      <c r="D409" s="103" t="s">
        <v>254</v>
      </c>
      <c r="E409" s="103"/>
      <c r="F409" s="360" t="s">
        <v>1035</v>
      </c>
      <c r="G409" s="360">
        <v>375</v>
      </c>
      <c r="H409" s="360"/>
      <c r="I409" s="360" t="s">
        <v>250</v>
      </c>
      <c r="J409" s="104"/>
      <c r="K409" s="431">
        <v>40.8187</v>
      </c>
      <c r="L409" s="138" t="str">
        <f t="shared" si="173"/>
        <v/>
      </c>
      <c r="M409" s="139">
        <f t="shared" si="175"/>
        <v>0</v>
      </c>
      <c r="N409" s="140">
        <f t="shared" si="174"/>
        <v>900.7759335185624</v>
      </c>
      <c r="O409" s="337">
        <f t="shared" si="154"/>
        <v>36768.50259751414</v>
      </c>
      <c r="P409" s="109">
        <v>1</v>
      </c>
      <c r="Q409" s="143">
        <f t="shared" si="176"/>
        <v>36768.50259751414</v>
      </c>
      <c r="R409" s="111">
        <v>0.13</v>
      </c>
      <c r="S409" s="139">
        <f t="shared" si="177"/>
        <v>41548.407935190975</v>
      </c>
      <c r="T409" s="428"/>
      <c r="U409" s="147">
        <f t="shared" si="178"/>
        <v>41548.407935190975</v>
      </c>
      <c r="V409" s="290"/>
      <c r="W409" s="115" t="s">
        <v>115</v>
      </c>
      <c r="X409" s="116"/>
      <c r="Y409" s="116"/>
      <c r="Z409" s="116"/>
      <c r="AA409" s="116"/>
      <c r="AB409" s="116"/>
      <c r="AC409" s="116"/>
      <c r="AD409" s="117"/>
      <c r="AE409" s="296"/>
      <c r="AF409" s="124">
        <f t="shared" ca="1" si="155"/>
        <v>6105.4488522377851</v>
      </c>
      <c r="AG409" s="125" t="str">
        <f t="shared" si="156"/>
        <v/>
      </c>
      <c r="AH409" s="125" t="str">
        <f t="shared" si="157"/>
        <v/>
      </c>
      <c r="AI409" s="125" t="str">
        <f t="shared" si="158"/>
        <v/>
      </c>
      <c r="AJ409" s="125" t="str">
        <f t="shared" si="159"/>
        <v/>
      </c>
      <c r="AK409" s="125" t="str">
        <f t="shared" si="160"/>
        <v/>
      </c>
      <c r="AL409" s="125" t="str">
        <f t="shared" si="161"/>
        <v/>
      </c>
      <c r="AM409" s="126" t="str">
        <f t="shared" si="162"/>
        <v/>
      </c>
      <c r="AN409" s="342">
        <f t="shared" ca="1" si="163"/>
        <v>6105.4488522377851</v>
      </c>
      <c r="AO409" s="290"/>
      <c r="AP409" s="503">
        <f t="shared" ca="1" si="164"/>
        <v>41548.407935190975</v>
      </c>
      <c r="AQ409" s="504" t="str">
        <f t="shared" si="165"/>
        <v/>
      </c>
      <c r="AR409" s="504" t="str">
        <f t="shared" si="166"/>
        <v/>
      </c>
      <c r="AS409" s="504" t="str">
        <f t="shared" si="167"/>
        <v/>
      </c>
      <c r="AT409" s="504" t="str">
        <f t="shared" si="168"/>
        <v/>
      </c>
      <c r="AU409" s="504" t="str">
        <f t="shared" si="169"/>
        <v/>
      </c>
      <c r="AV409" s="504" t="str">
        <f t="shared" si="170"/>
        <v/>
      </c>
      <c r="AW409" s="504" t="str">
        <f t="shared" si="171"/>
        <v/>
      </c>
      <c r="AX409" s="507">
        <f t="shared" ca="1" si="172"/>
        <v>41548.407935190975</v>
      </c>
      <c r="AY409" s="290"/>
    </row>
    <row r="410" spans="1:51" x14ac:dyDescent="0.35">
      <c r="A410" s="290"/>
      <c r="B410" s="476" t="s">
        <v>395</v>
      </c>
      <c r="C410" s="477" t="s">
        <v>2960</v>
      </c>
      <c r="D410" s="103" t="s">
        <v>254</v>
      </c>
      <c r="E410" s="103"/>
      <c r="F410" s="360" t="s">
        <v>1035</v>
      </c>
      <c r="G410" s="360">
        <v>375</v>
      </c>
      <c r="H410" s="360"/>
      <c r="I410" s="360" t="s">
        <v>250</v>
      </c>
      <c r="J410" s="104"/>
      <c r="K410" s="431">
        <v>9.4121000000000006</v>
      </c>
      <c r="L410" s="138" t="str">
        <f t="shared" si="173"/>
        <v/>
      </c>
      <c r="M410" s="139">
        <f t="shared" si="175"/>
        <v>0</v>
      </c>
      <c r="N410" s="140">
        <f t="shared" si="174"/>
        <v>900.7759335185624</v>
      </c>
      <c r="O410" s="337">
        <f t="shared" si="154"/>
        <v>8478.1931638700626</v>
      </c>
      <c r="P410" s="109">
        <v>1</v>
      </c>
      <c r="Q410" s="143">
        <f t="shared" si="176"/>
        <v>8478.1931638700626</v>
      </c>
      <c r="R410" s="111">
        <v>0.13</v>
      </c>
      <c r="S410" s="139">
        <f t="shared" si="177"/>
        <v>9580.3582751731701</v>
      </c>
      <c r="T410" s="428"/>
      <c r="U410" s="147">
        <f t="shared" si="178"/>
        <v>9580.3582751731701</v>
      </c>
      <c r="V410" s="290"/>
      <c r="W410" s="115" t="s">
        <v>115</v>
      </c>
      <c r="X410" s="116"/>
      <c r="Y410" s="116"/>
      <c r="Z410" s="116"/>
      <c r="AA410" s="116"/>
      <c r="AB410" s="116"/>
      <c r="AC410" s="116"/>
      <c r="AD410" s="117"/>
      <c r="AE410" s="296"/>
      <c r="AF410" s="124">
        <f t="shared" ca="1" si="155"/>
        <v>6105.4488522377851</v>
      </c>
      <c r="AG410" s="125" t="str">
        <f t="shared" si="156"/>
        <v/>
      </c>
      <c r="AH410" s="125" t="str">
        <f t="shared" si="157"/>
        <v/>
      </c>
      <c r="AI410" s="125" t="str">
        <f t="shared" si="158"/>
        <v/>
      </c>
      <c r="AJ410" s="125" t="str">
        <f t="shared" si="159"/>
        <v/>
      </c>
      <c r="AK410" s="125" t="str">
        <f t="shared" si="160"/>
        <v/>
      </c>
      <c r="AL410" s="125" t="str">
        <f t="shared" si="161"/>
        <v/>
      </c>
      <c r="AM410" s="126" t="str">
        <f t="shared" si="162"/>
        <v/>
      </c>
      <c r="AN410" s="342">
        <f t="shared" ca="1" si="163"/>
        <v>6105.4488522377851</v>
      </c>
      <c r="AO410" s="290"/>
      <c r="AP410" s="503">
        <f t="shared" ca="1" si="164"/>
        <v>9580.3582751731701</v>
      </c>
      <c r="AQ410" s="504" t="str">
        <f t="shared" si="165"/>
        <v/>
      </c>
      <c r="AR410" s="504" t="str">
        <f t="shared" si="166"/>
        <v/>
      </c>
      <c r="AS410" s="504" t="str">
        <f t="shared" si="167"/>
        <v/>
      </c>
      <c r="AT410" s="504" t="str">
        <f t="shared" si="168"/>
        <v/>
      </c>
      <c r="AU410" s="504" t="str">
        <f t="shared" si="169"/>
        <v/>
      </c>
      <c r="AV410" s="504" t="str">
        <f t="shared" si="170"/>
        <v/>
      </c>
      <c r="AW410" s="504" t="str">
        <f t="shared" si="171"/>
        <v/>
      </c>
      <c r="AX410" s="507">
        <f t="shared" ca="1" si="172"/>
        <v>9580.3582751731701</v>
      </c>
      <c r="AY410" s="290"/>
    </row>
    <row r="411" spans="1:51" x14ac:dyDescent="0.35">
      <c r="A411" s="290"/>
      <c r="B411" s="476" t="s">
        <v>396</v>
      </c>
      <c r="C411" s="477" t="s">
        <v>2993</v>
      </c>
      <c r="D411" s="103" t="s">
        <v>254</v>
      </c>
      <c r="E411" s="103"/>
      <c r="F411" s="360" t="s">
        <v>1035</v>
      </c>
      <c r="G411" s="360">
        <v>375</v>
      </c>
      <c r="H411" s="360"/>
      <c r="I411" s="360" t="s">
        <v>250</v>
      </c>
      <c r="J411" s="104"/>
      <c r="K411" s="431">
        <v>49.818300000000001</v>
      </c>
      <c r="L411" s="138" t="str">
        <f t="shared" si="173"/>
        <v/>
      </c>
      <c r="M411" s="139">
        <f t="shared" si="175"/>
        <v>0</v>
      </c>
      <c r="N411" s="140">
        <f t="shared" si="174"/>
        <v>900.7759335185624</v>
      </c>
      <c r="O411" s="337">
        <f t="shared" si="154"/>
        <v>44875.125688807799</v>
      </c>
      <c r="P411" s="109">
        <v>1</v>
      </c>
      <c r="Q411" s="143">
        <f t="shared" si="176"/>
        <v>44875.125688807799</v>
      </c>
      <c r="R411" s="111">
        <v>0.13</v>
      </c>
      <c r="S411" s="139">
        <f t="shared" si="177"/>
        <v>50708.892028352806</v>
      </c>
      <c r="T411" s="428"/>
      <c r="U411" s="147">
        <f t="shared" si="178"/>
        <v>50708.892028352806</v>
      </c>
      <c r="V411" s="290"/>
      <c r="W411" s="115" t="s">
        <v>115</v>
      </c>
      <c r="X411" s="116"/>
      <c r="Y411" s="116"/>
      <c r="Z411" s="116"/>
      <c r="AA411" s="116"/>
      <c r="AB411" s="116"/>
      <c r="AC411" s="116"/>
      <c r="AD411" s="117"/>
      <c r="AE411" s="296"/>
      <c r="AF411" s="124">
        <f t="shared" ca="1" si="155"/>
        <v>6105.4488522377851</v>
      </c>
      <c r="AG411" s="125" t="str">
        <f t="shared" si="156"/>
        <v/>
      </c>
      <c r="AH411" s="125" t="str">
        <f t="shared" si="157"/>
        <v/>
      </c>
      <c r="AI411" s="125" t="str">
        <f t="shared" si="158"/>
        <v/>
      </c>
      <c r="AJ411" s="125" t="str">
        <f t="shared" si="159"/>
        <v/>
      </c>
      <c r="AK411" s="125" t="str">
        <f t="shared" si="160"/>
        <v/>
      </c>
      <c r="AL411" s="125" t="str">
        <f t="shared" si="161"/>
        <v/>
      </c>
      <c r="AM411" s="126" t="str">
        <f t="shared" si="162"/>
        <v/>
      </c>
      <c r="AN411" s="342">
        <f t="shared" ca="1" si="163"/>
        <v>6105.4488522377851</v>
      </c>
      <c r="AO411" s="290"/>
      <c r="AP411" s="503">
        <f t="shared" ca="1" si="164"/>
        <v>50708.892028352806</v>
      </c>
      <c r="AQ411" s="504" t="str">
        <f t="shared" si="165"/>
        <v/>
      </c>
      <c r="AR411" s="504" t="str">
        <f t="shared" si="166"/>
        <v/>
      </c>
      <c r="AS411" s="504" t="str">
        <f t="shared" si="167"/>
        <v/>
      </c>
      <c r="AT411" s="504" t="str">
        <f t="shared" si="168"/>
        <v/>
      </c>
      <c r="AU411" s="504" t="str">
        <f t="shared" si="169"/>
        <v/>
      </c>
      <c r="AV411" s="504" t="str">
        <f t="shared" si="170"/>
        <v/>
      </c>
      <c r="AW411" s="504" t="str">
        <f t="shared" si="171"/>
        <v/>
      </c>
      <c r="AX411" s="507">
        <f t="shared" ca="1" si="172"/>
        <v>50708.892028352806</v>
      </c>
      <c r="AY411" s="290"/>
    </row>
    <row r="412" spans="1:51" x14ac:dyDescent="0.35">
      <c r="A412" s="290"/>
      <c r="B412" s="476" t="s">
        <v>397</v>
      </c>
      <c r="C412" s="477" t="s">
        <v>2993</v>
      </c>
      <c r="D412" s="103" t="s">
        <v>254</v>
      </c>
      <c r="E412" s="103"/>
      <c r="F412" s="360" t="s">
        <v>1035</v>
      </c>
      <c r="G412" s="360">
        <v>375</v>
      </c>
      <c r="H412" s="360"/>
      <c r="I412" s="360" t="s">
        <v>250</v>
      </c>
      <c r="J412" s="104"/>
      <c r="K412" s="431">
        <v>17.700800000000001</v>
      </c>
      <c r="L412" s="138" t="str">
        <f t="shared" si="173"/>
        <v/>
      </c>
      <c r="M412" s="139">
        <f t="shared" si="175"/>
        <v>0</v>
      </c>
      <c r="N412" s="140">
        <f t="shared" si="174"/>
        <v>900.7759335185624</v>
      </c>
      <c r="O412" s="337">
        <f t="shared" si="154"/>
        <v>15944.454644025371</v>
      </c>
      <c r="P412" s="109">
        <v>1</v>
      </c>
      <c r="Q412" s="143">
        <f t="shared" si="176"/>
        <v>15944.454644025371</v>
      </c>
      <c r="R412" s="111">
        <v>0.13</v>
      </c>
      <c r="S412" s="139">
        <f t="shared" si="177"/>
        <v>18017.233747748669</v>
      </c>
      <c r="T412" s="428"/>
      <c r="U412" s="147">
        <f t="shared" si="178"/>
        <v>18017.233747748669</v>
      </c>
      <c r="V412" s="290"/>
      <c r="W412" s="115" t="s">
        <v>115</v>
      </c>
      <c r="X412" s="116"/>
      <c r="Y412" s="116"/>
      <c r="Z412" s="116"/>
      <c r="AA412" s="116"/>
      <c r="AB412" s="116"/>
      <c r="AC412" s="116"/>
      <c r="AD412" s="117"/>
      <c r="AE412" s="296"/>
      <c r="AF412" s="124">
        <f t="shared" ca="1" si="155"/>
        <v>6105.4488522377851</v>
      </c>
      <c r="AG412" s="125" t="str">
        <f t="shared" si="156"/>
        <v/>
      </c>
      <c r="AH412" s="125" t="str">
        <f t="shared" si="157"/>
        <v/>
      </c>
      <c r="AI412" s="125" t="str">
        <f t="shared" si="158"/>
        <v/>
      </c>
      <c r="AJ412" s="125" t="str">
        <f t="shared" si="159"/>
        <v/>
      </c>
      <c r="AK412" s="125" t="str">
        <f t="shared" si="160"/>
        <v/>
      </c>
      <c r="AL412" s="125" t="str">
        <f t="shared" si="161"/>
        <v/>
      </c>
      <c r="AM412" s="126" t="str">
        <f t="shared" si="162"/>
        <v/>
      </c>
      <c r="AN412" s="342">
        <f t="shared" ca="1" si="163"/>
        <v>6105.4488522377851</v>
      </c>
      <c r="AO412" s="290"/>
      <c r="AP412" s="503">
        <f t="shared" ca="1" si="164"/>
        <v>18017.233747748669</v>
      </c>
      <c r="AQ412" s="504" t="str">
        <f t="shared" si="165"/>
        <v/>
      </c>
      <c r="AR412" s="504" t="str">
        <f t="shared" si="166"/>
        <v/>
      </c>
      <c r="AS412" s="504" t="str">
        <f t="shared" si="167"/>
        <v/>
      </c>
      <c r="AT412" s="504" t="str">
        <f t="shared" si="168"/>
        <v/>
      </c>
      <c r="AU412" s="504" t="str">
        <f t="shared" si="169"/>
        <v/>
      </c>
      <c r="AV412" s="504" t="str">
        <f t="shared" si="170"/>
        <v/>
      </c>
      <c r="AW412" s="504" t="str">
        <f t="shared" si="171"/>
        <v/>
      </c>
      <c r="AX412" s="507">
        <f t="shared" ca="1" si="172"/>
        <v>18017.233747748669</v>
      </c>
      <c r="AY412" s="290"/>
    </row>
    <row r="413" spans="1:51" x14ac:dyDescent="0.35">
      <c r="A413" s="290"/>
      <c r="B413" s="476" t="s">
        <v>398</v>
      </c>
      <c r="C413" s="477" t="s">
        <v>3001</v>
      </c>
      <c r="D413" s="103" t="s">
        <v>254</v>
      </c>
      <c r="E413" s="103"/>
      <c r="F413" s="360" t="s">
        <v>1035</v>
      </c>
      <c r="G413" s="360">
        <v>225</v>
      </c>
      <c r="H413" s="360"/>
      <c r="I413" s="360" t="s">
        <v>247</v>
      </c>
      <c r="J413" s="104"/>
      <c r="K413" s="431">
        <v>53.604799999999997</v>
      </c>
      <c r="L413" s="138" t="str">
        <f t="shared" si="173"/>
        <v/>
      </c>
      <c r="M413" s="139">
        <f t="shared" si="175"/>
        <v>0</v>
      </c>
      <c r="N413" s="140">
        <f t="shared" si="174"/>
        <v>430.41982199089034</v>
      </c>
      <c r="O413" s="337">
        <f t="shared" si="154"/>
        <v>23072.568473857278</v>
      </c>
      <c r="P413" s="109">
        <v>1</v>
      </c>
      <c r="Q413" s="143">
        <f t="shared" si="176"/>
        <v>23072.568473857278</v>
      </c>
      <c r="R413" s="111">
        <v>0.13</v>
      </c>
      <c r="S413" s="139">
        <f t="shared" si="177"/>
        <v>26072.00237545872</v>
      </c>
      <c r="T413" s="428"/>
      <c r="U413" s="147">
        <f t="shared" si="178"/>
        <v>26072.00237545872</v>
      </c>
      <c r="V413" s="290"/>
      <c r="W413" s="115" t="s">
        <v>115</v>
      </c>
      <c r="X413" s="116"/>
      <c r="Y413" s="116"/>
      <c r="Z413" s="116"/>
      <c r="AA413" s="116"/>
      <c r="AB413" s="116"/>
      <c r="AC413" s="116"/>
      <c r="AD413" s="117"/>
      <c r="AE413" s="296"/>
      <c r="AF413" s="124">
        <f t="shared" ca="1" si="155"/>
        <v>6105.4488522377851</v>
      </c>
      <c r="AG413" s="125" t="str">
        <f t="shared" si="156"/>
        <v/>
      </c>
      <c r="AH413" s="125" t="str">
        <f t="shared" si="157"/>
        <v/>
      </c>
      <c r="AI413" s="125" t="str">
        <f t="shared" si="158"/>
        <v/>
      </c>
      <c r="AJ413" s="125" t="str">
        <f t="shared" si="159"/>
        <v/>
      </c>
      <c r="AK413" s="125" t="str">
        <f t="shared" si="160"/>
        <v/>
      </c>
      <c r="AL413" s="125" t="str">
        <f t="shared" si="161"/>
        <v/>
      </c>
      <c r="AM413" s="126" t="str">
        <f t="shared" si="162"/>
        <v/>
      </c>
      <c r="AN413" s="342">
        <f t="shared" ca="1" si="163"/>
        <v>6105.4488522377851</v>
      </c>
      <c r="AO413" s="290"/>
      <c r="AP413" s="503">
        <f t="shared" ca="1" si="164"/>
        <v>26072.002375458724</v>
      </c>
      <c r="AQ413" s="504" t="str">
        <f t="shared" si="165"/>
        <v/>
      </c>
      <c r="AR413" s="504" t="str">
        <f t="shared" si="166"/>
        <v/>
      </c>
      <c r="AS413" s="504" t="str">
        <f t="shared" si="167"/>
        <v/>
      </c>
      <c r="AT413" s="504" t="str">
        <f t="shared" si="168"/>
        <v/>
      </c>
      <c r="AU413" s="504" t="str">
        <f t="shared" si="169"/>
        <v/>
      </c>
      <c r="AV413" s="504" t="str">
        <f t="shared" si="170"/>
        <v/>
      </c>
      <c r="AW413" s="504" t="str">
        <f t="shared" si="171"/>
        <v/>
      </c>
      <c r="AX413" s="507">
        <f t="shared" ca="1" si="172"/>
        <v>26072.002375458724</v>
      </c>
      <c r="AY413" s="290"/>
    </row>
    <row r="414" spans="1:51" x14ac:dyDescent="0.35">
      <c r="A414" s="290"/>
      <c r="B414" s="476" t="s">
        <v>399</v>
      </c>
      <c r="C414" s="477" t="s">
        <v>3000</v>
      </c>
      <c r="D414" s="103" t="s">
        <v>254</v>
      </c>
      <c r="E414" s="103"/>
      <c r="F414" s="360" t="s">
        <v>1035</v>
      </c>
      <c r="G414" s="360">
        <v>200</v>
      </c>
      <c r="H414" s="360"/>
      <c r="I414" s="360" t="s">
        <v>246</v>
      </c>
      <c r="J414" s="104"/>
      <c r="K414" s="431">
        <v>46.320799999999998</v>
      </c>
      <c r="L414" s="138" t="str">
        <f t="shared" si="173"/>
        <v/>
      </c>
      <c r="M414" s="139">
        <f t="shared" si="175"/>
        <v>0</v>
      </c>
      <c r="N414" s="140">
        <f t="shared" si="174"/>
        <v>336.63763059084124</v>
      </c>
      <c r="O414" s="337">
        <f t="shared" si="154"/>
        <v>15593.324359072238</v>
      </c>
      <c r="P414" s="109">
        <v>1</v>
      </c>
      <c r="Q414" s="143">
        <f t="shared" si="176"/>
        <v>15593.324359072238</v>
      </c>
      <c r="R414" s="111">
        <v>0.13</v>
      </c>
      <c r="S414" s="139">
        <f t="shared" si="177"/>
        <v>17620.456525751626</v>
      </c>
      <c r="T414" s="428"/>
      <c r="U414" s="147">
        <f t="shared" si="178"/>
        <v>17620.456525751626</v>
      </c>
      <c r="V414" s="290"/>
      <c r="W414" s="115" t="s">
        <v>115</v>
      </c>
      <c r="X414" s="116"/>
      <c r="Y414" s="116"/>
      <c r="Z414" s="116"/>
      <c r="AA414" s="116"/>
      <c r="AB414" s="116"/>
      <c r="AC414" s="116"/>
      <c r="AD414" s="117"/>
      <c r="AE414" s="296"/>
      <c r="AF414" s="124">
        <f t="shared" ca="1" si="155"/>
        <v>6105.4488522377851</v>
      </c>
      <c r="AG414" s="125" t="str">
        <f t="shared" si="156"/>
        <v/>
      </c>
      <c r="AH414" s="125" t="str">
        <f t="shared" si="157"/>
        <v/>
      </c>
      <c r="AI414" s="125" t="str">
        <f t="shared" si="158"/>
        <v/>
      </c>
      <c r="AJ414" s="125" t="str">
        <f t="shared" si="159"/>
        <v/>
      </c>
      <c r="AK414" s="125" t="str">
        <f t="shared" si="160"/>
        <v/>
      </c>
      <c r="AL414" s="125" t="str">
        <f t="shared" si="161"/>
        <v/>
      </c>
      <c r="AM414" s="126" t="str">
        <f t="shared" si="162"/>
        <v/>
      </c>
      <c r="AN414" s="342">
        <f t="shared" ca="1" si="163"/>
        <v>6105.4488522377851</v>
      </c>
      <c r="AO414" s="290"/>
      <c r="AP414" s="503">
        <f t="shared" ca="1" si="164"/>
        <v>17620.456525751626</v>
      </c>
      <c r="AQ414" s="504" t="str">
        <f t="shared" si="165"/>
        <v/>
      </c>
      <c r="AR414" s="504" t="str">
        <f t="shared" si="166"/>
        <v/>
      </c>
      <c r="AS414" s="504" t="str">
        <f t="shared" si="167"/>
        <v/>
      </c>
      <c r="AT414" s="504" t="str">
        <f t="shared" si="168"/>
        <v/>
      </c>
      <c r="AU414" s="504" t="str">
        <f t="shared" si="169"/>
        <v/>
      </c>
      <c r="AV414" s="504" t="str">
        <f t="shared" si="170"/>
        <v/>
      </c>
      <c r="AW414" s="504" t="str">
        <f t="shared" si="171"/>
        <v/>
      </c>
      <c r="AX414" s="507">
        <f t="shared" ca="1" si="172"/>
        <v>17620.456525751626</v>
      </c>
      <c r="AY414" s="290"/>
    </row>
    <row r="415" spans="1:51" x14ac:dyDescent="0.35">
      <c r="A415" s="290"/>
      <c r="B415" s="476" t="s">
        <v>400</v>
      </c>
      <c r="C415" s="477" t="s">
        <v>3002</v>
      </c>
      <c r="D415" s="103" t="s">
        <v>254</v>
      </c>
      <c r="E415" s="103"/>
      <c r="F415" s="360" t="s">
        <v>1035</v>
      </c>
      <c r="G415" s="360">
        <v>375</v>
      </c>
      <c r="H415" s="360"/>
      <c r="I415" s="360" t="s">
        <v>250</v>
      </c>
      <c r="J415" s="104"/>
      <c r="K415" s="431">
        <v>18.705200000000001</v>
      </c>
      <c r="L415" s="138" t="str">
        <f t="shared" si="173"/>
        <v/>
      </c>
      <c r="M415" s="139">
        <f t="shared" si="175"/>
        <v>0</v>
      </c>
      <c r="N415" s="140">
        <f t="shared" si="174"/>
        <v>900.7759335185624</v>
      </c>
      <c r="O415" s="337">
        <f t="shared" si="154"/>
        <v>16849.193991651413</v>
      </c>
      <c r="P415" s="109">
        <v>1</v>
      </c>
      <c r="Q415" s="143">
        <f t="shared" si="176"/>
        <v>16849.193991651413</v>
      </c>
      <c r="R415" s="111">
        <v>0.13</v>
      </c>
      <c r="S415" s="139">
        <f t="shared" si="177"/>
        <v>19039.589210566093</v>
      </c>
      <c r="T415" s="428"/>
      <c r="U415" s="147">
        <f t="shared" si="178"/>
        <v>19039.589210566093</v>
      </c>
      <c r="V415" s="290"/>
      <c r="W415" s="115" t="s">
        <v>115</v>
      </c>
      <c r="X415" s="116"/>
      <c r="Y415" s="116"/>
      <c r="Z415" s="116"/>
      <c r="AA415" s="116"/>
      <c r="AB415" s="116"/>
      <c r="AC415" s="116"/>
      <c r="AD415" s="117"/>
      <c r="AE415" s="296"/>
      <c r="AF415" s="124">
        <f t="shared" ca="1" si="155"/>
        <v>6105.4488522377851</v>
      </c>
      <c r="AG415" s="125" t="str">
        <f t="shared" si="156"/>
        <v/>
      </c>
      <c r="AH415" s="125" t="str">
        <f t="shared" si="157"/>
        <v/>
      </c>
      <c r="AI415" s="125" t="str">
        <f t="shared" si="158"/>
        <v/>
      </c>
      <c r="AJ415" s="125" t="str">
        <f t="shared" si="159"/>
        <v/>
      </c>
      <c r="AK415" s="125" t="str">
        <f t="shared" si="160"/>
        <v/>
      </c>
      <c r="AL415" s="125" t="str">
        <f t="shared" si="161"/>
        <v/>
      </c>
      <c r="AM415" s="126" t="str">
        <f t="shared" si="162"/>
        <v/>
      </c>
      <c r="AN415" s="342">
        <f t="shared" ca="1" si="163"/>
        <v>6105.4488522377851</v>
      </c>
      <c r="AO415" s="290"/>
      <c r="AP415" s="503">
        <f t="shared" ca="1" si="164"/>
        <v>19039.589210566093</v>
      </c>
      <c r="AQ415" s="504" t="str">
        <f t="shared" si="165"/>
        <v/>
      </c>
      <c r="AR415" s="504" t="str">
        <f t="shared" si="166"/>
        <v/>
      </c>
      <c r="AS415" s="504" t="str">
        <f t="shared" si="167"/>
        <v/>
      </c>
      <c r="AT415" s="504" t="str">
        <f t="shared" si="168"/>
        <v/>
      </c>
      <c r="AU415" s="504" t="str">
        <f t="shared" si="169"/>
        <v/>
      </c>
      <c r="AV415" s="504" t="str">
        <f t="shared" si="170"/>
        <v/>
      </c>
      <c r="AW415" s="504" t="str">
        <f t="shared" si="171"/>
        <v/>
      </c>
      <c r="AX415" s="507">
        <f t="shared" ca="1" si="172"/>
        <v>19039.589210566093</v>
      </c>
      <c r="AY415" s="290"/>
    </row>
    <row r="416" spans="1:51" x14ac:dyDescent="0.35">
      <c r="A416" s="290"/>
      <c r="B416" s="476" t="s">
        <v>401</v>
      </c>
      <c r="C416" s="477" t="s">
        <v>3003</v>
      </c>
      <c r="D416" s="103" t="s">
        <v>254</v>
      </c>
      <c r="E416" s="103"/>
      <c r="F416" s="360" t="s">
        <v>1035</v>
      </c>
      <c r="G416" s="360">
        <v>375</v>
      </c>
      <c r="H416" s="360"/>
      <c r="I416" s="360" t="s">
        <v>250</v>
      </c>
      <c r="J416" s="104"/>
      <c r="K416" s="431">
        <v>30.758400000000002</v>
      </c>
      <c r="L416" s="138" t="str">
        <f t="shared" si="173"/>
        <v/>
      </c>
      <c r="M416" s="139">
        <f t="shared" si="175"/>
        <v>0</v>
      </c>
      <c r="N416" s="140">
        <f t="shared" si="174"/>
        <v>900.7759335185624</v>
      </c>
      <c r="O416" s="337">
        <f t="shared" si="154"/>
        <v>27706.426473537351</v>
      </c>
      <c r="P416" s="109">
        <v>1</v>
      </c>
      <c r="Q416" s="143">
        <f t="shared" si="176"/>
        <v>27706.426473537351</v>
      </c>
      <c r="R416" s="111">
        <v>0.13</v>
      </c>
      <c r="S416" s="139">
        <f t="shared" si="177"/>
        <v>31308.261915097202</v>
      </c>
      <c r="T416" s="428"/>
      <c r="U416" s="147">
        <f t="shared" si="178"/>
        <v>31308.261915097202</v>
      </c>
      <c r="V416" s="290"/>
      <c r="W416" s="115" t="s">
        <v>115</v>
      </c>
      <c r="X416" s="116"/>
      <c r="Y416" s="116"/>
      <c r="Z416" s="116"/>
      <c r="AA416" s="116"/>
      <c r="AB416" s="116"/>
      <c r="AC416" s="116"/>
      <c r="AD416" s="117"/>
      <c r="AE416" s="296"/>
      <c r="AF416" s="124">
        <f t="shared" ca="1" si="155"/>
        <v>6105.4488522377851</v>
      </c>
      <c r="AG416" s="125" t="str">
        <f t="shared" si="156"/>
        <v/>
      </c>
      <c r="AH416" s="125" t="str">
        <f t="shared" si="157"/>
        <v/>
      </c>
      <c r="AI416" s="125" t="str">
        <f t="shared" si="158"/>
        <v/>
      </c>
      <c r="AJ416" s="125" t="str">
        <f t="shared" si="159"/>
        <v/>
      </c>
      <c r="AK416" s="125" t="str">
        <f t="shared" si="160"/>
        <v/>
      </c>
      <c r="AL416" s="125" t="str">
        <f t="shared" si="161"/>
        <v/>
      </c>
      <c r="AM416" s="126" t="str">
        <f t="shared" si="162"/>
        <v/>
      </c>
      <c r="AN416" s="342">
        <f t="shared" ca="1" si="163"/>
        <v>6105.4488522377851</v>
      </c>
      <c r="AO416" s="290"/>
      <c r="AP416" s="503">
        <f t="shared" ca="1" si="164"/>
        <v>31308.261915097206</v>
      </c>
      <c r="AQ416" s="504" t="str">
        <f t="shared" si="165"/>
        <v/>
      </c>
      <c r="AR416" s="504" t="str">
        <f t="shared" si="166"/>
        <v/>
      </c>
      <c r="AS416" s="504" t="str">
        <f t="shared" si="167"/>
        <v/>
      </c>
      <c r="AT416" s="504" t="str">
        <f t="shared" si="168"/>
        <v/>
      </c>
      <c r="AU416" s="504" t="str">
        <f t="shared" si="169"/>
        <v/>
      </c>
      <c r="AV416" s="504" t="str">
        <f t="shared" si="170"/>
        <v/>
      </c>
      <c r="AW416" s="504" t="str">
        <f t="shared" si="171"/>
        <v/>
      </c>
      <c r="AX416" s="507">
        <f t="shared" ca="1" si="172"/>
        <v>31308.261915097206</v>
      </c>
      <c r="AY416" s="290"/>
    </row>
    <row r="417" spans="1:51" x14ac:dyDescent="0.35">
      <c r="A417" s="290"/>
      <c r="B417" s="476" t="s">
        <v>402</v>
      </c>
      <c r="C417" s="477" t="e">
        <v>#N/A</v>
      </c>
      <c r="D417" s="103" t="s">
        <v>254</v>
      </c>
      <c r="E417" s="103"/>
      <c r="F417" s="360" t="s">
        <v>403</v>
      </c>
      <c r="G417" s="360">
        <v>375</v>
      </c>
      <c r="H417" s="360"/>
      <c r="I417" s="360" t="s">
        <v>2447</v>
      </c>
      <c r="J417" s="104"/>
      <c r="K417" s="431">
        <v>0.62229199999999996</v>
      </c>
      <c r="L417" s="138" t="str">
        <f t="shared" si="173"/>
        <v/>
      </c>
      <c r="M417" s="139">
        <f t="shared" si="175"/>
        <v>0</v>
      </c>
      <c r="N417" s="140">
        <f t="shared" si="174"/>
        <v>988.69413250924413</v>
      </c>
      <c r="O417" s="337">
        <f t="shared" si="154"/>
        <v>615.25644910744245</v>
      </c>
      <c r="P417" s="109">
        <v>1</v>
      </c>
      <c r="Q417" s="143">
        <f t="shared" si="176"/>
        <v>615.25644910744245</v>
      </c>
      <c r="R417" s="111">
        <v>0.13</v>
      </c>
      <c r="S417" s="139">
        <f t="shared" si="177"/>
        <v>695.23978749140986</v>
      </c>
      <c r="T417" s="428"/>
      <c r="U417" s="147">
        <f t="shared" si="178"/>
        <v>695.23978749140986</v>
      </c>
      <c r="V417" s="290"/>
      <c r="W417" s="115" t="s">
        <v>115</v>
      </c>
      <c r="X417" s="116"/>
      <c r="Y417" s="116"/>
      <c r="Z417" s="116"/>
      <c r="AA417" s="116"/>
      <c r="AB417" s="116"/>
      <c r="AC417" s="116"/>
      <c r="AD417" s="117"/>
      <c r="AE417" s="296"/>
      <c r="AF417" s="124">
        <f t="shared" ca="1" si="155"/>
        <v>6105.4488522377851</v>
      </c>
      <c r="AG417" s="125" t="str">
        <f t="shared" si="156"/>
        <v/>
      </c>
      <c r="AH417" s="125" t="str">
        <f t="shared" si="157"/>
        <v/>
      </c>
      <c r="AI417" s="125" t="str">
        <f t="shared" si="158"/>
        <v/>
      </c>
      <c r="AJ417" s="125" t="str">
        <f t="shared" si="159"/>
        <v/>
      </c>
      <c r="AK417" s="125" t="str">
        <f t="shared" si="160"/>
        <v/>
      </c>
      <c r="AL417" s="125" t="str">
        <f t="shared" si="161"/>
        <v/>
      </c>
      <c r="AM417" s="126" t="str">
        <f t="shared" si="162"/>
        <v/>
      </c>
      <c r="AN417" s="342">
        <f t="shared" ca="1" si="163"/>
        <v>6105.4488522377851</v>
      </c>
      <c r="AO417" s="290"/>
      <c r="AP417" s="503">
        <f t="shared" ca="1" si="164"/>
        <v>695.23978749140986</v>
      </c>
      <c r="AQ417" s="504" t="str">
        <f t="shared" si="165"/>
        <v/>
      </c>
      <c r="AR417" s="504" t="str">
        <f t="shared" si="166"/>
        <v/>
      </c>
      <c r="AS417" s="504" t="str">
        <f t="shared" si="167"/>
        <v/>
      </c>
      <c r="AT417" s="504" t="str">
        <f t="shared" si="168"/>
        <v/>
      </c>
      <c r="AU417" s="504" t="str">
        <f t="shared" si="169"/>
        <v/>
      </c>
      <c r="AV417" s="504" t="str">
        <f t="shared" si="170"/>
        <v/>
      </c>
      <c r="AW417" s="504" t="str">
        <f t="shared" si="171"/>
        <v/>
      </c>
      <c r="AX417" s="507">
        <f t="shared" ca="1" si="172"/>
        <v>695.23978749140986</v>
      </c>
      <c r="AY417" s="290"/>
    </row>
    <row r="418" spans="1:51" x14ac:dyDescent="0.35">
      <c r="A418" s="290"/>
      <c r="B418" s="476" t="s">
        <v>404</v>
      </c>
      <c r="C418" s="477" t="e">
        <v>#N/A</v>
      </c>
      <c r="D418" s="103" t="s">
        <v>254</v>
      </c>
      <c r="E418" s="103"/>
      <c r="F418" s="360" t="s">
        <v>403</v>
      </c>
      <c r="G418" s="360">
        <v>225</v>
      </c>
      <c r="H418" s="360"/>
      <c r="I418" s="360" t="s">
        <v>2443</v>
      </c>
      <c r="J418" s="104"/>
      <c r="K418" s="431">
        <v>19.6174</v>
      </c>
      <c r="L418" s="138" t="str">
        <f t="shared" si="173"/>
        <v/>
      </c>
      <c r="M418" s="139">
        <f t="shared" si="175"/>
        <v>0</v>
      </c>
      <c r="N418" s="140">
        <f t="shared" si="174"/>
        <v>430.41982199089034</v>
      </c>
      <c r="O418" s="337">
        <f t="shared" si="154"/>
        <v>8443.7178159240921</v>
      </c>
      <c r="P418" s="109">
        <v>1</v>
      </c>
      <c r="Q418" s="143">
        <f t="shared" si="176"/>
        <v>8443.7178159240921</v>
      </c>
      <c r="R418" s="111">
        <v>0.13</v>
      </c>
      <c r="S418" s="139">
        <f t="shared" si="177"/>
        <v>9541.4011319942238</v>
      </c>
      <c r="T418" s="428"/>
      <c r="U418" s="147">
        <f t="shared" si="178"/>
        <v>9541.4011319942238</v>
      </c>
      <c r="V418" s="290"/>
      <c r="W418" s="115" t="s">
        <v>115</v>
      </c>
      <c r="X418" s="116"/>
      <c r="Y418" s="116"/>
      <c r="Z418" s="116"/>
      <c r="AA418" s="116"/>
      <c r="AB418" s="116"/>
      <c r="AC418" s="116"/>
      <c r="AD418" s="117"/>
      <c r="AE418" s="296"/>
      <c r="AF418" s="124">
        <f t="shared" ca="1" si="155"/>
        <v>6105.4488522377851</v>
      </c>
      <c r="AG418" s="125" t="str">
        <f t="shared" si="156"/>
        <v/>
      </c>
      <c r="AH418" s="125" t="str">
        <f t="shared" si="157"/>
        <v/>
      </c>
      <c r="AI418" s="125" t="str">
        <f t="shared" si="158"/>
        <v/>
      </c>
      <c r="AJ418" s="125" t="str">
        <f t="shared" si="159"/>
        <v/>
      </c>
      <c r="AK418" s="125" t="str">
        <f t="shared" si="160"/>
        <v/>
      </c>
      <c r="AL418" s="125" t="str">
        <f t="shared" si="161"/>
        <v/>
      </c>
      <c r="AM418" s="126" t="str">
        <f t="shared" si="162"/>
        <v/>
      </c>
      <c r="AN418" s="342">
        <f t="shared" ca="1" si="163"/>
        <v>6105.4488522377851</v>
      </c>
      <c r="AO418" s="290"/>
      <c r="AP418" s="503">
        <f t="shared" ca="1" si="164"/>
        <v>9541.4011319942238</v>
      </c>
      <c r="AQ418" s="504" t="str">
        <f t="shared" si="165"/>
        <v/>
      </c>
      <c r="AR418" s="504" t="str">
        <f t="shared" si="166"/>
        <v/>
      </c>
      <c r="AS418" s="504" t="str">
        <f t="shared" si="167"/>
        <v/>
      </c>
      <c r="AT418" s="504" t="str">
        <f t="shared" si="168"/>
        <v/>
      </c>
      <c r="AU418" s="504" t="str">
        <f t="shared" si="169"/>
        <v/>
      </c>
      <c r="AV418" s="504" t="str">
        <f t="shared" si="170"/>
        <v/>
      </c>
      <c r="AW418" s="504" t="str">
        <f t="shared" si="171"/>
        <v/>
      </c>
      <c r="AX418" s="507">
        <f t="shared" ca="1" si="172"/>
        <v>9541.4011319942238</v>
      </c>
      <c r="AY418" s="290"/>
    </row>
    <row r="419" spans="1:51" x14ac:dyDescent="0.35">
      <c r="A419" s="290"/>
      <c r="B419" s="476" t="s">
        <v>405</v>
      </c>
      <c r="C419" s="477" t="s">
        <v>3001</v>
      </c>
      <c r="D419" s="103" t="s">
        <v>254</v>
      </c>
      <c r="E419" s="103"/>
      <c r="F419" s="360" t="s">
        <v>403</v>
      </c>
      <c r="G419" s="360">
        <v>225</v>
      </c>
      <c r="H419" s="360"/>
      <c r="I419" s="360" t="s">
        <v>2443</v>
      </c>
      <c r="J419" s="104"/>
      <c r="K419" s="431">
        <v>23.958600000000001</v>
      </c>
      <c r="L419" s="138" t="str">
        <f t="shared" si="173"/>
        <v/>
      </c>
      <c r="M419" s="139">
        <f t="shared" si="175"/>
        <v>0</v>
      </c>
      <c r="N419" s="140">
        <f t="shared" si="174"/>
        <v>430.41982199089034</v>
      </c>
      <c r="O419" s="337">
        <f t="shared" si="154"/>
        <v>10312.256347150946</v>
      </c>
      <c r="P419" s="109">
        <v>1</v>
      </c>
      <c r="Q419" s="143">
        <f t="shared" si="176"/>
        <v>10312.256347150946</v>
      </c>
      <c r="R419" s="111">
        <v>0.13</v>
      </c>
      <c r="S419" s="139">
        <f t="shared" si="177"/>
        <v>11652.849672280567</v>
      </c>
      <c r="T419" s="428"/>
      <c r="U419" s="147">
        <f t="shared" si="178"/>
        <v>11652.849672280567</v>
      </c>
      <c r="V419" s="290"/>
      <c r="W419" s="115" t="s">
        <v>115</v>
      </c>
      <c r="X419" s="116"/>
      <c r="Y419" s="116"/>
      <c r="Z419" s="116"/>
      <c r="AA419" s="116"/>
      <c r="AB419" s="116"/>
      <c r="AC419" s="116"/>
      <c r="AD419" s="117"/>
      <c r="AE419" s="296"/>
      <c r="AF419" s="124">
        <f t="shared" ca="1" si="155"/>
        <v>6105.4488522377851</v>
      </c>
      <c r="AG419" s="125" t="str">
        <f t="shared" si="156"/>
        <v/>
      </c>
      <c r="AH419" s="125" t="str">
        <f t="shared" si="157"/>
        <v/>
      </c>
      <c r="AI419" s="125" t="str">
        <f t="shared" si="158"/>
        <v/>
      </c>
      <c r="AJ419" s="125" t="str">
        <f t="shared" si="159"/>
        <v/>
      </c>
      <c r="AK419" s="125" t="str">
        <f t="shared" si="160"/>
        <v/>
      </c>
      <c r="AL419" s="125" t="str">
        <f t="shared" si="161"/>
        <v/>
      </c>
      <c r="AM419" s="126" t="str">
        <f t="shared" si="162"/>
        <v/>
      </c>
      <c r="AN419" s="342">
        <f t="shared" ca="1" si="163"/>
        <v>6105.4488522377851</v>
      </c>
      <c r="AO419" s="290"/>
      <c r="AP419" s="503">
        <f t="shared" ca="1" si="164"/>
        <v>11652.849672280567</v>
      </c>
      <c r="AQ419" s="504" t="str">
        <f t="shared" si="165"/>
        <v/>
      </c>
      <c r="AR419" s="504" t="str">
        <f t="shared" si="166"/>
        <v/>
      </c>
      <c r="AS419" s="504" t="str">
        <f t="shared" si="167"/>
        <v/>
      </c>
      <c r="AT419" s="504" t="str">
        <f t="shared" si="168"/>
        <v/>
      </c>
      <c r="AU419" s="504" t="str">
        <f t="shared" si="169"/>
        <v/>
      </c>
      <c r="AV419" s="504" t="str">
        <f t="shared" si="170"/>
        <v/>
      </c>
      <c r="AW419" s="504" t="str">
        <f t="shared" si="171"/>
        <v/>
      </c>
      <c r="AX419" s="507">
        <f t="shared" ca="1" si="172"/>
        <v>11652.849672280567</v>
      </c>
      <c r="AY419" s="290"/>
    </row>
    <row r="420" spans="1:51" x14ac:dyDescent="0.35">
      <c r="A420" s="290"/>
      <c r="B420" s="476" t="s">
        <v>406</v>
      </c>
      <c r="C420" s="477" t="s">
        <v>3004</v>
      </c>
      <c r="D420" s="103" t="s">
        <v>254</v>
      </c>
      <c r="E420" s="103"/>
      <c r="F420" s="360" t="s">
        <v>403</v>
      </c>
      <c r="G420" s="360">
        <v>225</v>
      </c>
      <c r="H420" s="360"/>
      <c r="I420" s="360" t="s">
        <v>2443</v>
      </c>
      <c r="J420" s="104"/>
      <c r="K420" s="431">
        <v>111.07599999999999</v>
      </c>
      <c r="L420" s="138" t="str">
        <f t="shared" si="173"/>
        <v/>
      </c>
      <c r="M420" s="139">
        <f t="shared" si="175"/>
        <v>0</v>
      </c>
      <c r="N420" s="140">
        <f t="shared" si="174"/>
        <v>430.41982199089034</v>
      </c>
      <c r="O420" s="337">
        <f t="shared" si="154"/>
        <v>47809.312147460136</v>
      </c>
      <c r="P420" s="109">
        <v>1</v>
      </c>
      <c r="Q420" s="143">
        <f t="shared" si="176"/>
        <v>47809.312147460136</v>
      </c>
      <c r="R420" s="111">
        <v>0.13</v>
      </c>
      <c r="S420" s="139">
        <f t="shared" si="177"/>
        <v>54024.522726629948</v>
      </c>
      <c r="T420" s="428"/>
      <c r="U420" s="147">
        <f t="shared" si="178"/>
        <v>54024.522726629948</v>
      </c>
      <c r="V420" s="290"/>
      <c r="W420" s="115" t="s">
        <v>115</v>
      </c>
      <c r="X420" s="116"/>
      <c r="Y420" s="116"/>
      <c r="Z420" s="116"/>
      <c r="AA420" s="116"/>
      <c r="AB420" s="116"/>
      <c r="AC420" s="116"/>
      <c r="AD420" s="117"/>
      <c r="AE420" s="296"/>
      <c r="AF420" s="124">
        <f t="shared" ca="1" si="155"/>
        <v>6105.4488522377851</v>
      </c>
      <c r="AG420" s="125" t="str">
        <f t="shared" si="156"/>
        <v/>
      </c>
      <c r="AH420" s="125" t="str">
        <f t="shared" si="157"/>
        <v/>
      </c>
      <c r="AI420" s="125" t="str">
        <f t="shared" si="158"/>
        <v/>
      </c>
      <c r="AJ420" s="125" t="str">
        <f t="shared" si="159"/>
        <v/>
      </c>
      <c r="AK420" s="125" t="str">
        <f t="shared" si="160"/>
        <v/>
      </c>
      <c r="AL420" s="125" t="str">
        <f t="shared" si="161"/>
        <v/>
      </c>
      <c r="AM420" s="126" t="str">
        <f t="shared" si="162"/>
        <v/>
      </c>
      <c r="AN420" s="342">
        <f t="shared" ca="1" si="163"/>
        <v>6105.4488522377851</v>
      </c>
      <c r="AO420" s="290"/>
      <c r="AP420" s="503">
        <f t="shared" ca="1" si="164"/>
        <v>54024.522726629948</v>
      </c>
      <c r="AQ420" s="504" t="str">
        <f t="shared" si="165"/>
        <v/>
      </c>
      <c r="AR420" s="504" t="str">
        <f t="shared" si="166"/>
        <v/>
      </c>
      <c r="AS420" s="504" t="str">
        <f t="shared" si="167"/>
        <v/>
      </c>
      <c r="AT420" s="504" t="str">
        <f t="shared" si="168"/>
        <v/>
      </c>
      <c r="AU420" s="504" t="str">
        <f t="shared" si="169"/>
        <v/>
      </c>
      <c r="AV420" s="504" t="str">
        <f t="shared" si="170"/>
        <v/>
      </c>
      <c r="AW420" s="504" t="str">
        <f t="shared" si="171"/>
        <v/>
      </c>
      <c r="AX420" s="507">
        <f t="shared" ca="1" si="172"/>
        <v>54024.522726629948</v>
      </c>
      <c r="AY420" s="290"/>
    </row>
    <row r="421" spans="1:51" x14ac:dyDescent="0.35">
      <c r="A421" s="290"/>
      <c r="B421" s="476" t="s">
        <v>407</v>
      </c>
      <c r="C421" s="477" t="s">
        <v>3005</v>
      </c>
      <c r="D421" s="103" t="s">
        <v>254</v>
      </c>
      <c r="E421" s="103"/>
      <c r="F421" s="360" t="s">
        <v>403</v>
      </c>
      <c r="G421" s="360">
        <v>225</v>
      </c>
      <c r="H421" s="360"/>
      <c r="I421" s="360" t="s">
        <v>2443</v>
      </c>
      <c r="J421" s="104"/>
      <c r="K421" s="431">
        <v>131.637</v>
      </c>
      <c r="L421" s="138" t="str">
        <f t="shared" si="173"/>
        <v/>
      </c>
      <c r="M421" s="139">
        <f t="shared" si="175"/>
        <v>0</v>
      </c>
      <c r="N421" s="140">
        <f t="shared" si="174"/>
        <v>430.41982199089034</v>
      </c>
      <c r="O421" s="337">
        <f t="shared" si="154"/>
        <v>56659.17410741483</v>
      </c>
      <c r="P421" s="109">
        <v>1</v>
      </c>
      <c r="Q421" s="143">
        <f t="shared" si="176"/>
        <v>56659.17410741483</v>
      </c>
      <c r="R421" s="111">
        <v>0.13</v>
      </c>
      <c r="S421" s="139">
        <f t="shared" si="177"/>
        <v>64024.866741378755</v>
      </c>
      <c r="T421" s="428"/>
      <c r="U421" s="147">
        <f t="shared" si="178"/>
        <v>64024.866741378755</v>
      </c>
      <c r="V421" s="290"/>
      <c r="W421" s="115" t="s">
        <v>115</v>
      </c>
      <c r="X421" s="116"/>
      <c r="Y421" s="116"/>
      <c r="Z421" s="116"/>
      <c r="AA421" s="116"/>
      <c r="AB421" s="116"/>
      <c r="AC421" s="116"/>
      <c r="AD421" s="117"/>
      <c r="AE421" s="296"/>
      <c r="AF421" s="124">
        <f t="shared" ca="1" si="155"/>
        <v>6105.4488522377851</v>
      </c>
      <c r="AG421" s="125" t="str">
        <f t="shared" si="156"/>
        <v/>
      </c>
      <c r="AH421" s="125" t="str">
        <f t="shared" si="157"/>
        <v/>
      </c>
      <c r="AI421" s="125" t="str">
        <f t="shared" si="158"/>
        <v/>
      </c>
      <c r="AJ421" s="125" t="str">
        <f t="shared" si="159"/>
        <v/>
      </c>
      <c r="AK421" s="125" t="str">
        <f t="shared" si="160"/>
        <v/>
      </c>
      <c r="AL421" s="125" t="str">
        <f t="shared" si="161"/>
        <v/>
      </c>
      <c r="AM421" s="126" t="str">
        <f t="shared" si="162"/>
        <v/>
      </c>
      <c r="AN421" s="342">
        <f t="shared" ca="1" si="163"/>
        <v>6105.4488522377851</v>
      </c>
      <c r="AO421" s="290"/>
      <c r="AP421" s="503">
        <f t="shared" ca="1" si="164"/>
        <v>64024.866741378755</v>
      </c>
      <c r="AQ421" s="504" t="str">
        <f t="shared" si="165"/>
        <v/>
      </c>
      <c r="AR421" s="504" t="str">
        <f t="shared" si="166"/>
        <v/>
      </c>
      <c r="AS421" s="504" t="str">
        <f t="shared" si="167"/>
        <v/>
      </c>
      <c r="AT421" s="504" t="str">
        <f t="shared" si="168"/>
        <v/>
      </c>
      <c r="AU421" s="504" t="str">
        <f t="shared" si="169"/>
        <v/>
      </c>
      <c r="AV421" s="504" t="str">
        <f t="shared" si="170"/>
        <v/>
      </c>
      <c r="AW421" s="504" t="str">
        <f t="shared" si="171"/>
        <v/>
      </c>
      <c r="AX421" s="507">
        <f t="shared" ca="1" si="172"/>
        <v>64024.866741378755</v>
      </c>
      <c r="AY421" s="290"/>
    </row>
    <row r="422" spans="1:51" x14ac:dyDescent="0.35">
      <c r="A422" s="290"/>
      <c r="B422" s="476" t="s">
        <v>408</v>
      </c>
      <c r="C422" s="477" t="s">
        <v>2996</v>
      </c>
      <c r="D422" s="103" t="s">
        <v>254</v>
      </c>
      <c r="E422" s="103"/>
      <c r="F422" s="360" t="s">
        <v>403</v>
      </c>
      <c r="G422" s="360">
        <v>200</v>
      </c>
      <c r="H422" s="360"/>
      <c r="I422" s="360" t="s">
        <v>2453</v>
      </c>
      <c r="J422" s="104"/>
      <c r="K422" s="431">
        <v>53.6875</v>
      </c>
      <c r="L422" s="138" t="str">
        <f t="shared" si="173"/>
        <v/>
      </c>
      <c r="M422" s="139">
        <f t="shared" si="175"/>
        <v>0</v>
      </c>
      <c r="N422" s="140">
        <f t="shared" si="174"/>
        <v>336.63763059084124</v>
      </c>
      <c r="O422" s="337">
        <f t="shared" si="154"/>
        <v>18073.232792345789</v>
      </c>
      <c r="P422" s="109">
        <v>1</v>
      </c>
      <c r="Q422" s="143">
        <f t="shared" si="176"/>
        <v>18073.232792345789</v>
      </c>
      <c r="R422" s="111">
        <v>0.13</v>
      </c>
      <c r="S422" s="139">
        <f t="shared" si="177"/>
        <v>20422.753055350739</v>
      </c>
      <c r="T422" s="428"/>
      <c r="U422" s="147">
        <f t="shared" si="178"/>
        <v>20422.753055350739</v>
      </c>
      <c r="V422" s="290"/>
      <c r="W422" s="115" t="s">
        <v>115</v>
      </c>
      <c r="X422" s="116"/>
      <c r="Y422" s="116"/>
      <c r="Z422" s="116"/>
      <c r="AA422" s="116"/>
      <c r="AB422" s="116"/>
      <c r="AC422" s="116"/>
      <c r="AD422" s="117"/>
      <c r="AE422" s="296"/>
      <c r="AF422" s="124">
        <f t="shared" ca="1" si="155"/>
        <v>6105.4488522377851</v>
      </c>
      <c r="AG422" s="125" t="str">
        <f t="shared" si="156"/>
        <v/>
      </c>
      <c r="AH422" s="125" t="str">
        <f t="shared" si="157"/>
        <v/>
      </c>
      <c r="AI422" s="125" t="str">
        <f t="shared" si="158"/>
        <v/>
      </c>
      <c r="AJ422" s="125" t="str">
        <f t="shared" si="159"/>
        <v/>
      </c>
      <c r="AK422" s="125" t="str">
        <f t="shared" si="160"/>
        <v/>
      </c>
      <c r="AL422" s="125" t="str">
        <f t="shared" si="161"/>
        <v/>
      </c>
      <c r="AM422" s="126" t="str">
        <f t="shared" si="162"/>
        <v/>
      </c>
      <c r="AN422" s="342">
        <f t="shared" ca="1" si="163"/>
        <v>6105.4488522377851</v>
      </c>
      <c r="AO422" s="290"/>
      <c r="AP422" s="503">
        <f t="shared" ca="1" si="164"/>
        <v>20422.753055350739</v>
      </c>
      <c r="AQ422" s="504" t="str">
        <f t="shared" si="165"/>
        <v/>
      </c>
      <c r="AR422" s="504" t="str">
        <f t="shared" si="166"/>
        <v/>
      </c>
      <c r="AS422" s="504" t="str">
        <f t="shared" si="167"/>
        <v/>
      </c>
      <c r="AT422" s="504" t="str">
        <f t="shared" si="168"/>
        <v/>
      </c>
      <c r="AU422" s="504" t="str">
        <f t="shared" si="169"/>
        <v/>
      </c>
      <c r="AV422" s="504" t="str">
        <f t="shared" si="170"/>
        <v/>
      </c>
      <c r="AW422" s="504" t="str">
        <f t="shared" si="171"/>
        <v/>
      </c>
      <c r="AX422" s="507">
        <f t="shared" ca="1" si="172"/>
        <v>20422.753055350739</v>
      </c>
      <c r="AY422" s="290"/>
    </row>
    <row r="423" spans="1:51" x14ac:dyDescent="0.35">
      <c r="A423" s="290"/>
      <c r="B423" s="476" t="s">
        <v>409</v>
      </c>
      <c r="C423" s="477" t="s">
        <v>3005</v>
      </c>
      <c r="D423" s="103" t="s">
        <v>254</v>
      </c>
      <c r="E423" s="103"/>
      <c r="F423" s="360" t="s">
        <v>403</v>
      </c>
      <c r="G423" s="360">
        <v>225</v>
      </c>
      <c r="H423" s="360"/>
      <c r="I423" s="360" t="s">
        <v>2443</v>
      </c>
      <c r="J423" s="104"/>
      <c r="K423" s="431">
        <v>110.41800000000001</v>
      </c>
      <c r="L423" s="138" t="str">
        <f t="shared" si="173"/>
        <v/>
      </c>
      <c r="M423" s="139">
        <f t="shared" si="175"/>
        <v>0</v>
      </c>
      <c r="N423" s="140">
        <f t="shared" si="174"/>
        <v>430.41982199089034</v>
      </c>
      <c r="O423" s="337">
        <f t="shared" si="154"/>
        <v>47526.095904590133</v>
      </c>
      <c r="P423" s="109">
        <v>1</v>
      </c>
      <c r="Q423" s="143">
        <f t="shared" si="176"/>
        <v>47526.095904590133</v>
      </c>
      <c r="R423" s="111">
        <v>0.13</v>
      </c>
      <c r="S423" s="139">
        <f t="shared" si="177"/>
        <v>53704.488372186846</v>
      </c>
      <c r="T423" s="428"/>
      <c r="U423" s="147">
        <f t="shared" si="178"/>
        <v>53704.488372186846</v>
      </c>
      <c r="V423" s="290"/>
      <c r="W423" s="115" t="s">
        <v>115</v>
      </c>
      <c r="X423" s="116"/>
      <c r="Y423" s="116"/>
      <c r="Z423" s="116"/>
      <c r="AA423" s="116"/>
      <c r="AB423" s="116"/>
      <c r="AC423" s="116"/>
      <c r="AD423" s="117"/>
      <c r="AE423" s="296"/>
      <c r="AF423" s="124">
        <f t="shared" ca="1" si="155"/>
        <v>6105.4488522377851</v>
      </c>
      <c r="AG423" s="125" t="str">
        <f t="shared" si="156"/>
        <v/>
      </c>
      <c r="AH423" s="125" t="str">
        <f t="shared" si="157"/>
        <v/>
      </c>
      <c r="AI423" s="125" t="str">
        <f t="shared" si="158"/>
        <v/>
      </c>
      <c r="AJ423" s="125" t="str">
        <f t="shared" si="159"/>
        <v/>
      </c>
      <c r="AK423" s="125" t="str">
        <f t="shared" si="160"/>
        <v/>
      </c>
      <c r="AL423" s="125" t="str">
        <f t="shared" si="161"/>
        <v/>
      </c>
      <c r="AM423" s="126" t="str">
        <f t="shared" si="162"/>
        <v/>
      </c>
      <c r="AN423" s="342">
        <f t="shared" ca="1" si="163"/>
        <v>6105.4488522377851</v>
      </c>
      <c r="AO423" s="290"/>
      <c r="AP423" s="503">
        <f t="shared" ca="1" si="164"/>
        <v>53704.488372186854</v>
      </c>
      <c r="AQ423" s="504" t="str">
        <f t="shared" si="165"/>
        <v/>
      </c>
      <c r="AR423" s="504" t="str">
        <f t="shared" si="166"/>
        <v/>
      </c>
      <c r="AS423" s="504" t="str">
        <f t="shared" si="167"/>
        <v/>
      </c>
      <c r="AT423" s="504" t="str">
        <f t="shared" si="168"/>
        <v/>
      </c>
      <c r="AU423" s="504" t="str">
        <f t="shared" si="169"/>
        <v/>
      </c>
      <c r="AV423" s="504" t="str">
        <f t="shared" si="170"/>
        <v/>
      </c>
      <c r="AW423" s="504" t="str">
        <f t="shared" si="171"/>
        <v/>
      </c>
      <c r="AX423" s="507">
        <f t="shared" ca="1" si="172"/>
        <v>53704.488372186854</v>
      </c>
      <c r="AY423" s="290"/>
    </row>
    <row r="424" spans="1:51" x14ac:dyDescent="0.35">
      <c r="A424" s="290"/>
      <c r="B424" s="476" t="s">
        <v>410</v>
      </c>
      <c r="C424" s="477" t="s">
        <v>3006</v>
      </c>
      <c r="D424" s="103" t="s">
        <v>254</v>
      </c>
      <c r="E424" s="103"/>
      <c r="F424" s="360" t="s">
        <v>1035</v>
      </c>
      <c r="G424" s="360">
        <v>375</v>
      </c>
      <c r="H424" s="360"/>
      <c r="I424" s="360" t="s">
        <v>250</v>
      </c>
      <c r="J424" s="104"/>
      <c r="K424" s="431">
        <v>58.289700000000003</v>
      </c>
      <c r="L424" s="138" t="str">
        <f t="shared" si="173"/>
        <v/>
      </c>
      <c r="M424" s="139">
        <f t="shared" si="175"/>
        <v>0</v>
      </c>
      <c r="N424" s="140">
        <f t="shared" si="174"/>
        <v>900.7759335185624</v>
      </c>
      <c r="O424" s="337">
        <f t="shared" ref="O424:O487" si="179">N424*K424</f>
        <v>52505.958932016947</v>
      </c>
      <c r="P424" s="109">
        <v>1</v>
      </c>
      <c r="Q424" s="143">
        <f t="shared" si="176"/>
        <v>52505.958932016947</v>
      </c>
      <c r="R424" s="111">
        <v>0.13</v>
      </c>
      <c r="S424" s="139">
        <f t="shared" si="177"/>
        <v>59331.733593179146</v>
      </c>
      <c r="T424" s="428"/>
      <c r="U424" s="147">
        <f t="shared" si="178"/>
        <v>59331.733593179146</v>
      </c>
      <c r="V424" s="290"/>
      <c r="W424" s="115" t="s">
        <v>115</v>
      </c>
      <c r="X424" s="116"/>
      <c r="Y424" s="116"/>
      <c r="Z424" s="116"/>
      <c r="AA424" s="116"/>
      <c r="AB424" s="116"/>
      <c r="AC424" s="116"/>
      <c r="AD424" s="117"/>
      <c r="AE424" s="296"/>
      <c r="AF424" s="124">
        <f t="shared" ca="1" si="155"/>
        <v>6105.4488522377851</v>
      </c>
      <c r="AG424" s="125" t="str">
        <f t="shared" si="156"/>
        <v/>
      </c>
      <c r="AH424" s="125" t="str">
        <f t="shared" si="157"/>
        <v/>
      </c>
      <c r="AI424" s="125" t="str">
        <f t="shared" si="158"/>
        <v/>
      </c>
      <c r="AJ424" s="125" t="str">
        <f t="shared" si="159"/>
        <v/>
      </c>
      <c r="AK424" s="125" t="str">
        <f t="shared" si="160"/>
        <v/>
      </c>
      <c r="AL424" s="125" t="str">
        <f t="shared" si="161"/>
        <v/>
      </c>
      <c r="AM424" s="126" t="str">
        <f t="shared" si="162"/>
        <v/>
      </c>
      <c r="AN424" s="342">
        <f t="shared" ca="1" si="163"/>
        <v>6105.4488522377851</v>
      </c>
      <c r="AO424" s="290"/>
      <c r="AP424" s="503">
        <f t="shared" ca="1" si="164"/>
        <v>59331.733593179146</v>
      </c>
      <c r="AQ424" s="504" t="str">
        <f t="shared" si="165"/>
        <v/>
      </c>
      <c r="AR424" s="504" t="str">
        <f t="shared" si="166"/>
        <v/>
      </c>
      <c r="AS424" s="504" t="str">
        <f t="shared" si="167"/>
        <v/>
      </c>
      <c r="AT424" s="504" t="str">
        <f t="shared" si="168"/>
        <v/>
      </c>
      <c r="AU424" s="504" t="str">
        <f t="shared" si="169"/>
        <v/>
      </c>
      <c r="AV424" s="504" t="str">
        <f t="shared" si="170"/>
        <v/>
      </c>
      <c r="AW424" s="504" t="str">
        <f t="shared" si="171"/>
        <v/>
      </c>
      <c r="AX424" s="507">
        <f t="shared" ca="1" si="172"/>
        <v>59331.733593179146</v>
      </c>
      <c r="AY424" s="290"/>
    </row>
    <row r="425" spans="1:51" x14ac:dyDescent="0.35">
      <c r="A425" s="290"/>
      <c r="B425" s="476" t="s">
        <v>411</v>
      </c>
      <c r="C425" s="477" t="s">
        <v>2974</v>
      </c>
      <c r="D425" s="103" t="s">
        <v>254</v>
      </c>
      <c r="E425" s="103"/>
      <c r="F425" s="360" t="s">
        <v>1035</v>
      </c>
      <c r="G425" s="360">
        <v>375</v>
      </c>
      <c r="H425" s="360"/>
      <c r="I425" s="360" t="s">
        <v>250</v>
      </c>
      <c r="J425" s="104"/>
      <c r="K425" s="431">
        <v>261.58600000000001</v>
      </c>
      <c r="L425" s="138" t="str">
        <f t="shared" si="173"/>
        <v/>
      </c>
      <c r="M425" s="139">
        <f t="shared" si="175"/>
        <v>0</v>
      </c>
      <c r="N425" s="140">
        <f t="shared" si="174"/>
        <v>900.7759335185624</v>
      </c>
      <c r="O425" s="337">
        <f t="shared" si="179"/>
        <v>235630.37334538667</v>
      </c>
      <c r="P425" s="109">
        <v>1</v>
      </c>
      <c r="Q425" s="143">
        <f t="shared" si="176"/>
        <v>235630.37334538667</v>
      </c>
      <c r="R425" s="111">
        <v>0.13</v>
      </c>
      <c r="S425" s="139">
        <f t="shared" si="177"/>
        <v>266262.32188028691</v>
      </c>
      <c r="T425" s="428"/>
      <c r="U425" s="147">
        <f t="shared" si="178"/>
        <v>266262.32188028691</v>
      </c>
      <c r="V425" s="290"/>
      <c r="W425" s="115" t="s">
        <v>115</v>
      </c>
      <c r="X425" s="116"/>
      <c r="Y425" s="116"/>
      <c r="Z425" s="116"/>
      <c r="AA425" s="116"/>
      <c r="AB425" s="116"/>
      <c r="AC425" s="116"/>
      <c r="AD425" s="117"/>
      <c r="AE425" s="296"/>
      <c r="AF425" s="124">
        <f t="shared" ca="1" si="155"/>
        <v>6105.4488522377851</v>
      </c>
      <c r="AG425" s="125" t="str">
        <f t="shared" si="156"/>
        <v/>
      </c>
      <c r="AH425" s="125" t="str">
        <f t="shared" si="157"/>
        <v/>
      </c>
      <c r="AI425" s="125" t="str">
        <f t="shared" si="158"/>
        <v/>
      </c>
      <c r="AJ425" s="125" t="str">
        <f t="shared" si="159"/>
        <v/>
      </c>
      <c r="AK425" s="125" t="str">
        <f t="shared" si="160"/>
        <v/>
      </c>
      <c r="AL425" s="125" t="str">
        <f t="shared" si="161"/>
        <v/>
      </c>
      <c r="AM425" s="126" t="str">
        <f t="shared" si="162"/>
        <v/>
      </c>
      <c r="AN425" s="342">
        <f t="shared" ca="1" si="163"/>
        <v>6105.4488522377851</v>
      </c>
      <c r="AO425" s="290"/>
      <c r="AP425" s="503">
        <f t="shared" ca="1" si="164"/>
        <v>266262.32188028691</v>
      </c>
      <c r="AQ425" s="504" t="str">
        <f t="shared" si="165"/>
        <v/>
      </c>
      <c r="AR425" s="504" t="str">
        <f t="shared" si="166"/>
        <v/>
      </c>
      <c r="AS425" s="504" t="str">
        <f t="shared" si="167"/>
        <v/>
      </c>
      <c r="AT425" s="504" t="str">
        <f t="shared" si="168"/>
        <v/>
      </c>
      <c r="AU425" s="504" t="str">
        <f t="shared" si="169"/>
        <v/>
      </c>
      <c r="AV425" s="504" t="str">
        <f t="shared" si="170"/>
        <v/>
      </c>
      <c r="AW425" s="504" t="str">
        <f t="shared" si="171"/>
        <v/>
      </c>
      <c r="AX425" s="507">
        <f t="shared" ca="1" si="172"/>
        <v>266262.32188028691</v>
      </c>
      <c r="AY425" s="290"/>
    </row>
    <row r="426" spans="1:51" x14ac:dyDescent="0.35">
      <c r="A426" s="290"/>
      <c r="B426" s="476" t="s">
        <v>412</v>
      </c>
      <c r="C426" s="477" t="s">
        <v>2948</v>
      </c>
      <c r="D426" s="103" t="s">
        <v>254</v>
      </c>
      <c r="E426" s="103"/>
      <c r="F426" s="360" t="s">
        <v>403</v>
      </c>
      <c r="G426" s="360">
        <v>375</v>
      </c>
      <c r="H426" s="360"/>
      <c r="I426" s="360" t="s">
        <v>2447</v>
      </c>
      <c r="J426" s="104"/>
      <c r="K426" s="431">
        <v>8.0093200000000007</v>
      </c>
      <c r="L426" s="138" t="str">
        <f t="shared" si="173"/>
        <v/>
      </c>
      <c r="M426" s="139">
        <f t="shared" si="175"/>
        <v>0</v>
      </c>
      <c r="N426" s="140">
        <f t="shared" si="174"/>
        <v>988.69413250924413</v>
      </c>
      <c r="O426" s="337">
        <f t="shared" si="179"/>
        <v>7918.7676893889402</v>
      </c>
      <c r="P426" s="109">
        <v>1</v>
      </c>
      <c r="Q426" s="143">
        <f t="shared" si="176"/>
        <v>7918.7676893889402</v>
      </c>
      <c r="R426" s="111">
        <v>0.13</v>
      </c>
      <c r="S426" s="139">
        <f t="shared" si="177"/>
        <v>8948.2074890095009</v>
      </c>
      <c r="T426" s="428"/>
      <c r="U426" s="147">
        <f t="shared" si="178"/>
        <v>8948.2074890095009</v>
      </c>
      <c r="V426" s="290"/>
      <c r="W426" s="115" t="s">
        <v>115</v>
      </c>
      <c r="X426" s="116"/>
      <c r="Y426" s="116"/>
      <c r="Z426" s="116"/>
      <c r="AA426" s="116"/>
      <c r="AB426" s="116"/>
      <c r="AC426" s="116"/>
      <c r="AD426" s="117"/>
      <c r="AE426" s="296"/>
      <c r="AF426" s="124">
        <f t="shared" ca="1" si="155"/>
        <v>6105.4488522377851</v>
      </c>
      <c r="AG426" s="125" t="str">
        <f t="shared" si="156"/>
        <v/>
      </c>
      <c r="AH426" s="125" t="str">
        <f t="shared" si="157"/>
        <v/>
      </c>
      <c r="AI426" s="125" t="str">
        <f t="shared" si="158"/>
        <v/>
      </c>
      <c r="AJ426" s="125" t="str">
        <f t="shared" si="159"/>
        <v/>
      </c>
      <c r="AK426" s="125" t="str">
        <f t="shared" si="160"/>
        <v/>
      </c>
      <c r="AL426" s="125" t="str">
        <f t="shared" si="161"/>
        <v/>
      </c>
      <c r="AM426" s="126" t="str">
        <f t="shared" si="162"/>
        <v/>
      </c>
      <c r="AN426" s="342">
        <f t="shared" ca="1" si="163"/>
        <v>6105.4488522377851</v>
      </c>
      <c r="AO426" s="290"/>
      <c r="AP426" s="503">
        <f t="shared" ca="1" si="164"/>
        <v>8948.2074890095009</v>
      </c>
      <c r="AQ426" s="504" t="str">
        <f t="shared" si="165"/>
        <v/>
      </c>
      <c r="AR426" s="504" t="str">
        <f t="shared" si="166"/>
        <v/>
      </c>
      <c r="AS426" s="504" t="str">
        <f t="shared" si="167"/>
        <v/>
      </c>
      <c r="AT426" s="504" t="str">
        <f t="shared" si="168"/>
        <v/>
      </c>
      <c r="AU426" s="504" t="str">
        <f t="shared" si="169"/>
        <v/>
      </c>
      <c r="AV426" s="504" t="str">
        <f t="shared" si="170"/>
        <v/>
      </c>
      <c r="AW426" s="504" t="str">
        <f t="shared" si="171"/>
        <v/>
      </c>
      <c r="AX426" s="507">
        <f t="shared" ca="1" si="172"/>
        <v>8948.2074890095009</v>
      </c>
      <c r="AY426" s="290"/>
    </row>
    <row r="427" spans="1:51" x14ac:dyDescent="0.35">
      <c r="A427" s="290"/>
      <c r="B427" s="476" t="s">
        <v>413</v>
      </c>
      <c r="C427" s="477" t="e">
        <v>#N/A</v>
      </c>
      <c r="D427" s="103" t="s">
        <v>254</v>
      </c>
      <c r="E427" s="103"/>
      <c r="F427" s="360" t="s">
        <v>403</v>
      </c>
      <c r="G427" s="360">
        <v>375</v>
      </c>
      <c r="H427" s="360"/>
      <c r="I427" s="360" t="s">
        <v>2447</v>
      </c>
      <c r="J427" s="104"/>
      <c r="K427" s="431">
        <v>2.0746899999999999</v>
      </c>
      <c r="L427" s="138" t="str">
        <f t="shared" si="173"/>
        <v/>
      </c>
      <c r="M427" s="139">
        <f t="shared" si="175"/>
        <v>0</v>
      </c>
      <c r="N427" s="140">
        <f t="shared" si="174"/>
        <v>988.69413250924413</v>
      </c>
      <c r="O427" s="337">
        <f t="shared" si="179"/>
        <v>2051.2338297756037</v>
      </c>
      <c r="P427" s="109">
        <v>1</v>
      </c>
      <c r="Q427" s="143">
        <f t="shared" si="176"/>
        <v>2051.2338297756037</v>
      </c>
      <c r="R427" s="111">
        <v>0.13</v>
      </c>
      <c r="S427" s="139">
        <f t="shared" si="177"/>
        <v>2317.8942276464318</v>
      </c>
      <c r="T427" s="428"/>
      <c r="U427" s="147">
        <f t="shared" si="178"/>
        <v>2317.8942276464318</v>
      </c>
      <c r="V427" s="290"/>
      <c r="W427" s="115" t="s">
        <v>115</v>
      </c>
      <c r="X427" s="116"/>
      <c r="Y427" s="116"/>
      <c r="Z427" s="116"/>
      <c r="AA427" s="116"/>
      <c r="AB427" s="116"/>
      <c r="AC427" s="116"/>
      <c r="AD427" s="117"/>
      <c r="AE427" s="296"/>
      <c r="AF427" s="124">
        <f t="shared" ca="1" si="155"/>
        <v>6105.4488522377851</v>
      </c>
      <c r="AG427" s="125" t="str">
        <f t="shared" si="156"/>
        <v/>
      </c>
      <c r="AH427" s="125" t="str">
        <f t="shared" si="157"/>
        <v/>
      </c>
      <c r="AI427" s="125" t="str">
        <f t="shared" si="158"/>
        <v/>
      </c>
      <c r="AJ427" s="125" t="str">
        <f t="shared" si="159"/>
        <v/>
      </c>
      <c r="AK427" s="125" t="str">
        <f t="shared" si="160"/>
        <v/>
      </c>
      <c r="AL427" s="125" t="str">
        <f t="shared" si="161"/>
        <v/>
      </c>
      <c r="AM427" s="126" t="str">
        <f t="shared" si="162"/>
        <v/>
      </c>
      <c r="AN427" s="342">
        <f t="shared" ca="1" si="163"/>
        <v>6105.4488522377851</v>
      </c>
      <c r="AO427" s="290"/>
      <c r="AP427" s="503">
        <f t="shared" ca="1" si="164"/>
        <v>2317.8942276464318</v>
      </c>
      <c r="AQ427" s="504" t="str">
        <f t="shared" si="165"/>
        <v/>
      </c>
      <c r="AR427" s="504" t="str">
        <f t="shared" si="166"/>
        <v/>
      </c>
      <c r="AS427" s="504" t="str">
        <f t="shared" si="167"/>
        <v/>
      </c>
      <c r="AT427" s="504" t="str">
        <f t="shared" si="168"/>
        <v/>
      </c>
      <c r="AU427" s="504" t="str">
        <f t="shared" si="169"/>
        <v/>
      </c>
      <c r="AV427" s="504" t="str">
        <f t="shared" si="170"/>
        <v/>
      </c>
      <c r="AW427" s="504" t="str">
        <f t="shared" si="171"/>
        <v/>
      </c>
      <c r="AX427" s="507">
        <f t="shared" ca="1" si="172"/>
        <v>2317.8942276464318</v>
      </c>
      <c r="AY427" s="290"/>
    </row>
    <row r="428" spans="1:51" x14ac:dyDescent="0.35">
      <c r="A428" s="290"/>
      <c r="B428" s="476" t="s">
        <v>414</v>
      </c>
      <c r="C428" s="477" t="s">
        <v>2996</v>
      </c>
      <c r="D428" s="103" t="s">
        <v>254</v>
      </c>
      <c r="E428" s="103"/>
      <c r="F428" s="360" t="s">
        <v>403</v>
      </c>
      <c r="G428" s="360">
        <v>200</v>
      </c>
      <c r="H428" s="360"/>
      <c r="I428" s="360" t="s">
        <v>2453</v>
      </c>
      <c r="J428" s="104"/>
      <c r="K428" s="431">
        <v>56.432699999999997</v>
      </c>
      <c r="L428" s="138" t="str">
        <f t="shared" si="173"/>
        <v/>
      </c>
      <c r="M428" s="139">
        <f t="shared" si="175"/>
        <v>0</v>
      </c>
      <c r="N428" s="140">
        <f t="shared" si="174"/>
        <v>336.63763059084124</v>
      </c>
      <c r="O428" s="337">
        <f t="shared" si="179"/>
        <v>18997.370415843765</v>
      </c>
      <c r="P428" s="109">
        <v>1</v>
      </c>
      <c r="Q428" s="143">
        <f t="shared" si="176"/>
        <v>18997.370415843765</v>
      </c>
      <c r="R428" s="111">
        <v>0.13</v>
      </c>
      <c r="S428" s="139">
        <f t="shared" si="177"/>
        <v>21467.028569903454</v>
      </c>
      <c r="T428" s="428"/>
      <c r="U428" s="147">
        <f t="shared" si="178"/>
        <v>21467.028569903454</v>
      </c>
      <c r="V428" s="290"/>
      <c r="W428" s="115" t="s">
        <v>115</v>
      </c>
      <c r="X428" s="116"/>
      <c r="Y428" s="116"/>
      <c r="Z428" s="116"/>
      <c r="AA428" s="116"/>
      <c r="AB428" s="116"/>
      <c r="AC428" s="116"/>
      <c r="AD428" s="117"/>
      <c r="AE428" s="296"/>
      <c r="AF428" s="124">
        <f t="shared" ca="1" si="155"/>
        <v>6105.4488522377851</v>
      </c>
      <c r="AG428" s="125" t="str">
        <f t="shared" si="156"/>
        <v/>
      </c>
      <c r="AH428" s="125" t="str">
        <f t="shared" si="157"/>
        <v/>
      </c>
      <c r="AI428" s="125" t="str">
        <f t="shared" si="158"/>
        <v/>
      </c>
      <c r="AJ428" s="125" t="str">
        <f t="shared" si="159"/>
        <v/>
      </c>
      <c r="AK428" s="125" t="str">
        <f t="shared" si="160"/>
        <v/>
      </c>
      <c r="AL428" s="125" t="str">
        <f t="shared" si="161"/>
        <v/>
      </c>
      <c r="AM428" s="126" t="str">
        <f t="shared" si="162"/>
        <v/>
      </c>
      <c r="AN428" s="342">
        <f t="shared" ca="1" si="163"/>
        <v>6105.4488522377851</v>
      </c>
      <c r="AO428" s="290"/>
      <c r="AP428" s="503">
        <f t="shared" ca="1" si="164"/>
        <v>21467.028569903454</v>
      </c>
      <c r="AQ428" s="504" t="str">
        <f t="shared" si="165"/>
        <v/>
      </c>
      <c r="AR428" s="504" t="str">
        <f t="shared" si="166"/>
        <v/>
      </c>
      <c r="AS428" s="504" t="str">
        <f t="shared" si="167"/>
        <v/>
      </c>
      <c r="AT428" s="504" t="str">
        <f t="shared" si="168"/>
        <v/>
      </c>
      <c r="AU428" s="504" t="str">
        <f t="shared" si="169"/>
        <v/>
      </c>
      <c r="AV428" s="504" t="str">
        <f t="shared" si="170"/>
        <v/>
      </c>
      <c r="AW428" s="504" t="str">
        <f t="shared" si="171"/>
        <v/>
      </c>
      <c r="AX428" s="507">
        <f t="shared" ca="1" si="172"/>
        <v>21467.028569903454</v>
      </c>
      <c r="AY428" s="290"/>
    </row>
    <row r="429" spans="1:51" x14ac:dyDescent="0.35">
      <c r="A429" s="290"/>
      <c r="B429" s="476" t="s">
        <v>415</v>
      </c>
      <c r="C429" s="477" t="e">
        <v>#N/A</v>
      </c>
      <c r="D429" s="103" t="s">
        <v>254</v>
      </c>
      <c r="E429" s="103"/>
      <c r="F429" s="360" t="s">
        <v>1035</v>
      </c>
      <c r="G429" s="360">
        <v>225</v>
      </c>
      <c r="H429" s="360"/>
      <c r="I429" s="360" t="s">
        <v>247</v>
      </c>
      <c r="J429" s="104"/>
      <c r="K429" s="431">
        <v>16.130600000000001</v>
      </c>
      <c r="L429" s="138" t="str">
        <f t="shared" si="173"/>
        <v/>
      </c>
      <c r="M429" s="139">
        <f t="shared" si="175"/>
        <v>0</v>
      </c>
      <c r="N429" s="140">
        <f t="shared" si="174"/>
        <v>430.41982199089034</v>
      </c>
      <c r="O429" s="337">
        <f t="shared" si="179"/>
        <v>6942.9299806062563</v>
      </c>
      <c r="P429" s="109">
        <v>1</v>
      </c>
      <c r="Q429" s="143">
        <f t="shared" si="176"/>
        <v>6942.9299806062563</v>
      </c>
      <c r="R429" s="111">
        <v>0.13</v>
      </c>
      <c r="S429" s="139">
        <f t="shared" si="177"/>
        <v>7845.5108780850687</v>
      </c>
      <c r="T429" s="428"/>
      <c r="U429" s="147">
        <f t="shared" si="178"/>
        <v>7845.5108780850687</v>
      </c>
      <c r="V429" s="290"/>
      <c r="W429" s="115" t="s">
        <v>115</v>
      </c>
      <c r="X429" s="116"/>
      <c r="Y429" s="116"/>
      <c r="Z429" s="116"/>
      <c r="AA429" s="116"/>
      <c r="AB429" s="116"/>
      <c r="AC429" s="116"/>
      <c r="AD429" s="117"/>
      <c r="AE429" s="296"/>
      <c r="AF429" s="124">
        <f t="shared" ca="1" si="155"/>
        <v>6105.4488522377851</v>
      </c>
      <c r="AG429" s="125" t="str">
        <f t="shared" si="156"/>
        <v/>
      </c>
      <c r="AH429" s="125" t="str">
        <f t="shared" si="157"/>
        <v/>
      </c>
      <c r="AI429" s="125" t="str">
        <f t="shared" si="158"/>
        <v/>
      </c>
      <c r="AJ429" s="125" t="str">
        <f t="shared" si="159"/>
        <v/>
      </c>
      <c r="AK429" s="125" t="str">
        <f t="shared" si="160"/>
        <v/>
      </c>
      <c r="AL429" s="125" t="str">
        <f t="shared" si="161"/>
        <v/>
      </c>
      <c r="AM429" s="126" t="str">
        <f t="shared" si="162"/>
        <v/>
      </c>
      <c r="AN429" s="342">
        <f t="shared" ca="1" si="163"/>
        <v>6105.4488522377851</v>
      </c>
      <c r="AO429" s="290"/>
      <c r="AP429" s="503">
        <f t="shared" ca="1" si="164"/>
        <v>7845.5108780850687</v>
      </c>
      <c r="AQ429" s="504" t="str">
        <f t="shared" si="165"/>
        <v/>
      </c>
      <c r="AR429" s="504" t="str">
        <f t="shared" si="166"/>
        <v/>
      </c>
      <c r="AS429" s="504" t="str">
        <f t="shared" si="167"/>
        <v/>
      </c>
      <c r="AT429" s="504" t="str">
        <f t="shared" si="168"/>
        <v/>
      </c>
      <c r="AU429" s="504" t="str">
        <f t="shared" si="169"/>
        <v/>
      </c>
      <c r="AV429" s="504" t="str">
        <f t="shared" si="170"/>
        <v/>
      </c>
      <c r="AW429" s="504" t="str">
        <f t="shared" si="171"/>
        <v/>
      </c>
      <c r="AX429" s="507">
        <f t="shared" ca="1" si="172"/>
        <v>7845.5108780850687</v>
      </c>
      <c r="AY429" s="290"/>
    </row>
    <row r="430" spans="1:51" x14ac:dyDescent="0.35">
      <c r="A430" s="290"/>
      <c r="B430" s="476" t="s">
        <v>416</v>
      </c>
      <c r="C430" s="477" t="e">
        <v>#N/A</v>
      </c>
      <c r="D430" s="103" t="s">
        <v>254</v>
      </c>
      <c r="E430" s="103"/>
      <c r="F430" s="360" t="s">
        <v>1035</v>
      </c>
      <c r="G430" s="360">
        <v>225</v>
      </c>
      <c r="H430" s="360"/>
      <c r="I430" s="360" t="s">
        <v>247</v>
      </c>
      <c r="J430" s="104"/>
      <c r="K430" s="431">
        <v>189.61500000000001</v>
      </c>
      <c r="L430" s="138" t="str">
        <f t="shared" si="173"/>
        <v/>
      </c>
      <c r="M430" s="139">
        <f t="shared" si="175"/>
        <v>0</v>
      </c>
      <c r="N430" s="140">
        <f t="shared" si="174"/>
        <v>430.41982199089034</v>
      </c>
      <c r="O430" s="337">
        <f t="shared" si="179"/>
        <v>81614.054546802683</v>
      </c>
      <c r="P430" s="109">
        <v>1</v>
      </c>
      <c r="Q430" s="143">
        <f t="shared" si="176"/>
        <v>81614.054546802683</v>
      </c>
      <c r="R430" s="111">
        <v>0.13</v>
      </c>
      <c r="S430" s="139">
        <f t="shared" si="177"/>
        <v>92223.881637887025</v>
      </c>
      <c r="T430" s="428"/>
      <c r="U430" s="147">
        <f t="shared" si="178"/>
        <v>92223.881637887025</v>
      </c>
      <c r="V430" s="290"/>
      <c r="W430" s="115" t="s">
        <v>115</v>
      </c>
      <c r="X430" s="116"/>
      <c r="Y430" s="116"/>
      <c r="Z430" s="116"/>
      <c r="AA430" s="116"/>
      <c r="AB430" s="116"/>
      <c r="AC430" s="116"/>
      <c r="AD430" s="117"/>
      <c r="AE430" s="296"/>
      <c r="AF430" s="124">
        <f t="shared" ca="1" si="155"/>
        <v>6105.4488522377851</v>
      </c>
      <c r="AG430" s="125" t="str">
        <f t="shared" si="156"/>
        <v/>
      </c>
      <c r="AH430" s="125" t="str">
        <f t="shared" si="157"/>
        <v/>
      </c>
      <c r="AI430" s="125" t="str">
        <f t="shared" si="158"/>
        <v/>
      </c>
      <c r="AJ430" s="125" t="str">
        <f t="shared" si="159"/>
        <v/>
      </c>
      <c r="AK430" s="125" t="str">
        <f t="shared" si="160"/>
        <v/>
      </c>
      <c r="AL430" s="125" t="str">
        <f t="shared" si="161"/>
        <v/>
      </c>
      <c r="AM430" s="126" t="str">
        <f t="shared" si="162"/>
        <v/>
      </c>
      <c r="AN430" s="342">
        <f t="shared" ca="1" si="163"/>
        <v>6105.4488522377851</v>
      </c>
      <c r="AO430" s="290"/>
      <c r="AP430" s="503">
        <f t="shared" ca="1" si="164"/>
        <v>92223.881637887025</v>
      </c>
      <c r="AQ430" s="504" t="str">
        <f t="shared" si="165"/>
        <v/>
      </c>
      <c r="AR430" s="504" t="str">
        <f t="shared" si="166"/>
        <v/>
      </c>
      <c r="AS430" s="504" t="str">
        <f t="shared" si="167"/>
        <v/>
      </c>
      <c r="AT430" s="504" t="str">
        <f t="shared" si="168"/>
        <v/>
      </c>
      <c r="AU430" s="504" t="str">
        <f t="shared" si="169"/>
        <v/>
      </c>
      <c r="AV430" s="504" t="str">
        <f t="shared" si="170"/>
        <v/>
      </c>
      <c r="AW430" s="504" t="str">
        <f t="shared" si="171"/>
        <v/>
      </c>
      <c r="AX430" s="507">
        <f t="shared" ca="1" si="172"/>
        <v>92223.881637887025</v>
      </c>
      <c r="AY430" s="290"/>
    </row>
    <row r="431" spans="1:51" x14ac:dyDescent="0.35">
      <c r="A431" s="290"/>
      <c r="B431" s="476" t="s">
        <v>417</v>
      </c>
      <c r="C431" s="477" t="e">
        <v>#N/A</v>
      </c>
      <c r="D431" s="103" t="s">
        <v>254</v>
      </c>
      <c r="E431" s="103"/>
      <c r="F431" s="360" t="s">
        <v>1035</v>
      </c>
      <c r="G431" s="360">
        <v>225</v>
      </c>
      <c r="H431" s="360"/>
      <c r="I431" s="360" t="s">
        <v>247</v>
      </c>
      <c r="J431" s="104"/>
      <c r="K431" s="431">
        <v>64.222499999999997</v>
      </c>
      <c r="L431" s="138" t="str">
        <f t="shared" si="173"/>
        <v/>
      </c>
      <c r="M431" s="139">
        <f t="shared" si="175"/>
        <v>0</v>
      </c>
      <c r="N431" s="140">
        <f t="shared" si="174"/>
        <v>430.41982199089034</v>
      </c>
      <c r="O431" s="337">
        <f t="shared" si="179"/>
        <v>27642.637017809953</v>
      </c>
      <c r="P431" s="109">
        <v>1</v>
      </c>
      <c r="Q431" s="143">
        <f t="shared" si="176"/>
        <v>27642.637017809953</v>
      </c>
      <c r="R431" s="111">
        <v>0.13</v>
      </c>
      <c r="S431" s="139">
        <f t="shared" si="177"/>
        <v>31236.179830125246</v>
      </c>
      <c r="T431" s="428"/>
      <c r="U431" s="147">
        <f t="shared" si="178"/>
        <v>31236.179830125246</v>
      </c>
      <c r="V431" s="290"/>
      <c r="W431" s="115" t="s">
        <v>115</v>
      </c>
      <c r="X431" s="116"/>
      <c r="Y431" s="116"/>
      <c r="Z431" s="116"/>
      <c r="AA431" s="116"/>
      <c r="AB431" s="116"/>
      <c r="AC431" s="116"/>
      <c r="AD431" s="117"/>
      <c r="AE431" s="296"/>
      <c r="AF431" s="124">
        <f t="shared" ca="1" si="155"/>
        <v>6105.4488522377851</v>
      </c>
      <c r="AG431" s="125" t="str">
        <f t="shared" si="156"/>
        <v/>
      </c>
      <c r="AH431" s="125" t="str">
        <f t="shared" si="157"/>
        <v/>
      </c>
      <c r="AI431" s="125" t="str">
        <f t="shared" si="158"/>
        <v/>
      </c>
      <c r="AJ431" s="125" t="str">
        <f t="shared" si="159"/>
        <v/>
      </c>
      <c r="AK431" s="125" t="str">
        <f t="shared" si="160"/>
        <v/>
      </c>
      <c r="AL431" s="125" t="str">
        <f t="shared" si="161"/>
        <v/>
      </c>
      <c r="AM431" s="126" t="str">
        <f t="shared" si="162"/>
        <v/>
      </c>
      <c r="AN431" s="342">
        <f t="shared" ca="1" si="163"/>
        <v>6105.4488522377851</v>
      </c>
      <c r="AO431" s="290"/>
      <c r="AP431" s="503">
        <f t="shared" ca="1" si="164"/>
        <v>31236.179830125246</v>
      </c>
      <c r="AQ431" s="504" t="str">
        <f t="shared" si="165"/>
        <v/>
      </c>
      <c r="AR431" s="504" t="str">
        <f t="shared" si="166"/>
        <v/>
      </c>
      <c r="AS431" s="504" t="str">
        <f t="shared" si="167"/>
        <v/>
      </c>
      <c r="AT431" s="504" t="str">
        <f t="shared" si="168"/>
        <v/>
      </c>
      <c r="AU431" s="504" t="str">
        <f t="shared" si="169"/>
        <v/>
      </c>
      <c r="AV431" s="504" t="str">
        <f t="shared" si="170"/>
        <v/>
      </c>
      <c r="AW431" s="504" t="str">
        <f t="shared" si="171"/>
        <v/>
      </c>
      <c r="AX431" s="507">
        <f t="shared" ca="1" si="172"/>
        <v>31236.179830125246</v>
      </c>
      <c r="AY431" s="290"/>
    </row>
    <row r="432" spans="1:51" x14ac:dyDescent="0.35">
      <c r="A432" s="290"/>
      <c r="B432" s="476" t="s">
        <v>418</v>
      </c>
      <c r="C432" s="477" t="e">
        <v>#N/A</v>
      </c>
      <c r="D432" s="103" t="s">
        <v>254</v>
      </c>
      <c r="E432" s="103"/>
      <c r="F432" s="360" t="s">
        <v>403</v>
      </c>
      <c r="G432" s="360">
        <v>375</v>
      </c>
      <c r="H432" s="360"/>
      <c r="I432" s="360" t="s">
        <v>2447</v>
      </c>
      <c r="J432" s="104"/>
      <c r="K432" s="431">
        <v>8.6969200000000004</v>
      </c>
      <c r="L432" s="138" t="str">
        <f t="shared" si="173"/>
        <v/>
      </c>
      <c r="M432" s="139">
        <f t="shared" si="175"/>
        <v>0</v>
      </c>
      <c r="N432" s="140">
        <f t="shared" si="174"/>
        <v>988.69413250924413</v>
      </c>
      <c r="O432" s="337">
        <f t="shared" si="179"/>
        <v>8598.593774902296</v>
      </c>
      <c r="P432" s="109">
        <v>1</v>
      </c>
      <c r="Q432" s="143">
        <f t="shared" si="176"/>
        <v>8598.593774902296</v>
      </c>
      <c r="R432" s="111">
        <v>0.13</v>
      </c>
      <c r="S432" s="139">
        <f t="shared" si="177"/>
        <v>9716.410965639594</v>
      </c>
      <c r="T432" s="428"/>
      <c r="U432" s="147">
        <f t="shared" si="178"/>
        <v>9716.410965639594</v>
      </c>
      <c r="V432" s="290"/>
      <c r="W432" s="115" t="s">
        <v>115</v>
      </c>
      <c r="X432" s="116"/>
      <c r="Y432" s="116"/>
      <c r="Z432" s="116"/>
      <c r="AA432" s="116"/>
      <c r="AB432" s="116"/>
      <c r="AC432" s="116"/>
      <c r="AD432" s="117"/>
      <c r="AE432" s="296"/>
      <c r="AF432" s="124">
        <f t="shared" ca="1" si="155"/>
        <v>6105.4488522377851</v>
      </c>
      <c r="AG432" s="125" t="str">
        <f t="shared" si="156"/>
        <v/>
      </c>
      <c r="AH432" s="125" t="str">
        <f t="shared" si="157"/>
        <v/>
      </c>
      <c r="AI432" s="125" t="str">
        <f t="shared" si="158"/>
        <v/>
      </c>
      <c r="AJ432" s="125" t="str">
        <f t="shared" si="159"/>
        <v/>
      </c>
      <c r="AK432" s="125" t="str">
        <f t="shared" si="160"/>
        <v/>
      </c>
      <c r="AL432" s="125" t="str">
        <f t="shared" si="161"/>
        <v/>
      </c>
      <c r="AM432" s="126" t="str">
        <f t="shared" si="162"/>
        <v/>
      </c>
      <c r="AN432" s="342">
        <f t="shared" ca="1" si="163"/>
        <v>6105.4488522377851</v>
      </c>
      <c r="AO432" s="290"/>
      <c r="AP432" s="503">
        <f t="shared" ca="1" si="164"/>
        <v>9716.410965639594</v>
      </c>
      <c r="AQ432" s="504" t="str">
        <f t="shared" si="165"/>
        <v/>
      </c>
      <c r="AR432" s="504" t="str">
        <f t="shared" si="166"/>
        <v/>
      </c>
      <c r="AS432" s="504" t="str">
        <f t="shared" si="167"/>
        <v/>
      </c>
      <c r="AT432" s="504" t="str">
        <f t="shared" si="168"/>
        <v/>
      </c>
      <c r="AU432" s="504" t="str">
        <f t="shared" si="169"/>
        <v/>
      </c>
      <c r="AV432" s="504" t="str">
        <f t="shared" si="170"/>
        <v/>
      </c>
      <c r="AW432" s="504" t="str">
        <f t="shared" si="171"/>
        <v/>
      </c>
      <c r="AX432" s="507">
        <f t="shared" ca="1" si="172"/>
        <v>9716.410965639594</v>
      </c>
      <c r="AY432" s="290"/>
    </row>
    <row r="433" spans="1:51" x14ac:dyDescent="0.35">
      <c r="A433" s="290"/>
      <c r="B433" s="476" t="s">
        <v>419</v>
      </c>
      <c r="C433" s="477" t="e">
        <v>#N/A</v>
      </c>
      <c r="D433" s="103" t="s">
        <v>254</v>
      </c>
      <c r="E433" s="103"/>
      <c r="F433" s="360" t="s">
        <v>403</v>
      </c>
      <c r="G433" s="360">
        <v>375</v>
      </c>
      <c r="H433" s="360"/>
      <c r="I433" s="360" t="s">
        <v>2447</v>
      </c>
      <c r="J433" s="104"/>
      <c r="K433" s="431">
        <v>12.147399999999999</v>
      </c>
      <c r="L433" s="138" t="str">
        <f t="shared" si="173"/>
        <v/>
      </c>
      <c r="M433" s="139">
        <f t="shared" si="175"/>
        <v>0</v>
      </c>
      <c r="N433" s="140">
        <f t="shared" si="174"/>
        <v>988.69413250924413</v>
      </c>
      <c r="O433" s="337">
        <f t="shared" si="179"/>
        <v>12010.063105242791</v>
      </c>
      <c r="P433" s="109">
        <v>1</v>
      </c>
      <c r="Q433" s="143">
        <f t="shared" si="176"/>
        <v>12010.063105242791</v>
      </c>
      <c r="R433" s="111">
        <v>0.13</v>
      </c>
      <c r="S433" s="139">
        <f t="shared" si="177"/>
        <v>13571.371308924352</v>
      </c>
      <c r="T433" s="428"/>
      <c r="U433" s="147">
        <f t="shared" si="178"/>
        <v>13571.371308924352</v>
      </c>
      <c r="V433" s="290"/>
      <c r="W433" s="115" t="s">
        <v>115</v>
      </c>
      <c r="X433" s="116"/>
      <c r="Y433" s="116"/>
      <c r="Z433" s="116"/>
      <c r="AA433" s="116"/>
      <c r="AB433" s="116"/>
      <c r="AC433" s="116"/>
      <c r="AD433" s="117"/>
      <c r="AE433" s="296"/>
      <c r="AF433" s="124">
        <f t="shared" ca="1" si="155"/>
        <v>6105.4488522377851</v>
      </c>
      <c r="AG433" s="125" t="str">
        <f t="shared" si="156"/>
        <v/>
      </c>
      <c r="AH433" s="125" t="str">
        <f t="shared" si="157"/>
        <v/>
      </c>
      <c r="AI433" s="125" t="str">
        <f t="shared" si="158"/>
        <v/>
      </c>
      <c r="AJ433" s="125" t="str">
        <f t="shared" si="159"/>
        <v/>
      </c>
      <c r="AK433" s="125" t="str">
        <f t="shared" si="160"/>
        <v/>
      </c>
      <c r="AL433" s="125" t="str">
        <f t="shared" si="161"/>
        <v/>
      </c>
      <c r="AM433" s="126" t="str">
        <f t="shared" si="162"/>
        <v/>
      </c>
      <c r="AN433" s="342">
        <f t="shared" ca="1" si="163"/>
        <v>6105.4488522377851</v>
      </c>
      <c r="AO433" s="290"/>
      <c r="AP433" s="503">
        <f t="shared" ca="1" si="164"/>
        <v>13571.371308924352</v>
      </c>
      <c r="AQ433" s="504" t="str">
        <f t="shared" si="165"/>
        <v/>
      </c>
      <c r="AR433" s="504" t="str">
        <f t="shared" si="166"/>
        <v/>
      </c>
      <c r="AS433" s="504" t="str">
        <f t="shared" si="167"/>
        <v/>
      </c>
      <c r="AT433" s="504" t="str">
        <f t="shared" si="168"/>
        <v/>
      </c>
      <c r="AU433" s="504" t="str">
        <f t="shared" si="169"/>
        <v/>
      </c>
      <c r="AV433" s="504" t="str">
        <f t="shared" si="170"/>
        <v/>
      </c>
      <c r="AW433" s="504" t="str">
        <f t="shared" si="171"/>
        <v/>
      </c>
      <c r="AX433" s="507">
        <f t="shared" ca="1" si="172"/>
        <v>13571.371308924352</v>
      </c>
      <c r="AY433" s="290"/>
    </row>
    <row r="434" spans="1:51" x14ac:dyDescent="0.35">
      <c r="A434" s="290"/>
      <c r="B434" s="476" t="s">
        <v>420</v>
      </c>
      <c r="C434" s="477" t="e">
        <v>#N/A</v>
      </c>
      <c r="D434" s="103" t="s">
        <v>254</v>
      </c>
      <c r="E434" s="103"/>
      <c r="F434" s="360" t="s">
        <v>1035</v>
      </c>
      <c r="G434" s="360">
        <v>100</v>
      </c>
      <c r="H434" s="360"/>
      <c r="I434" s="360" t="s">
        <v>244</v>
      </c>
      <c r="J434" s="104"/>
      <c r="K434" s="431">
        <v>38.459299999999999</v>
      </c>
      <c r="L434" s="138" t="str">
        <f t="shared" si="173"/>
        <v/>
      </c>
      <c r="M434" s="139">
        <f t="shared" si="175"/>
        <v>0</v>
      </c>
      <c r="N434" s="140">
        <f t="shared" si="174"/>
        <v>185.71625249098463</v>
      </c>
      <c r="O434" s="337">
        <f t="shared" si="179"/>
        <v>7142.5170694265253</v>
      </c>
      <c r="P434" s="109">
        <v>1</v>
      </c>
      <c r="Q434" s="143">
        <f t="shared" si="176"/>
        <v>7142.5170694265253</v>
      </c>
      <c r="R434" s="111">
        <v>0.13</v>
      </c>
      <c r="S434" s="139">
        <f t="shared" si="177"/>
        <v>8071.0442884519725</v>
      </c>
      <c r="T434" s="428"/>
      <c r="U434" s="147">
        <f t="shared" si="178"/>
        <v>8071.0442884519725</v>
      </c>
      <c r="V434" s="290"/>
      <c r="W434" s="115" t="s">
        <v>115</v>
      </c>
      <c r="X434" s="116"/>
      <c r="Y434" s="116"/>
      <c r="Z434" s="116"/>
      <c r="AA434" s="116"/>
      <c r="AB434" s="116"/>
      <c r="AC434" s="116"/>
      <c r="AD434" s="117"/>
      <c r="AE434" s="296"/>
      <c r="AF434" s="124">
        <f t="shared" ca="1" si="155"/>
        <v>6105.4488522377851</v>
      </c>
      <c r="AG434" s="125" t="str">
        <f t="shared" si="156"/>
        <v/>
      </c>
      <c r="AH434" s="125" t="str">
        <f t="shared" si="157"/>
        <v/>
      </c>
      <c r="AI434" s="125" t="str">
        <f t="shared" si="158"/>
        <v/>
      </c>
      <c r="AJ434" s="125" t="str">
        <f t="shared" si="159"/>
        <v/>
      </c>
      <c r="AK434" s="125" t="str">
        <f t="shared" si="160"/>
        <v/>
      </c>
      <c r="AL434" s="125" t="str">
        <f t="shared" si="161"/>
        <v/>
      </c>
      <c r="AM434" s="126" t="str">
        <f t="shared" si="162"/>
        <v/>
      </c>
      <c r="AN434" s="342">
        <f t="shared" ca="1" si="163"/>
        <v>6105.4488522377851</v>
      </c>
      <c r="AO434" s="290"/>
      <c r="AP434" s="503">
        <f t="shared" ca="1" si="164"/>
        <v>8071.0442884519734</v>
      </c>
      <c r="AQ434" s="504" t="str">
        <f t="shared" si="165"/>
        <v/>
      </c>
      <c r="AR434" s="504" t="str">
        <f t="shared" si="166"/>
        <v/>
      </c>
      <c r="AS434" s="504" t="str">
        <f t="shared" si="167"/>
        <v/>
      </c>
      <c r="AT434" s="504" t="str">
        <f t="shared" si="168"/>
        <v/>
      </c>
      <c r="AU434" s="504" t="str">
        <f t="shared" si="169"/>
        <v/>
      </c>
      <c r="AV434" s="504" t="str">
        <f t="shared" si="170"/>
        <v/>
      </c>
      <c r="AW434" s="504" t="str">
        <f t="shared" si="171"/>
        <v/>
      </c>
      <c r="AX434" s="507">
        <f t="shared" ca="1" si="172"/>
        <v>8071.0442884519734</v>
      </c>
      <c r="AY434" s="290"/>
    </row>
    <row r="435" spans="1:51" x14ac:dyDescent="0.35">
      <c r="A435" s="290"/>
      <c r="B435" s="476" t="s">
        <v>421</v>
      </c>
      <c r="C435" s="477" t="e">
        <v>#N/A</v>
      </c>
      <c r="D435" s="103" t="s">
        <v>254</v>
      </c>
      <c r="E435" s="103"/>
      <c r="F435" s="360" t="s">
        <v>1035</v>
      </c>
      <c r="G435" s="360">
        <v>100</v>
      </c>
      <c r="H435" s="360"/>
      <c r="I435" s="360" t="s">
        <v>244</v>
      </c>
      <c r="J435" s="104"/>
      <c r="K435" s="431">
        <v>38.374499999999998</v>
      </c>
      <c r="L435" s="138" t="str">
        <f t="shared" si="173"/>
        <v/>
      </c>
      <c r="M435" s="139">
        <f t="shared" si="175"/>
        <v>0</v>
      </c>
      <c r="N435" s="140">
        <f t="shared" si="174"/>
        <v>185.71625249098463</v>
      </c>
      <c r="O435" s="337">
        <f t="shared" si="179"/>
        <v>7126.7683312152894</v>
      </c>
      <c r="P435" s="109">
        <v>1</v>
      </c>
      <c r="Q435" s="143">
        <f t="shared" si="176"/>
        <v>7126.7683312152894</v>
      </c>
      <c r="R435" s="111">
        <v>0.13</v>
      </c>
      <c r="S435" s="139">
        <f t="shared" si="177"/>
        <v>8053.2482142732761</v>
      </c>
      <c r="T435" s="428"/>
      <c r="U435" s="147">
        <f t="shared" si="178"/>
        <v>8053.2482142732761</v>
      </c>
      <c r="V435" s="290"/>
      <c r="W435" s="115" t="s">
        <v>115</v>
      </c>
      <c r="X435" s="116"/>
      <c r="Y435" s="116"/>
      <c r="Z435" s="116"/>
      <c r="AA435" s="116"/>
      <c r="AB435" s="116"/>
      <c r="AC435" s="116"/>
      <c r="AD435" s="117"/>
      <c r="AE435" s="296"/>
      <c r="AF435" s="124">
        <f t="shared" ca="1" si="155"/>
        <v>6105.4488522377851</v>
      </c>
      <c r="AG435" s="125" t="str">
        <f t="shared" si="156"/>
        <v/>
      </c>
      <c r="AH435" s="125" t="str">
        <f t="shared" si="157"/>
        <v/>
      </c>
      <c r="AI435" s="125" t="str">
        <f t="shared" si="158"/>
        <v/>
      </c>
      <c r="AJ435" s="125" t="str">
        <f t="shared" si="159"/>
        <v/>
      </c>
      <c r="AK435" s="125" t="str">
        <f t="shared" si="160"/>
        <v/>
      </c>
      <c r="AL435" s="125" t="str">
        <f t="shared" si="161"/>
        <v/>
      </c>
      <c r="AM435" s="126" t="str">
        <f t="shared" si="162"/>
        <v/>
      </c>
      <c r="AN435" s="342">
        <f t="shared" ca="1" si="163"/>
        <v>6105.4488522377851</v>
      </c>
      <c r="AO435" s="290"/>
      <c r="AP435" s="503">
        <f t="shared" ca="1" si="164"/>
        <v>8053.2482142732752</v>
      </c>
      <c r="AQ435" s="504" t="str">
        <f t="shared" si="165"/>
        <v/>
      </c>
      <c r="AR435" s="504" t="str">
        <f t="shared" si="166"/>
        <v/>
      </c>
      <c r="AS435" s="504" t="str">
        <f t="shared" si="167"/>
        <v/>
      </c>
      <c r="AT435" s="504" t="str">
        <f t="shared" si="168"/>
        <v/>
      </c>
      <c r="AU435" s="504" t="str">
        <f t="shared" si="169"/>
        <v/>
      </c>
      <c r="AV435" s="504" t="str">
        <f t="shared" si="170"/>
        <v/>
      </c>
      <c r="AW435" s="504" t="str">
        <f t="shared" si="171"/>
        <v/>
      </c>
      <c r="AX435" s="507">
        <f t="shared" ca="1" si="172"/>
        <v>8053.2482142732752</v>
      </c>
      <c r="AY435" s="290"/>
    </row>
    <row r="436" spans="1:51" x14ac:dyDescent="0.35">
      <c r="A436" s="290"/>
      <c r="B436" s="476" t="s">
        <v>422</v>
      </c>
      <c r="C436" s="477" t="e">
        <v>#N/A</v>
      </c>
      <c r="D436" s="103" t="s">
        <v>254</v>
      </c>
      <c r="E436" s="103"/>
      <c r="F436" s="360" t="s">
        <v>1035</v>
      </c>
      <c r="G436" s="360">
        <v>100</v>
      </c>
      <c r="H436" s="360"/>
      <c r="I436" s="360" t="s">
        <v>244</v>
      </c>
      <c r="J436" s="104"/>
      <c r="K436" s="431">
        <v>108.654</v>
      </c>
      <c r="L436" s="138" t="str">
        <f t="shared" si="173"/>
        <v/>
      </c>
      <c r="M436" s="139">
        <f t="shared" si="175"/>
        <v>0</v>
      </c>
      <c r="N436" s="140">
        <f t="shared" si="174"/>
        <v>185.71625249098463</v>
      </c>
      <c r="O436" s="337">
        <f t="shared" si="179"/>
        <v>20178.813698155442</v>
      </c>
      <c r="P436" s="109">
        <v>1</v>
      </c>
      <c r="Q436" s="143">
        <f t="shared" si="176"/>
        <v>20178.813698155442</v>
      </c>
      <c r="R436" s="111">
        <v>0.13</v>
      </c>
      <c r="S436" s="139">
        <f t="shared" si="177"/>
        <v>22802.059478915646</v>
      </c>
      <c r="T436" s="428"/>
      <c r="U436" s="147">
        <f t="shared" si="178"/>
        <v>22802.059478915646</v>
      </c>
      <c r="V436" s="290"/>
      <c r="W436" s="115" t="s">
        <v>115</v>
      </c>
      <c r="X436" s="116"/>
      <c r="Y436" s="116"/>
      <c r="Z436" s="116"/>
      <c r="AA436" s="116"/>
      <c r="AB436" s="116"/>
      <c r="AC436" s="116"/>
      <c r="AD436" s="117"/>
      <c r="AE436" s="296"/>
      <c r="AF436" s="124">
        <f t="shared" ca="1" si="155"/>
        <v>6105.4488522377851</v>
      </c>
      <c r="AG436" s="125" t="str">
        <f t="shared" si="156"/>
        <v/>
      </c>
      <c r="AH436" s="125" t="str">
        <f t="shared" si="157"/>
        <v/>
      </c>
      <c r="AI436" s="125" t="str">
        <f t="shared" si="158"/>
        <v/>
      </c>
      <c r="AJ436" s="125" t="str">
        <f t="shared" si="159"/>
        <v/>
      </c>
      <c r="AK436" s="125" t="str">
        <f t="shared" si="160"/>
        <v/>
      </c>
      <c r="AL436" s="125" t="str">
        <f t="shared" si="161"/>
        <v/>
      </c>
      <c r="AM436" s="126" t="str">
        <f t="shared" si="162"/>
        <v/>
      </c>
      <c r="AN436" s="342">
        <f t="shared" ca="1" si="163"/>
        <v>6105.4488522377851</v>
      </c>
      <c r="AO436" s="290"/>
      <c r="AP436" s="503">
        <f t="shared" ca="1" si="164"/>
        <v>22802.059478915646</v>
      </c>
      <c r="AQ436" s="504" t="str">
        <f t="shared" si="165"/>
        <v/>
      </c>
      <c r="AR436" s="504" t="str">
        <f t="shared" si="166"/>
        <v/>
      </c>
      <c r="AS436" s="504" t="str">
        <f t="shared" si="167"/>
        <v/>
      </c>
      <c r="AT436" s="504" t="str">
        <f t="shared" si="168"/>
        <v/>
      </c>
      <c r="AU436" s="504" t="str">
        <f t="shared" si="169"/>
        <v/>
      </c>
      <c r="AV436" s="504" t="str">
        <f t="shared" si="170"/>
        <v/>
      </c>
      <c r="AW436" s="504" t="str">
        <f t="shared" si="171"/>
        <v/>
      </c>
      <c r="AX436" s="507">
        <f t="shared" ca="1" si="172"/>
        <v>22802.059478915646</v>
      </c>
      <c r="AY436" s="290"/>
    </row>
    <row r="437" spans="1:51" x14ac:dyDescent="0.35">
      <c r="A437" s="290"/>
      <c r="B437" s="476" t="s">
        <v>423</v>
      </c>
      <c r="C437" s="477" t="s">
        <v>3007</v>
      </c>
      <c r="D437" s="103" t="s">
        <v>254</v>
      </c>
      <c r="E437" s="103"/>
      <c r="F437" s="360" t="s">
        <v>403</v>
      </c>
      <c r="G437" s="360">
        <v>200</v>
      </c>
      <c r="H437" s="360"/>
      <c r="I437" s="360" t="s">
        <v>2453</v>
      </c>
      <c r="J437" s="104"/>
      <c r="K437" s="431">
        <v>3.5099</v>
      </c>
      <c r="L437" s="138" t="str">
        <f t="shared" si="173"/>
        <v/>
      </c>
      <c r="M437" s="139">
        <f t="shared" si="175"/>
        <v>0</v>
      </c>
      <c r="N437" s="140">
        <f t="shared" si="174"/>
        <v>336.63763059084124</v>
      </c>
      <c r="O437" s="337">
        <f t="shared" si="179"/>
        <v>1181.5644196107937</v>
      </c>
      <c r="P437" s="109">
        <v>1</v>
      </c>
      <c r="Q437" s="143">
        <f t="shared" si="176"/>
        <v>1181.5644196107937</v>
      </c>
      <c r="R437" s="111">
        <v>0.13</v>
      </c>
      <c r="S437" s="139">
        <f t="shared" si="177"/>
        <v>1335.1677941601968</v>
      </c>
      <c r="T437" s="428"/>
      <c r="U437" s="147">
        <f t="shared" si="178"/>
        <v>1335.1677941601968</v>
      </c>
      <c r="V437" s="290"/>
      <c r="W437" s="115"/>
      <c r="X437" s="116"/>
      <c r="Y437" s="116" t="s">
        <v>115</v>
      </c>
      <c r="Z437" s="116"/>
      <c r="AA437" s="116"/>
      <c r="AB437" s="116"/>
      <c r="AC437" s="116"/>
      <c r="AD437" s="117"/>
      <c r="AE437" s="296"/>
      <c r="AF437" s="124" t="str">
        <f t="shared" si="155"/>
        <v/>
      </c>
      <c r="AG437" s="125" t="str">
        <f t="shared" si="156"/>
        <v/>
      </c>
      <c r="AH437" s="125">
        <f t="shared" ca="1" si="157"/>
        <v>7168.0761084809337</v>
      </c>
      <c r="AI437" s="125" t="str">
        <f t="shared" si="158"/>
        <v/>
      </c>
      <c r="AJ437" s="125" t="str">
        <f t="shared" si="159"/>
        <v/>
      </c>
      <c r="AK437" s="125" t="str">
        <f t="shared" si="160"/>
        <v/>
      </c>
      <c r="AL437" s="125" t="str">
        <f t="shared" si="161"/>
        <v/>
      </c>
      <c r="AM437" s="126" t="str">
        <f t="shared" si="162"/>
        <v/>
      </c>
      <c r="AN437" s="342">
        <f t="shared" ca="1" si="163"/>
        <v>7168.0761084809337</v>
      </c>
      <c r="AO437" s="290"/>
      <c r="AP437" s="503" t="str">
        <f t="shared" si="164"/>
        <v/>
      </c>
      <c r="AQ437" s="504" t="str">
        <f t="shared" si="165"/>
        <v/>
      </c>
      <c r="AR437" s="504">
        <f t="shared" ca="1" si="166"/>
        <v>1335.1677941601968</v>
      </c>
      <c r="AS437" s="504" t="str">
        <f t="shared" si="167"/>
        <v/>
      </c>
      <c r="AT437" s="504" t="str">
        <f t="shared" si="168"/>
        <v/>
      </c>
      <c r="AU437" s="504" t="str">
        <f t="shared" si="169"/>
        <v/>
      </c>
      <c r="AV437" s="504" t="str">
        <f t="shared" si="170"/>
        <v/>
      </c>
      <c r="AW437" s="504" t="str">
        <f t="shared" si="171"/>
        <v/>
      </c>
      <c r="AX437" s="507">
        <f t="shared" ca="1" si="172"/>
        <v>1335.1677941601968</v>
      </c>
      <c r="AY437" s="290"/>
    </row>
    <row r="438" spans="1:51" x14ac:dyDescent="0.35">
      <c r="A438" s="290"/>
      <c r="B438" s="476" t="s">
        <v>424</v>
      </c>
      <c r="C438" s="477" t="s">
        <v>3007</v>
      </c>
      <c r="D438" s="103" t="s">
        <v>254</v>
      </c>
      <c r="E438" s="103"/>
      <c r="F438" s="360" t="s">
        <v>403</v>
      </c>
      <c r="G438" s="360">
        <v>200</v>
      </c>
      <c r="H438" s="360"/>
      <c r="I438" s="360" t="s">
        <v>2453</v>
      </c>
      <c r="J438" s="104"/>
      <c r="K438" s="431">
        <v>12.9941</v>
      </c>
      <c r="L438" s="138" t="str">
        <f t="shared" si="173"/>
        <v/>
      </c>
      <c r="M438" s="139">
        <f t="shared" si="175"/>
        <v>0</v>
      </c>
      <c r="N438" s="140">
        <f t="shared" si="174"/>
        <v>336.63763059084124</v>
      </c>
      <c r="O438" s="337">
        <f t="shared" si="179"/>
        <v>4374.3030356604504</v>
      </c>
      <c r="P438" s="109">
        <v>1</v>
      </c>
      <c r="Q438" s="143">
        <f t="shared" si="176"/>
        <v>4374.3030356604504</v>
      </c>
      <c r="R438" s="111">
        <v>0.13</v>
      </c>
      <c r="S438" s="139">
        <f t="shared" si="177"/>
        <v>4942.9624302963084</v>
      </c>
      <c r="T438" s="428"/>
      <c r="U438" s="147">
        <f t="shared" si="178"/>
        <v>4942.9624302963084</v>
      </c>
      <c r="V438" s="290"/>
      <c r="W438" s="115"/>
      <c r="X438" s="116"/>
      <c r="Y438" s="116" t="s">
        <v>115</v>
      </c>
      <c r="Z438" s="116"/>
      <c r="AA438" s="116"/>
      <c r="AB438" s="116"/>
      <c r="AC438" s="116"/>
      <c r="AD438" s="117"/>
      <c r="AE438" s="296"/>
      <c r="AF438" s="124" t="str">
        <f t="shared" si="155"/>
        <v/>
      </c>
      <c r="AG438" s="125" t="str">
        <f t="shared" si="156"/>
        <v/>
      </c>
      <c r="AH438" s="125">
        <f t="shared" ca="1" si="157"/>
        <v>7168.0761084809337</v>
      </c>
      <c r="AI438" s="125" t="str">
        <f t="shared" si="158"/>
        <v/>
      </c>
      <c r="AJ438" s="125" t="str">
        <f t="shared" si="159"/>
        <v/>
      </c>
      <c r="AK438" s="125" t="str">
        <f t="shared" si="160"/>
        <v/>
      </c>
      <c r="AL438" s="125" t="str">
        <f t="shared" si="161"/>
        <v/>
      </c>
      <c r="AM438" s="126" t="str">
        <f t="shared" si="162"/>
        <v/>
      </c>
      <c r="AN438" s="342">
        <f t="shared" ca="1" si="163"/>
        <v>7168.0761084809337</v>
      </c>
      <c r="AO438" s="290"/>
      <c r="AP438" s="503" t="str">
        <f t="shared" si="164"/>
        <v/>
      </c>
      <c r="AQ438" s="504" t="str">
        <f t="shared" si="165"/>
        <v/>
      </c>
      <c r="AR438" s="504">
        <f t="shared" ca="1" si="166"/>
        <v>4942.9624302963084</v>
      </c>
      <c r="AS438" s="504" t="str">
        <f t="shared" si="167"/>
        <v/>
      </c>
      <c r="AT438" s="504" t="str">
        <f t="shared" si="168"/>
        <v/>
      </c>
      <c r="AU438" s="504" t="str">
        <f t="shared" si="169"/>
        <v/>
      </c>
      <c r="AV438" s="504" t="str">
        <f t="shared" si="170"/>
        <v/>
      </c>
      <c r="AW438" s="504" t="str">
        <f t="shared" si="171"/>
        <v/>
      </c>
      <c r="AX438" s="507">
        <f t="shared" ca="1" si="172"/>
        <v>4942.9624302963084</v>
      </c>
      <c r="AY438" s="290"/>
    </row>
    <row r="439" spans="1:51" x14ac:dyDescent="0.35">
      <c r="A439" s="290"/>
      <c r="B439" s="476" t="s">
        <v>425</v>
      </c>
      <c r="C439" s="477" t="e">
        <v>#N/A</v>
      </c>
      <c r="D439" s="103" t="s">
        <v>254</v>
      </c>
      <c r="E439" s="103"/>
      <c r="F439" s="360" t="s">
        <v>403</v>
      </c>
      <c r="G439" s="360">
        <v>375</v>
      </c>
      <c r="H439" s="360"/>
      <c r="I439" s="360" t="s">
        <v>2447</v>
      </c>
      <c r="J439" s="104"/>
      <c r="K439" s="431">
        <v>9.8225599999999993</v>
      </c>
      <c r="L439" s="138" t="str">
        <f t="shared" si="173"/>
        <v/>
      </c>
      <c r="M439" s="139">
        <f t="shared" si="175"/>
        <v>0</v>
      </c>
      <c r="N439" s="140">
        <f t="shared" si="174"/>
        <v>988.69413250924413</v>
      </c>
      <c r="O439" s="337">
        <f t="shared" si="179"/>
        <v>9711.50743822</v>
      </c>
      <c r="P439" s="109">
        <v>1</v>
      </c>
      <c r="Q439" s="143">
        <f t="shared" si="176"/>
        <v>9711.50743822</v>
      </c>
      <c r="R439" s="111">
        <v>0.13</v>
      </c>
      <c r="S439" s="139">
        <f t="shared" si="177"/>
        <v>10974.0034051886</v>
      </c>
      <c r="T439" s="428"/>
      <c r="U439" s="147">
        <f t="shared" si="178"/>
        <v>10974.0034051886</v>
      </c>
      <c r="V439" s="290"/>
      <c r="W439" s="115"/>
      <c r="X439" s="116"/>
      <c r="Y439" s="116" t="s">
        <v>115</v>
      </c>
      <c r="Z439" s="116"/>
      <c r="AA439" s="116"/>
      <c r="AB439" s="116"/>
      <c r="AC439" s="116"/>
      <c r="AD439" s="117"/>
      <c r="AE439" s="296"/>
      <c r="AF439" s="124" t="str">
        <f t="shared" si="155"/>
        <v/>
      </c>
      <c r="AG439" s="125" t="str">
        <f t="shared" si="156"/>
        <v/>
      </c>
      <c r="AH439" s="125">
        <f t="shared" ca="1" si="157"/>
        <v>7168.0761084809337</v>
      </c>
      <c r="AI439" s="125" t="str">
        <f t="shared" si="158"/>
        <v/>
      </c>
      <c r="AJ439" s="125" t="str">
        <f t="shared" si="159"/>
        <v/>
      </c>
      <c r="AK439" s="125" t="str">
        <f t="shared" si="160"/>
        <v/>
      </c>
      <c r="AL439" s="125" t="str">
        <f t="shared" si="161"/>
        <v/>
      </c>
      <c r="AM439" s="126" t="str">
        <f t="shared" si="162"/>
        <v/>
      </c>
      <c r="AN439" s="342">
        <f t="shared" ca="1" si="163"/>
        <v>7168.0761084809337</v>
      </c>
      <c r="AO439" s="290"/>
      <c r="AP439" s="503" t="str">
        <f t="shared" si="164"/>
        <v/>
      </c>
      <c r="AQ439" s="504" t="str">
        <f t="shared" si="165"/>
        <v/>
      </c>
      <c r="AR439" s="504">
        <f t="shared" ca="1" si="166"/>
        <v>10974.0034051886</v>
      </c>
      <c r="AS439" s="504" t="str">
        <f t="shared" si="167"/>
        <v/>
      </c>
      <c r="AT439" s="504" t="str">
        <f t="shared" si="168"/>
        <v/>
      </c>
      <c r="AU439" s="504" t="str">
        <f t="shared" si="169"/>
        <v/>
      </c>
      <c r="AV439" s="504" t="str">
        <f t="shared" si="170"/>
        <v/>
      </c>
      <c r="AW439" s="504" t="str">
        <f t="shared" si="171"/>
        <v/>
      </c>
      <c r="AX439" s="507">
        <f t="shared" ca="1" si="172"/>
        <v>10974.0034051886</v>
      </c>
      <c r="AY439" s="290"/>
    </row>
    <row r="440" spans="1:51" x14ac:dyDescent="0.35">
      <c r="A440" s="290"/>
      <c r="B440" s="476" t="s">
        <v>426</v>
      </c>
      <c r="C440" s="477" t="e">
        <v>#N/A</v>
      </c>
      <c r="D440" s="103" t="s">
        <v>254</v>
      </c>
      <c r="E440" s="103"/>
      <c r="F440" s="360" t="s">
        <v>403</v>
      </c>
      <c r="G440" s="360">
        <v>375</v>
      </c>
      <c r="H440" s="360"/>
      <c r="I440" s="360" t="s">
        <v>2447</v>
      </c>
      <c r="J440" s="104"/>
      <c r="K440" s="431">
        <v>10.7735</v>
      </c>
      <c r="L440" s="138" t="str">
        <f t="shared" si="173"/>
        <v/>
      </c>
      <c r="M440" s="139">
        <f t="shared" si="175"/>
        <v>0</v>
      </c>
      <c r="N440" s="140">
        <f t="shared" si="174"/>
        <v>988.69413250924413</v>
      </c>
      <c r="O440" s="337">
        <f t="shared" si="179"/>
        <v>10651.696236588343</v>
      </c>
      <c r="P440" s="109">
        <v>1</v>
      </c>
      <c r="Q440" s="143">
        <f t="shared" si="176"/>
        <v>10651.696236588343</v>
      </c>
      <c r="R440" s="111">
        <v>0.13</v>
      </c>
      <c r="S440" s="139">
        <f t="shared" si="177"/>
        <v>12036.416747344827</v>
      </c>
      <c r="T440" s="428"/>
      <c r="U440" s="147">
        <f t="shared" si="178"/>
        <v>12036.416747344827</v>
      </c>
      <c r="V440" s="290"/>
      <c r="W440" s="115"/>
      <c r="X440" s="116"/>
      <c r="Y440" s="116" t="s">
        <v>115</v>
      </c>
      <c r="Z440" s="116"/>
      <c r="AA440" s="116"/>
      <c r="AB440" s="116"/>
      <c r="AC440" s="116"/>
      <c r="AD440" s="117"/>
      <c r="AE440" s="296"/>
      <c r="AF440" s="124" t="str">
        <f t="shared" si="155"/>
        <v/>
      </c>
      <c r="AG440" s="125" t="str">
        <f t="shared" si="156"/>
        <v/>
      </c>
      <c r="AH440" s="125">
        <f t="shared" ca="1" si="157"/>
        <v>7168.0761084809337</v>
      </c>
      <c r="AI440" s="125" t="str">
        <f t="shared" si="158"/>
        <v/>
      </c>
      <c r="AJ440" s="125" t="str">
        <f t="shared" si="159"/>
        <v/>
      </c>
      <c r="AK440" s="125" t="str">
        <f t="shared" si="160"/>
        <v/>
      </c>
      <c r="AL440" s="125" t="str">
        <f t="shared" si="161"/>
        <v/>
      </c>
      <c r="AM440" s="126" t="str">
        <f t="shared" si="162"/>
        <v/>
      </c>
      <c r="AN440" s="342">
        <f t="shared" ca="1" si="163"/>
        <v>7168.0761084809337</v>
      </c>
      <c r="AO440" s="290"/>
      <c r="AP440" s="503" t="str">
        <f t="shared" si="164"/>
        <v/>
      </c>
      <c r="AQ440" s="504" t="str">
        <f t="shared" si="165"/>
        <v/>
      </c>
      <c r="AR440" s="504">
        <f t="shared" ca="1" si="166"/>
        <v>12036.416747344827</v>
      </c>
      <c r="AS440" s="504" t="str">
        <f t="shared" si="167"/>
        <v/>
      </c>
      <c r="AT440" s="504" t="str">
        <f t="shared" si="168"/>
        <v/>
      </c>
      <c r="AU440" s="504" t="str">
        <f t="shared" si="169"/>
        <v/>
      </c>
      <c r="AV440" s="504" t="str">
        <f t="shared" si="170"/>
        <v/>
      </c>
      <c r="AW440" s="504" t="str">
        <f t="shared" si="171"/>
        <v/>
      </c>
      <c r="AX440" s="507">
        <f t="shared" ca="1" si="172"/>
        <v>12036.416747344827</v>
      </c>
      <c r="AY440" s="290"/>
    </row>
    <row r="441" spans="1:51" x14ac:dyDescent="0.35">
      <c r="A441" s="290"/>
      <c r="B441" s="476" t="s">
        <v>427</v>
      </c>
      <c r="C441" s="477" t="s">
        <v>3008</v>
      </c>
      <c r="D441" s="103" t="s">
        <v>254</v>
      </c>
      <c r="E441" s="103"/>
      <c r="F441" s="360" t="s">
        <v>403</v>
      </c>
      <c r="G441" s="360">
        <v>375</v>
      </c>
      <c r="H441" s="360"/>
      <c r="I441" s="360" t="s">
        <v>2447</v>
      </c>
      <c r="J441" s="104"/>
      <c r="K441" s="431">
        <v>82.671300000000002</v>
      </c>
      <c r="L441" s="138" t="str">
        <f t="shared" si="173"/>
        <v/>
      </c>
      <c r="M441" s="139">
        <f t="shared" si="175"/>
        <v>0</v>
      </c>
      <c r="N441" s="140">
        <f t="shared" si="174"/>
        <v>988.69413250924413</v>
      </c>
      <c r="O441" s="337">
        <f t="shared" si="179"/>
        <v>81736.629236911482</v>
      </c>
      <c r="P441" s="109">
        <v>1</v>
      </c>
      <c r="Q441" s="143">
        <f t="shared" si="176"/>
        <v>81736.629236911482</v>
      </c>
      <c r="R441" s="111">
        <v>0.13</v>
      </c>
      <c r="S441" s="139">
        <f t="shared" si="177"/>
        <v>92362.391037709967</v>
      </c>
      <c r="T441" s="428"/>
      <c r="U441" s="147">
        <f t="shared" si="178"/>
        <v>92362.391037709967</v>
      </c>
      <c r="V441" s="290"/>
      <c r="W441" s="115"/>
      <c r="X441" s="116"/>
      <c r="Y441" s="116" t="s">
        <v>115</v>
      </c>
      <c r="Z441" s="116"/>
      <c r="AA441" s="116"/>
      <c r="AB441" s="116"/>
      <c r="AC441" s="116"/>
      <c r="AD441" s="117"/>
      <c r="AE441" s="296"/>
      <c r="AF441" s="124" t="str">
        <f t="shared" si="155"/>
        <v/>
      </c>
      <c r="AG441" s="125" t="str">
        <f t="shared" si="156"/>
        <v/>
      </c>
      <c r="AH441" s="125">
        <f t="shared" ca="1" si="157"/>
        <v>7168.0761084809337</v>
      </c>
      <c r="AI441" s="125" t="str">
        <f t="shared" si="158"/>
        <v/>
      </c>
      <c r="AJ441" s="125" t="str">
        <f t="shared" si="159"/>
        <v/>
      </c>
      <c r="AK441" s="125" t="str">
        <f t="shared" si="160"/>
        <v/>
      </c>
      <c r="AL441" s="125" t="str">
        <f t="shared" si="161"/>
        <v/>
      </c>
      <c r="AM441" s="126" t="str">
        <f t="shared" si="162"/>
        <v/>
      </c>
      <c r="AN441" s="342">
        <f t="shared" ca="1" si="163"/>
        <v>7168.0761084809337</v>
      </c>
      <c r="AO441" s="290"/>
      <c r="AP441" s="503" t="str">
        <f t="shared" si="164"/>
        <v/>
      </c>
      <c r="AQ441" s="504" t="str">
        <f t="shared" si="165"/>
        <v/>
      </c>
      <c r="AR441" s="504">
        <f t="shared" ca="1" si="166"/>
        <v>92362.391037709967</v>
      </c>
      <c r="AS441" s="504" t="str">
        <f t="shared" si="167"/>
        <v/>
      </c>
      <c r="AT441" s="504" t="str">
        <f t="shared" si="168"/>
        <v/>
      </c>
      <c r="AU441" s="504" t="str">
        <f t="shared" si="169"/>
        <v/>
      </c>
      <c r="AV441" s="504" t="str">
        <f t="shared" si="170"/>
        <v/>
      </c>
      <c r="AW441" s="504" t="str">
        <f t="shared" si="171"/>
        <v/>
      </c>
      <c r="AX441" s="507">
        <f t="shared" ca="1" si="172"/>
        <v>92362.391037709967</v>
      </c>
      <c r="AY441" s="290"/>
    </row>
    <row r="442" spans="1:51" x14ac:dyDescent="0.35">
      <c r="A442" s="290"/>
      <c r="B442" s="476" t="s">
        <v>428</v>
      </c>
      <c r="C442" s="477" t="s">
        <v>3008</v>
      </c>
      <c r="D442" s="103" t="s">
        <v>254</v>
      </c>
      <c r="E442" s="103"/>
      <c r="F442" s="360" t="s">
        <v>403</v>
      </c>
      <c r="G442" s="360">
        <v>375</v>
      </c>
      <c r="H442" s="360"/>
      <c r="I442" s="360" t="s">
        <v>2447</v>
      </c>
      <c r="J442" s="104"/>
      <c r="K442" s="431">
        <v>16.307300000000001</v>
      </c>
      <c r="L442" s="138" t="str">
        <f t="shared" si="173"/>
        <v/>
      </c>
      <c r="M442" s="139">
        <f t="shared" si="175"/>
        <v>0</v>
      </c>
      <c r="N442" s="140">
        <f t="shared" si="174"/>
        <v>988.69413250924413</v>
      </c>
      <c r="O442" s="337">
        <f t="shared" si="179"/>
        <v>16122.931827067998</v>
      </c>
      <c r="P442" s="109">
        <v>1</v>
      </c>
      <c r="Q442" s="143">
        <f t="shared" si="176"/>
        <v>16122.931827067998</v>
      </c>
      <c r="R442" s="111">
        <v>0.13</v>
      </c>
      <c r="S442" s="139">
        <f t="shared" si="177"/>
        <v>18218.912964586834</v>
      </c>
      <c r="T442" s="428"/>
      <c r="U442" s="147">
        <f t="shared" si="178"/>
        <v>18218.912964586834</v>
      </c>
      <c r="V442" s="290"/>
      <c r="W442" s="115"/>
      <c r="X442" s="116"/>
      <c r="Y442" s="116" t="s">
        <v>115</v>
      </c>
      <c r="Z442" s="116"/>
      <c r="AA442" s="116"/>
      <c r="AB442" s="116"/>
      <c r="AC442" s="116"/>
      <c r="AD442" s="117"/>
      <c r="AE442" s="296"/>
      <c r="AF442" s="124" t="str">
        <f t="shared" si="155"/>
        <v/>
      </c>
      <c r="AG442" s="125" t="str">
        <f t="shared" si="156"/>
        <v/>
      </c>
      <c r="AH442" s="125">
        <f t="shared" ca="1" si="157"/>
        <v>7168.0761084809337</v>
      </c>
      <c r="AI442" s="125" t="str">
        <f t="shared" si="158"/>
        <v/>
      </c>
      <c r="AJ442" s="125" t="str">
        <f t="shared" si="159"/>
        <v/>
      </c>
      <c r="AK442" s="125" t="str">
        <f t="shared" si="160"/>
        <v/>
      </c>
      <c r="AL442" s="125" t="str">
        <f t="shared" si="161"/>
        <v/>
      </c>
      <c r="AM442" s="126" t="str">
        <f t="shared" si="162"/>
        <v/>
      </c>
      <c r="AN442" s="342">
        <f t="shared" ca="1" si="163"/>
        <v>7168.0761084809337</v>
      </c>
      <c r="AO442" s="290"/>
      <c r="AP442" s="503" t="str">
        <f t="shared" si="164"/>
        <v/>
      </c>
      <c r="AQ442" s="504" t="str">
        <f t="shared" si="165"/>
        <v/>
      </c>
      <c r="AR442" s="504">
        <f t="shared" ca="1" si="166"/>
        <v>18218.912964586834</v>
      </c>
      <c r="AS442" s="504" t="str">
        <f t="shared" si="167"/>
        <v/>
      </c>
      <c r="AT442" s="504" t="str">
        <f t="shared" si="168"/>
        <v/>
      </c>
      <c r="AU442" s="504" t="str">
        <f t="shared" si="169"/>
        <v/>
      </c>
      <c r="AV442" s="504" t="str">
        <f t="shared" si="170"/>
        <v/>
      </c>
      <c r="AW442" s="504" t="str">
        <f t="shared" si="171"/>
        <v/>
      </c>
      <c r="AX442" s="507">
        <f t="shared" ca="1" si="172"/>
        <v>18218.912964586834</v>
      </c>
      <c r="AY442" s="290"/>
    </row>
    <row r="443" spans="1:51" x14ac:dyDescent="0.35">
      <c r="A443" s="290"/>
      <c r="B443" s="476" t="s">
        <v>429</v>
      </c>
      <c r="C443" s="477" t="s">
        <v>3008</v>
      </c>
      <c r="D443" s="103" t="s">
        <v>254</v>
      </c>
      <c r="E443" s="103"/>
      <c r="F443" s="360" t="s">
        <v>403</v>
      </c>
      <c r="G443" s="360">
        <v>375</v>
      </c>
      <c r="H443" s="360"/>
      <c r="I443" s="360" t="s">
        <v>2447</v>
      </c>
      <c r="J443" s="104"/>
      <c r="K443" s="431">
        <v>106.322</v>
      </c>
      <c r="L443" s="138" t="str">
        <f t="shared" si="173"/>
        <v/>
      </c>
      <c r="M443" s="139">
        <f t="shared" si="175"/>
        <v>0</v>
      </c>
      <c r="N443" s="140">
        <f t="shared" si="174"/>
        <v>988.69413250924413</v>
      </c>
      <c r="O443" s="337">
        <f t="shared" si="179"/>
        <v>105119.93755664786</v>
      </c>
      <c r="P443" s="109">
        <v>1</v>
      </c>
      <c r="Q443" s="143">
        <f t="shared" si="176"/>
        <v>105119.93755664786</v>
      </c>
      <c r="R443" s="111">
        <v>0.13</v>
      </c>
      <c r="S443" s="139">
        <f t="shared" si="177"/>
        <v>118785.52943901207</v>
      </c>
      <c r="T443" s="428"/>
      <c r="U443" s="147">
        <f t="shared" si="178"/>
        <v>118785.52943901207</v>
      </c>
      <c r="V443" s="290"/>
      <c r="W443" s="115"/>
      <c r="X443" s="116"/>
      <c r="Y443" s="116" t="s">
        <v>115</v>
      </c>
      <c r="Z443" s="116"/>
      <c r="AA443" s="116"/>
      <c r="AB443" s="116"/>
      <c r="AC443" s="116"/>
      <c r="AD443" s="117"/>
      <c r="AE443" s="296"/>
      <c r="AF443" s="124" t="str">
        <f t="shared" si="155"/>
        <v/>
      </c>
      <c r="AG443" s="125" t="str">
        <f t="shared" si="156"/>
        <v/>
      </c>
      <c r="AH443" s="125">
        <f t="shared" ca="1" si="157"/>
        <v>7168.0761084809337</v>
      </c>
      <c r="AI443" s="125" t="str">
        <f t="shared" si="158"/>
        <v/>
      </c>
      <c r="AJ443" s="125" t="str">
        <f t="shared" si="159"/>
        <v/>
      </c>
      <c r="AK443" s="125" t="str">
        <f t="shared" si="160"/>
        <v/>
      </c>
      <c r="AL443" s="125" t="str">
        <f t="shared" si="161"/>
        <v/>
      </c>
      <c r="AM443" s="126" t="str">
        <f t="shared" si="162"/>
        <v/>
      </c>
      <c r="AN443" s="342">
        <f t="shared" ca="1" si="163"/>
        <v>7168.0761084809337</v>
      </c>
      <c r="AO443" s="290"/>
      <c r="AP443" s="503" t="str">
        <f t="shared" si="164"/>
        <v/>
      </c>
      <c r="AQ443" s="504" t="str">
        <f t="shared" si="165"/>
        <v/>
      </c>
      <c r="AR443" s="504">
        <f t="shared" ca="1" si="166"/>
        <v>118785.52943901207</v>
      </c>
      <c r="AS443" s="504" t="str">
        <f t="shared" si="167"/>
        <v/>
      </c>
      <c r="AT443" s="504" t="str">
        <f t="shared" si="168"/>
        <v/>
      </c>
      <c r="AU443" s="504" t="str">
        <f t="shared" si="169"/>
        <v/>
      </c>
      <c r="AV443" s="504" t="str">
        <f t="shared" si="170"/>
        <v/>
      </c>
      <c r="AW443" s="504" t="str">
        <f t="shared" si="171"/>
        <v/>
      </c>
      <c r="AX443" s="507">
        <f t="shared" ca="1" si="172"/>
        <v>118785.52943901207</v>
      </c>
      <c r="AY443" s="290"/>
    </row>
    <row r="444" spans="1:51" x14ac:dyDescent="0.35">
      <c r="A444" s="290"/>
      <c r="B444" s="476" t="s">
        <v>430</v>
      </c>
      <c r="C444" s="477" t="e">
        <v>#N/A</v>
      </c>
      <c r="D444" s="103" t="s">
        <v>254</v>
      </c>
      <c r="E444" s="103"/>
      <c r="F444" s="360" t="s">
        <v>403</v>
      </c>
      <c r="G444" s="360">
        <v>300</v>
      </c>
      <c r="H444" s="360"/>
      <c r="I444" s="360" t="s">
        <v>2445</v>
      </c>
      <c r="J444" s="104"/>
      <c r="K444" s="431">
        <v>337.18</v>
      </c>
      <c r="L444" s="138" t="str">
        <f t="shared" si="173"/>
        <v/>
      </c>
      <c r="M444" s="139">
        <f t="shared" si="175"/>
        <v>0</v>
      </c>
      <c r="N444" s="140">
        <f t="shared" si="174"/>
        <v>761.56864452083062</v>
      </c>
      <c r="O444" s="337">
        <f t="shared" si="179"/>
        <v>256785.71555953368</v>
      </c>
      <c r="P444" s="109">
        <v>1</v>
      </c>
      <c r="Q444" s="143">
        <f t="shared" si="176"/>
        <v>256785.71555953368</v>
      </c>
      <c r="R444" s="111">
        <v>0.13</v>
      </c>
      <c r="S444" s="139">
        <f t="shared" si="177"/>
        <v>290167.85858227301</v>
      </c>
      <c r="T444" s="428"/>
      <c r="U444" s="147">
        <f t="shared" si="178"/>
        <v>290167.85858227301</v>
      </c>
      <c r="V444" s="290"/>
      <c r="W444" s="115"/>
      <c r="X444" s="116"/>
      <c r="Y444" s="116" t="s">
        <v>115</v>
      </c>
      <c r="Z444" s="116"/>
      <c r="AA444" s="116"/>
      <c r="AB444" s="116"/>
      <c r="AC444" s="116"/>
      <c r="AD444" s="117"/>
      <c r="AE444" s="296"/>
      <c r="AF444" s="124" t="str">
        <f t="shared" si="155"/>
        <v/>
      </c>
      <c r="AG444" s="125" t="str">
        <f t="shared" si="156"/>
        <v/>
      </c>
      <c r="AH444" s="125">
        <f t="shared" ca="1" si="157"/>
        <v>7168.0761084809337</v>
      </c>
      <c r="AI444" s="125" t="str">
        <f t="shared" si="158"/>
        <v/>
      </c>
      <c r="AJ444" s="125" t="str">
        <f t="shared" si="159"/>
        <v/>
      </c>
      <c r="AK444" s="125" t="str">
        <f t="shared" si="160"/>
        <v/>
      </c>
      <c r="AL444" s="125" t="str">
        <f t="shared" si="161"/>
        <v/>
      </c>
      <c r="AM444" s="126" t="str">
        <f t="shared" si="162"/>
        <v/>
      </c>
      <c r="AN444" s="342">
        <f t="shared" ca="1" si="163"/>
        <v>7168.0761084809337</v>
      </c>
      <c r="AO444" s="290"/>
      <c r="AP444" s="503" t="str">
        <f t="shared" si="164"/>
        <v/>
      </c>
      <c r="AQ444" s="504" t="str">
        <f t="shared" si="165"/>
        <v/>
      </c>
      <c r="AR444" s="504">
        <f t="shared" ca="1" si="166"/>
        <v>290167.85858227301</v>
      </c>
      <c r="AS444" s="504" t="str">
        <f t="shared" si="167"/>
        <v/>
      </c>
      <c r="AT444" s="504" t="str">
        <f t="shared" si="168"/>
        <v/>
      </c>
      <c r="AU444" s="504" t="str">
        <f t="shared" si="169"/>
        <v/>
      </c>
      <c r="AV444" s="504" t="str">
        <f t="shared" si="170"/>
        <v/>
      </c>
      <c r="AW444" s="504" t="str">
        <f t="shared" si="171"/>
        <v/>
      </c>
      <c r="AX444" s="507">
        <f t="shared" ca="1" si="172"/>
        <v>290167.85858227301</v>
      </c>
      <c r="AY444" s="290"/>
    </row>
    <row r="445" spans="1:51" x14ac:dyDescent="0.35">
      <c r="A445" s="290"/>
      <c r="B445" s="476" t="s">
        <v>431</v>
      </c>
      <c r="C445" s="477" t="s">
        <v>3009</v>
      </c>
      <c r="D445" s="103" t="s">
        <v>254</v>
      </c>
      <c r="E445" s="103"/>
      <c r="F445" s="360" t="s">
        <v>403</v>
      </c>
      <c r="G445" s="360">
        <v>225</v>
      </c>
      <c r="H445" s="360"/>
      <c r="I445" s="360" t="s">
        <v>2443</v>
      </c>
      <c r="J445" s="104"/>
      <c r="K445" s="431">
        <v>64.926100000000005</v>
      </c>
      <c r="L445" s="138" t="str">
        <f t="shared" si="173"/>
        <v/>
      </c>
      <c r="M445" s="139">
        <f t="shared" si="175"/>
        <v>0</v>
      </c>
      <c r="N445" s="140">
        <f t="shared" si="174"/>
        <v>430.41982199089034</v>
      </c>
      <c r="O445" s="337">
        <f t="shared" si="179"/>
        <v>27945.480404562746</v>
      </c>
      <c r="P445" s="109">
        <v>1</v>
      </c>
      <c r="Q445" s="143">
        <f t="shared" si="176"/>
        <v>27945.480404562746</v>
      </c>
      <c r="R445" s="111">
        <v>0.13</v>
      </c>
      <c r="S445" s="139">
        <f t="shared" si="177"/>
        <v>31578.392857155901</v>
      </c>
      <c r="T445" s="428"/>
      <c r="U445" s="147">
        <f t="shared" si="178"/>
        <v>31578.392857155901</v>
      </c>
      <c r="V445" s="290"/>
      <c r="W445" s="115"/>
      <c r="X445" s="116"/>
      <c r="Y445" s="116" t="s">
        <v>115</v>
      </c>
      <c r="Z445" s="116"/>
      <c r="AA445" s="116"/>
      <c r="AB445" s="116"/>
      <c r="AC445" s="116"/>
      <c r="AD445" s="117"/>
      <c r="AE445" s="296"/>
      <c r="AF445" s="124" t="str">
        <f t="shared" si="155"/>
        <v/>
      </c>
      <c r="AG445" s="125" t="str">
        <f t="shared" si="156"/>
        <v/>
      </c>
      <c r="AH445" s="125">
        <f t="shared" ca="1" si="157"/>
        <v>7168.0761084809337</v>
      </c>
      <c r="AI445" s="125" t="str">
        <f t="shared" si="158"/>
        <v/>
      </c>
      <c r="AJ445" s="125" t="str">
        <f t="shared" si="159"/>
        <v/>
      </c>
      <c r="AK445" s="125" t="str">
        <f t="shared" si="160"/>
        <v/>
      </c>
      <c r="AL445" s="125" t="str">
        <f t="shared" si="161"/>
        <v/>
      </c>
      <c r="AM445" s="126" t="str">
        <f t="shared" si="162"/>
        <v/>
      </c>
      <c r="AN445" s="342">
        <f t="shared" ca="1" si="163"/>
        <v>7168.0761084809337</v>
      </c>
      <c r="AO445" s="290"/>
      <c r="AP445" s="503" t="str">
        <f t="shared" si="164"/>
        <v/>
      </c>
      <c r="AQ445" s="504" t="str">
        <f t="shared" si="165"/>
        <v/>
      </c>
      <c r="AR445" s="504">
        <f t="shared" ca="1" si="166"/>
        <v>31578.392857155897</v>
      </c>
      <c r="AS445" s="504" t="str">
        <f t="shared" si="167"/>
        <v/>
      </c>
      <c r="AT445" s="504" t="str">
        <f t="shared" si="168"/>
        <v/>
      </c>
      <c r="AU445" s="504" t="str">
        <f t="shared" si="169"/>
        <v/>
      </c>
      <c r="AV445" s="504" t="str">
        <f t="shared" si="170"/>
        <v/>
      </c>
      <c r="AW445" s="504" t="str">
        <f t="shared" si="171"/>
        <v/>
      </c>
      <c r="AX445" s="507">
        <f t="shared" ca="1" si="172"/>
        <v>31578.392857155897</v>
      </c>
      <c r="AY445" s="290"/>
    </row>
    <row r="446" spans="1:51" x14ac:dyDescent="0.35">
      <c r="A446" s="290"/>
      <c r="B446" s="476" t="s">
        <v>432</v>
      </c>
      <c r="C446" s="477" t="s">
        <v>3010</v>
      </c>
      <c r="D446" s="103" t="s">
        <v>254</v>
      </c>
      <c r="E446" s="103"/>
      <c r="F446" s="360" t="s">
        <v>403</v>
      </c>
      <c r="G446" s="360">
        <v>225</v>
      </c>
      <c r="H446" s="360"/>
      <c r="I446" s="360" t="s">
        <v>2443</v>
      </c>
      <c r="J446" s="104"/>
      <c r="K446" s="431">
        <v>139.191</v>
      </c>
      <c r="L446" s="138" t="str">
        <f t="shared" si="173"/>
        <v/>
      </c>
      <c r="M446" s="139">
        <f t="shared" si="175"/>
        <v>0</v>
      </c>
      <c r="N446" s="140">
        <f t="shared" si="174"/>
        <v>430.41982199089034</v>
      </c>
      <c r="O446" s="337">
        <f t="shared" si="179"/>
        <v>59910.56544273402</v>
      </c>
      <c r="P446" s="109">
        <v>1</v>
      </c>
      <c r="Q446" s="143">
        <f t="shared" si="176"/>
        <v>59910.56544273402</v>
      </c>
      <c r="R446" s="111">
        <v>0.13</v>
      </c>
      <c r="S446" s="139">
        <f t="shared" si="177"/>
        <v>67698.938950289434</v>
      </c>
      <c r="T446" s="428"/>
      <c r="U446" s="147">
        <f t="shared" si="178"/>
        <v>67698.938950289434</v>
      </c>
      <c r="V446" s="290"/>
      <c r="W446" s="115"/>
      <c r="X446" s="116"/>
      <c r="Y446" s="116" t="s">
        <v>115</v>
      </c>
      <c r="Z446" s="116"/>
      <c r="AA446" s="116"/>
      <c r="AB446" s="116"/>
      <c r="AC446" s="116"/>
      <c r="AD446" s="117"/>
      <c r="AE446" s="296"/>
      <c r="AF446" s="124" t="str">
        <f t="shared" si="155"/>
        <v/>
      </c>
      <c r="AG446" s="125" t="str">
        <f t="shared" si="156"/>
        <v/>
      </c>
      <c r="AH446" s="125">
        <f t="shared" ca="1" si="157"/>
        <v>7168.0761084809337</v>
      </c>
      <c r="AI446" s="125" t="str">
        <f t="shared" si="158"/>
        <v/>
      </c>
      <c r="AJ446" s="125" t="str">
        <f t="shared" si="159"/>
        <v/>
      </c>
      <c r="AK446" s="125" t="str">
        <f t="shared" si="160"/>
        <v/>
      </c>
      <c r="AL446" s="125" t="str">
        <f t="shared" si="161"/>
        <v/>
      </c>
      <c r="AM446" s="126" t="str">
        <f t="shared" si="162"/>
        <v/>
      </c>
      <c r="AN446" s="342">
        <f t="shared" ca="1" si="163"/>
        <v>7168.0761084809337</v>
      </c>
      <c r="AO446" s="290"/>
      <c r="AP446" s="503" t="str">
        <f t="shared" si="164"/>
        <v/>
      </c>
      <c r="AQ446" s="504" t="str">
        <f t="shared" si="165"/>
        <v/>
      </c>
      <c r="AR446" s="504">
        <f t="shared" ca="1" si="166"/>
        <v>67698.938950289434</v>
      </c>
      <c r="AS446" s="504" t="str">
        <f t="shared" si="167"/>
        <v/>
      </c>
      <c r="AT446" s="504" t="str">
        <f t="shared" si="168"/>
        <v/>
      </c>
      <c r="AU446" s="504" t="str">
        <f t="shared" si="169"/>
        <v/>
      </c>
      <c r="AV446" s="504" t="str">
        <f t="shared" si="170"/>
        <v/>
      </c>
      <c r="AW446" s="504" t="str">
        <f t="shared" si="171"/>
        <v/>
      </c>
      <c r="AX446" s="507">
        <f t="shared" ca="1" si="172"/>
        <v>67698.938950289434</v>
      </c>
      <c r="AY446" s="290"/>
    </row>
    <row r="447" spans="1:51" x14ac:dyDescent="0.35">
      <c r="A447" s="290"/>
      <c r="B447" s="476" t="s">
        <v>433</v>
      </c>
      <c r="C447" s="477" t="e">
        <v>#N/A</v>
      </c>
      <c r="D447" s="103" t="s">
        <v>254</v>
      </c>
      <c r="E447" s="103"/>
      <c r="F447" s="360" t="s">
        <v>403</v>
      </c>
      <c r="G447" s="360">
        <v>200</v>
      </c>
      <c r="H447" s="360"/>
      <c r="I447" s="360" t="s">
        <v>2453</v>
      </c>
      <c r="J447" s="104"/>
      <c r="K447" s="431">
        <v>136.50899999999999</v>
      </c>
      <c r="L447" s="138" t="str">
        <f t="shared" si="173"/>
        <v/>
      </c>
      <c r="M447" s="139">
        <f t="shared" si="175"/>
        <v>0</v>
      </c>
      <c r="N447" s="140">
        <f t="shared" si="174"/>
        <v>336.63763059084124</v>
      </c>
      <c r="O447" s="337">
        <f t="shared" si="179"/>
        <v>45954.066314325144</v>
      </c>
      <c r="P447" s="109">
        <v>1</v>
      </c>
      <c r="Q447" s="143">
        <f t="shared" si="176"/>
        <v>45954.066314325144</v>
      </c>
      <c r="R447" s="111">
        <v>0.13</v>
      </c>
      <c r="S447" s="139">
        <f t="shared" si="177"/>
        <v>51928.094935187408</v>
      </c>
      <c r="T447" s="428"/>
      <c r="U447" s="147">
        <f t="shared" si="178"/>
        <v>51928.094935187408</v>
      </c>
      <c r="V447" s="290"/>
      <c r="W447" s="115"/>
      <c r="X447" s="116"/>
      <c r="Y447" s="116" t="s">
        <v>115</v>
      </c>
      <c r="Z447" s="116"/>
      <c r="AA447" s="116"/>
      <c r="AB447" s="116"/>
      <c r="AC447" s="116"/>
      <c r="AD447" s="117"/>
      <c r="AE447" s="296"/>
      <c r="AF447" s="124" t="str">
        <f t="shared" si="155"/>
        <v/>
      </c>
      <c r="AG447" s="125" t="str">
        <f t="shared" si="156"/>
        <v/>
      </c>
      <c r="AH447" s="125">
        <f t="shared" ca="1" si="157"/>
        <v>7168.0761084809337</v>
      </c>
      <c r="AI447" s="125" t="str">
        <f t="shared" si="158"/>
        <v/>
      </c>
      <c r="AJ447" s="125" t="str">
        <f t="shared" si="159"/>
        <v/>
      </c>
      <c r="AK447" s="125" t="str">
        <f t="shared" si="160"/>
        <v/>
      </c>
      <c r="AL447" s="125" t="str">
        <f t="shared" si="161"/>
        <v/>
      </c>
      <c r="AM447" s="126" t="str">
        <f t="shared" si="162"/>
        <v/>
      </c>
      <c r="AN447" s="342">
        <f t="shared" ca="1" si="163"/>
        <v>7168.0761084809337</v>
      </c>
      <c r="AO447" s="290"/>
      <c r="AP447" s="503" t="str">
        <f t="shared" si="164"/>
        <v/>
      </c>
      <c r="AQ447" s="504" t="str">
        <f t="shared" si="165"/>
        <v/>
      </c>
      <c r="AR447" s="504">
        <f t="shared" ca="1" si="166"/>
        <v>51928.094935187408</v>
      </c>
      <c r="AS447" s="504" t="str">
        <f t="shared" si="167"/>
        <v/>
      </c>
      <c r="AT447" s="504" t="str">
        <f t="shared" si="168"/>
        <v/>
      </c>
      <c r="AU447" s="504" t="str">
        <f t="shared" si="169"/>
        <v/>
      </c>
      <c r="AV447" s="504" t="str">
        <f t="shared" si="170"/>
        <v/>
      </c>
      <c r="AW447" s="504" t="str">
        <f t="shared" si="171"/>
        <v/>
      </c>
      <c r="AX447" s="507">
        <f t="shared" ca="1" si="172"/>
        <v>51928.094935187408</v>
      </c>
      <c r="AY447" s="290"/>
    </row>
    <row r="448" spans="1:51" x14ac:dyDescent="0.35">
      <c r="A448" s="290"/>
      <c r="B448" s="476" t="s">
        <v>434</v>
      </c>
      <c r="C448" s="477" t="s">
        <v>3011</v>
      </c>
      <c r="D448" s="103" t="s">
        <v>254</v>
      </c>
      <c r="E448" s="103"/>
      <c r="F448" s="360" t="s">
        <v>403</v>
      </c>
      <c r="G448" s="360">
        <v>200</v>
      </c>
      <c r="H448" s="360"/>
      <c r="I448" s="360" t="s">
        <v>2453</v>
      </c>
      <c r="J448" s="104"/>
      <c r="K448" s="431">
        <v>139.31899999999999</v>
      </c>
      <c r="L448" s="138" t="str">
        <f t="shared" si="173"/>
        <v/>
      </c>
      <c r="M448" s="139">
        <f t="shared" si="175"/>
        <v>0</v>
      </c>
      <c r="N448" s="140">
        <f t="shared" si="174"/>
        <v>336.63763059084124</v>
      </c>
      <c r="O448" s="337">
        <f t="shared" si="179"/>
        <v>46900.018056285408</v>
      </c>
      <c r="P448" s="109">
        <v>1</v>
      </c>
      <c r="Q448" s="143">
        <f t="shared" si="176"/>
        <v>46900.018056285408</v>
      </c>
      <c r="R448" s="111">
        <v>0.13</v>
      </c>
      <c r="S448" s="139">
        <f t="shared" si="177"/>
        <v>52997.020403602502</v>
      </c>
      <c r="T448" s="428"/>
      <c r="U448" s="147">
        <f t="shared" si="178"/>
        <v>52997.020403602502</v>
      </c>
      <c r="V448" s="290"/>
      <c r="W448" s="115"/>
      <c r="X448" s="116"/>
      <c r="Y448" s="116" t="s">
        <v>115</v>
      </c>
      <c r="Z448" s="116"/>
      <c r="AA448" s="116"/>
      <c r="AB448" s="116"/>
      <c r="AC448" s="116"/>
      <c r="AD448" s="117"/>
      <c r="AE448" s="296"/>
      <c r="AF448" s="124" t="str">
        <f t="shared" si="155"/>
        <v/>
      </c>
      <c r="AG448" s="125" t="str">
        <f t="shared" si="156"/>
        <v/>
      </c>
      <c r="AH448" s="125">
        <f t="shared" ca="1" si="157"/>
        <v>7168.0761084809337</v>
      </c>
      <c r="AI448" s="125" t="str">
        <f t="shared" si="158"/>
        <v/>
      </c>
      <c r="AJ448" s="125" t="str">
        <f t="shared" si="159"/>
        <v/>
      </c>
      <c r="AK448" s="125" t="str">
        <f t="shared" si="160"/>
        <v/>
      </c>
      <c r="AL448" s="125" t="str">
        <f t="shared" si="161"/>
        <v/>
      </c>
      <c r="AM448" s="126" t="str">
        <f t="shared" si="162"/>
        <v/>
      </c>
      <c r="AN448" s="342">
        <f t="shared" ca="1" si="163"/>
        <v>7168.0761084809337</v>
      </c>
      <c r="AO448" s="290"/>
      <c r="AP448" s="503" t="str">
        <f t="shared" si="164"/>
        <v/>
      </c>
      <c r="AQ448" s="504" t="str">
        <f t="shared" si="165"/>
        <v/>
      </c>
      <c r="AR448" s="504">
        <f t="shared" ca="1" si="166"/>
        <v>52997.020403602502</v>
      </c>
      <c r="AS448" s="504" t="str">
        <f t="shared" si="167"/>
        <v/>
      </c>
      <c r="AT448" s="504" t="str">
        <f t="shared" si="168"/>
        <v/>
      </c>
      <c r="AU448" s="504" t="str">
        <f t="shared" si="169"/>
        <v/>
      </c>
      <c r="AV448" s="504" t="str">
        <f t="shared" si="170"/>
        <v/>
      </c>
      <c r="AW448" s="504" t="str">
        <f t="shared" si="171"/>
        <v/>
      </c>
      <c r="AX448" s="507">
        <f t="shared" ca="1" si="172"/>
        <v>52997.020403602502</v>
      </c>
      <c r="AY448" s="290"/>
    </row>
    <row r="449" spans="1:51" x14ac:dyDescent="0.35">
      <c r="A449" s="290"/>
      <c r="B449" s="476" t="s">
        <v>435</v>
      </c>
      <c r="C449" s="477" t="s">
        <v>3012</v>
      </c>
      <c r="D449" s="103" t="s">
        <v>254</v>
      </c>
      <c r="E449" s="103"/>
      <c r="F449" s="360" t="s">
        <v>403</v>
      </c>
      <c r="G449" s="360">
        <v>200</v>
      </c>
      <c r="H449" s="360"/>
      <c r="I449" s="360" t="s">
        <v>2453</v>
      </c>
      <c r="J449" s="104"/>
      <c r="K449" s="431">
        <v>32.610799999999998</v>
      </c>
      <c r="L449" s="138" t="str">
        <f t="shared" si="173"/>
        <v/>
      </c>
      <c r="M449" s="139">
        <f t="shared" si="175"/>
        <v>0</v>
      </c>
      <c r="N449" s="140">
        <f t="shared" si="174"/>
        <v>336.63763059084124</v>
      </c>
      <c r="O449" s="337">
        <f t="shared" si="179"/>
        <v>10978.022443671805</v>
      </c>
      <c r="P449" s="109">
        <v>1</v>
      </c>
      <c r="Q449" s="143">
        <f t="shared" si="176"/>
        <v>10978.022443671805</v>
      </c>
      <c r="R449" s="111">
        <v>0.13</v>
      </c>
      <c r="S449" s="139">
        <f t="shared" si="177"/>
        <v>12405.165361349138</v>
      </c>
      <c r="T449" s="428"/>
      <c r="U449" s="147">
        <f t="shared" si="178"/>
        <v>12405.165361349138</v>
      </c>
      <c r="V449" s="290"/>
      <c r="W449" s="115"/>
      <c r="X449" s="116"/>
      <c r="Y449" s="116" t="s">
        <v>115</v>
      </c>
      <c r="Z449" s="116"/>
      <c r="AA449" s="116"/>
      <c r="AB449" s="116"/>
      <c r="AC449" s="116"/>
      <c r="AD449" s="117"/>
      <c r="AE449" s="296"/>
      <c r="AF449" s="124" t="str">
        <f t="shared" si="155"/>
        <v/>
      </c>
      <c r="AG449" s="125" t="str">
        <f t="shared" si="156"/>
        <v/>
      </c>
      <c r="AH449" s="125">
        <f t="shared" ca="1" si="157"/>
        <v>7168.0761084809337</v>
      </c>
      <c r="AI449" s="125" t="str">
        <f t="shared" si="158"/>
        <v/>
      </c>
      <c r="AJ449" s="125" t="str">
        <f t="shared" si="159"/>
        <v/>
      </c>
      <c r="AK449" s="125" t="str">
        <f t="shared" si="160"/>
        <v/>
      </c>
      <c r="AL449" s="125" t="str">
        <f t="shared" si="161"/>
        <v/>
      </c>
      <c r="AM449" s="126" t="str">
        <f t="shared" si="162"/>
        <v/>
      </c>
      <c r="AN449" s="342">
        <f t="shared" ca="1" si="163"/>
        <v>7168.0761084809337</v>
      </c>
      <c r="AO449" s="290"/>
      <c r="AP449" s="503" t="str">
        <f t="shared" si="164"/>
        <v/>
      </c>
      <c r="AQ449" s="504" t="str">
        <f t="shared" si="165"/>
        <v/>
      </c>
      <c r="AR449" s="504">
        <f t="shared" ca="1" si="166"/>
        <v>12405.165361349138</v>
      </c>
      <c r="AS449" s="504" t="str">
        <f t="shared" si="167"/>
        <v/>
      </c>
      <c r="AT449" s="504" t="str">
        <f t="shared" si="168"/>
        <v/>
      </c>
      <c r="AU449" s="504" t="str">
        <f t="shared" si="169"/>
        <v/>
      </c>
      <c r="AV449" s="504" t="str">
        <f t="shared" si="170"/>
        <v/>
      </c>
      <c r="AW449" s="504" t="str">
        <f t="shared" si="171"/>
        <v/>
      </c>
      <c r="AX449" s="507">
        <f t="shared" ca="1" si="172"/>
        <v>12405.165361349138</v>
      </c>
      <c r="AY449" s="290"/>
    </row>
    <row r="450" spans="1:51" x14ac:dyDescent="0.35">
      <c r="A450" s="290"/>
      <c r="B450" s="476" t="s">
        <v>436</v>
      </c>
      <c r="C450" s="477" t="s">
        <v>3013</v>
      </c>
      <c r="D450" s="103" t="s">
        <v>254</v>
      </c>
      <c r="E450" s="103"/>
      <c r="F450" s="360" t="s">
        <v>403</v>
      </c>
      <c r="G450" s="360">
        <v>225</v>
      </c>
      <c r="H450" s="360"/>
      <c r="I450" s="360" t="s">
        <v>2443</v>
      </c>
      <c r="J450" s="104"/>
      <c r="K450" s="431">
        <v>103.411</v>
      </c>
      <c r="L450" s="138" t="str">
        <f t="shared" si="173"/>
        <v/>
      </c>
      <c r="M450" s="139">
        <f t="shared" si="175"/>
        <v>0</v>
      </c>
      <c r="N450" s="140">
        <f t="shared" si="174"/>
        <v>430.41982199089034</v>
      </c>
      <c r="O450" s="337">
        <f t="shared" si="179"/>
        <v>44510.144211899962</v>
      </c>
      <c r="P450" s="109">
        <v>1</v>
      </c>
      <c r="Q450" s="143">
        <f t="shared" si="176"/>
        <v>44510.144211899962</v>
      </c>
      <c r="R450" s="111">
        <v>0.13</v>
      </c>
      <c r="S450" s="139">
        <f t="shared" si="177"/>
        <v>50296.462959446952</v>
      </c>
      <c r="T450" s="428"/>
      <c r="U450" s="147">
        <f t="shared" si="178"/>
        <v>50296.462959446952</v>
      </c>
      <c r="V450" s="290"/>
      <c r="W450" s="115"/>
      <c r="X450" s="116"/>
      <c r="Y450" s="116" t="s">
        <v>115</v>
      </c>
      <c r="Z450" s="116"/>
      <c r="AA450" s="116"/>
      <c r="AB450" s="116"/>
      <c r="AC450" s="116"/>
      <c r="AD450" s="117"/>
      <c r="AE450" s="296"/>
      <c r="AF450" s="124" t="str">
        <f t="shared" si="155"/>
        <v/>
      </c>
      <c r="AG450" s="125" t="str">
        <f t="shared" si="156"/>
        <v/>
      </c>
      <c r="AH450" s="125">
        <f t="shared" ca="1" si="157"/>
        <v>7168.0761084809337</v>
      </c>
      <c r="AI450" s="125" t="str">
        <f t="shared" si="158"/>
        <v/>
      </c>
      <c r="AJ450" s="125" t="str">
        <f t="shared" si="159"/>
        <v/>
      </c>
      <c r="AK450" s="125" t="str">
        <f t="shared" si="160"/>
        <v/>
      </c>
      <c r="AL450" s="125" t="str">
        <f t="shared" si="161"/>
        <v/>
      </c>
      <c r="AM450" s="126" t="str">
        <f t="shared" si="162"/>
        <v/>
      </c>
      <c r="AN450" s="342">
        <f t="shared" ca="1" si="163"/>
        <v>7168.0761084809337</v>
      </c>
      <c r="AO450" s="290"/>
      <c r="AP450" s="503" t="str">
        <f t="shared" si="164"/>
        <v/>
      </c>
      <c r="AQ450" s="504" t="str">
        <f t="shared" si="165"/>
        <v/>
      </c>
      <c r="AR450" s="504">
        <f t="shared" ca="1" si="166"/>
        <v>50296.462959446952</v>
      </c>
      <c r="AS450" s="504" t="str">
        <f t="shared" si="167"/>
        <v/>
      </c>
      <c r="AT450" s="504" t="str">
        <f t="shared" si="168"/>
        <v/>
      </c>
      <c r="AU450" s="504" t="str">
        <f t="shared" si="169"/>
        <v/>
      </c>
      <c r="AV450" s="504" t="str">
        <f t="shared" si="170"/>
        <v/>
      </c>
      <c r="AW450" s="504" t="str">
        <f t="shared" si="171"/>
        <v/>
      </c>
      <c r="AX450" s="507">
        <f t="shared" ca="1" si="172"/>
        <v>50296.462959446952</v>
      </c>
      <c r="AY450" s="290"/>
    </row>
    <row r="451" spans="1:51" x14ac:dyDescent="0.35">
      <c r="A451" s="290"/>
      <c r="B451" s="476" t="s">
        <v>437</v>
      </c>
      <c r="C451" s="477" t="s">
        <v>3014</v>
      </c>
      <c r="D451" s="103" t="s">
        <v>254</v>
      </c>
      <c r="E451" s="103"/>
      <c r="F451" s="360" t="s">
        <v>403</v>
      </c>
      <c r="G451" s="360">
        <v>225</v>
      </c>
      <c r="H451" s="360"/>
      <c r="I451" s="360" t="s">
        <v>2443</v>
      </c>
      <c r="J451" s="104"/>
      <c r="K451" s="431">
        <v>111.127</v>
      </c>
      <c r="L451" s="138" t="str">
        <f t="shared" si="173"/>
        <v/>
      </c>
      <c r="M451" s="139">
        <f t="shared" si="175"/>
        <v>0</v>
      </c>
      <c r="N451" s="140">
        <f t="shared" si="174"/>
        <v>430.41982199089034</v>
      </c>
      <c r="O451" s="337">
        <f t="shared" si="179"/>
        <v>47831.263558381666</v>
      </c>
      <c r="P451" s="109">
        <v>1</v>
      </c>
      <c r="Q451" s="143">
        <f t="shared" si="176"/>
        <v>47831.263558381666</v>
      </c>
      <c r="R451" s="111">
        <v>0.13</v>
      </c>
      <c r="S451" s="139">
        <f t="shared" si="177"/>
        <v>54049.327820971281</v>
      </c>
      <c r="T451" s="428"/>
      <c r="U451" s="147">
        <f t="shared" si="178"/>
        <v>54049.327820971281</v>
      </c>
      <c r="V451" s="290"/>
      <c r="W451" s="115"/>
      <c r="X451" s="116"/>
      <c r="Y451" s="116" t="s">
        <v>115</v>
      </c>
      <c r="Z451" s="116"/>
      <c r="AA451" s="116"/>
      <c r="AB451" s="116"/>
      <c r="AC451" s="116"/>
      <c r="AD451" s="117"/>
      <c r="AE451" s="296"/>
      <c r="AF451" s="124" t="str">
        <f t="shared" si="155"/>
        <v/>
      </c>
      <c r="AG451" s="125" t="str">
        <f t="shared" si="156"/>
        <v/>
      </c>
      <c r="AH451" s="125">
        <f t="shared" ca="1" si="157"/>
        <v>7168.0761084809337</v>
      </c>
      <c r="AI451" s="125" t="str">
        <f t="shared" si="158"/>
        <v/>
      </c>
      <c r="AJ451" s="125" t="str">
        <f t="shared" si="159"/>
        <v/>
      </c>
      <c r="AK451" s="125" t="str">
        <f t="shared" si="160"/>
        <v/>
      </c>
      <c r="AL451" s="125" t="str">
        <f t="shared" si="161"/>
        <v/>
      </c>
      <c r="AM451" s="126" t="str">
        <f t="shared" si="162"/>
        <v/>
      </c>
      <c r="AN451" s="342">
        <f t="shared" ca="1" si="163"/>
        <v>7168.0761084809337</v>
      </c>
      <c r="AO451" s="290"/>
      <c r="AP451" s="503" t="str">
        <f t="shared" si="164"/>
        <v/>
      </c>
      <c r="AQ451" s="504" t="str">
        <f t="shared" si="165"/>
        <v/>
      </c>
      <c r="AR451" s="504">
        <f t="shared" ca="1" si="166"/>
        <v>54049.327820971281</v>
      </c>
      <c r="AS451" s="504" t="str">
        <f t="shared" si="167"/>
        <v/>
      </c>
      <c r="AT451" s="504" t="str">
        <f t="shared" si="168"/>
        <v/>
      </c>
      <c r="AU451" s="504" t="str">
        <f t="shared" si="169"/>
        <v/>
      </c>
      <c r="AV451" s="504" t="str">
        <f t="shared" si="170"/>
        <v/>
      </c>
      <c r="AW451" s="504" t="str">
        <f t="shared" si="171"/>
        <v/>
      </c>
      <c r="AX451" s="507">
        <f t="shared" ca="1" si="172"/>
        <v>54049.327820971281</v>
      </c>
      <c r="AY451" s="290"/>
    </row>
    <row r="452" spans="1:51" x14ac:dyDescent="0.35">
      <c r="A452" s="290"/>
      <c r="B452" s="476" t="s">
        <v>438</v>
      </c>
      <c r="C452" s="477" t="s">
        <v>3014</v>
      </c>
      <c r="D452" s="103" t="s">
        <v>254</v>
      </c>
      <c r="E452" s="103"/>
      <c r="F452" s="360" t="s">
        <v>403</v>
      </c>
      <c r="G452" s="360">
        <v>225</v>
      </c>
      <c r="H452" s="360"/>
      <c r="I452" s="360" t="s">
        <v>2443</v>
      </c>
      <c r="J452" s="104"/>
      <c r="K452" s="431">
        <v>121.426</v>
      </c>
      <c r="L452" s="138" t="str">
        <f t="shared" si="173"/>
        <v/>
      </c>
      <c r="M452" s="139">
        <f t="shared" si="175"/>
        <v>0</v>
      </c>
      <c r="N452" s="140">
        <f t="shared" si="174"/>
        <v>430.41982199089034</v>
      </c>
      <c r="O452" s="337">
        <f t="shared" si="179"/>
        <v>52264.157305065848</v>
      </c>
      <c r="P452" s="109">
        <v>1</v>
      </c>
      <c r="Q452" s="143">
        <f t="shared" si="176"/>
        <v>52264.157305065848</v>
      </c>
      <c r="R452" s="111">
        <v>0.13</v>
      </c>
      <c r="S452" s="139">
        <f t="shared" si="177"/>
        <v>59058.497754724405</v>
      </c>
      <c r="T452" s="428"/>
      <c r="U452" s="147">
        <f t="shared" si="178"/>
        <v>59058.497754724405</v>
      </c>
      <c r="V452" s="290"/>
      <c r="W452" s="115"/>
      <c r="X452" s="116"/>
      <c r="Y452" s="116" t="s">
        <v>115</v>
      </c>
      <c r="Z452" s="116"/>
      <c r="AA452" s="116"/>
      <c r="AB452" s="116"/>
      <c r="AC452" s="116"/>
      <c r="AD452" s="117"/>
      <c r="AE452" s="296"/>
      <c r="AF452" s="124" t="str">
        <f t="shared" si="155"/>
        <v/>
      </c>
      <c r="AG452" s="125" t="str">
        <f t="shared" si="156"/>
        <v/>
      </c>
      <c r="AH452" s="125">
        <f t="shared" ca="1" si="157"/>
        <v>7168.0761084809337</v>
      </c>
      <c r="AI452" s="125" t="str">
        <f t="shared" si="158"/>
        <v/>
      </c>
      <c r="AJ452" s="125" t="str">
        <f t="shared" si="159"/>
        <v/>
      </c>
      <c r="AK452" s="125" t="str">
        <f t="shared" si="160"/>
        <v/>
      </c>
      <c r="AL452" s="125" t="str">
        <f t="shared" si="161"/>
        <v/>
      </c>
      <c r="AM452" s="126" t="str">
        <f t="shared" si="162"/>
        <v/>
      </c>
      <c r="AN452" s="342">
        <f t="shared" ca="1" si="163"/>
        <v>7168.0761084809337</v>
      </c>
      <c r="AO452" s="290"/>
      <c r="AP452" s="503" t="str">
        <f t="shared" si="164"/>
        <v/>
      </c>
      <c r="AQ452" s="504" t="str">
        <f t="shared" si="165"/>
        <v/>
      </c>
      <c r="AR452" s="504">
        <f t="shared" ca="1" si="166"/>
        <v>59058.497754724413</v>
      </c>
      <c r="AS452" s="504" t="str">
        <f t="shared" si="167"/>
        <v/>
      </c>
      <c r="AT452" s="504" t="str">
        <f t="shared" si="168"/>
        <v/>
      </c>
      <c r="AU452" s="504" t="str">
        <f t="shared" si="169"/>
        <v/>
      </c>
      <c r="AV452" s="504" t="str">
        <f t="shared" si="170"/>
        <v/>
      </c>
      <c r="AW452" s="504" t="str">
        <f t="shared" si="171"/>
        <v/>
      </c>
      <c r="AX452" s="507">
        <f t="shared" ca="1" si="172"/>
        <v>59058.497754724413</v>
      </c>
      <c r="AY452" s="290"/>
    </row>
    <row r="453" spans="1:51" x14ac:dyDescent="0.35">
      <c r="A453" s="290"/>
      <c r="B453" s="476" t="s">
        <v>439</v>
      </c>
      <c r="C453" s="477" t="s">
        <v>3015</v>
      </c>
      <c r="D453" s="103" t="s">
        <v>254</v>
      </c>
      <c r="E453" s="103"/>
      <c r="F453" s="360" t="s">
        <v>403</v>
      </c>
      <c r="G453" s="360">
        <v>200</v>
      </c>
      <c r="H453" s="360"/>
      <c r="I453" s="360" t="s">
        <v>2453</v>
      </c>
      <c r="J453" s="104"/>
      <c r="K453" s="431">
        <v>87.938599999999994</v>
      </c>
      <c r="L453" s="138" t="str">
        <f t="shared" si="173"/>
        <v/>
      </c>
      <c r="M453" s="139">
        <f t="shared" si="175"/>
        <v>0</v>
      </c>
      <c r="N453" s="140">
        <f t="shared" si="174"/>
        <v>336.63763059084124</v>
      </c>
      <c r="O453" s="337">
        <f t="shared" si="179"/>
        <v>29603.44194147575</v>
      </c>
      <c r="P453" s="109">
        <v>1</v>
      </c>
      <c r="Q453" s="143">
        <f t="shared" si="176"/>
        <v>29603.44194147575</v>
      </c>
      <c r="R453" s="111">
        <v>0.13</v>
      </c>
      <c r="S453" s="139">
        <f t="shared" si="177"/>
        <v>33451.889393867597</v>
      </c>
      <c r="T453" s="428"/>
      <c r="U453" s="147">
        <f t="shared" si="178"/>
        <v>33451.889393867597</v>
      </c>
      <c r="V453" s="290"/>
      <c r="W453" s="115"/>
      <c r="X453" s="116"/>
      <c r="Y453" s="116" t="s">
        <v>115</v>
      </c>
      <c r="Z453" s="116"/>
      <c r="AA453" s="116"/>
      <c r="AB453" s="116"/>
      <c r="AC453" s="116"/>
      <c r="AD453" s="117"/>
      <c r="AE453" s="296"/>
      <c r="AF453" s="124" t="str">
        <f t="shared" si="155"/>
        <v/>
      </c>
      <c r="AG453" s="125" t="str">
        <f t="shared" si="156"/>
        <v/>
      </c>
      <c r="AH453" s="125">
        <f t="shared" ca="1" si="157"/>
        <v>7168.0761084809337</v>
      </c>
      <c r="AI453" s="125" t="str">
        <f t="shared" si="158"/>
        <v/>
      </c>
      <c r="AJ453" s="125" t="str">
        <f t="shared" si="159"/>
        <v/>
      </c>
      <c r="AK453" s="125" t="str">
        <f t="shared" si="160"/>
        <v/>
      </c>
      <c r="AL453" s="125" t="str">
        <f t="shared" si="161"/>
        <v/>
      </c>
      <c r="AM453" s="126" t="str">
        <f t="shared" si="162"/>
        <v/>
      </c>
      <c r="AN453" s="342">
        <f t="shared" ca="1" si="163"/>
        <v>7168.0761084809337</v>
      </c>
      <c r="AO453" s="290"/>
      <c r="AP453" s="503" t="str">
        <f t="shared" si="164"/>
        <v/>
      </c>
      <c r="AQ453" s="504" t="str">
        <f t="shared" si="165"/>
        <v/>
      </c>
      <c r="AR453" s="504">
        <f t="shared" ca="1" si="166"/>
        <v>33451.889393867597</v>
      </c>
      <c r="AS453" s="504" t="str">
        <f t="shared" si="167"/>
        <v/>
      </c>
      <c r="AT453" s="504" t="str">
        <f t="shared" si="168"/>
        <v/>
      </c>
      <c r="AU453" s="504" t="str">
        <f t="shared" si="169"/>
        <v/>
      </c>
      <c r="AV453" s="504" t="str">
        <f t="shared" si="170"/>
        <v/>
      </c>
      <c r="AW453" s="504" t="str">
        <f t="shared" si="171"/>
        <v/>
      </c>
      <c r="AX453" s="507">
        <f t="shared" ca="1" si="172"/>
        <v>33451.889393867597</v>
      </c>
      <c r="AY453" s="290"/>
    </row>
    <row r="454" spans="1:51" x14ac:dyDescent="0.35">
      <c r="A454" s="290"/>
      <c r="B454" s="476" t="s">
        <v>440</v>
      </c>
      <c r="C454" s="477" t="s">
        <v>3016</v>
      </c>
      <c r="D454" s="103" t="s">
        <v>254</v>
      </c>
      <c r="E454" s="103"/>
      <c r="F454" s="360" t="s">
        <v>403</v>
      </c>
      <c r="G454" s="360">
        <v>200</v>
      </c>
      <c r="H454" s="360"/>
      <c r="I454" s="360" t="s">
        <v>2453</v>
      </c>
      <c r="J454" s="104"/>
      <c r="K454" s="431">
        <v>127.72</v>
      </c>
      <c r="L454" s="138" t="str">
        <f t="shared" si="173"/>
        <v/>
      </c>
      <c r="M454" s="139">
        <f t="shared" si="175"/>
        <v>0</v>
      </c>
      <c r="N454" s="140">
        <f t="shared" si="174"/>
        <v>336.63763059084124</v>
      </c>
      <c r="O454" s="337">
        <f t="shared" si="179"/>
        <v>42995.358179062241</v>
      </c>
      <c r="P454" s="109">
        <v>1</v>
      </c>
      <c r="Q454" s="143">
        <f t="shared" si="176"/>
        <v>42995.358179062241</v>
      </c>
      <c r="R454" s="111">
        <v>0.13</v>
      </c>
      <c r="S454" s="139">
        <f t="shared" si="177"/>
        <v>48584.75474234033</v>
      </c>
      <c r="T454" s="428"/>
      <c r="U454" s="147">
        <f t="shared" si="178"/>
        <v>48584.75474234033</v>
      </c>
      <c r="V454" s="290"/>
      <c r="W454" s="115"/>
      <c r="X454" s="116"/>
      <c r="Y454" s="116" t="s">
        <v>115</v>
      </c>
      <c r="Z454" s="116"/>
      <c r="AA454" s="116"/>
      <c r="AB454" s="116"/>
      <c r="AC454" s="116"/>
      <c r="AD454" s="117"/>
      <c r="AE454" s="296"/>
      <c r="AF454" s="124" t="str">
        <f t="shared" si="155"/>
        <v/>
      </c>
      <c r="AG454" s="125" t="str">
        <f t="shared" si="156"/>
        <v/>
      </c>
      <c r="AH454" s="125">
        <f t="shared" ca="1" si="157"/>
        <v>7168.0761084809337</v>
      </c>
      <c r="AI454" s="125" t="str">
        <f t="shared" si="158"/>
        <v/>
      </c>
      <c r="AJ454" s="125" t="str">
        <f t="shared" si="159"/>
        <v/>
      </c>
      <c r="AK454" s="125" t="str">
        <f t="shared" si="160"/>
        <v/>
      </c>
      <c r="AL454" s="125" t="str">
        <f t="shared" si="161"/>
        <v/>
      </c>
      <c r="AM454" s="126" t="str">
        <f t="shared" si="162"/>
        <v/>
      </c>
      <c r="AN454" s="342">
        <f t="shared" ca="1" si="163"/>
        <v>7168.0761084809337</v>
      </c>
      <c r="AO454" s="290"/>
      <c r="AP454" s="503" t="str">
        <f t="shared" si="164"/>
        <v/>
      </c>
      <c r="AQ454" s="504" t="str">
        <f t="shared" si="165"/>
        <v/>
      </c>
      <c r="AR454" s="504">
        <f t="shared" ca="1" si="166"/>
        <v>48584.75474234033</v>
      </c>
      <c r="AS454" s="504" t="str">
        <f t="shared" si="167"/>
        <v/>
      </c>
      <c r="AT454" s="504" t="str">
        <f t="shared" si="168"/>
        <v/>
      </c>
      <c r="AU454" s="504" t="str">
        <f t="shared" si="169"/>
        <v/>
      </c>
      <c r="AV454" s="504" t="str">
        <f t="shared" si="170"/>
        <v/>
      </c>
      <c r="AW454" s="504" t="str">
        <f t="shared" si="171"/>
        <v/>
      </c>
      <c r="AX454" s="507">
        <f t="shared" ca="1" si="172"/>
        <v>48584.75474234033</v>
      </c>
      <c r="AY454" s="290"/>
    </row>
    <row r="455" spans="1:51" x14ac:dyDescent="0.35">
      <c r="A455" s="290"/>
      <c r="B455" s="476" t="s">
        <v>441</v>
      </c>
      <c r="C455" s="477" t="s">
        <v>3007</v>
      </c>
      <c r="D455" s="103" t="s">
        <v>254</v>
      </c>
      <c r="E455" s="103"/>
      <c r="F455" s="360" t="s">
        <v>403</v>
      </c>
      <c r="G455" s="360">
        <v>200</v>
      </c>
      <c r="H455" s="360"/>
      <c r="I455" s="360" t="s">
        <v>2453</v>
      </c>
      <c r="J455" s="104"/>
      <c r="K455" s="431">
        <v>84.846299999999999</v>
      </c>
      <c r="L455" s="138" t="str">
        <f t="shared" si="173"/>
        <v/>
      </c>
      <c r="M455" s="139">
        <f t="shared" si="175"/>
        <v>0</v>
      </c>
      <c r="N455" s="140">
        <f t="shared" si="174"/>
        <v>336.63763059084124</v>
      </c>
      <c r="O455" s="337">
        <f t="shared" si="179"/>
        <v>28562.457396399692</v>
      </c>
      <c r="P455" s="109">
        <v>1</v>
      </c>
      <c r="Q455" s="143">
        <f t="shared" si="176"/>
        <v>28562.457396399692</v>
      </c>
      <c r="R455" s="111">
        <v>0.13</v>
      </c>
      <c r="S455" s="139">
        <f t="shared" si="177"/>
        <v>32275.57685793165</v>
      </c>
      <c r="T455" s="428"/>
      <c r="U455" s="147">
        <f t="shared" si="178"/>
        <v>32275.57685793165</v>
      </c>
      <c r="V455" s="290"/>
      <c r="W455" s="115"/>
      <c r="X455" s="116"/>
      <c r="Y455" s="116" t="s">
        <v>115</v>
      </c>
      <c r="Z455" s="116"/>
      <c r="AA455" s="116"/>
      <c r="AB455" s="116"/>
      <c r="AC455" s="116"/>
      <c r="AD455" s="117"/>
      <c r="AE455" s="296"/>
      <c r="AF455" s="124" t="str">
        <f t="shared" si="155"/>
        <v/>
      </c>
      <c r="AG455" s="125" t="str">
        <f t="shared" si="156"/>
        <v/>
      </c>
      <c r="AH455" s="125">
        <f t="shared" ca="1" si="157"/>
        <v>7168.0761084809337</v>
      </c>
      <c r="AI455" s="125" t="str">
        <f t="shared" si="158"/>
        <v/>
      </c>
      <c r="AJ455" s="125" t="str">
        <f t="shared" si="159"/>
        <v/>
      </c>
      <c r="AK455" s="125" t="str">
        <f t="shared" si="160"/>
        <v/>
      </c>
      <c r="AL455" s="125" t="str">
        <f t="shared" si="161"/>
        <v/>
      </c>
      <c r="AM455" s="126" t="str">
        <f t="shared" si="162"/>
        <v/>
      </c>
      <c r="AN455" s="342">
        <f t="shared" ca="1" si="163"/>
        <v>7168.0761084809337</v>
      </c>
      <c r="AO455" s="290"/>
      <c r="AP455" s="503" t="str">
        <f t="shared" si="164"/>
        <v/>
      </c>
      <c r="AQ455" s="504" t="str">
        <f t="shared" si="165"/>
        <v/>
      </c>
      <c r="AR455" s="504">
        <f t="shared" ca="1" si="166"/>
        <v>32275.576857931654</v>
      </c>
      <c r="AS455" s="504" t="str">
        <f t="shared" si="167"/>
        <v/>
      </c>
      <c r="AT455" s="504" t="str">
        <f t="shared" si="168"/>
        <v/>
      </c>
      <c r="AU455" s="504" t="str">
        <f t="shared" si="169"/>
        <v/>
      </c>
      <c r="AV455" s="504" t="str">
        <f t="shared" si="170"/>
        <v/>
      </c>
      <c r="AW455" s="504" t="str">
        <f t="shared" si="171"/>
        <v/>
      </c>
      <c r="AX455" s="507">
        <f t="shared" ca="1" si="172"/>
        <v>32275.576857931654</v>
      </c>
      <c r="AY455" s="290"/>
    </row>
    <row r="456" spans="1:51" x14ac:dyDescent="0.35">
      <c r="A456" s="290"/>
      <c r="B456" s="476" t="s">
        <v>442</v>
      </c>
      <c r="C456" s="477" t="e">
        <v>#N/A</v>
      </c>
      <c r="D456" s="103" t="s">
        <v>254</v>
      </c>
      <c r="E456" s="103"/>
      <c r="F456" s="360" t="s">
        <v>403</v>
      </c>
      <c r="G456" s="360">
        <v>375</v>
      </c>
      <c r="H456" s="360"/>
      <c r="I456" s="360" t="s">
        <v>2447</v>
      </c>
      <c r="J456" s="104"/>
      <c r="K456" s="431">
        <v>239.56399999999999</v>
      </c>
      <c r="L456" s="138" t="str">
        <f t="shared" si="173"/>
        <v/>
      </c>
      <c r="M456" s="139">
        <f t="shared" si="175"/>
        <v>0</v>
      </c>
      <c r="N456" s="140">
        <f t="shared" si="174"/>
        <v>988.69413250924413</v>
      </c>
      <c r="O456" s="337">
        <f t="shared" si="179"/>
        <v>236855.52116044456</v>
      </c>
      <c r="P456" s="109">
        <v>1</v>
      </c>
      <c r="Q456" s="143">
        <f t="shared" si="176"/>
        <v>236855.52116044456</v>
      </c>
      <c r="R456" s="111">
        <v>0.13</v>
      </c>
      <c r="S456" s="139">
        <f t="shared" si="177"/>
        <v>267646.73891130235</v>
      </c>
      <c r="T456" s="428"/>
      <c r="U456" s="147">
        <f t="shared" si="178"/>
        <v>267646.73891130235</v>
      </c>
      <c r="V456" s="290"/>
      <c r="W456" s="115"/>
      <c r="X456" s="116"/>
      <c r="Y456" s="116" t="s">
        <v>115</v>
      </c>
      <c r="Z456" s="116"/>
      <c r="AA456" s="116"/>
      <c r="AB456" s="116"/>
      <c r="AC456" s="116"/>
      <c r="AD456" s="117"/>
      <c r="AE456" s="296"/>
      <c r="AF456" s="124" t="str">
        <f t="shared" si="155"/>
        <v/>
      </c>
      <c r="AG456" s="125" t="str">
        <f t="shared" si="156"/>
        <v/>
      </c>
      <c r="AH456" s="125">
        <f t="shared" ca="1" si="157"/>
        <v>7168.0761084809337</v>
      </c>
      <c r="AI456" s="125" t="str">
        <f t="shared" si="158"/>
        <v/>
      </c>
      <c r="AJ456" s="125" t="str">
        <f t="shared" si="159"/>
        <v/>
      </c>
      <c r="AK456" s="125" t="str">
        <f t="shared" si="160"/>
        <v/>
      </c>
      <c r="AL456" s="125" t="str">
        <f t="shared" si="161"/>
        <v/>
      </c>
      <c r="AM456" s="126" t="str">
        <f t="shared" si="162"/>
        <v/>
      </c>
      <c r="AN456" s="342">
        <f t="shared" ca="1" si="163"/>
        <v>7168.0761084809337</v>
      </c>
      <c r="AO456" s="290"/>
      <c r="AP456" s="503" t="str">
        <f t="shared" si="164"/>
        <v/>
      </c>
      <c r="AQ456" s="504" t="str">
        <f t="shared" si="165"/>
        <v/>
      </c>
      <c r="AR456" s="504">
        <f t="shared" ca="1" si="166"/>
        <v>267646.73891130235</v>
      </c>
      <c r="AS456" s="504" t="str">
        <f t="shared" si="167"/>
        <v/>
      </c>
      <c r="AT456" s="504" t="str">
        <f t="shared" si="168"/>
        <v/>
      </c>
      <c r="AU456" s="504" t="str">
        <f t="shared" si="169"/>
        <v/>
      </c>
      <c r="AV456" s="504" t="str">
        <f t="shared" si="170"/>
        <v/>
      </c>
      <c r="AW456" s="504" t="str">
        <f t="shared" si="171"/>
        <v/>
      </c>
      <c r="AX456" s="507">
        <f t="shared" ca="1" si="172"/>
        <v>267646.73891130235</v>
      </c>
      <c r="AY456" s="290"/>
    </row>
    <row r="457" spans="1:51" x14ac:dyDescent="0.35">
      <c r="A457" s="290"/>
      <c r="B457" s="476" t="s">
        <v>443</v>
      </c>
      <c r="C457" s="477" t="s">
        <v>3017</v>
      </c>
      <c r="D457" s="103" t="s">
        <v>254</v>
      </c>
      <c r="E457" s="103"/>
      <c r="F457" s="360" t="s">
        <v>403</v>
      </c>
      <c r="G457" s="360">
        <v>200</v>
      </c>
      <c r="H457" s="360"/>
      <c r="I457" s="360" t="s">
        <v>2453</v>
      </c>
      <c r="J457" s="104"/>
      <c r="K457" s="431">
        <v>112.425</v>
      </c>
      <c r="L457" s="138" t="str">
        <f t="shared" si="173"/>
        <v/>
      </c>
      <c r="M457" s="139">
        <f t="shared" si="175"/>
        <v>0</v>
      </c>
      <c r="N457" s="140">
        <f t="shared" si="174"/>
        <v>336.63763059084124</v>
      </c>
      <c r="O457" s="337">
        <f t="shared" si="179"/>
        <v>37846.485619175328</v>
      </c>
      <c r="P457" s="109">
        <v>1</v>
      </c>
      <c r="Q457" s="143">
        <f t="shared" si="176"/>
        <v>37846.485619175328</v>
      </c>
      <c r="R457" s="111">
        <v>0.13</v>
      </c>
      <c r="S457" s="139">
        <f t="shared" si="177"/>
        <v>42766.528749668119</v>
      </c>
      <c r="T457" s="428"/>
      <c r="U457" s="147">
        <f t="shared" si="178"/>
        <v>42766.528749668119</v>
      </c>
      <c r="V457" s="290"/>
      <c r="W457" s="115"/>
      <c r="X457" s="116"/>
      <c r="Y457" s="116" t="s">
        <v>115</v>
      </c>
      <c r="Z457" s="116"/>
      <c r="AA457" s="116"/>
      <c r="AB457" s="116"/>
      <c r="AC457" s="116"/>
      <c r="AD457" s="117"/>
      <c r="AE457" s="296"/>
      <c r="AF457" s="124" t="str">
        <f t="shared" ref="AF457:AF520" si="180">IF(W457="","",AF$8)</f>
        <v/>
      </c>
      <c r="AG457" s="125" t="str">
        <f t="shared" ref="AG457:AG520" si="181">IF(X457="","",AG$8)</f>
        <v/>
      </c>
      <c r="AH457" s="125">
        <f t="shared" ref="AH457:AH520" ca="1" si="182">IF(Y457="","",AH$8)</f>
        <v>7168.0761084809337</v>
      </c>
      <c r="AI457" s="125" t="str">
        <f t="shared" ref="AI457:AI520" si="183">IF(Z457="","",AI$8)</f>
        <v/>
      </c>
      <c r="AJ457" s="125" t="str">
        <f t="shared" ref="AJ457:AJ520" si="184">IF(AA457="","",AJ$8)</f>
        <v/>
      </c>
      <c r="AK457" s="125" t="str">
        <f t="shared" ref="AK457:AK520" si="185">IF(AB457="","",AK$8)</f>
        <v/>
      </c>
      <c r="AL457" s="125" t="str">
        <f t="shared" ref="AL457:AL520" si="186">IF(AC457="","",AL$8)</f>
        <v/>
      </c>
      <c r="AM457" s="126" t="str">
        <f t="shared" ref="AM457:AM520" si="187">IF(AD457="","",AM$8)</f>
        <v/>
      </c>
      <c r="AN457" s="342">
        <f t="shared" ref="AN457:AN520" ca="1" si="188">SUM(AF457:AM457)</f>
        <v>7168.0761084809337</v>
      </c>
      <c r="AO457" s="290"/>
      <c r="AP457" s="503" t="str">
        <f t="shared" si="164"/>
        <v/>
      </c>
      <c r="AQ457" s="504" t="str">
        <f t="shared" si="165"/>
        <v/>
      </c>
      <c r="AR457" s="504">
        <f t="shared" ca="1" si="166"/>
        <v>42766.528749668119</v>
      </c>
      <c r="AS457" s="504" t="str">
        <f t="shared" si="167"/>
        <v/>
      </c>
      <c r="AT457" s="504" t="str">
        <f t="shared" si="168"/>
        <v/>
      </c>
      <c r="AU457" s="504" t="str">
        <f t="shared" si="169"/>
        <v/>
      </c>
      <c r="AV457" s="504" t="str">
        <f t="shared" si="170"/>
        <v/>
      </c>
      <c r="AW457" s="504" t="str">
        <f t="shared" si="171"/>
        <v/>
      </c>
      <c r="AX457" s="507">
        <f t="shared" ca="1" si="172"/>
        <v>42766.528749668119</v>
      </c>
      <c r="AY457" s="290"/>
    </row>
    <row r="458" spans="1:51" x14ac:dyDescent="0.35">
      <c r="A458" s="290"/>
      <c r="B458" s="476" t="s">
        <v>444</v>
      </c>
      <c r="C458" s="477" t="s">
        <v>3018</v>
      </c>
      <c r="D458" s="103" t="s">
        <v>254</v>
      </c>
      <c r="E458" s="103"/>
      <c r="F458" s="360" t="s">
        <v>403</v>
      </c>
      <c r="G458" s="360">
        <v>200</v>
      </c>
      <c r="H458" s="360"/>
      <c r="I458" s="360" t="s">
        <v>2453</v>
      </c>
      <c r="J458" s="104"/>
      <c r="K458" s="431">
        <v>92.7376</v>
      </c>
      <c r="L458" s="138" t="str">
        <f t="shared" si="173"/>
        <v/>
      </c>
      <c r="M458" s="139">
        <f t="shared" si="175"/>
        <v>0</v>
      </c>
      <c r="N458" s="140">
        <f t="shared" si="174"/>
        <v>336.63763059084124</v>
      </c>
      <c r="O458" s="337">
        <f t="shared" si="179"/>
        <v>31218.965930681199</v>
      </c>
      <c r="P458" s="109">
        <v>1</v>
      </c>
      <c r="Q458" s="143">
        <f t="shared" si="176"/>
        <v>31218.965930681199</v>
      </c>
      <c r="R458" s="111">
        <v>0.13</v>
      </c>
      <c r="S458" s="139">
        <f t="shared" si="177"/>
        <v>35277.431501669751</v>
      </c>
      <c r="T458" s="428"/>
      <c r="U458" s="147">
        <f t="shared" si="178"/>
        <v>35277.431501669751</v>
      </c>
      <c r="V458" s="290"/>
      <c r="W458" s="115"/>
      <c r="X458" s="116"/>
      <c r="Y458" s="116" t="s">
        <v>115</v>
      </c>
      <c r="Z458" s="116"/>
      <c r="AA458" s="116"/>
      <c r="AB458" s="116"/>
      <c r="AC458" s="116"/>
      <c r="AD458" s="117"/>
      <c r="AE458" s="296"/>
      <c r="AF458" s="124" t="str">
        <f t="shared" si="180"/>
        <v/>
      </c>
      <c r="AG458" s="125" t="str">
        <f t="shared" si="181"/>
        <v/>
      </c>
      <c r="AH458" s="125">
        <f t="shared" ca="1" si="182"/>
        <v>7168.0761084809337</v>
      </c>
      <c r="AI458" s="125" t="str">
        <f t="shared" si="183"/>
        <v/>
      </c>
      <c r="AJ458" s="125" t="str">
        <f t="shared" si="184"/>
        <v/>
      </c>
      <c r="AK458" s="125" t="str">
        <f t="shared" si="185"/>
        <v/>
      </c>
      <c r="AL458" s="125" t="str">
        <f t="shared" si="186"/>
        <v/>
      </c>
      <c r="AM458" s="126" t="str">
        <f t="shared" si="187"/>
        <v/>
      </c>
      <c r="AN458" s="342">
        <f t="shared" ca="1" si="188"/>
        <v>7168.0761084809337</v>
      </c>
      <c r="AO458" s="290"/>
      <c r="AP458" s="503" t="str">
        <f t="shared" si="164"/>
        <v/>
      </c>
      <c r="AQ458" s="504" t="str">
        <f t="shared" si="165"/>
        <v/>
      </c>
      <c r="AR458" s="504">
        <f t="shared" ca="1" si="166"/>
        <v>35277.431501669751</v>
      </c>
      <c r="AS458" s="504" t="str">
        <f t="shared" si="167"/>
        <v/>
      </c>
      <c r="AT458" s="504" t="str">
        <f t="shared" si="168"/>
        <v/>
      </c>
      <c r="AU458" s="504" t="str">
        <f t="shared" si="169"/>
        <v/>
      </c>
      <c r="AV458" s="504" t="str">
        <f t="shared" si="170"/>
        <v/>
      </c>
      <c r="AW458" s="504" t="str">
        <f t="shared" si="171"/>
        <v/>
      </c>
      <c r="AX458" s="507">
        <f t="shared" ca="1" si="172"/>
        <v>35277.431501669751</v>
      </c>
      <c r="AY458" s="290"/>
    </row>
    <row r="459" spans="1:51" x14ac:dyDescent="0.35">
      <c r="A459" s="290"/>
      <c r="B459" s="476" t="s">
        <v>445</v>
      </c>
      <c r="C459" s="477" t="e">
        <v>#N/A</v>
      </c>
      <c r="D459" s="103" t="s">
        <v>254</v>
      </c>
      <c r="E459" s="103"/>
      <c r="F459" s="360" t="s">
        <v>403</v>
      </c>
      <c r="G459" s="360">
        <v>375</v>
      </c>
      <c r="H459" s="360"/>
      <c r="I459" s="360" t="s">
        <v>2447</v>
      </c>
      <c r="J459" s="104"/>
      <c r="K459" s="431">
        <v>49.612400000000001</v>
      </c>
      <c r="L459" s="138" t="str">
        <f t="shared" si="173"/>
        <v/>
      </c>
      <c r="M459" s="139">
        <f t="shared" si="175"/>
        <v>0</v>
      </c>
      <c r="N459" s="140">
        <f t="shared" si="174"/>
        <v>988.69413250924413</v>
      </c>
      <c r="O459" s="337">
        <f t="shared" si="179"/>
        <v>49051.488779701627</v>
      </c>
      <c r="P459" s="109">
        <v>1</v>
      </c>
      <c r="Q459" s="143">
        <f t="shared" si="176"/>
        <v>49051.488779701627</v>
      </c>
      <c r="R459" s="111">
        <v>0.13</v>
      </c>
      <c r="S459" s="139">
        <f t="shared" si="177"/>
        <v>55428.182321062835</v>
      </c>
      <c r="T459" s="428"/>
      <c r="U459" s="147">
        <f t="shared" si="178"/>
        <v>55428.182321062835</v>
      </c>
      <c r="V459" s="290"/>
      <c r="W459" s="115"/>
      <c r="X459" s="116"/>
      <c r="Y459" s="116" t="s">
        <v>115</v>
      </c>
      <c r="Z459" s="116"/>
      <c r="AA459" s="116"/>
      <c r="AB459" s="116"/>
      <c r="AC459" s="116"/>
      <c r="AD459" s="117"/>
      <c r="AE459" s="296"/>
      <c r="AF459" s="124" t="str">
        <f t="shared" si="180"/>
        <v/>
      </c>
      <c r="AG459" s="125" t="str">
        <f t="shared" si="181"/>
        <v/>
      </c>
      <c r="AH459" s="125">
        <f t="shared" ca="1" si="182"/>
        <v>7168.0761084809337</v>
      </c>
      <c r="AI459" s="125" t="str">
        <f t="shared" si="183"/>
        <v/>
      </c>
      <c r="AJ459" s="125" t="str">
        <f t="shared" si="184"/>
        <v/>
      </c>
      <c r="AK459" s="125" t="str">
        <f t="shared" si="185"/>
        <v/>
      </c>
      <c r="AL459" s="125" t="str">
        <f t="shared" si="186"/>
        <v/>
      </c>
      <c r="AM459" s="126" t="str">
        <f t="shared" si="187"/>
        <v/>
      </c>
      <c r="AN459" s="342">
        <f t="shared" ca="1" si="188"/>
        <v>7168.0761084809337</v>
      </c>
      <c r="AO459" s="290"/>
      <c r="AP459" s="503" t="str">
        <f t="shared" ref="AP459:AP522" si="189">IF(W459="","",IFERROR(W459*$U459,$U459/$AN459*AF459))</f>
        <v/>
      </c>
      <c r="AQ459" s="504" t="str">
        <f t="shared" ref="AQ459:AQ522" si="190">IF(X459="","",IFERROR(X459*$U459,$U459/$AN459*AG459))</f>
        <v/>
      </c>
      <c r="AR459" s="504">
        <f t="shared" ref="AR459:AR522" ca="1" si="191">IF(Y459="","",IFERROR(Y459*$U459,$U459/$AN459*AH459))</f>
        <v>55428.182321062835</v>
      </c>
      <c r="AS459" s="504" t="str">
        <f t="shared" ref="AS459:AS522" si="192">IF(Z459="","",IFERROR(Z459*$U459,$U459/$AN459*AI459))</f>
        <v/>
      </c>
      <c r="AT459" s="504" t="str">
        <f t="shared" ref="AT459:AT522" si="193">IF(AA459="","",IFERROR(AA459*$U459,$U459/$AN459*AJ459))</f>
        <v/>
      </c>
      <c r="AU459" s="504" t="str">
        <f t="shared" ref="AU459:AU522" si="194">IF(AB459="","",IFERROR(AB459*$U459,$U459/$AN459*AK459))</f>
        <v/>
      </c>
      <c r="AV459" s="504" t="str">
        <f t="shared" ref="AV459:AV522" si="195">IF(AC459="","",IFERROR(AC459*$U459,$U459/$AN459*AL459))</f>
        <v/>
      </c>
      <c r="AW459" s="504" t="str">
        <f t="shared" ref="AW459:AW522" si="196">IF(AD459="","",IFERROR(AD459*$U459,$U459/$AN459*AM459))</f>
        <v/>
      </c>
      <c r="AX459" s="507">
        <f t="shared" ref="AX459:AX522" ca="1" si="197">SUM(AP459:AW459)</f>
        <v>55428.182321062835</v>
      </c>
      <c r="AY459" s="290"/>
    </row>
    <row r="460" spans="1:51" x14ac:dyDescent="0.35">
      <c r="A460" s="290"/>
      <c r="B460" s="476" t="s">
        <v>446</v>
      </c>
      <c r="C460" s="477" t="e">
        <v>#N/A</v>
      </c>
      <c r="D460" s="103" t="s">
        <v>254</v>
      </c>
      <c r="E460" s="103"/>
      <c r="F460" s="360" t="s">
        <v>403</v>
      </c>
      <c r="G460" s="360">
        <v>450</v>
      </c>
      <c r="H460" s="360"/>
      <c r="I460" s="360" t="s">
        <v>2449</v>
      </c>
      <c r="J460" s="104"/>
      <c r="K460" s="431">
        <v>66.611900000000006</v>
      </c>
      <c r="L460" s="138" t="str">
        <f t="shared" si="173"/>
        <v/>
      </c>
      <c r="M460" s="139">
        <f t="shared" si="175"/>
        <v>0</v>
      </c>
      <c r="N460" s="140">
        <f t="shared" si="174"/>
        <v>1163.0714802465704</v>
      </c>
      <c r="O460" s="337">
        <f t="shared" si="179"/>
        <v>77474.401135036533</v>
      </c>
      <c r="P460" s="109">
        <v>1</v>
      </c>
      <c r="Q460" s="143">
        <f t="shared" si="176"/>
        <v>77474.401135036533</v>
      </c>
      <c r="R460" s="111">
        <v>0.13</v>
      </c>
      <c r="S460" s="139">
        <f t="shared" si="177"/>
        <v>87546.073282591271</v>
      </c>
      <c r="T460" s="428"/>
      <c r="U460" s="147">
        <f t="shared" si="178"/>
        <v>87546.073282591271</v>
      </c>
      <c r="V460" s="290"/>
      <c r="W460" s="115"/>
      <c r="X460" s="116"/>
      <c r="Y460" s="116" t="s">
        <v>115</v>
      </c>
      <c r="Z460" s="116"/>
      <c r="AA460" s="116"/>
      <c r="AB460" s="116"/>
      <c r="AC460" s="116"/>
      <c r="AD460" s="117"/>
      <c r="AE460" s="296"/>
      <c r="AF460" s="124" t="str">
        <f t="shared" si="180"/>
        <v/>
      </c>
      <c r="AG460" s="125" t="str">
        <f t="shared" si="181"/>
        <v/>
      </c>
      <c r="AH460" s="125">
        <f t="shared" ca="1" si="182"/>
        <v>7168.0761084809337</v>
      </c>
      <c r="AI460" s="125" t="str">
        <f t="shared" si="183"/>
        <v/>
      </c>
      <c r="AJ460" s="125" t="str">
        <f t="shared" si="184"/>
        <v/>
      </c>
      <c r="AK460" s="125" t="str">
        <f t="shared" si="185"/>
        <v/>
      </c>
      <c r="AL460" s="125" t="str">
        <f t="shared" si="186"/>
        <v/>
      </c>
      <c r="AM460" s="126" t="str">
        <f t="shared" si="187"/>
        <v/>
      </c>
      <c r="AN460" s="342">
        <f t="shared" ca="1" si="188"/>
        <v>7168.0761084809337</v>
      </c>
      <c r="AO460" s="290"/>
      <c r="AP460" s="503" t="str">
        <f t="shared" si="189"/>
        <v/>
      </c>
      <c r="AQ460" s="504" t="str">
        <f t="shared" si="190"/>
        <v/>
      </c>
      <c r="AR460" s="504">
        <f t="shared" ca="1" si="191"/>
        <v>87546.073282591271</v>
      </c>
      <c r="AS460" s="504" t="str">
        <f t="shared" si="192"/>
        <v/>
      </c>
      <c r="AT460" s="504" t="str">
        <f t="shared" si="193"/>
        <v/>
      </c>
      <c r="AU460" s="504" t="str">
        <f t="shared" si="194"/>
        <v/>
      </c>
      <c r="AV460" s="504" t="str">
        <f t="shared" si="195"/>
        <v/>
      </c>
      <c r="AW460" s="504" t="str">
        <f t="shared" si="196"/>
        <v/>
      </c>
      <c r="AX460" s="507">
        <f t="shared" ca="1" si="197"/>
        <v>87546.073282591271</v>
      </c>
      <c r="AY460" s="290"/>
    </row>
    <row r="461" spans="1:51" x14ac:dyDescent="0.35">
      <c r="A461" s="290"/>
      <c r="B461" s="476" t="s">
        <v>447</v>
      </c>
      <c r="C461" s="477" t="e">
        <v>#N/A</v>
      </c>
      <c r="D461" s="103" t="s">
        <v>254</v>
      </c>
      <c r="E461" s="103"/>
      <c r="F461" s="360" t="s">
        <v>403</v>
      </c>
      <c r="G461" s="360">
        <v>375</v>
      </c>
      <c r="H461" s="360"/>
      <c r="I461" s="360" t="s">
        <v>2447</v>
      </c>
      <c r="J461" s="104"/>
      <c r="K461" s="431">
        <v>1605.17</v>
      </c>
      <c r="L461" s="138" t="str">
        <f t="shared" si="173"/>
        <v/>
      </c>
      <c r="M461" s="139">
        <f t="shared" si="175"/>
        <v>0</v>
      </c>
      <c r="N461" s="140">
        <f t="shared" si="174"/>
        <v>988.69413250924413</v>
      </c>
      <c r="O461" s="337">
        <f t="shared" si="179"/>
        <v>1587022.1606798635</v>
      </c>
      <c r="P461" s="109">
        <v>1</v>
      </c>
      <c r="Q461" s="143">
        <f t="shared" si="176"/>
        <v>1587022.1606798635</v>
      </c>
      <c r="R461" s="111">
        <v>0.13</v>
      </c>
      <c r="S461" s="139">
        <f t="shared" si="177"/>
        <v>1793335.0415682457</v>
      </c>
      <c r="T461" s="428"/>
      <c r="U461" s="147">
        <f t="shared" si="178"/>
        <v>1793335.0415682457</v>
      </c>
      <c r="V461" s="290"/>
      <c r="W461" s="115"/>
      <c r="X461" s="116"/>
      <c r="Y461" s="116" t="s">
        <v>115</v>
      </c>
      <c r="Z461" s="116"/>
      <c r="AA461" s="116"/>
      <c r="AB461" s="116"/>
      <c r="AC461" s="116"/>
      <c r="AD461" s="117"/>
      <c r="AE461" s="296"/>
      <c r="AF461" s="124" t="str">
        <f t="shared" si="180"/>
        <v/>
      </c>
      <c r="AG461" s="125" t="str">
        <f t="shared" si="181"/>
        <v/>
      </c>
      <c r="AH461" s="125">
        <f t="shared" ca="1" si="182"/>
        <v>7168.0761084809337</v>
      </c>
      <c r="AI461" s="125" t="str">
        <f t="shared" si="183"/>
        <v/>
      </c>
      <c r="AJ461" s="125" t="str">
        <f t="shared" si="184"/>
        <v/>
      </c>
      <c r="AK461" s="125" t="str">
        <f t="shared" si="185"/>
        <v/>
      </c>
      <c r="AL461" s="125" t="str">
        <f t="shared" si="186"/>
        <v/>
      </c>
      <c r="AM461" s="126" t="str">
        <f t="shared" si="187"/>
        <v/>
      </c>
      <c r="AN461" s="342">
        <f t="shared" ca="1" si="188"/>
        <v>7168.0761084809337</v>
      </c>
      <c r="AO461" s="290"/>
      <c r="AP461" s="503" t="str">
        <f t="shared" si="189"/>
        <v/>
      </c>
      <c r="AQ461" s="504" t="str">
        <f t="shared" si="190"/>
        <v/>
      </c>
      <c r="AR461" s="504">
        <f t="shared" ca="1" si="191"/>
        <v>1793335.0415682457</v>
      </c>
      <c r="AS461" s="504" t="str">
        <f t="shared" si="192"/>
        <v/>
      </c>
      <c r="AT461" s="504" t="str">
        <f t="shared" si="193"/>
        <v/>
      </c>
      <c r="AU461" s="504" t="str">
        <f t="shared" si="194"/>
        <v/>
      </c>
      <c r="AV461" s="504" t="str">
        <f t="shared" si="195"/>
        <v/>
      </c>
      <c r="AW461" s="504" t="str">
        <f t="shared" si="196"/>
        <v/>
      </c>
      <c r="AX461" s="507">
        <f t="shared" ca="1" si="197"/>
        <v>1793335.0415682457</v>
      </c>
      <c r="AY461" s="290"/>
    </row>
    <row r="462" spans="1:51" x14ac:dyDescent="0.35">
      <c r="A462" s="290"/>
      <c r="B462" s="476" t="s">
        <v>448</v>
      </c>
      <c r="C462" s="477" t="e">
        <v>#N/A</v>
      </c>
      <c r="D462" s="103" t="s">
        <v>254</v>
      </c>
      <c r="E462" s="103"/>
      <c r="F462" s="360" t="s">
        <v>403</v>
      </c>
      <c r="G462" s="360">
        <v>525</v>
      </c>
      <c r="H462" s="360"/>
      <c r="I462" s="360" t="s">
        <v>2451</v>
      </c>
      <c r="J462" s="104"/>
      <c r="K462" s="431">
        <v>325.351</v>
      </c>
      <c r="L462" s="138" t="str">
        <f t="shared" si="173"/>
        <v/>
      </c>
      <c r="M462" s="139">
        <f t="shared" si="175"/>
        <v>0</v>
      </c>
      <c r="N462" s="140">
        <f t="shared" si="174"/>
        <v>1407.7750497464763</v>
      </c>
      <c r="O462" s="337">
        <f t="shared" si="179"/>
        <v>458021.02021006582</v>
      </c>
      <c r="P462" s="109">
        <v>1</v>
      </c>
      <c r="Q462" s="143">
        <f t="shared" si="176"/>
        <v>458021.02021006582</v>
      </c>
      <c r="R462" s="111">
        <v>0.13</v>
      </c>
      <c r="S462" s="139">
        <f t="shared" si="177"/>
        <v>517563.75283737434</v>
      </c>
      <c r="T462" s="428"/>
      <c r="U462" s="147">
        <f t="shared" si="178"/>
        <v>517563.75283737434</v>
      </c>
      <c r="V462" s="290"/>
      <c r="W462" s="115"/>
      <c r="X462" s="116"/>
      <c r="Y462" s="116" t="s">
        <v>115</v>
      </c>
      <c r="Z462" s="116"/>
      <c r="AA462" s="116"/>
      <c r="AB462" s="116"/>
      <c r="AC462" s="116"/>
      <c r="AD462" s="117"/>
      <c r="AE462" s="296"/>
      <c r="AF462" s="124" t="str">
        <f t="shared" si="180"/>
        <v/>
      </c>
      <c r="AG462" s="125" t="str">
        <f t="shared" si="181"/>
        <v/>
      </c>
      <c r="AH462" s="125">
        <f t="shared" ca="1" si="182"/>
        <v>7168.0761084809337</v>
      </c>
      <c r="AI462" s="125" t="str">
        <f t="shared" si="183"/>
        <v/>
      </c>
      <c r="AJ462" s="125" t="str">
        <f t="shared" si="184"/>
        <v/>
      </c>
      <c r="AK462" s="125" t="str">
        <f t="shared" si="185"/>
        <v/>
      </c>
      <c r="AL462" s="125" t="str">
        <f t="shared" si="186"/>
        <v/>
      </c>
      <c r="AM462" s="126" t="str">
        <f t="shared" si="187"/>
        <v/>
      </c>
      <c r="AN462" s="342">
        <f t="shared" ca="1" si="188"/>
        <v>7168.0761084809337</v>
      </c>
      <c r="AO462" s="290"/>
      <c r="AP462" s="503" t="str">
        <f t="shared" si="189"/>
        <v/>
      </c>
      <c r="AQ462" s="504" t="str">
        <f t="shared" si="190"/>
        <v/>
      </c>
      <c r="AR462" s="504">
        <f t="shared" ca="1" si="191"/>
        <v>517563.75283737428</v>
      </c>
      <c r="AS462" s="504" t="str">
        <f t="shared" si="192"/>
        <v/>
      </c>
      <c r="AT462" s="504" t="str">
        <f t="shared" si="193"/>
        <v/>
      </c>
      <c r="AU462" s="504" t="str">
        <f t="shared" si="194"/>
        <v/>
      </c>
      <c r="AV462" s="504" t="str">
        <f t="shared" si="195"/>
        <v/>
      </c>
      <c r="AW462" s="504" t="str">
        <f t="shared" si="196"/>
        <v/>
      </c>
      <c r="AX462" s="507">
        <f t="shared" ca="1" si="197"/>
        <v>517563.75283737428</v>
      </c>
      <c r="AY462" s="290"/>
    </row>
    <row r="463" spans="1:51" x14ac:dyDescent="0.35">
      <c r="A463" s="290"/>
      <c r="B463" s="476" t="s">
        <v>449</v>
      </c>
      <c r="C463" s="477" t="s">
        <v>3019</v>
      </c>
      <c r="D463" s="103" t="s">
        <v>254</v>
      </c>
      <c r="E463" s="103"/>
      <c r="F463" s="360" t="s">
        <v>403</v>
      </c>
      <c r="G463" s="360">
        <v>525</v>
      </c>
      <c r="H463" s="360"/>
      <c r="I463" s="360" t="s">
        <v>2451</v>
      </c>
      <c r="J463" s="104"/>
      <c r="K463" s="431">
        <v>1263.67</v>
      </c>
      <c r="L463" s="138" t="str">
        <f t="shared" si="173"/>
        <v/>
      </c>
      <c r="M463" s="139">
        <f t="shared" si="175"/>
        <v>0</v>
      </c>
      <c r="N463" s="140">
        <f t="shared" si="174"/>
        <v>1407.7750497464763</v>
      </c>
      <c r="O463" s="337">
        <f t="shared" si="179"/>
        <v>1778963.0971131297</v>
      </c>
      <c r="P463" s="109">
        <v>1</v>
      </c>
      <c r="Q463" s="143">
        <f t="shared" si="176"/>
        <v>1778963.0971131297</v>
      </c>
      <c r="R463" s="111">
        <v>0.13</v>
      </c>
      <c r="S463" s="139">
        <f t="shared" si="177"/>
        <v>2010228.2997378365</v>
      </c>
      <c r="T463" s="428"/>
      <c r="U463" s="147">
        <f t="shared" si="178"/>
        <v>2010228.2997378365</v>
      </c>
      <c r="V463" s="290"/>
      <c r="W463" s="115"/>
      <c r="X463" s="116"/>
      <c r="Y463" s="116" t="s">
        <v>115</v>
      </c>
      <c r="Z463" s="116"/>
      <c r="AA463" s="116"/>
      <c r="AB463" s="116"/>
      <c r="AC463" s="116"/>
      <c r="AD463" s="117"/>
      <c r="AE463" s="296"/>
      <c r="AF463" s="124" t="str">
        <f t="shared" si="180"/>
        <v/>
      </c>
      <c r="AG463" s="125" t="str">
        <f t="shared" si="181"/>
        <v/>
      </c>
      <c r="AH463" s="125">
        <f t="shared" ca="1" si="182"/>
        <v>7168.0761084809337</v>
      </c>
      <c r="AI463" s="125" t="str">
        <f t="shared" si="183"/>
        <v/>
      </c>
      <c r="AJ463" s="125" t="str">
        <f t="shared" si="184"/>
        <v/>
      </c>
      <c r="AK463" s="125" t="str">
        <f t="shared" si="185"/>
        <v/>
      </c>
      <c r="AL463" s="125" t="str">
        <f t="shared" si="186"/>
        <v/>
      </c>
      <c r="AM463" s="126" t="str">
        <f t="shared" si="187"/>
        <v/>
      </c>
      <c r="AN463" s="342">
        <f t="shared" ca="1" si="188"/>
        <v>7168.0761084809337</v>
      </c>
      <c r="AO463" s="290"/>
      <c r="AP463" s="503" t="str">
        <f t="shared" si="189"/>
        <v/>
      </c>
      <c r="AQ463" s="504" t="str">
        <f t="shared" si="190"/>
        <v/>
      </c>
      <c r="AR463" s="504">
        <f t="shared" ca="1" si="191"/>
        <v>2010228.2997378365</v>
      </c>
      <c r="AS463" s="504" t="str">
        <f t="shared" si="192"/>
        <v/>
      </c>
      <c r="AT463" s="504" t="str">
        <f t="shared" si="193"/>
        <v/>
      </c>
      <c r="AU463" s="504" t="str">
        <f t="shared" si="194"/>
        <v/>
      </c>
      <c r="AV463" s="504" t="str">
        <f t="shared" si="195"/>
        <v/>
      </c>
      <c r="AW463" s="504" t="str">
        <f t="shared" si="196"/>
        <v/>
      </c>
      <c r="AX463" s="507">
        <f t="shared" ca="1" si="197"/>
        <v>2010228.2997378365</v>
      </c>
      <c r="AY463" s="290"/>
    </row>
    <row r="464" spans="1:51" x14ac:dyDescent="0.35">
      <c r="A464" s="290"/>
      <c r="B464" s="476" t="s">
        <v>450</v>
      </c>
      <c r="C464" s="477" t="s">
        <v>3020</v>
      </c>
      <c r="D464" s="103" t="s">
        <v>254</v>
      </c>
      <c r="E464" s="103"/>
      <c r="F464" s="360" t="s">
        <v>403</v>
      </c>
      <c r="G464" s="360">
        <v>225</v>
      </c>
      <c r="H464" s="360"/>
      <c r="I464" s="360" t="s">
        <v>2443</v>
      </c>
      <c r="J464" s="104"/>
      <c r="K464" s="431">
        <v>86.509200000000007</v>
      </c>
      <c r="L464" s="138" t="str">
        <f t="shared" si="173"/>
        <v/>
      </c>
      <c r="M464" s="139">
        <f t="shared" si="175"/>
        <v>0</v>
      </c>
      <c r="N464" s="140">
        <f t="shared" si="174"/>
        <v>430.41982199089034</v>
      </c>
      <c r="O464" s="337">
        <f t="shared" si="179"/>
        <v>37235.274464574337</v>
      </c>
      <c r="P464" s="109">
        <v>1</v>
      </c>
      <c r="Q464" s="143">
        <f t="shared" si="176"/>
        <v>37235.274464574337</v>
      </c>
      <c r="R464" s="111">
        <v>0.13</v>
      </c>
      <c r="S464" s="139">
        <f t="shared" si="177"/>
        <v>42075.860144968996</v>
      </c>
      <c r="T464" s="428"/>
      <c r="U464" s="147">
        <f t="shared" si="178"/>
        <v>42075.860144968996</v>
      </c>
      <c r="V464" s="290"/>
      <c r="W464" s="115"/>
      <c r="X464" s="116"/>
      <c r="Y464" s="116" t="s">
        <v>115</v>
      </c>
      <c r="Z464" s="116"/>
      <c r="AA464" s="116"/>
      <c r="AB464" s="116"/>
      <c r="AC464" s="116"/>
      <c r="AD464" s="117"/>
      <c r="AE464" s="296"/>
      <c r="AF464" s="124" t="str">
        <f t="shared" si="180"/>
        <v/>
      </c>
      <c r="AG464" s="125" t="str">
        <f t="shared" si="181"/>
        <v/>
      </c>
      <c r="AH464" s="125">
        <f t="shared" ca="1" si="182"/>
        <v>7168.0761084809337</v>
      </c>
      <c r="AI464" s="125" t="str">
        <f t="shared" si="183"/>
        <v/>
      </c>
      <c r="AJ464" s="125" t="str">
        <f t="shared" si="184"/>
        <v/>
      </c>
      <c r="AK464" s="125" t="str">
        <f t="shared" si="185"/>
        <v/>
      </c>
      <c r="AL464" s="125" t="str">
        <f t="shared" si="186"/>
        <v/>
      </c>
      <c r="AM464" s="126" t="str">
        <f t="shared" si="187"/>
        <v/>
      </c>
      <c r="AN464" s="342">
        <f t="shared" ca="1" si="188"/>
        <v>7168.0761084809337</v>
      </c>
      <c r="AO464" s="290"/>
      <c r="AP464" s="503" t="str">
        <f t="shared" si="189"/>
        <v/>
      </c>
      <c r="AQ464" s="504" t="str">
        <f t="shared" si="190"/>
        <v/>
      </c>
      <c r="AR464" s="504">
        <f t="shared" ca="1" si="191"/>
        <v>42075.860144968996</v>
      </c>
      <c r="AS464" s="504" t="str">
        <f t="shared" si="192"/>
        <v/>
      </c>
      <c r="AT464" s="504" t="str">
        <f t="shared" si="193"/>
        <v/>
      </c>
      <c r="AU464" s="504" t="str">
        <f t="shared" si="194"/>
        <v/>
      </c>
      <c r="AV464" s="504" t="str">
        <f t="shared" si="195"/>
        <v/>
      </c>
      <c r="AW464" s="504" t="str">
        <f t="shared" si="196"/>
        <v/>
      </c>
      <c r="AX464" s="507">
        <f t="shared" ca="1" si="197"/>
        <v>42075.860144968996</v>
      </c>
      <c r="AY464" s="290"/>
    </row>
    <row r="465" spans="1:51" x14ac:dyDescent="0.35">
      <c r="A465" s="290"/>
      <c r="B465" s="476" t="s">
        <v>451</v>
      </c>
      <c r="C465" s="477" t="s">
        <v>3021</v>
      </c>
      <c r="D465" s="103" t="s">
        <v>254</v>
      </c>
      <c r="E465" s="103"/>
      <c r="F465" s="360" t="s">
        <v>403</v>
      </c>
      <c r="G465" s="360">
        <v>300</v>
      </c>
      <c r="H465" s="360"/>
      <c r="I465" s="360" t="s">
        <v>2445</v>
      </c>
      <c r="J465" s="104"/>
      <c r="K465" s="431">
        <v>95.211799999999997</v>
      </c>
      <c r="L465" s="138" t="str">
        <f t="shared" si="173"/>
        <v/>
      </c>
      <c r="M465" s="139">
        <f t="shared" si="175"/>
        <v>0</v>
      </c>
      <c r="N465" s="140">
        <f t="shared" si="174"/>
        <v>761.56864452083062</v>
      </c>
      <c r="O465" s="337">
        <f t="shared" si="179"/>
        <v>72510.321468388414</v>
      </c>
      <c r="P465" s="109">
        <v>1</v>
      </c>
      <c r="Q465" s="143">
        <f t="shared" si="176"/>
        <v>72510.321468388414</v>
      </c>
      <c r="R465" s="111">
        <v>0.13</v>
      </c>
      <c r="S465" s="139">
        <f t="shared" si="177"/>
        <v>81936.663259278896</v>
      </c>
      <c r="T465" s="428"/>
      <c r="U465" s="147">
        <f t="shared" si="178"/>
        <v>81936.663259278896</v>
      </c>
      <c r="V465" s="290"/>
      <c r="W465" s="115"/>
      <c r="X465" s="116"/>
      <c r="Y465" s="116" t="s">
        <v>115</v>
      </c>
      <c r="Z465" s="116"/>
      <c r="AA465" s="116"/>
      <c r="AB465" s="116"/>
      <c r="AC465" s="116"/>
      <c r="AD465" s="117"/>
      <c r="AE465" s="296"/>
      <c r="AF465" s="124" t="str">
        <f t="shared" si="180"/>
        <v/>
      </c>
      <c r="AG465" s="125" t="str">
        <f t="shared" si="181"/>
        <v/>
      </c>
      <c r="AH465" s="125">
        <f t="shared" ca="1" si="182"/>
        <v>7168.0761084809337</v>
      </c>
      <c r="AI465" s="125" t="str">
        <f t="shared" si="183"/>
        <v/>
      </c>
      <c r="AJ465" s="125" t="str">
        <f t="shared" si="184"/>
        <v/>
      </c>
      <c r="AK465" s="125" t="str">
        <f t="shared" si="185"/>
        <v/>
      </c>
      <c r="AL465" s="125" t="str">
        <f t="shared" si="186"/>
        <v/>
      </c>
      <c r="AM465" s="126" t="str">
        <f t="shared" si="187"/>
        <v/>
      </c>
      <c r="AN465" s="342">
        <f t="shared" ca="1" si="188"/>
        <v>7168.0761084809337</v>
      </c>
      <c r="AO465" s="290"/>
      <c r="AP465" s="503" t="str">
        <f t="shared" si="189"/>
        <v/>
      </c>
      <c r="AQ465" s="504" t="str">
        <f t="shared" si="190"/>
        <v/>
      </c>
      <c r="AR465" s="504">
        <f t="shared" ca="1" si="191"/>
        <v>81936.663259278896</v>
      </c>
      <c r="AS465" s="504" t="str">
        <f t="shared" si="192"/>
        <v/>
      </c>
      <c r="AT465" s="504" t="str">
        <f t="shared" si="193"/>
        <v/>
      </c>
      <c r="AU465" s="504" t="str">
        <f t="shared" si="194"/>
        <v/>
      </c>
      <c r="AV465" s="504" t="str">
        <f t="shared" si="195"/>
        <v/>
      </c>
      <c r="AW465" s="504" t="str">
        <f t="shared" si="196"/>
        <v/>
      </c>
      <c r="AX465" s="507">
        <f t="shared" ca="1" si="197"/>
        <v>81936.663259278896</v>
      </c>
      <c r="AY465" s="290"/>
    </row>
    <row r="466" spans="1:51" x14ac:dyDescent="0.35">
      <c r="A466" s="290"/>
      <c r="B466" s="476" t="s">
        <v>452</v>
      </c>
      <c r="C466" s="477" t="s">
        <v>3022</v>
      </c>
      <c r="D466" s="103" t="s">
        <v>254</v>
      </c>
      <c r="E466" s="103"/>
      <c r="F466" s="360" t="s">
        <v>403</v>
      </c>
      <c r="G466" s="360">
        <v>300</v>
      </c>
      <c r="H466" s="360"/>
      <c r="I466" s="360" t="s">
        <v>2445</v>
      </c>
      <c r="J466" s="104"/>
      <c r="K466" s="431">
        <v>98.687100000000001</v>
      </c>
      <c r="L466" s="138" t="str">
        <f t="shared" si="173"/>
        <v/>
      </c>
      <c r="M466" s="139">
        <f t="shared" si="175"/>
        <v>0</v>
      </c>
      <c r="N466" s="140">
        <f t="shared" si="174"/>
        <v>761.56864452083062</v>
      </c>
      <c r="O466" s="337">
        <f t="shared" si="179"/>
        <v>75157.000978691663</v>
      </c>
      <c r="P466" s="109">
        <v>1</v>
      </c>
      <c r="Q466" s="143">
        <f t="shared" si="176"/>
        <v>75157.000978691663</v>
      </c>
      <c r="R466" s="111">
        <v>0.13</v>
      </c>
      <c r="S466" s="139">
        <f t="shared" si="177"/>
        <v>84927.411105921565</v>
      </c>
      <c r="T466" s="428"/>
      <c r="U466" s="147">
        <f t="shared" si="178"/>
        <v>84927.411105921565</v>
      </c>
      <c r="V466" s="290"/>
      <c r="W466" s="115"/>
      <c r="X466" s="116"/>
      <c r="Y466" s="116" t="s">
        <v>115</v>
      </c>
      <c r="Z466" s="116"/>
      <c r="AA466" s="116"/>
      <c r="AB466" s="116"/>
      <c r="AC466" s="116"/>
      <c r="AD466" s="117"/>
      <c r="AE466" s="296"/>
      <c r="AF466" s="124" t="str">
        <f t="shared" si="180"/>
        <v/>
      </c>
      <c r="AG466" s="125" t="str">
        <f t="shared" si="181"/>
        <v/>
      </c>
      <c r="AH466" s="125">
        <f t="shared" ca="1" si="182"/>
        <v>7168.0761084809337</v>
      </c>
      <c r="AI466" s="125" t="str">
        <f t="shared" si="183"/>
        <v/>
      </c>
      <c r="AJ466" s="125" t="str">
        <f t="shared" si="184"/>
        <v/>
      </c>
      <c r="AK466" s="125" t="str">
        <f t="shared" si="185"/>
        <v/>
      </c>
      <c r="AL466" s="125" t="str">
        <f t="shared" si="186"/>
        <v/>
      </c>
      <c r="AM466" s="126" t="str">
        <f t="shared" si="187"/>
        <v/>
      </c>
      <c r="AN466" s="342">
        <f t="shared" ca="1" si="188"/>
        <v>7168.0761084809337</v>
      </c>
      <c r="AO466" s="290"/>
      <c r="AP466" s="503" t="str">
        <f t="shared" si="189"/>
        <v/>
      </c>
      <c r="AQ466" s="504" t="str">
        <f t="shared" si="190"/>
        <v/>
      </c>
      <c r="AR466" s="504">
        <f t="shared" ca="1" si="191"/>
        <v>84927.411105921565</v>
      </c>
      <c r="AS466" s="504" t="str">
        <f t="shared" si="192"/>
        <v/>
      </c>
      <c r="AT466" s="504" t="str">
        <f t="shared" si="193"/>
        <v/>
      </c>
      <c r="AU466" s="504" t="str">
        <f t="shared" si="194"/>
        <v/>
      </c>
      <c r="AV466" s="504" t="str">
        <f t="shared" si="195"/>
        <v/>
      </c>
      <c r="AW466" s="504" t="str">
        <f t="shared" si="196"/>
        <v/>
      </c>
      <c r="AX466" s="507">
        <f t="shared" ca="1" si="197"/>
        <v>84927.411105921565</v>
      </c>
      <c r="AY466" s="290"/>
    </row>
    <row r="467" spans="1:51" x14ac:dyDescent="0.35">
      <c r="A467" s="290"/>
      <c r="B467" s="476" t="s">
        <v>453</v>
      </c>
      <c r="C467" s="477" t="s">
        <v>3023</v>
      </c>
      <c r="D467" s="103" t="s">
        <v>254</v>
      </c>
      <c r="E467" s="103"/>
      <c r="F467" s="360" t="s">
        <v>403</v>
      </c>
      <c r="G467" s="360">
        <v>300</v>
      </c>
      <c r="H467" s="360"/>
      <c r="I467" s="360" t="s">
        <v>2445</v>
      </c>
      <c r="J467" s="104"/>
      <c r="K467" s="431">
        <v>102.13200000000001</v>
      </c>
      <c r="L467" s="138" t="str">
        <f t="shared" si="173"/>
        <v/>
      </c>
      <c r="M467" s="139">
        <f t="shared" si="175"/>
        <v>0</v>
      </c>
      <c r="N467" s="140">
        <f t="shared" si="174"/>
        <v>761.56864452083062</v>
      </c>
      <c r="O467" s="337">
        <f t="shared" si="179"/>
        <v>77780.528802201472</v>
      </c>
      <c r="P467" s="109">
        <v>1</v>
      </c>
      <c r="Q467" s="143">
        <f t="shared" si="176"/>
        <v>77780.528802201472</v>
      </c>
      <c r="R467" s="111">
        <v>0.13</v>
      </c>
      <c r="S467" s="139">
        <f t="shared" si="177"/>
        <v>87891.997546487648</v>
      </c>
      <c r="T467" s="428"/>
      <c r="U467" s="147">
        <f t="shared" si="178"/>
        <v>87891.997546487648</v>
      </c>
      <c r="V467" s="290"/>
      <c r="W467" s="115"/>
      <c r="X467" s="116"/>
      <c r="Y467" s="116" t="s">
        <v>115</v>
      </c>
      <c r="Z467" s="116"/>
      <c r="AA467" s="116"/>
      <c r="AB467" s="116"/>
      <c r="AC467" s="116"/>
      <c r="AD467" s="117"/>
      <c r="AE467" s="296"/>
      <c r="AF467" s="124" t="str">
        <f t="shared" si="180"/>
        <v/>
      </c>
      <c r="AG467" s="125" t="str">
        <f t="shared" si="181"/>
        <v/>
      </c>
      <c r="AH467" s="125">
        <f t="shared" ca="1" si="182"/>
        <v>7168.0761084809337</v>
      </c>
      <c r="AI467" s="125" t="str">
        <f t="shared" si="183"/>
        <v/>
      </c>
      <c r="AJ467" s="125" t="str">
        <f t="shared" si="184"/>
        <v/>
      </c>
      <c r="AK467" s="125" t="str">
        <f t="shared" si="185"/>
        <v/>
      </c>
      <c r="AL467" s="125" t="str">
        <f t="shared" si="186"/>
        <v/>
      </c>
      <c r="AM467" s="126" t="str">
        <f t="shared" si="187"/>
        <v/>
      </c>
      <c r="AN467" s="342">
        <f t="shared" ca="1" si="188"/>
        <v>7168.0761084809337</v>
      </c>
      <c r="AO467" s="290"/>
      <c r="AP467" s="503" t="str">
        <f t="shared" si="189"/>
        <v/>
      </c>
      <c r="AQ467" s="504" t="str">
        <f t="shared" si="190"/>
        <v/>
      </c>
      <c r="AR467" s="504">
        <f t="shared" ca="1" si="191"/>
        <v>87891.997546487648</v>
      </c>
      <c r="AS467" s="504" t="str">
        <f t="shared" si="192"/>
        <v/>
      </c>
      <c r="AT467" s="504" t="str">
        <f t="shared" si="193"/>
        <v/>
      </c>
      <c r="AU467" s="504" t="str">
        <f t="shared" si="194"/>
        <v/>
      </c>
      <c r="AV467" s="504" t="str">
        <f t="shared" si="195"/>
        <v/>
      </c>
      <c r="AW467" s="504" t="str">
        <f t="shared" si="196"/>
        <v/>
      </c>
      <c r="AX467" s="507">
        <f t="shared" ca="1" si="197"/>
        <v>87891.997546487648</v>
      </c>
      <c r="AY467" s="290"/>
    </row>
    <row r="468" spans="1:51" x14ac:dyDescent="0.35">
      <c r="A468" s="290"/>
      <c r="B468" s="476" t="s">
        <v>454</v>
      </c>
      <c r="C468" s="477" t="s">
        <v>3024</v>
      </c>
      <c r="D468" s="103" t="s">
        <v>254</v>
      </c>
      <c r="E468" s="103"/>
      <c r="F468" s="360" t="s">
        <v>403</v>
      </c>
      <c r="G468" s="360">
        <v>300</v>
      </c>
      <c r="H468" s="360"/>
      <c r="I468" s="360" t="s">
        <v>2445</v>
      </c>
      <c r="J468" s="104"/>
      <c r="K468" s="431">
        <v>84.645700000000005</v>
      </c>
      <c r="L468" s="138" t="str">
        <f t="shared" si="173"/>
        <v/>
      </c>
      <c r="M468" s="139">
        <f t="shared" si="175"/>
        <v>0</v>
      </c>
      <c r="N468" s="140">
        <f t="shared" si="174"/>
        <v>761.56864452083062</v>
      </c>
      <c r="O468" s="337">
        <f t="shared" si="179"/>
        <v>64463.511013516872</v>
      </c>
      <c r="P468" s="109">
        <v>1</v>
      </c>
      <c r="Q468" s="143">
        <f t="shared" si="176"/>
        <v>64463.511013516872</v>
      </c>
      <c r="R468" s="111">
        <v>0.13</v>
      </c>
      <c r="S468" s="139">
        <f t="shared" si="177"/>
        <v>72843.767445274061</v>
      </c>
      <c r="T468" s="428"/>
      <c r="U468" s="147">
        <f t="shared" si="178"/>
        <v>72843.767445274061</v>
      </c>
      <c r="V468" s="290"/>
      <c r="W468" s="115"/>
      <c r="X468" s="116"/>
      <c r="Y468" s="116" t="s">
        <v>115</v>
      </c>
      <c r="Z468" s="116"/>
      <c r="AA468" s="116"/>
      <c r="AB468" s="116"/>
      <c r="AC468" s="116"/>
      <c r="AD468" s="117"/>
      <c r="AE468" s="296"/>
      <c r="AF468" s="124" t="str">
        <f t="shared" si="180"/>
        <v/>
      </c>
      <c r="AG468" s="125" t="str">
        <f t="shared" si="181"/>
        <v/>
      </c>
      <c r="AH468" s="125">
        <f t="shared" ca="1" si="182"/>
        <v>7168.0761084809337</v>
      </c>
      <c r="AI468" s="125" t="str">
        <f t="shared" si="183"/>
        <v/>
      </c>
      <c r="AJ468" s="125" t="str">
        <f t="shared" si="184"/>
        <v/>
      </c>
      <c r="AK468" s="125" t="str">
        <f t="shared" si="185"/>
        <v/>
      </c>
      <c r="AL468" s="125" t="str">
        <f t="shared" si="186"/>
        <v/>
      </c>
      <c r="AM468" s="126" t="str">
        <f t="shared" si="187"/>
        <v/>
      </c>
      <c r="AN468" s="342">
        <f t="shared" ca="1" si="188"/>
        <v>7168.0761084809337</v>
      </c>
      <c r="AO468" s="290"/>
      <c r="AP468" s="503" t="str">
        <f t="shared" si="189"/>
        <v/>
      </c>
      <c r="AQ468" s="504" t="str">
        <f t="shared" si="190"/>
        <v/>
      </c>
      <c r="AR468" s="504">
        <f t="shared" ca="1" si="191"/>
        <v>72843.767445274061</v>
      </c>
      <c r="AS468" s="504" t="str">
        <f t="shared" si="192"/>
        <v/>
      </c>
      <c r="AT468" s="504" t="str">
        <f t="shared" si="193"/>
        <v/>
      </c>
      <c r="AU468" s="504" t="str">
        <f t="shared" si="194"/>
        <v/>
      </c>
      <c r="AV468" s="504" t="str">
        <f t="shared" si="195"/>
        <v/>
      </c>
      <c r="AW468" s="504" t="str">
        <f t="shared" si="196"/>
        <v/>
      </c>
      <c r="AX468" s="507">
        <f t="shared" ca="1" si="197"/>
        <v>72843.767445274061</v>
      </c>
      <c r="AY468" s="290"/>
    </row>
    <row r="469" spans="1:51" x14ac:dyDescent="0.35">
      <c r="A469" s="290"/>
      <c r="B469" s="476" t="s">
        <v>455</v>
      </c>
      <c r="C469" s="477" t="e">
        <v>#N/A</v>
      </c>
      <c r="D469" s="103" t="s">
        <v>254</v>
      </c>
      <c r="E469" s="103"/>
      <c r="F469" s="360" t="s">
        <v>403</v>
      </c>
      <c r="G469" s="360">
        <v>200</v>
      </c>
      <c r="H469" s="360"/>
      <c r="I469" s="360" t="s">
        <v>2453</v>
      </c>
      <c r="J469" s="104"/>
      <c r="K469" s="431">
        <v>75.9499</v>
      </c>
      <c r="L469" s="138" t="str">
        <f t="shared" ref="L469:L532" si="198">IFERROR(VLOOKUP(H469,UR_N1,3,FALSE),"")</f>
        <v/>
      </c>
      <c r="M469" s="139">
        <f t="shared" si="175"/>
        <v>0</v>
      </c>
      <c r="N469" s="140">
        <f t="shared" ref="N469:N532" si="199">IFERROR(VLOOKUP(I469,UR_N1,3,FALSE),"")</f>
        <v>336.63763059084124</v>
      </c>
      <c r="O469" s="337">
        <f t="shared" si="179"/>
        <v>25567.594379611332</v>
      </c>
      <c r="P469" s="109">
        <v>1</v>
      </c>
      <c r="Q469" s="143">
        <f t="shared" si="176"/>
        <v>25567.594379611332</v>
      </c>
      <c r="R469" s="111">
        <v>0.13</v>
      </c>
      <c r="S469" s="139">
        <f t="shared" si="177"/>
        <v>28891.381648960803</v>
      </c>
      <c r="T469" s="428"/>
      <c r="U469" s="147">
        <f t="shared" si="178"/>
        <v>28891.381648960803</v>
      </c>
      <c r="V469" s="290"/>
      <c r="W469" s="115"/>
      <c r="X469" s="116"/>
      <c r="Y469" s="116" t="s">
        <v>115</v>
      </c>
      <c r="Z469" s="116"/>
      <c r="AA469" s="116"/>
      <c r="AB469" s="116"/>
      <c r="AC469" s="116"/>
      <c r="AD469" s="117"/>
      <c r="AE469" s="296"/>
      <c r="AF469" s="124" t="str">
        <f t="shared" si="180"/>
        <v/>
      </c>
      <c r="AG469" s="125" t="str">
        <f t="shared" si="181"/>
        <v/>
      </c>
      <c r="AH469" s="125">
        <f t="shared" ca="1" si="182"/>
        <v>7168.0761084809337</v>
      </c>
      <c r="AI469" s="125" t="str">
        <f t="shared" si="183"/>
        <v/>
      </c>
      <c r="AJ469" s="125" t="str">
        <f t="shared" si="184"/>
        <v/>
      </c>
      <c r="AK469" s="125" t="str">
        <f t="shared" si="185"/>
        <v/>
      </c>
      <c r="AL469" s="125" t="str">
        <f t="shared" si="186"/>
        <v/>
      </c>
      <c r="AM469" s="126" t="str">
        <f t="shared" si="187"/>
        <v/>
      </c>
      <c r="AN469" s="342">
        <f t="shared" ca="1" si="188"/>
        <v>7168.0761084809337</v>
      </c>
      <c r="AO469" s="290"/>
      <c r="AP469" s="503" t="str">
        <f t="shared" si="189"/>
        <v/>
      </c>
      <c r="AQ469" s="504" t="str">
        <f t="shared" si="190"/>
        <v/>
      </c>
      <c r="AR469" s="504">
        <f t="shared" ca="1" si="191"/>
        <v>28891.381648960803</v>
      </c>
      <c r="AS469" s="504" t="str">
        <f t="shared" si="192"/>
        <v/>
      </c>
      <c r="AT469" s="504" t="str">
        <f t="shared" si="193"/>
        <v/>
      </c>
      <c r="AU469" s="504" t="str">
        <f t="shared" si="194"/>
        <v/>
      </c>
      <c r="AV469" s="504" t="str">
        <f t="shared" si="195"/>
        <v/>
      </c>
      <c r="AW469" s="504" t="str">
        <f t="shared" si="196"/>
        <v/>
      </c>
      <c r="AX469" s="507">
        <f t="shared" ca="1" si="197"/>
        <v>28891.381648960803</v>
      </c>
      <c r="AY469" s="290"/>
    </row>
    <row r="470" spans="1:51" x14ac:dyDescent="0.35">
      <c r="A470" s="290"/>
      <c r="B470" s="476" t="s">
        <v>456</v>
      </c>
      <c r="C470" s="477" t="s">
        <v>3008</v>
      </c>
      <c r="D470" s="103" t="s">
        <v>254</v>
      </c>
      <c r="E470" s="103"/>
      <c r="F470" s="360" t="s">
        <v>403</v>
      </c>
      <c r="G470" s="360">
        <v>375</v>
      </c>
      <c r="H470" s="360"/>
      <c r="I470" s="360" t="s">
        <v>2447</v>
      </c>
      <c r="J470" s="104"/>
      <c r="K470" s="431">
        <v>63.360399999999998</v>
      </c>
      <c r="L470" s="138" t="str">
        <f t="shared" si="198"/>
        <v/>
      </c>
      <c r="M470" s="139">
        <f t="shared" ref="M470:M533" si="200">IFERROR(L470*J470,0)</f>
        <v>0</v>
      </c>
      <c r="N470" s="140">
        <f t="shared" si="199"/>
        <v>988.69413250924413</v>
      </c>
      <c r="O470" s="337">
        <f t="shared" si="179"/>
        <v>62644.055713438713</v>
      </c>
      <c r="P470" s="109">
        <v>1</v>
      </c>
      <c r="Q470" s="143">
        <f t="shared" ref="Q470:Q533" si="201">O470*P470</f>
        <v>62644.055713438713</v>
      </c>
      <c r="R470" s="111">
        <v>0.13</v>
      </c>
      <c r="S470" s="139">
        <f t="shared" ref="S470:S533" si="202">Q470*(1+R470)</f>
        <v>70787.782956185736</v>
      </c>
      <c r="T470" s="428"/>
      <c r="U470" s="147">
        <f t="shared" ref="U470:U533" si="203">(S470*(1-T470))+M470</f>
        <v>70787.782956185736</v>
      </c>
      <c r="V470" s="290"/>
      <c r="W470" s="115"/>
      <c r="X470" s="116"/>
      <c r="Y470" s="116" t="s">
        <v>115</v>
      </c>
      <c r="Z470" s="116"/>
      <c r="AA470" s="116"/>
      <c r="AB470" s="116"/>
      <c r="AC470" s="116"/>
      <c r="AD470" s="117"/>
      <c r="AE470" s="296"/>
      <c r="AF470" s="124" t="str">
        <f t="shared" si="180"/>
        <v/>
      </c>
      <c r="AG470" s="125" t="str">
        <f t="shared" si="181"/>
        <v/>
      </c>
      <c r="AH470" s="125">
        <f t="shared" ca="1" si="182"/>
        <v>7168.0761084809337</v>
      </c>
      <c r="AI470" s="125" t="str">
        <f t="shared" si="183"/>
        <v/>
      </c>
      <c r="AJ470" s="125" t="str">
        <f t="shared" si="184"/>
        <v/>
      </c>
      <c r="AK470" s="125" t="str">
        <f t="shared" si="185"/>
        <v/>
      </c>
      <c r="AL470" s="125" t="str">
        <f t="shared" si="186"/>
        <v/>
      </c>
      <c r="AM470" s="126" t="str">
        <f t="shared" si="187"/>
        <v/>
      </c>
      <c r="AN470" s="342">
        <f t="shared" ca="1" si="188"/>
        <v>7168.0761084809337</v>
      </c>
      <c r="AO470" s="290"/>
      <c r="AP470" s="503" t="str">
        <f t="shared" si="189"/>
        <v/>
      </c>
      <c r="AQ470" s="504" t="str">
        <f t="shared" si="190"/>
        <v/>
      </c>
      <c r="AR470" s="504">
        <f t="shared" ca="1" si="191"/>
        <v>70787.782956185736</v>
      </c>
      <c r="AS470" s="504" t="str">
        <f t="shared" si="192"/>
        <v/>
      </c>
      <c r="AT470" s="504" t="str">
        <f t="shared" si="193"/>
        <v/>
      </c>
      <c r="AU470" s="504" t="str">
        <f t="shared" si="194"/>
        <v/>
      </c>
      <c r="AV470" s="504" t="str">
        <f t="shared" si="195"/>
        <v/>
      </c>
      <c r="AW470" s="504" t="str">
        <f t="shared" si="196"/>
        <v/>
      </c>
      <c r="AX470" s="507">
        <f t="shared" ca="1" si="197"/>
        <v>70787.782956185736</v>
      </c>
      <c r="AY470" s="290"/>
    </row>
    <row r="471" spans="1:51" x14ac:dyDescent="0.35">
      <c r="A471" s="290"/>
      <c r="B471" s="476" t="s">
        <v>457</v>
      </c>
      <c r="C471" s="477" t="e">
        <v>#N/A</v>
      </c>
      <c r="D471" s="103" t="s">
        <v>254</v>
      </c>
      <c r="E471" s="103"/>
      <c r="F471" s="360" t="s">
        <v>403</v>
      </c>
      <c r="G471" s="360">
        <v>450</v>
      </c>
      <c r="H471" s="360"/>
      <c r="I471" s="360" t="s">
        <v>2449</v>
      </c>
      <c r="J471" s="104"/>
      <c r="K471" s="431">
        <v>16.006900000000002</v>
      </c>
      <c r="L471" s="138" t="str">
        <f t="shared" si="198"/>
        <v/>
      </c>
      <c r="M471" s="139">
        <f t="shared" si="200"/>
        <v>0</v>
      </c>
      <c r="N471" s="140">
        <f t="shared" si="199"/>
        <v>1163.0714802465704</v>
      </c>
      <c r="O471" s="337">
        <f t="shared" si="179"/>
        <v>18617.168877158831</v>
      </c>
      <c r="P471" s="109">
        <v>1</v>
      </c>
      <c r="Q471" s="143">
        <f t="shared" si="201"/>
        <v>18617.168877158831</v>
      </c>
      <c r="R471" s="111">
        <v>0.13</v>
      </c>
      <c r="S471" s="139">
        <f t="shared" si="202"/>
        <v>21037.400831189476</v>
      </c>
      <c r="T471" s="428"/>
      <c r="U471" s="147">
        <f t="shared" si="203"/>
        <v>21037.400831189476</v>
      </c>
      <c r="V471" s="290"/>
      <c r="W471" s="115"/>
      <c r="X471" s="116"/>
      <c r="Y471" s="116" t="s">
        <v>115</v>
      </c>
      <c r="Z471" s="116"/>
      <c r="AA471" s="116"/>
      <c r="AB471" s="116"/>
      <c r="AC471" s="116"/>
      <c r="AD471" s="117"/>
      <c r="AE471" s="296"/>
      <c r="AF471" s="124" t="str">
        <f t="shared" si="180"/>
        <v/>
      </c>
      <c r="AG471" s="125" t="str">
        <f t="shared" si="181"/>
        <v/>
      </c>
      <c r="AH471" s="125">
        <f t="shared" ca="1" si="182"/>
        <v>7168.0761084809337</v>
      </c>
      <c r="AI471" s="125" t="str">
        <f t="shared" si="183"/>
        <v/>
      </c>
      <c r="AJ471" s="125" t="str">
        <f t="shared" si="184"/>
        <v/>
      </c>
      <c r="AK471" s="125" t="str">
        <f t="shared" si="185"/>
        <v/>
      </c>
      <c r="AL471" s="125" t="str">
        <f t="shared" si="186"/>
        <v/>
      </c>
      <c r="AM471" s="126" t="str">
        <f t="shared" si="187"/>
        <v/>
      </c>
      <c r="AN471" s="342">
        <f t="shared" ca="1" si="188"/>
        <v>7168.0761084809337</v>
      </c>
      <c r="AO471" s="290"/>
      <c r="AP471" s="503" t="str">
        <f t="shared" si="189"/>
        <v/>
      </c>
      <c r="AQ471" s="504" t="str">
        <f t="shared" si="190"/>
        <v/>
      </c>
      <c r="AR471" s="504">
        <f t="shared" ca="1" si="191"/>
        <v>21037.400831189476</v>
      </c>
      <c r="AS471" s="504" t="str">
        <f t="shared" si="192"/>
        <v/>
      </c>
      <c r="AT471" s="504" t="str">
        <f t="shared" si="193"/>
        <v/>
      </c>
      <c r="AU471" s="504" t="str">
        <f t="shared" si="194"/>
        <v/>
      </c>
      <c r="AV471" s="504" t="str">
        <f t="shared" si="195"/>
        <v/>
      </c>
      <c r="AW471" s="504" t="str">
        <f t="shared" si="196"/>
        <v/>
      </c>
      <c r="AX471" s="507">
        <f t="shared" ca="1" si="197"/>
        <v>21037.400831189476</v>
      </c>
      <c r="AY471" s="290"/>
    </row>
    <row r="472" spans="1:51" x14ac:dyDescent="0.35">
      <c r="A472" s="290"/>
      <c r="B472" s="476" t="s">
        <v>458</v>
      </c>
      <c r="C472" s="477" t="s">
        <v>3025</v>
      </c>
      <c r="D472" s="103" t="s">
        <v>254</v>
      </c>
      <c r="E472" s="103"/>
      <c r="F472" s="360" t="s">
        <v>403</v>
      </c>
      <c r="G472" s="360">
        <v>375</v>
      </c>
      <c r="H472" s="360"/>
      <c r="I472" s="360" t="s">
        <v>2447</v>
      </c>
      <c r="J472" s="104"/>
      <c r="K472" s="431">
        <v>195.626</v>
      </c>
      <c r="L472" s="138" t="str">
        <f t="shared" si="198"/>
        <v/>
      </c>
      <c r="M472" s="139">
        <f t="shared" si="200"/>
        <v>0</v>
      </c>
      <c r="N472" s="140">
        <f t="shared" si="199"/>
        <v>988.69413250924413</v>
      </c>
      <c r="O472" s="337">
        <f t="shared" si="179"/>
        <v>193414.27836625339</v>
      </c>
      <c r="P472" s="109">
        <v>1</v>
      </c>
      <c r="Q472" s="143">
        <f t="shared" si="201"/>
        <v>193414.27836625339</v>
      </c>
      <c r="R472" s="111">
        <v>0.13</v>
      </c>
      <c r="S472" s="139">
        <f t="shared" si="202"/>
        <v>218558.13455386632</v>
      </c>
      <c r="T472" s="428"/>
      <c r="U472" s="147">
        <f t="shared" si="203"/>
        <v>218558.13455386632</v>
      </c>
      <c r="V472" s="290"/>
      <c r="W472" s="115"/>
      <c r="X472" s="116"/>
      <c r="Y472" s="116" t="s">
        <v>115</v>
      </c>
      <c r="Z472" s="116"/>
      <c r="AA472" s="116"/>
      <c r="AB472" s="116"/>
      <c r="AC472" s="116"/>
      <c r="AD472" s="117"/>
      <c r="AE472" s="296"/>
      <c r="AF472" s="124" t="str">
        <f t="shared" si="180"/>
        <v/>
      </c>
      <c r="AG472" s="125" t="str">
        <f t="shared" si="181"/>
        <v/>
      </c>
      <c r="AH472" s="125">
        <f t="shared" ca="1" si="182"/>
        <v>7168.0761084809337</v>
      </c>
      <c r="AI472" s="125" t="str">
        <f t="shared" si="183"/>
        <v/>
      </c>
      <c r="AJ472" s="125" t="str">
        <f t="shared" si="184"/>
        <v/>
      </c>
      <c r="AK472" s="125" t="str">
        <f t="shared" si="185"/>
        <v/>
      </c>
      <c r="AL472" s="125" t="str">
        <f t="shared" si="186"/>
        <v/>
      </c>
      <c r="AM472" s="126" t="str">
        <f t="shared" si="187"/>
        <v/>
      </c>
      <c r="AN472" s="342">
        <f t="shared" ca="1" si="188"/>
        <v>7168.0761084809337</v>
      </c>
      <c r="AO472" s="290"/>
      <c r="AP472" s="503" t="str">
        <f t="shared" si="189"/>
        <v/>
      </c>
      <c r="AQ472" s="504" t="str">
        <f t="shared" si="190"/>
        <v/>
      </c>
      <c r="AR472" s="504">
        <f t="shared" ca="1" si="191"/>
        <v>218558.13455386632</v>
      </c>
      <c r="AS472" s="504" t="str">
        <f t="shared" si="192"/>
        <v/>
      </c>
      <c r="AT472" s="504" t="str">
        <f t="shared" si="193"/>
        <v/>
      </c>
      <c r="AU472" s="504" t="str">
        <f t="shared" si="194"/>
        <v/>
      </c>
      <c r="AV472" s="504" t="str">
        <f t="shared" si="195"/>
        <v/>
      </c>
      <c r="AW472" s="504" t="str">
        <f t="shared" si="196"/>
        <v/>
      </c>
      <c r="AX472" s="507">
        <f t="shared" ca="1" si="197"/>
        <v>218558.13455386632</v>
      </c>
      <c r="AY472" s="290"/>
    </row>
    <row r="473" spans="1:51" x14ac:dyDescent="0.35">
      <c r="A473" s="290"/>
      <c r="B473" s="476" t="s">
        <v>459</v>
      </c>
      <c r="C473" s="477" t="s">
        <v>3026</v>
      </c>
      <c r="D473" s="103" t="s">
        <v>254</v>
      </c>
      <c r="E473" s="103"/>
      <c r="F473" s="360" t="s">
        <v>403</v>
      </c>
      <c r="G473" s="360">
        <v>225</v>
      </c>
      <c r="H473" s="360"/>
      <c r="I473" s="360" t="s">
        <v>2443</v>
      </c>
      <c r="J473" s="104"/>
      <c r="K473" s="431">
        <v>83.220699999999994</v>
      </c>
      <c r="L473" s="138" t="str">
        <f t="shared" si="198"/>
        <v/>
      </c>
      <c r="M473" s="139">
        <f t="shared" si="200"/>
        <v>0</v>
      </c>
      <c r="N473" s="140">
        <f t="shared" si="199"/>
        <v>430.41982199089034</v>
      </c>
      <c r="O473" s="337">
        <f t="shared" si="179"/>
        <v>35819.838879957286</v>
      </c>
      <c r="P473" s="109">
        <v>1</v>
      </c>
      <c r="Q473" s="143">
        <f t="shared" si="201"/>
        <v>35819.838879957286</v>
      </c>
      <c r="R473" s="111">
        <v>0.13</v>
      </c>
      <c r="S473" s="139">
        <f t="shared" si="202"/>
        <v>40476.417934351732</v>
      </c>
      <c r="T473" s="428"/>
      <c r="U473" s="147">
        <f t="shared" si="203"/>
        <v>40476.417934351732</v>
      </c>
      <c r="V473" s="290"/>
      <c r="W473" s="115"/>
      <c r="X473" s="116"/>
      <c r="Y473" s="116" t="s">
        <v>115</v>
      </c>
      <c r="Z473" s="116"/>
      <c r="AA473" s="116"/>
      <c r="AB473" s="116"/>
      <c r="AC473" s="116"/>
      <c r="AD473" s="117"/>
      <c r="AE473" s="296"/>
      <c r="AF473" s="124" t="str">
        <f t="shared" si="180"/>
        <v/>
      </c>
      <c r="AG473" s="125" t="str">
        <f t="shared" si="181"/>
        <v/>
      </c>
      <c r="AH473" s="125">
        <f t="shared" ca="1" si="182"/>
        <v>7168.0761084809337</v>
      </c>
      <c r="AI473" s="125" t="str">
        <f t="shared" si="183"/>
        <v/>
      </c>
      <c r="AJ473" s="125" t="str">
        <f t="shared" si="184"/>
        <v/>
      </c>
      <c r="AK473" s="125" t="str">
        <f t="shared" si="185"/>
        <v/>
      </c>
      <c r="AL473" s="125" t="str">
        <f t="shared" si="186"/>
        <v/>
      </c>
      <c r="AM473" s="126" t="str">
        <f t="shared" si="187"/>
        <v/>
      </c>
      <c r="AN473" s="342">
        <f t="shared" ca="1" si="188"/>
        <v>7168.0761084809337</v>
      </c>
      <c r="AO473" s="290"/>
      <c r="AP473" s="503" t="str">
        <f t="shared" si="189"/>
        <v/>
      </c>
      <c r="AQ473" s="504" t="str">
        <f t="shared" si="190"/>
        <v/>
      </c>
      <c r="AR473" s="504">
        <f t="shared" ca="1" si="191"/>
        <v>40476.417934351732</v>
      </c>
      <c r="AS473" s="504" t="str">
        <f t="shared" si="192"/>
        <v/>
      </c>
      <c r="AT473" s="504" t="str">
        <f t="shared" si="193"/>
        <v/>
      </c>
      <c r="AU473" s="504" t="str">
        <f t="shared" si="194"/>
        <v/>
      </c>
      <c r="AV473" s="504" t="str">
        <f t="shared" si="195"/>
        <v/>
      </c>
      <c r="AW473" s="504" t="str">
        <f t="shared" si="196"/>
        <v/>
      </c>
      <c r="AX473" s="507">
        <f t="shared" ca="1" si="197"/>
        <v>40476.417934351732</v>
      </c>
      <c r="AY473" s="290"/>
    </row>
    <row r="474" spans="1:51" x14ac:dyDescent="0.35">
      <c r="A474" s="290"/>
      <c r="B474" s="476" t="s">
        <v>460</v>
      </c>
      <c r="C474" s="477" t="s">
        <v>3026</v>
      </c>
      <c r="D474" s="103" t="s">
        <v>254</v>
      </c>
      <c r="E474" s="103"/>
      <c r="F474" s="360" t="s">
        <v>403</v>
      </c>
      <c r="G474" s="360">
        <v>225</v>
      </c>
      <c r="H474" s="360"/>
      <c r="I474" s="360" t="s">
        <v>2443</v>
      </c>
      <c r="J474" s="104"/>
      <c r="K474" s="431">
        <v>59.018000000000001</v>
      </c>
      <c r="L474" s="138" t="str">
        <f t="shared" si="198"/>
        <v/>
      </c>
      <c r="M474" s="139">
        <f t="shared" si="200"/>
        <v>0</v>
      </c>
      <c r="N474" s="140">
        <f t="shared" si="199"/>
        <v>430.41982199089034</v>
      </c>
      <c r="O474" s="337">
        <f t="shared" si="179"/>
        <v>25402.517054258366</v>
      </c>
      <c r="P474" s="109">
        <v>1</v>
      </c>
      <c r="Q474" s="143">
        <f t="shared" si="201"/>
        <v>25402.517054258366</v>
      </c>
      <c r="R474" s="111">
        <v>0.13</v>
      </c>
      <c r="S474" s="139">
        <f t="shared" si="202"/>
        <v>28704.844271311951</v>
      </c>
      <c r="T474" s="428"/>
      <c r="U474" s="147">
        <f t="shared" si="203"/>
        <v>28704.844271311951</v>
      </c>
      <c r="V474" s="290"/>
      <c r="W474" s="115"/>
      <c r="X474" s="116"/>
      <c r="Y474" s="116" t="s">
        <v>115</v>
      </c>
      <c r="Z474" s="116"/>
      <c r="AA474" s="116"/>
      <c r="AB474" s="116"/>
      <c r="AC474" s="116"/>
      <c r="AD474" s="117"/>
      <c r="AE474" s="296"/>
      <c r="AF474" s="124" t="str">
        <f t="shared" si="180"/>
        <v/>
      </c>
      <c r="AG474" s="125" t="str">
        <f t="shared" si="181"/>
        <v/>
      </c>
      <c r="AH474" s="125">
        <f t="shared" ca="1" si="182"/>
        <v>7168.0761084809337</v>
      </c>
      <c r="AI474" s="125" t="str">
        <f t="shared" si="183"/>
        <v/>
      </c>
      <c r="AJ474" s="125" t="str">
        <f t="shared" si="184"/>
        <v/>
      </c>
      <c r="AK474" s="125" t="str">
        <f t="shared" si="185"/>
        <v/>
      </c>
      <c r="AL474" s="125" t="str">
        <f t="shared" si="186"/>
        <v/>
      </c>
      <c r="AM474" s="126" t="str">
        <f t="shared" si="187"/>
        <v/>
      </c>
      <c r="AN474" s="342">
        <f t="shared" ca="1" si="188"/>
        <v>7168.0761084809337</v>
      </c>
      <c r="AO474" s="290"/>
      <c r="AP474" s="503" t="str">
        <f t="shared" si="189"/>
        <v/>
      </c>
      <c r="AQ474" s="504" t="str">
        <f t="shared" si="190"/>
        <v/>
      </c>
      <c r="AR474" s="504">
        <f t="shared" ca="1" si="191"/>
        <v>28704.844271311951</v>
      </c>
      <c r="AS474" s="504" t="str">
        <f t="shared" si="192"/>
        <v/>
      </c>
      <c r="AT474" s="504" t="str">
        <f t="shared" si="193"/>
        <v/>
      </c>
      <c r="AU474" s="504" t="str">
        <f t="shared" si="194"/>
        <v/>
      </c>
      <c r="AV474" s="504" t="str">
        <f t="shared" si="195"/>
        <v/>
      </c>
      <c r="AW474" s="504" t="str">
        <f t="shared" si="196"/>
        <v/>
      </c>
      <c r="AX474" s="507">
        <f t="shared" ca="1" si="197"/>
        <v>28704.844271311951</v>
      </c>
      <c r="AY474" s="290"/>
    </row>
    <row r="475" spans="1:51" x14ac:dyDescent="0.35">
      <c r="A475" s="290"/>
      <c r="B475" s="476" t="s">
        <v>461</v>
      </c>
      <c r="C475" s="477" t="s">
        <v>3027</v>
      </c>
      <c r="D475" s="103" t="s">
        <v>254</v>
      </c>
      <c r="E475" s="103"/>
      <c r="F475" s="360" t="s">
        <v>403</v>
      </c>
      <c r="G475" s="360">
        <v>225</v>
      </c>
      <c r="H475" s="360"/>
      <c r="I475" s="360" t="s">
        <v>2443</v>
      </c>
      <c r="J475" s="104"/>
      <c r="K475" s="431">
        <v>92.369</v>
      </c>
      <c r="L475" s="138" t="str">
        <f t="shared" si="198"/>
        <v/>
      </c>
      <c r="M475" s="139">
        <f t="shared" si="200"/>
        <v>0</v>
      </c>
      <c r="N475" s="140">
        <f t="shared" si="199"/>
        <v>430.41982199089034</v>
      </c>
      <c r="O475" s="337">
        <f t="shared" si="179"/>
        <v>39757.44853747655</v>
      </c>
      <c r="P475" s="109">
        <v>1</v>
      </c>
      <c r="Q475" s="143">
        <f t="shared" si="201"/>
        <v>39757.44853747655</v>
      </c>
      <c r="R475" s="111">
        <v>0.13</v>
      </c>
      <c r="S475" s="139">
        <f t="shared" si="202"/>
        <v>44925.916847348497</v>
      </c>
      <c r="T475" s="428"/>
      <c r="U475" s="147">
        <f t="shared" si="203"/>
        <v>44925.916847348497</v>
      </c>
      <c r="V475" s="290"/>
      <c r="W475" s="115"/>
      <c r="X475" s="116"/>
      <c r="Y475" s="116" t="s">
        <v>115</v>
      </c>
      <c r="Z475" s="116"/>
      <c r="AA475" s="116"/>
      <c r="AB475" s="116"/>
      <c r="AC475" s="116"/>
      <c r="AD475" s="117"/>
      <c r="AE475" s="296"/>
      <c r="AF475" s="124" t="str">
        <f t="shared" si="180"/>
        <v/>
      </c>
      <c r="AG475" s="125" t="str">
        <f t="shared" si="181"/>
        <v/>
      </c>
      <c r="AH475" s="125">
        <f t="shared" ca="1" si="182"/>
        <v>7168.0761084809337</v>
      </c>
      <c r="AI475" s="125" t="str">
        <f t="shared" si="183"/>
        <v/>
      </c>
      <c r="AJ475" s="125" t="str">
        <f t="shared" si="184"/>
        <v/>
      </c>
      <c r="AK475" s="125" t="str">
        <f t="shared" si="185"/>
        <v/>
      </c>
      <c r="AL475" s="125" t="str">
        <f t="shared" si="186"/>
        <v/>
      </c>
      <c r="AM475" s="126" t="str">
        <f t="shared" si="187"/>
        <v/>
      </c>
      <c r="AN475" s="342">
        <f t="shared" ca="1" si="188"/>
        <v>7168.0761084809337</v>
      </c>
      <c r="AO475" s="290"/>
      <c r="AP475" s="503" t="str">
        <f t="shared" si="189"/>
        <v/>
      </c>
      <c r="AQ475" s="504" t="str">
        <f t="shared" si="190"/>
        <v/>
      </c>
      <c r="AR475" s="504">
        <f t="shared" ca="1" si="191"/>
        <v>44925.916847348497</v>
      </c>
      <c r="AS475" s="504" t="str">
        <f t="shared" si="192"/>
        <v/>
      </c>
      <c r="AT475" s="504" t="str">
        <f t="shared" si="193"/>
        <v/>
      </c>
      <c r="AU475" s="504" t="str">
        <f t="shared" si="194"/>
        <v/>
      </c>
      <c r="AV475" s="504" t="str">
        <f t="shared" si="195"/>
        <v/>
      </c>
      <c r="AW475" s="504" t="str">
        <f t="shared" si="196"/>
        <v/>
      </c>
      <c r="AX475" s="507">
        <f t="shared" ca="1" si="197"/>
        <v>44925.916847348497</v>
      </c>
      <c r="AY475" s="290"/>
    </row>
    <row r="476" spans="1:51" x14ac:dyDescent="0.35">
      <c r="A476" s="290"/>
      <c r="B476" s="476" t="s">
        <v>462</v>
      </c>
      <c r="C476" s="477" t="s">
        <v>3028</v>
      </c>
      <c r="D476" s="103" t="s">
        <v>254</v>
      </c>
      <c r="E476" s="103"/>
      <c r="F476" s="360" t="s">
        <v>403</v>
      </c>
      <c r="G476" s="360">
        <v>225</v>
      </c>
      <c r="H476" s="360"/>
      <c r="I476" s="360" t="s">
        <v>2443</v>
      </c>
      <c r="J476" s="104"/>
      <c r="K476" s="431">
        <v>104.313</v>
      </c>
      <c r="L476" s="138" t="str">
        <f t="shared" si="198"/>
        <v/>
      </c>
      <c r="M476" s="139">
        <f t="shared" si="200"/>
        <v>0</v>
      </c>
      <c r="N476" s="140">
        <f t="shared" si="199"/>
        <v>430.41982199089034</v>
      </c>
      <c r="O476" s="337">
        <f t="shared" si="179"/>
        <v>44898.382891335743</v>
      </c>
      <c r="P476" s="109">
        <v>1</v>
      </c>
      <c r="Q476" s="143">
        <f t="shared" si="201"/>
        <v>44898.382891335743</v>
      </c>
      <c r="R476" s="111">
        <v>0.13</v>
      </c>
      <c r="S476" s="139">
        <f t="shared" si="202"/>
        <v>50735.172667209386</v>
      </c>
      <c r="T476" s="428"/>
      <c r="U476" s="147">
        <f t="shared" si="203"/>
        <v>50735.172667209386</v>
      </c>
      <c r="V476" s="290"/>
      <c r="W476" s="115"/>
      <c r="X476" s="116"/>
      <c r="Y476" s="116" t="s">
        <v>115</v>
      </c>
      <c r="Z476" s="116"/>
      <c r="AA476" s="116"/>
      <c r="AB476" s="116"/>
      <c r="AC476" s="116"/>
      <c r="AD476" s="117"/>
      <c r="AE476" s="296"/>
      <c r="AF476" s="124" t="str">
        <f t="shared" si="180"/>
        <v/>
      </c>
      <c r="AG476" s="125" t="str">
        <f t="shared" si="181"/>
        <v/>
      </c>
      <c r="AH476" s="125">
        <f t="shared" ca="1" si="182"/>
        <v>7168.0761084809337</v>
      </c>
      <c r="AI476" s="125" t="str">
        <f t="shared" si="183"/>
        <v/>
      </c>
      <c r="AJ476" s="125" t="str">
        <f t="shared" si="184"/>
        <v/>
      </c>
      <c r="AK476" s="125" t="str">
        <f t="shared" si="185"/>
        <v/>
      </c>
      <c r="AL476" s="125" t="str">
        <f t="shared" si="186"/>
        <v/>
      </c>
      <c r="AM476" s="126" t="str">
        <f t="shared" si="187"/>
        <v/>
      </c>
      <c r="AN476" s="342">
        <f t="shared" ca="1" si="188"/>
        <v>7168.0761084809337</v>
      </c>
      <c r="AO476" s="290"/>
      <c r="AP476" s="503" t="str">
        <f t="shared" si="189"/>
        <v/>
      </c>
      <c r="AQ476" s="504" t="str">
        <f t="shared" si="190"/>
        <v/>
      </c>
      <c r="AR476" s="504">
        <f t="shared" ca="1" si="191"/>
        <v>50735.172667209386</v>
      </c>
      <c r="AS476" s="504" t="str">
        <f t="shared" si="192"/>
        <v/>
      </c>
      <c r="AT476" s="504" t="str">
        <f t="shared" si="193"/>
        <v/>
      </c>
      <c r="AU476" s="504" t="str">
        <f t="shared" si="194"/>
        <v/>
      </c>
      <c r="AV476" s="504" t="str">
        <f t="shared" si="195"/>
        <v/>
      </c>
      <c r="AW476" s="504" t="str">
        <f t="shared" si="196"/>
        <v/>
      </c>
      <c r="AX476" s="507">
        <f t="shared" ca="1" si="197"/>
        <v>50735.172667209386</v>
      </c>
      <c r="AY476" s="290"/>
    </row>
    <row r="477" spans="1:51" x14ac:dyDescent="0.35">
      <c r="A477" s="290"/>
      <c r="B477" s="476" t="s">
        <v>463</v>
      </c>
      <c r="C477" s="477" t="s">
        <v>3028</v>
      </c>
      <c r="D477" s="103" t="s">
        <v>254</v>
      </c>
      <c r="E477" s="103"/>
      <c r="F477" s="360" t="s">
        <v>403</v>
      </c>
      <c r="G477" s="360">
        <v>225</v>
      </c>
      <c r="H477" s="360"/>
      <c r="I477" s="360" t="s">
        <v>2443</v>
      </c>
      <c r="J477" s="104"/>
      <c r="K477" s="431">
        <v>109.151</v>
      </c>
      <c r="L477" s="138" t="str">
        <f t="shared" si="198"/>
        <v/>
      </c>
      <c r="M477" s="139">
        <f t="shared" si="200"/>
        <v>0</v>
      </c>
      <c r="N477" s="140">
        <f t="shared" si="199"/>
        <v>430.41982199089034</v>
      </c>
      <c r="O477" s="337">
        <f t="shared" si="179"/>
        <v>46980.753990127669</v>
      </c>
      <c r="P477" s="109">
        <v>1</v>
      </c>
      <c r="Q477" s="143">
        <f t="shared" si="201"/>
        <v>46980.753990127669</v>
      </c>
      <c r="R477" s="111">
        <v>0.13</v>
      </c>
      <c r="S477" s="139">
        <f t="shared" si="202"/>
        <v>53088.252008844262</v>
      </c>
      <c r="T477" s="428"/>
      <c r="U477" s="147">
        <f t="shared" si="203"/>
        <v>53088.252008844262</v>
      </c>
      <c r="V477" s="290"/>
      <c r="W477" s="115"/>
      <c r="X477" s="116"/>
      <c r="Y477" s="116" t="s">
        <v>115</v>
      </c>
      <c r="Z477" s="116"/>
      <c r="AA477" s="116"/>
      <c r="AB477" s="116"/>
      <c r="AC477" s="116"/>
      <c r="AD477" s="117"/>
      <c r="AE477" s="296"/>
      <c r="AF477" s="124" t="str">
        <f t="shared" si="180"/>
        <v/>
      </c>
      <c r="AG477" s="125" t="str">
        <f t="shared" si="181"/>
        <v/>
      </c>
      <c r="AH477" s="125">
        <f t="shared" ca="1" si="182"/>
        <v>7168.0761084809337</v>
      </c>
      <c r="AI477" s="125" t="str">
        <f t="shared" si="183"/>
        <v/>
      </c>
      <c r="AJ477" s="125" t="str">
        <f t="shared" si="184"/>
        <v/>
      </c>
      <c r="AK477" s="125" t="str">
        <f t="shared" si="185"/>
        <v/>
      </c>
      <c r="AL477" s="125" t="str">
        <f t="shared" si="186"/>
        <v/>
      </c>
      <c r="AM477" s="126" t="str">
        <f t="shared" si="187"/>
        <v/>
      </c>
      <c r="AN477" s="342">
        <f t="shared" ca="1" si="188"/>
        <v>7168.0761084809337</v>
      </c>
      <c r="AO477" s="290"/>
      <c r="AP477" s="503" t="str">
        <f t="shared" si="189"/>
        <v/>
      </c>
      <c r="AQ477" s="504" t="str">
        <f t="shared" si="190"/>
        <v/>
      </c>
      <c r="AR477" s="504">
        <f t="shared" ca="1" si="191"/>
        <v>53088.252008844262</v>
      </c>
      <c r="AS477" s="504" t="str">
        <f t="shared" si="192"/>
        <v/>
      </c>
      <c r="AT477" s="504" t="str">
        <f t="shared" si="193"/>
        <v/>
      </c>
      <c r="AU477" s="504" t="str">
        <f t="shared" si="194"/>
        <v/>
      </c>
      <c r="AV477" s="504" t="str">
        <f t="shared" si="195"/>
        <v/>
      </c>
      <c r="AW477" s="504" t="str">
        <f t="shared" si="196"/>
        <v/>
      </c>
      <c r="AX477" s="507">
        <f t="shared" ca="1" si="197"/>
        <v>53088.252008844262</v>
      </c>
      <c r="AY477" s="290"/>
    </row>
    <row r="478" spans="1:51" x14ac:dyDescent="0.35">
      <c r="A478" s="290"/>
      <c r="B478" s="476" t="s">
        <v>464</v>
      </c>
      <c r="C478" s="477" t="s">
        <v>3027</v>
      </c>
      <c r="D478" s="103" t="s">
        <v>254</v>
      </c>
      <c r="E478" s="103"/>
      <c r="F478" s="360" t="s">
        <v>403</v>
      </c>
      <c r="G478" s="360">
        <v>225</v>
      </c>
      <c r="H478" s="360"/>
      <c r="I478" s="360" t="s">
        <v>2443</v>
      </c>
      <c r="J478" s="104"/>
      <c r="K478" s="431">
        <v>73.725399999999993</v>
      </c>
      <c r="L478" s="138" t="str">
        <f t="shared" si="198"/>
        <v/>
      </c>
      <c r="M478" s="139">
        <f t="shared" si="200"/>
        <v>0</v>
      </c>
      <c r="N478" s="140">
        <f t="shared" si="199"/>
        <v>430.41982199089034</v>
      </c>
      <c r="O478" s="337">
        <f t="shared" si="179"/>
        <v>31732.873544207185</v>
      </c>
      <c r="P478" s="109">
        <v>1</v>
      </c>
      <c r="Q478" s="143">
        <f t="shared" si="201"/>
        <v>31732.873544207185</v>
      </c>
      <c r="R478" s="111">
        <v>0.13</v>
      </c>
      <c r="S478" s="139">
        <f t="shared" si="202"/>
        <v>35858.147104954114</v>
      </c>
      <c r="T478" s="428"/>
      <c r="U478" s="147">
        <f t="shared" si="203"/>
        <v>35858.147104954114</v>
      </c>
      <c r="V478" s="290"/>
      <c r="W478" s="115"/>
      <c r="X478" s="116"/>
      <c r="Y478" s="116" t="s">
        <v>115</v>
      </c>
      <c r="Z478" s="116"/>
      <c r="AA478" s="116"/>
      <c r="AB478" s="116"/>
      <c r="AC478" s="116"/>
      <c r="AD478" s="117"/>
      <c r="AE478" s="296"/>
      <c r="AF478" s="124" t="str">
        <f t="shared" si="180"/>
        <v/>
      </c>
      <c r="AG478" s="125" t="str">
        <f t="shared" si="181"/>
        <v/>
      </c>
      <c r="AH478" s="125">
        <f t="shared" ca="1" si="182"/>
        <v>7168.0761084809337</v>
      </c>
      <c r="AI478" s="125" t="str">
        <f t="shared" si="183"/>
        <v/>
      </c>
      <c r="AJ478" s="125" t="str">
        <f t="shared" si="184"/>
        <v/>
      </c>
      <c r="AK478" s="125" t="str">
        <f t="shared" si="185"/>
        <v/>
      </c>
      <c r="AL478" s="125" t="str">
        <f t="shared" si="186"/>
        <v/>
      </c>
      <c r="AM478" s="126" t="str">
        <f t="shared" si="187"/>
        <v/>
      </c>
      <c r="AN478" s="342">
        <f t="shared" ca="1" si="188"/>
        <v>7168.0761084809337</v>
      </c>
      <c r="AO478" s="290"/>
      <c r="AP478" s="503" t="str">
        <f t="shared" si="189"/>
        <v/>
      </c>
      <c r="AQ478" s="504" t="str">
        <f t="shared" si="190"/>
        <v/>
      </c>
      <c r="AR478" s="504">
        <f t="shared" ca="1" si="191"/>
        <v>35858.147104954114</v>
      </c>
      <c r="AS478" s="504" t="str">
        <f t="shared" si="192"/>
        <v/>
      </c>
      <c r="AT478" s="504" t="str">
        <f t="shared" si="193"/>
        <v/>
      </c>
      <c r="AU478" s="504" t="str">
        <f t="shared" si="194"/>
        <v/>
      </c>
      <c r="AV478" s="504" t="str">
        <f t="shared" si="195"/>
        <v/>
      </c>
      <c r="AW478" s="504" t="str">
        <f t="shared" si="196"/>
        <v/>
      </c>
      <c r="AX478" s="507">
        <f t="shared" ca="1" si="197"/>
        <v>35858.147104954114</v>
      </c>
      <c r="AY478" s="290"/>
    </row>
    <row r="479" spans="1:51" x14ac:dyDescent="0.35">
      <c r="A479" s="290"/>
      <c r="B479" s="476" t="s">
        <v>465</v>
      </c>
      <c r="C479" s="477" t="s">
        <v>3027</v>
      </c>
      <c r="D479" s="103" t="s">
        <v>254</v>
      </c>
      <c r="E479" s="103"/>
      <c r="F479" s="360" t="s">
        <v>403</v>
      </c>
      <c r="G479" s="360">
        <v>225</v>
      </c>
      <c r="H479" s="360"/>
      <c r="I479" s="360" t="s">
        <v>2443</v>
      </c>
      <c r="J479" s="104"/>
      <c r="K479" s="431">
        <v>85.293099999999995</v>
      </c>
      <c r="L479" s="138" t="str">
        <f t="shared" si="198"/>
        <v/>
      </c>
      <c r="M479" s="139">
        <f t="shared" si="200"/>
        <v>0</v>
      </c>
      <c r="N479" s="140">
        <f t="shared" si="199"/>
        <v>430.41982199089034</v>
      </c>
      <c r="O479" s="337">
        <f t="shared" si="179"/>
        <v>36711.84091905121</v>
      </c>
      <c r="P479" s="109">
        <v>1</v>
      </c>
      <c r="Q479" s="143">
        <f t="shared" si="201"/>
        <v>36711.84091905121</v>
      </c>
      <c r="R479" s="111">
        <v>0.13</v>
      </c>
      <c r="S479" s="139">
        <f t="shared" si="202"/>
        <v>41484.380238527861</v>
      </c>
      <c r="T479" s="428"/>
      <c r="U479" s="147">
        <f t="shared" si="203"/>
        <v>41484.380238527861</v>
      </c>
      <c r="V479" s="290"/>
      <c r="W479" s="115"/>
      <c r="X479" s="116"/>
      <c r="Y479" s="116" t="s">
        <v>115</v>
      </c>
      <c r="Z479" s="116"/>
      <c r="AA479" s="116"/>
      <c r="AB479" s="116"/>
      <c r="AC479" s="116"/>
      <c r="AD479" s="117"/>
      <c r="AE479" s="296"/>
      <c r="AF479" s="124" t="str">
        <f t="shared" si="180"/>
        <v/>
      </c>
      <c r="AG479" s="125" t="str">
        <f t="shared" si="181"/>
        <v/>
      </c>
      <c r="AH479" s="125">
        <f t="shared" ca="1" si="182"/>
        <v>7168.0761084809337</v>
      </c>
      <c r="AI479" s="125" t="str">
        <f t="shared" si="183"/>
        <v/>
      </c>
      <c r="AJ479" s="125" t="str">
        <f t="shared" si="184"/>
        <v/>
      </c>
      <c r="AK479" s="125" t="str">
        <f t="shared" si="185"/>
        <v/>
      </c>
      <c r="AL479" s="125" t="str">
        <f t="shared" si="186"/>
        <v/>
      </c>
      <c r="AM479" s="126" t="str">
        <f t="shared" si="187"/>
        <v/>
      </c>
      <c r="AN479" s="342">
        <f t="shared" ca="1" si="188"/>
        <v>7168.0761084809337</v>
      </c>
      <c r="AO479" s="290"/>
      <c r="AP479" s="503" t="str">
        <f t="shared" si="189"/>
        <v/>
      </c>
      <c r="AQ479" s="504" t="str">
        <f t="shared" si="190"/>
        <v/>
      </c>
      <c r="AR479" s="504">
        <f t="shared" ca="1" si="191"/>
        <v>41484.380238527861</v>
      </c>
      <c r="AS479" s="504" t="str">
        <f t="shared" si="192"/>
        <v/>
      </c>
      <c r="AT479" s="504" t="str">
        <f t="shared" si="193"/>
        <v/>
      </c>
      <c r="AU479" s="504" t="str">
        <f t="shared" si="194"/>
        <v/>
      </c>
      <c r="AV479" s="504" t="str">
        <f t="shared" si="195"/>
        <v/>
      </c>
      <c r="AW479" s="504" t="str">
        <f t="shared" si="196"/>
        <v/>
      </c>
      <c r="AX479" s="507">
        <f t="shared" ca="1" si="197"/>
        <v>41484.380238527861</v>
      </c>
      <c r="AY479" s="290"/>
    </row>
    <row r="480" spans="1:51" x14ac:dyDescent="0.35">
      <c r="A480" s="290"/>
      <c r="B480" s="476" t="s">
        <v>466</v>
      </c>
      <c r="C480" s="477" t="s">
        <v>3029</v>
      </c>
      <c r="D480" s="103" t="s">
        <v>254</v>
      </c>
      <c r="E480" s="103"/>
      <c r="F480" s="360" t="s">
        <v>403</v>
      </c>
      <c r="G480" s="360">
        <v>200</v>
      </c>
      <c r="H480" s="360"/>
      <c r="I480" s="360" t="s">
        <v>2453</v>
      </c>
      <c r="J480" s="104"/>
      <c r="K480" s="431">
        <v>95.812100000000001</v>
      </c>
      <c r="L480" s="138" t="str">
        <f t="shared" si="198"/>
        <v/>
      </c>
      <c r="M480" s="139">
        <f t="shared" si="200"/>
        <v>0</v>
      </c>
      <c r="N480" s="140">
        <f t="shared" si="199"/>
        <v>336.63763059084124</v>
      </c>
      <c r="O480" s="337">
        <f t="shared" si="179"/>
        <v>32253.958325932741</v>
      </c>
      <c r="P480" s="109">
        <v>1</v>
      </c>
      <c r="Q480" s="143">
        <f t="shared" si="201"/>
        <v>32253.958325932741</v>
      </c>
      <c r="R480" s="111">
        <v>0.13</v>
      </c>
      <c r="S480" s="139">
        <f t="shared" si="202"/>
        <v>36446.972908303993</v>
      </c>
      <c r="T480" s="428"/>
      <c r="U480" s="147">
        <f t="shared" si="203"/>
        <v>36446.972908303993</v>
      </c>
      <c r="V480" s="290"/>
      <c r="W480" s="115"/>
      <c r="X480" s="116"/>
      <c r="Y480" s="116" t="s">
        <v>115</v>
      </c>
      <c r="Z480" s="116"/>
      <c r="AA480" s="116"/>
      <c r="AB480" s="116"/>
      <c r="AC480" s="116"/>
      <c r="AD480" s="117"/>
      <c r="AE480" s="296"/>
      <c r="AF480" s="124" t="str">
        <f t="shared" si="180"/>
        <v/>
      </c>
      <c r="AG480" s="125" t="str">
        <f t="shared" si="181"/>
        <v/>
      </c>
      <c r="AH480" s="125">
        <f t="shared" ca="1" si="182"/>
        <v>7168.0761084809337</v>
      </c>
      <c r="AI480" s="125" t="str">
        <f t="shared" si="183"/>
        <v/>
      </c>
      <c r="AJ480" s="125" t="str">
        <f t="shared" si="184"/>
        <v/>
      </c>
      <c r="AK480" s="125" t="str">
        <f t="shared" si="185"/>
        <v/>
      </c>
      <c r="AL480" s="125" t="str">
        <f t="shared" si="186"/>
        <v/>
      </c>
      <c r="AM480" s="126" t="str">
        <f t="shared" si="187"/>
        <v/>
      </c>
      <c r="AN480" s="342">
        <f t="shared" ca="1" si="188"/>
        <v>7168.0761084809337</v>
      </c>
      <c r="AO480" s="290"/>
      <c r="AP480" s="503" t="str">
        <f t="shared" si="189"/>
        <v/>
      </c>
      <c r="AQ480" s="504" t="str">
        <f t="shared" si="190"/>
        <v/>
      </c>
      <c r="AR480" s="504">
        <f t="shared" ca="1" si="191"/>
        <v>36446.972908303993</v>
      </c>
      <c r="AS480" s="504" t="str">
        <f t="shared" si="192"/>
        <v/>
      </c>
      <c r="AT480" s="504" t="str">
        <f t="shared" si="193"/>
        <v/>
      </c>
      <c r="AU480" s="504" t="str">
        <f t="shared" si="194"/>
        <v/>
      </c>
      <c r="AV480" s="504" t="str">
        <f t="shared" si="195"/>
        <v/>
      </c>
      <c r="AW480" s="504" t="str">
        <f t="shared" si="196"/>
        <v/>
      </c>
      <c r="AX480" s="507">
        <f t="shared" ca="1" si="197"/>
        <v>36446.972908303993</v>
      </c>
      <c r="AY480" s="290"/>
    </row>
    <row r="481" spans="1:51" x14ac:dyDescent="0.35">
      <c r="A481" s="290"/>
      <c r="B481" s="476" t="s">
        <v>467</v>
      </c>
      <c r="C481" s="477" t="s">
        <v>3029</v>
      </c>
      <c r="D481" s="103" t="s">
        <v>254</v>
      </c>
      <c r="E481" s="103"/>
      <c r="F481" s="360" t="s">
        <v>403</v>
      </c>
      <c r="G481" s="360">
        <v>200</v>
      </c>
      <c r="H481" s="360"/>
      <c r="I481" s="360" t="s">
        <v>2453</v>
      </c>
      <c r="J481" s="104"/>
      <c r="K481" s="431">
        <v>87.126599999999996</v>
      </c>
      <c r="L481" s="138" t="str">
        <f t="shared" si="198"/>
        <v/>
      </c>
      <c r="M481" s="139">
        <f t="shared" si="200"/>
        <v>0</v>
      </c>
      <c r="N481" s="140">
        <f t="shared" si="199"/>
        <v>336.63763059084124</v>
      </c>
      <c r="O481" s="337">
        <f t="shared" si="179"/>
        <v>29330.092185435988</v>
      </c>
      <c r="P481" s="109">
        <v>1</v>
      </c>
      <c r="Q481" s="143">
        <f t="shared" si="201"/>
        <v>29330.092185435988</v>
      </c>
      <c r="R481" s="111">
        <v>0.13</v>
      </c>
      <c r="S481" s="139">
        <f t="shared" si="202"/>
        <v>33143.004169542663</v>
      </c>
      <c r="T481" s="428"/>
      <c r="U481" s="147">
        <f t="shared" si="203"/>
        <v>33143.004169542663</v>
      </c>
      <c r="V481" s="290"/>
      <c r="W481" s="115"/>
      <c r="X481" s="116"/>
      <c r="Y481" s="116" t="s">
        <v>115</v>
      </c>
      <c r="Z481" s="116"/>
      <c r="AA481" s="116"/>
      <c r="AB481" s="116"/>
      <c r="AC481" s="116"/>
      <c r="AD481" s="117"/>
      <c r="AE481" s="296"/>
      <c r="AF481" s="124" t="str">
        <f t="shared" si="180"/>
        <v/>
      </c>
      <c r="AG481" s="125" t="str">
        <f t="shared" si="181"/>
        <v/>
      </c>
      <c r="AH481" s="125">
        <f t="shared" ca="1" si="182"/>
        <v>7168.0761084809337</v>
      </c>
      <c r="AI481" s="125" t="str">
        <f t="shared" si="183"/>
        <v/>
      </c>
      <c r="AJ481" s="125" t="str">
        <f t="shared" si="184"/>
        <v/>
      </c>
      <c r="AK481" s="125" t="str">
        <f t="shared" si="185"/>
        <v/>
      </c>
      <c r="AL481" s="125" t="str">
        <f t="shared" si="186"/>
        <v/>
      </c>
      <c r="AM481" s="126" t="str">
        <f t="shared" si="187"/>
        <v/>
      </c>
      <c r="AN481" s="342">
        <f t="shared" ca="1" si="188"/>
        <v>7168.0761084809337</v>
      </c>
      <c r="AO481" s="290"/>
      <c r="AP481" s="503" t="str">
        <f t="shared" si="189"/>
        <v/>
      </c>
      <c r="AQ481" s="504" t="str">
        <f t="shared" si="190"/>
        <v/>
      </c>
      <c r="AR481" s="504">
        <f t="shared" ca="1" si="191"/>
        <v>33143.004169542663</v>
      </c>
      <c r="AS481" s="504" t="str">
        <f t="shared" si="192"/>
        <v/>
      </c>
      <c r="AT481" s="504" t="str">
        <f t="shared" si="193"/>
        <v/>
      </c>
      <c r="AU481" s="504" t="str">
        <f t="shared" si="194"/>
        <v/>
      </c>
      <c r="AV481" s="504" t="str">
        <f t="shared" si="195"/>
        <v/>
      </c>
      <c r="AW481" s="504" t="str">
        <f t="shared" si="196"/>
        <v/>
      </c>
      <c r="AX481" s="507">
        <f t="shared" ca="1" si="197"/>
        <v>33143.004169542663</v>
      </c>
      <c r="AY481" s="290"/>
    </row>
    <row r="482" spans="1:51" x14ac:dyDescent="0.35">
      <c r="A482" s="290"/>
      <c r="B482" s="476" t="s">
        <v>468</v>
      </c>
      <c r="C482" s="477" t="s">
        <v>3030</v>
      </c>
      <c r="D482" s="103" t="s">
        <v>254</v>
      </c>
      <c r="E482" s="103"/>
      <c r="F482" s="360" t="s">
        <v>403</v>
      </c>
      <c r="G482" s="360">
        <v>200</v>
      </c>
      <c r="H482" s="360"/>
      <c r="I482" s="360" t="s">
        <v>2453</v>
      </c>
      <c r="J482" s="104"/>
      <c r="K482" s="431">
        <v>78.782799999999995</v>
      </c>
      <c r="L482" s="138" t="str">
        <f t="shared" si="198"/>
        <v/>
      </c>
      <c r="M482" s="139">
        <f t="shared" si="200"/>
        <v>0</v>
      </c>
      <c r="N482" s="140">
        <f t="shared" si="199"/>
        <v>336.63763059084124</v>
      </c>
      <c r="O482" s="337">
        <f t="shared" si="179"/>
        <v>26521.255123312127</v>
      </c>
      <c r="P482" s="109">
        <v>1</v>
      </c>
      <c r="Q482" s="143">
        <f t="shared" si="201"/>
        <v>26521.255123312127</v>
      </c>
      <c r="R482" s="111">
        <v>0.13</v>
      </c>
      <c r="S482" s="139">
        <f t="shared" si="202"/>
        <v>29969.018289342701</v>
      </c>
      <c r="T482" s="428"/>
      <c r="U482" s="147">
        <f t="shared" si="203"/>
        <v>29969.018289342701</v>
      </c>
      <c r="V482" s="290"/>
      <c r="W482" s="115"/>
      <c r="X482" s="116"/>
      <c r="Y482" s="116" t="s">
        <v>115</v>
      </c>
      <c r="Z482" s="116"/>
      <c r="AA482" s="116"/>
      <c r="AB482" s="116"/>
      <c r="AC482" s="116"/>
      <c r="AD482" s="117"/>
      <c r="AE482" s="296"/>
      <c r="AF482" s="124" t="str">
        <f t="shared" si="180"/>
        <v/>
      </c>
      <c r="AG482" s="125" t="str">
        <f t="shared" si="181"/>
        <v/>
      </c>
      <c r="AH482" s="125">
        <f t="shared" ca="1" si="182"/>
        <v>7168.0761084809337</v>
      </c>
      <c r="AI482" s="125" t="str">
        <f t="shared" si="183"/>
        <v/>
      </c>
      <c r="AJ482" s="125" t="str">
        <f t="shared" si="184"/>
        <v/>
      </c>
      <c r="AK482" s="125" t="str">
        <f t="shared" si="185"/>
        <v/>
      </c>
      <c r="AL482" s="125" t="str">
        <f t="shared" si="186"/>
        <v/>
      </c>
      <c r="AM482" s="126" t="str">
        <f t="shared" si="187"/>
        <v/>
      </c>
      <c r="AN482" s="342">
        <f t="shared" ca="1" si="188"/>
        <v>7168.0761084809337</v>
      </c>
      <c r="AO482" s="290"/>
      <c r="AP482" s="503" t="str">
        <f t="shared" si="189"/>
        <v/>
      </c>
      <c r="AQ482" s="504" t="str">
        <f t="shared" si="190"/>
        <v/>
      </c>
      <c r="AR482" s="504">
        <f t="shared" ca="1" si="191"/>
        <v>29969.018289342705</v>
      </c>
      <c r="AS482" s="504" t="str">
        <f t="shared" si="192"/>
        <v/>
      </c>
      <c r="AT482" s="504" t="str">
        <f t="shared" si="193"/>
        <v/>
      </c>
      <c r="AU482" s="504" t="str">
        <f t="shared" si="194"/>
        <v/>
      </c>
      <c r="AV482" s="504" t="str">
        <f t="shared" si="195"/>
        <v/>
      </c>
      <c r="AW482" s="504" t="str">
        <f t="shared" si="196"/>
        <v/>
      </c>
      <c r="AX482" s="507">
        <f t="shared" ca="1" si="197"/>
        <v>29969.018289342705</v>
      </c>
      <c r="AY482" s="290"/>
    </row>
    <row r="483" spans="1:51" x14ac:dyDescent="0.35">
      <c r="A483" s="290"/>
      <c r="B483" s="476" t="s">
        <v>469</v>
      </c>
      <c r="C483" s="477" t="s">
        <v>3030</v>
      </c>
      <c r="D483" s="103" t="s">
        <v>254</v>
      </c>
      <c r="E483" s="103"/>
      <c r="F483" s="360" t="s">
        <v>403</v>
      </c>
      <c r="G483" s="360">
        <v>200</v>
      </c>
      <c r="H483" s="360"/>
      <c r="I483" s="360" t="s">
        <v>2453</v>
      </c>
      <c r="J483" s="104"/>
      <c r="K483" s="431">
        <v>113.309</v>
      </c>
      <c r="L483" s="138" t="str">
        <f t="shared" si="198"/>
        <v/>
      </c>
      <c r="M483" s="139">
        <f t="shared" si="200"/>
        <v>0</v>
      </c>
      <c r="N483" s="140">
        <f t="shared" si="199"/>
        <v>336.63763059084124</v>
      </c>
      <c r="O483" s="337">
        <f t="shared" si="179"/>
        <v>38144.073284617632</v>
      </c>
      <c r="P483" s="109">
        <v>1</v>
      </c>
      <c r="Q483" s="143">
        <f t="shared" si="201"/>
        <v>38144.073284617632</v>
      </c>
      <c r="R483" s="111">
        <v>0.13</v>
      </c>
      <c r="S483" s="139">
        <f t="shared" si="202"/>
        <v>43102.802811617919</v>
      </c>
      <c r="T483" s="428"/>
      <c r="U483" s="147">
        <f t="shared" si="203"/>
        <v>43102.802811617919</v>
      </c>
      <c r="V483" s="290"/>
      <c r="W483" s="115"/>
      <c r="X483" s="116"/>
      <c r="Y483" s="116" t="s">
        <v>115</v>
      </c>
      <c r="Z483" s="116"/>
      <c r="AA483" s="116"/>
      <c r="AB483" s="116"/>
      <c r="AC483" s="116"/>
      <c r="AD483" s="117"/>
      <c r="AE483" s="296"/>
      <c r="AF483" s="124" t="str">
        <f t="shared" si="180"/>
        <v/>
      </c>
      <c r="AG483" s="125" t="str">
        <f t="shared" si="181"/>
        <v/>
      </c>
      <c r="AH483" s="125">
        <f t="shared" ca="1" si="182"/>
        <v>7168.0761084809337</v>
      </c>
      <c r="AI483" s="125" t="str">
        <f t="shared" si="183"/>
        <v/>
      </c>
      <c r="AJ483" s="125" t="str">
        <f t="shared" si="184"/>
        <v/>
      </c>
      <c r="AK483" s="125" t="str">
        <f t="shared" si="185"/>
        <v/>
      </c>
      <c r="AL483" s="125" t="str">
        <f t="shared" si="186"/>
        <v/>
      </c>
      <c r="AM483" s="126" t="str">
        <f t="shared" si="187"/>
        <v/>
      </c>
      <c r="AN483" s="342">
        <f t="shared" ca="1" si="188"/>
        <v>7168.0761084809337</v>
      </c>
      <c r="AO483" s="290"/>
      <c r="AP483" s="503" t="str">
        <f t="shared" si="189"/>
        <v/>
      </c>
      <c r="AQ483" s="504" t="str">
        <f t="shared" si="190"/>
        <v/>
      </c>
      <c r="AR483" s="504">
        <f t="shared" ca="1" si="191"/>
        <v>43102.802811617919</v>
      </c>
      <c r="AS483" s="504" t="str">
        <f t="shared" si="192"/>
        <v/>
      </c>
      <c r="AT483" s="504" t="str">
        <f t="shared" si="193"/>
        <v/>
      </c>
      <c r="AU483" s="504" t="str">
        <f t="shared" si="194"/>
        <v/>
      </c>
      <c r="AV483" s="504" t="str">
        <f t="shared" si="195"/>
        <v/>
      </c>
      <c r="AW483" s="504" t="str">
        <f t="shared" si="196"/>
        <v/>
      </c>
      <c r="AX483" s="507">
        <f t="shared" ca="1" si="197"/>
        <v>43102.802811617919</v>
      </c>
      <c r="AY483" s="290"/>
    </row>
    <row r="484" spans="1:51" x14ac:dyDescent="0.35">
      <c r="A484" s="290"/>
      <c r="B484" s="476" t="s">
        <v>470</v>
      </c>
      <c r="C484" s="477" t="s">
        <v>3031</v>
      </c>
      <c r="D484" s="103" t="s">
        <v>254</v>
      </c>
      <c r="E484" s="103"/>
      <c r="F484" s="360" t="s">
        <v>403</v>
      </c>
      <c r="G484" s="360">
        <v>200</v>
      </c>
      <c r="H484" s="360"/>
      <c r="I484" s="360" t="s">
        <v>2453</v>
      </c>
      <c r="J484" s="104"/>
      <c r="K484" s="431">
        <v>78.762299999999996</v>
      </c>
      <c r="L484" s="138" t="str">
        <f t="shared" si="198"/>
        <v/>
      </c>
      <c r="M484" s="139">
        <f t="shared" si="200"/>
        <v>0</v>
      </c>
      <c r="N484" s="140">
        <f t="shared" si="199"/>
        <v>336.63763059084124</v>
      </c>
      <c r="O484" s="337">
        <f t="shared" si="179"/>
        <v>26514.354051885013</v>
      </c>
      <c r="P484" s="109">
        <v>1</v>
      </c>
      <c r="Q484" s="143">
        <f t="shared" si="201"/>
        <v>26514.354051885013</v>
      </c>
      <c r="R484" s="111">
        <v>0.13</v>
      </c>
      <c r="S484" s="139">
        <f t="shared" si="202"/>
        <v>29961.220078630064</v>
      </c>
      <c r="T484" s="428"/>
      <c r="U484" s="147">
        <f t="shared" si="203"/>
        <v>29961.220078630064</v>
      </c>
      <c r="V484" s="290"/>
      <c r="W484" s="115"/>
      <c r="X484" s="116"/>
      <c r="Y484" s="116" t="s">
        <v>115</v>
      </c>
      <c r="Z484" s="116"/>
      <c r="AA484" s="116"/>
      <c r="AB484" s="116"/>
      <c r="AC484" s="116"/>
      <c r="AD484" s="117"/>
      <c r="AE484" s="296"/>
      <c r="AF484" s="124" t="str">
        <f t="shared" si="180"/>
        <v/>
      </c>
      <c r="AG484" s="125" t="str">
        <f t="shared" si="181"/>
        <v/>
      </c>
      <c r="AH484" s="125">
        <f t="shared" ca="1" si="182"/>
        <v>7168.0761084809337</v>
      </c>
      <c r="AI484" s="125" t="str">
        <f t="shared" si="183"/>
        <v/>
      </c>
      <c r="AJ484" s="125" t="str">
        <f t="shared" si="184"/>
        <v/>
      </c>
      <c r="AK484" s="125" t="str">
        <f t="shared" si="185"/>
        <v/>
      </c>
      <c r="AL484" s="125" t="str">
        <f t="shared" si="186"/>
        <v/>
      </c>
      <c r="AM484" s="126" t="str">
        <f t="shared" si="187"/>
        <v/>
      </c>
      <c r="AN484" s="342">
        <f t="shared" ca="1" si="188"/>
        <v>7168.0761084809337</v>
      </c>
      <c r="AO484" s="290"/>
      <c r="AP484" s="503" t="str">
        <f t="shared" si="189"/>
        <v/>
      </c>
      <c r="AQ484" s="504" t="str">
        <f t="shared" si="190"/>
        <v/>
      </c>
      <c r="AR484" s="504">
        <f t="shared" ca="1" si="191"/>
        <v>29961.220078630067</v>
      </c>
      <c r="AS484" s="504" t="str">
        <f t="shared" si="192"/>
        <v/>
      </c>
      <c r="AT484" s="504" t="str">
        <f t="shared" si="193"/>
        <v/>
      </c>
      <c r="AU484" s="504" t="str">
        <f t="shared" si="194"/>
        <v/>
      </c>
      <c r="AV484" s="504" t="str">
        <f t="shared" si="195"/>
        <v/>
      </c>
      <c r="AW484" s="504" t="str">
        <f t="shared" si="196"/>
        <v/>
      </c>
      <c r="AX484" s="507">
        <f t="shared" ca="1" si="197"/>
        <v>29961.220078630067</v>
      </c>
      <c r="AY484" s="290"/>
    </row>
    <row r="485" spans="1:51" x14ac:dyDescent="0.35">
      <c r="A485" s="290"/>
      <c r="B485" s="476" t="s">
        <v>471</v>
      </c>
      <c r="C485" s="477" t="s">
        <v>3031</v>
      </c>
      <c r="D485" s="103" t="s">
        <v>254</v>
      </c>
      <c r="E485" s="103"/>
      <c r="F485" s="360" t="s">
        <v>403</v>
      </c>
      <c r="G485" s="360">
        <v>200</v>
      </c>
      <c r="H485" s="360"/>
      <c r="I485" s="360" t="s">
        <v>2453</v>
      </c>
      <c r="J485" s="104"/>
      <c r="K485" s="431">
        <v>76.299499999999995</v>
      </c>
      <c r="L485" s="138" t="str">
        <f t="shared" si="198"/>
        <v/>
      </c>
      <c r="M485" s="139">
        <f t="shared" si="200"/>
        <v>0</v>
      </c>
      <c r="N485" s="140">
        <f t="shared" si="199"/>
        <v>336.63763059084124</v>
      </c>
      <c r="O485" s="337">
        <f t="shared" si="179"/>
        <v>25685.282895265889</v>
      </c>
      <c r="P485" s="109">
        <v>1</v>
      </c>
      <c r="Q485" s="143">
        <f t="shared" si="201"/>
        <v>25685.282895265889</v>
      </c>
      <c r="R485" s="111">
        <v>0.13</v>
      </c>
      <c r="S485" s="139">
        <f t="shared" si="202"/>
        <v>29024.369671650453</v>
      </c>
      <c r="T485" s="428"/>
      <c r="U485" s="147">
        <f t="shared" si="203"/>
        <v>29024.369671650453</v>
      </c>
      <c r="V485" s="290"/>
      <c r="W485" s="115"/>
      <c r="X485" s="116"/>
      <c r="Y485" s="116" t="s">
        <v>115</v>
      </c>
      <c r="Z485" s="116"/>
      <c r="AA485" s="116"/>
      <c r="AB485" s="116"/>
      <c r="AC485" s="116"/>
      <c r="AD485" s="117"/>
      <c r="AE485" s="296"/>
      <c r="AF485" s="124" t="str">
        <f t="shared" si="180"/>
        <v/>
      </c>
      <c r="AG485" s="125" t="str">
        <f t="shared" si="181"/>
        <v/>
      </c>
      <c r="AH485" s="125">
        <f t="shared" ca="1" si="182"/>
        <v>7168.0761084809337</v>
      </c>
      <c r="AI485" s="125" t="str">
        <f t="shared" si="183"/>
        <v/>
      </c>
      <c r="AJ485" s="125" t="str">
        <f t="shared" si="184"/>
        <v/>
      </c>
      <c r="AK485" s="125" t="str">
        <f t="shared" si="185"/>
        <v/>
      </c>
      <c r="AL485" s="125" t="str">
        <f t="shared" si="186"/>
        <v/>
      </c>
      <c r="AM485" s="126" t="str">
        <f t="shared" si="187"/>
        <v/>
      </c>
      <c r="AN485" s="342">
        <f t="shared" ca="1" si="188"/>
        <v>7168.0761084809337</v>
      </c>
      <c r="AO485" s="290"/>
      <c r="AP485" s="503" t="str">
        <f t="shared" si="189"/>
        <v/>
      </c>
      <c r="AQ485" s="504" t="str">
        <f t="shared" si="190"/>
        <v/>
      </c>
      <c r="AR485" s="504">
        <f t="shared" ca="1" si="191"/>
        <v>29024.369671650453</v>
      </c>
      <c r="AS485" s="504" t="str">
        <f t="shared" si="192"/>
        <v/>
      </c>
      <c r="AT485" s="504" t="str">
        <f t="shared" si="193"/>
        <v/>
      </c>
      <c r="AU485" s="504" t="str">
        <f t="shared" si="194"/>
        <v/>
      </c>
      <c r="AV485" s="504" t="str">
        <f t="shared" si="195"/>
        <v/>
      </c>
      <c r="AW485" s="504" t="str">
        <f t="shared" si="196"/>
        <v/>
      </c>
      <c r="AX485" s="507">
        <f t="shared" ca="1" si="197"/>
        <v>29024.369671650453</v>
      </c>
      <c r="AY485" s="290"/>
    </row>
    <row r="486" spans="1:51" x14ac:dyDescent="0.35">
      <c r="A486" s="290"/>
      <c r="B486" s="476" t="s">
        <v>472</v>
      </c>
      <c r="C486" s="477" t="s">
        <v>3032</v>
      </c>
      <c r="D486" s="103" t="s">
        <v>254</v>
      </c>
      <c r="E486" s="103"/>
      <c r="F486" s="360" t="s">
        <v>403</v>
      </c>
      <c r="G486" s="360">
        <v>200</v>
      </c>
      <c r="H486" s="360"/>
      <c r="I486" s="360" t="s">
        <v>2453</v>
      </c>
      <c r="J486" s="104"/>
      <c r="K486" s="431">
        <v>105.139</v>
      </c>
      <c r="L486" s="138" t="str">
        <f t="shared" si="198"/>
        <v/>
      </c>
      <c r="M486" s="139">
        <f t="shared" si="200"/>
        <v>0</v>
      </c>
      <c r="N486" s="140">
        <f t="shared" si="199"/>
        <v>336.63763059084124</v>
      </c>
      <c r="O486" s="337">
        <f t="shared" si="179"/>
        <v>35393.743842690455</v>
      </c>
      <c r="P486" s="109">
        <v>1</v>
      </c>
      <c r="Q486" s="143">
        <f t="shared" si="201"/>
        <v>35393.743842690455</v>
      </c>
      <c r="R486" s="111">
        <v>0.13</v>
      </c>
      <c r="S486" s="139">
        <f t="shared" si="202"/>
        <v>39994.93054224021</v>
      </c>
      <c r="T486" s="428"/>
      <c r="U486" s="147">
        <f t="shared" si="203"/>
        <v>39994.93054224021</v>
      </c>
      <c r="V486" s="290"/>
      <c r="W486" s="115"/>
      <c r="X486" s="116"/>
      <c r="Y486" s="116" t="s">
        <v>115</v>
      </c>
      <c r="Z486" s="116"/>
      <c r="AA486" s="116"/>
      <c r="AB486" s="116"/>
      <c r="AC486" s="116"/>
      <c r="AD486" s="117"/>
      <c r="AE486" s="296"/>
      <c r="AF486" s="124" t="str">
        <f t="shared" si="180"/>
        <v/>
      </c>
      <c r="AG486" s="125" t="str">
        <f t="shared" si="181"/>
        <v/>
      </c>
      <c r="AH486" s="125">
        <f t="shared" ca="1" si="182"/>
        <v>7168.0761084809337</v>
      </c>
      <c r="AI486" s="125" t="str">
        <f t="shared" si="183"/>
        <v/>
      </c>
      <c r="AJ486" s="125" t="str">
        <f t="shared" si="184"/>
        <v/>
      </c>
      <c r="AK486" s="125" t="str">
        <f t="shared" si="185"/>
        <v/>
      </c>
      <c r="AL486" s="125" t="str">
        <f t="shared" si="186"/>
        <v/>
      </c>
      <c r="AM486" s="126" t="str">
        <f t="shared" si="187"/>
        <v/>
      </c>
      <c r="AN486" s="342">
        <f t="shared" ca="1" si="188"/>
        <v>7168.0761084809337</v>
      </c>
      <c r="AO486" s="290"/>
      <c r="AP486" s="503" t="str">
        <f t="shared" si="189"/>
        <v/>
      </c>
      <c r="AQ486" s="504" t="str">
        <f t="shared" si="190"/>
        <v/>
      </c>
      <c r="AR486" s="504">
        <f t="shared" ca="1" si="191"/>
        <v>39994.93054224021</v>
      </c>
      <c r="AS486" s="504" t="str">
        <f t="shared" si="192"/>
        <v/>
      </c>
      <c r="AT486" s="504" t="str">
        <f t="shared" si="193"/>
        <v/>
      </c>
      <c r="AU486" s="504" t="str">
        <f t="shared" si="194"/>
        <v/>
      </c>
      <c r="AV486" s="504" t="str">
        <f t="shared" si="195"/>
        <v/>
      </c>
      <c r="AW486" s="504" t="str">
        <f t="shared" si="196"/>
        <v/>
      </c>
      <c r="AX486" s="507">
        <f t="shared" ca="1" si="197"/>
        <v>39994.93054224021</v>
      </c>
      <c r="AY486" s="290"/>
    </row>
    <row r="487" spans="1:51" x14ac:dyDescent="0.35">
      <c r="A487" s="290"/>
      <c r="B487" s="476" t="s">
        <v>473</v>
      </c>
      <c r="C487" s="477" t="s">
        <v>3032</v>
      </c>
      <c r="D487" s="103" t="s">
        <v>254</v>
      </c>
      <c r="E487" s="103"/>
      <c r="F487" s="360" t="s">
        <v>403</v>
      </c>
      <c r="G487" s="360">
        <v>200</v>
      </c>
      <c r="H487" s="360"/>
      <c r="I487" s="360" t="s">
        <v>2453</v>
      </c>
      <c r="J487" s="104"/>
      <c r="K487" s="431">
        <v>98.427899999999994</v>
      </c>
      <c r="L487" s="138" t="str">
        <f t="shared" si="198"/>
        <v/>
      </c>
      <c r="M487" s="139">
        <f t="shared" si="200"/>
        <v>0</v>
      </c>
      <c r="N487" s="140">
        <f t="shared" si="199"/>
        <v>336.63763059084124</v>
      </c>
      <c r="O487" s="337">
        <f t="shared" si="179"/>
        <v>33134.535040032264</v>
      </c>
      <c r="P487" s="109">
        <v>1</v>
      </c>
      <c r="Q487" s="143">
        <f t="shared" si="201"/>
        <v>33134.535040032264</v>
      </c>
      <c r="R487" s="111">
        <v>0.13</v>
      </c>
      <c r="S487" s="139">
        <f t="shared" si="202"/>
        <v>37442.024595236457</v>
      </c>
      <c r="T487" s="428"/>
      <c r="U487" s="147">
        <f t="shared" si="203"/>
        <v>37442.024595236457</v>
      </c>
      <c r="V487" s="290"/>
      <c r="W487" s="115"/>
      <c r="X487" s="116"/>
      <c r="Y487" s="116" t="s">
        <v>115</v>
      </c>
      <c r="Z487" s="116"/>
      <c r="AA487" s="116"/>
      <c r="AB487" s="116"/>
      <c r="AC487" s="116"/>
      <c r="AD487" s="117"/>
      <c r="AE487" s="296"/>
      <c r="AF487" s="124" t="str">
        <f t="shared" si="180"/>
        <v/>
      </c>
      <c r="AG487" s="125" t="str">
        <f t="shared" si="181"/>
        <v/>
      </c>
      <c r="AH487" s="125">
        <f t="shared" ca="1" si="182"/>
        <v>7168.0761084809337</v>
      </c>
      <c r="AI487" s="125" t="str">
        <f t="shared" si="183"/>
        <v/>
      </c>
      <c r="AJ487" s="125" t="str">
        <f t="shared" si="184"/>
        <v/>
      </c>
      <c r="AK487" s="125" t="str">
        <f t="shared" si="185"/>
        <v/>
      </c>
      <c r="AL487" s="125" t="str">
        <f t="shared" si="186"/>
        <v/>
      </c>
      <c r="AM487" s="126" t="str">
        <f t="shared" si="187"/>
        <v/>
      </c>
      <c r="AN487" s="342">
        <f t="shared" ca="1" si="188"/>
        <v>7168.0761084809337</v>
      </c>
      <c r="AO487" s="290"/>
      <c r="AP487" s="503" t="str">
        <f t="shared" si="189"/>
        <v/>
      </c>
      <c r="AQ487" s="504" t="str">
        <f t="shared" si="190"/>
        <v/>
      </c>
      <c r="AR487" s="504">
        <f t="shared" ca="1" si="191"/>
        <v>37442.024595236457</v>
      </c>
      <c r="AS487" s="504" t="str">
        <f t="shared" si="192"/>
        <v/>
      </c>
      <c r="AT487" s="504" t="str">
        <f t="shared" si="193"/>
        <v/>
      </c>
      <c r="AU487" s="504" t="str">
        <f t="shared" si="194"/>
        <v/>
      </c>
      <c r="AV487" s="504" t="str">
        <f t="shared" si="195"/>
        <v/>
      </c>
      <c r="AW487" s="504" t="str">
        <f t="shared" si="196"/>
        <v/>
      </c>
      <c r="AX487" s="507">
        <f t="shared" ca="1" si="197"/>
        <v>37442.024595236457</v>
      </c>
      <c r="AY487" s="290"/>
    </row>
    <row r="488" spans="1:51" x14ac:dyDescent="0.35">
      <c r="A488" s="290"/>
      <c r="B488" s="476" t="s">
        <v>474</v>
      </c>
      <c r="C488" s="477" t="s">
        <v>3033</v>
      </c>
      <c r="D488" s="103" t="s">
        <v>254</v>
      </c>
      <c r="E488" s="103"/>
      <c r="F488" s="360" t="s">
        <v>403</v>
      </c>
      <c r="G488" s="360">
        <v>200</v>
      </c>
      <c r="H488" s="360"/>
      <c r="I488" s="360" t="s">
        <v>2453</v>
      </c>
      <c r="J488" s="104"/>
      <c r="K488" s="431">
        <v>85.691000000000003</v>
      </c>
      <c r="L488" s="138" t="str">
        <f t="shared" si="198"/>
        <v/>
      </c>
      <c r="M488" s="139">
        <f t="shared" si="200"/>
        <v>0</v>
      </c>
      <c r="N488" s="140">
        <f t="shared" si="199"/>
        <v>336.63763059084124</v>
      </c>
      <c r="O488" s="337">
        <f t="shared" ref="O488:O551" si="204">N488*K488</f>
        <v>28846.815202959777</v>
      </c>
      <c r="P488" s="109">
        <v>1</v>
      </c>
      <c r="Q488" s="143">
        <f t="shared" si="201"/>
        <v>28846.815202959777</v>
      </c>
      <c r="R488" s="111">
        <v>0.13</v>
      </c>
      <c r="S488" s="139">
        <f t="shared" si="202"/>
        <v>32596.901179344546</v>
      </c>
      <c r="T488" s="428"/>
      <c r="U488" s="147">
        <f t="shared" si="203"/>
        <v>32596.901179344546</v>
      </c>
      <c r="V488" s="290"/>
      <c r="W488" s="115"/>
      <c r="X488" s="116"/>
      <c r="Y488" s="116" t="s">
        <v>115</v>
      </c>
      <c r="Z488" s="116"/>
      <c r="AA488" s="116"/>
      <c r="AB488" s="116"/>
      <c r="AC488" s="116"/>
      <c r="AD488" s="117"/>
      <c r="AE488" s="296"/>
      <c r="AF488" s="124" t="str">
        <f t="shared" si="180"/>
        <v/>
      </c>
      <c r="AG488" s="125" t="str">
        <f t="shared" si="181"/>
        <v/>
      </c>
      <c r="AH488" s="125">
        <f t="shared" ca="1" si="182"/>
        <v>7168.0761084809337</v>
      </c>
      <c r="AI488" s="125" t="str">
        <f t="shared" si="183"/>
        <v/>
      </c>
      <c r="AJ488" s="125" t="str">
        <f t="shared" si="184"/>
        <v/>
      </c>
      <c r="AK488" s="125" t="str">
        <f t="shared" si="185"/>
        <v/>
      </c>
      <c r="AL488" s="125" t="str">
        <f t="shared" si="186"/>
        <v/>
      </c>
      <c r="AM488" s="126" t="str">
        <f t="shared" si="187"/>
        <v/>
      </c>
      <c r="AN488" s="342">
        <f t="shared" ca="1" si="188"/>
        <v>7168.0761084809337</v>
      </c>
      <c r="AO488" s="290"/>
      <c r="AP488" s="503" t="str">
        <f t="shared" si="189"/>
        <v/>
      </c>
      <c r="AQ488" s="504" t="str">
        <f t="shared" si="190"/>
        <v/>
      </c>
      <c r="AR488" s="504">
        <f t="shared" ca="1" si="191"/>
        <v>32596.901179344546</v>
      </c>
      <c r="AS488" s="504" t="str">
        <f t="shared" si="192"/>
        <v/>
      </c>
      <c r="AT488" s="504" t="str">
        <f t="shared" si="193"/>
        <v/>
      </c>
      <c r="AU488" s="504" t="str">
        <f t="shared" si="194"/>
        <v/>
      </c>
      <c r="AV488" s="504" t="str">
        <f t="shared" si="195"/>
        <v/>
      </c>
      <c r="AW488" s="504" t="str">
        <f t="shared" si="196"/>
        <v/>
      </c>
      <c r="AX488" s="507">
        <f t="shared" ca="1" si="197"/>
        <v>32596.901179344546</v>
      </c>
      <c r="AY488" s="290"/>
    </row>
    <row r="489" spans="1:51" x14ac:dyDescent="0.35">
      <c r="A489" s="290"/>
      <c r="B489" s="476" t="s">
        <v>475</v>
      </c>
      <c r="C489" s="477" t="s">
        <v>3014</v>
      </c>
      <c r="D489" s="103" t="s">
        <v>254</v>
      </c>
      <c r="E489" s="103"/>
      <c r="F489" s="360" t="s">
        <v>403</v>
      </c>
      <c r="G489" s="360">
        <v>225</v>
      </c>
      <c r="H489" s="360"/>
      <c r="I489" s="360" t="s">
        <v>2443</v>
      </c>
      <c r="J489" s="104"/>
      <c r="K489" s="431">
        <v>95.762200000000007</v>
      </c>
      <c r="L489" s="138" t="str">
        <f t="shared" si="198"/>
        <v/>
      </c>
      <c r="M489" s="139">
        <f t="shared" si="200"/>
        <v>0</v>
      </c>
      <c r="N489" s="140">
        <f t="shared" si="199"/>
        <v>430.41982199089034</v>
      </c>
      <c r="O489" s="337">
        <f t="shared" si="204"/>
        <v>41217.94907745604</v>
      </c>
      <c r="P489" s="109">
        <v>1</v>
      </c>
      <c r="Q489" s="143">
        <f t="shared" si="201"/>
        <v>41217.94907745604</v>
      </c>
      <c r="R489" s="111">
        <v>0.13</v>
      </c>
      <c r="S489" s="139">
        <f t="shared" si="202"/>
        <v>46576.282457525318</v>
      </c>
      <c r="T489" s="428"/>
      <c r="U489" s="147">
        <f t="shared" si="203"/>
        <v>46576.282457525318</v>
      </c>
      <c r="V489" s="290"/>
      <c r="W489" s="115"/>
      <c r="X489" s="116"/>
      <c r="Y489" s="116" t="s">
        <v>115</v>
      </c>
      <c r="Z489" s="116"/>
      <c r="AA489" s="116"/>
      <c r="AB489" s="116"/>
      <c r="AC489" s="116"/>
      <c r="AD489" s="117"/>
      <c r="AE489" s="296"/>
      <c r="AF489" s="124" t="str">
        <f t="shared" si="180"/>
        <v/>
      </c>
      <c r="AG489" s="125" t="str">
        <f t="shared" si="181"/>
        <v/>
      </c>
      <c r="AH489" s="125">
        <f t="shared" ca="1" si="182"/>
        <v>7168.0761084809337</v>
      </c>
      <c r="AI489" s="125" t="str">
        <f t="shared" si="183"/>
        <v/>
      </c>
      <c r="AJ489" s="125" t="str">
        <f t="shared" si="184"/>
        <v/>
      </c>
      <c r="AK489" s="125" t="str">
        <f t="shared" si="185"/>
        <v/>
      </c>
      <c r="AL489" s="125" t="str">
        <f t="shared" si="186"/>
        <v/>
      </c>
      <c r="AM489" s="126" t="str">
        <f t="shared" si="187"/>
        <v/>
      </c>
      <c r="AN489" s="342">
        <f t="shared" ca="1" si="188"/>
        <v>7168.0761084809337</v>
      </c>
      <c r="AO489" s="290"/>
      <c r="AP489" s="503" t="str">
        <f t="shared" si="189"/>
        <v/>
      </c>
      <c r="AQ489" s="504" t="str">
        <f t="shared" si="190"/>
        <v/>
      </c>
      <c r="AR489" s="504">
        <f t="shared" ca="1" si="191"/>
        <v>46576.282457525318</v>
      </c>
      <c r="AS489" s="504" t="str">
        <f t="shared" si="192"/>
        <v/>
      </c>
      <c r="AT489" s="504" t="str">
        <f t="shared" si="193"/>
        <v/>
      </c>
      <c r="AU489" s="504" t="str">
        <f t="shared" si="194"/>
        <v/>
      </c>
      <c r="AV489" s="504" t="str">
        <f t="shared" si="195"/>
        <v/>
      </c>
      <c r="AW489" s="504" t="str">
        <f t="shared" si="196"/>
        <v/>
      </c>
      <c r="AX489" s="507">
        <f t="shared" ca="1" si="197"/>
        <v>46576.282457525318</v>
      </c>
      <c r="AY489" s="290"/>
    </row>
    <row r="490" spans="1:51" x14ac:dyDescent="0.35">
      <c r="A490" s="290"/>
      <c r="B490" s="476" t="s">
        <v>476</v>
      </c>
      <c r="C490" s="477" t="s">
        <v>3014</v>
      </c>
      <c r="D490" s="103" t="s">
        <v>254</v>
      </c>
      <c r="E490" s="103"/>
      <c r="F490" s="360" t="s">
        <v>403</v>
      </c>
      <c r="G490" s="360">
        <v>225</v>
      </c>
      <c r="H490" s="360"/>
      <c r="I490" s="360" t="s">
        <v>2443</v>
      </c>
      <c r="J490" s="104"/>
      <c r="K490" s="431">
        <v>52.748800000000003</v>
      </c>
      <c r="L490" s="138" t="str">
        <f t="shared" si="198"/>
        <v/>
      </c>
      <c r="M490" s="139">
        <f t="shared" si="200"/>
        <v>0</v>
      </c>
      <c r="N490" s="140">
        <f t="shared" si="199"/>
        <v>430.41982199089034</v>
      </c>
      <c r="O490" s="337">
        <f t="shared" si="204"/>
        <v>22704.129106233078</v>
      </c>
      <c r="P490" s="109">
        <v>1</v>
      </c>
      <c r="Q490" s="143">
        <f t="shared" si="201"/>
        <v>22704.129106233078</v>
      </c>
      <c r="R490" s="111">
        <v>0.13</v>
      </c>
      <c r="S490" s="139">
        <f t="shared" si="202"/>
        <v>25655.665890043376</v>
      </c>
      <c r="T490" s="428"/>
      <c r="U490" s="147">
        <f t="shared" si="203"/>
        <v>25655.665890043376</v>
      </c>
      <c r="V490" s="290"/>
      <c r="W490" s="115"/>
      <c r="X490" s="116"/>
      <c r="Y490" s="116" t="s">
        <v>115</v>
      </c>
      <c r="Z490" s="116"/>
      <c r="AA490" s="116"/>
      <c r="AB490" s="116"/>
      <c r="AC490" s="116"/>
      <c r="AD490" s="117"/>
      <c r="AE490" s="296"/>
      <c r="AF490" s="124" t="str">
        <f t="shared" si="180"/>
        <v/>
      </c>
      <c r="AG490" s="125" t="str">
        <f t="shared" si="181"/>
        <v/>
      </c>
      <c r="AH490" s="125">
        <f t="shared" ca="1" si="182"/>
        <v>7168.0761084809337</v>
      </c>
      <c r="AI490" s="125" t="str">
        <f t="shared" si="183"/>
        <v/>
      </c>
      <c r="AJ490" s="125" t="str">
        <f t="shared" si="184"/>
        <v/>
      </c>
      <c r="AK490" s="125" t="str">
        <f t="shared" si="185"/>
        <v/>
      </c>
      <c r="AL490" s="125" t="str">
        <f t="shared" si="186"/>
        <v/>
      </c>
      <c r="AM490" s="126" t="str">
        <f t="shared" si="187"/>
        <v/>
      </c>
      <c r="AN490" s="342">
        <f t="shared" ca="1" si="188"/>
        <v>7168.0761084809337</v>
      </c>
      <c r="AO490" s="290"/>
      <c r="AP490" s="503" t="str">
        <f t="shared" si="189"/>
        <v/>
      </c>
      <c r="AQ490" s="504" t="str">
        <f t="shared" si="190"/>
        <v/>
      </c>
      <c r="AR490" s="504">
        <f t="shared" ca="1" si="191"/>
        <v>25655.665890043376</v>
      </c>
      <c r="AS490" s="504" t="str">
        <f t="shared" si="192"/>
        <v/>
      </c>
      <c r="AT490" s="504" t="str">
        <f t="shared" si="193"/>
        <v/>
      </c>
      <c r="AU490" s="504" t="str">
        <f t="shared" si="194"/>
        <v/>
      </c>
      <c r="AV490" s="504" t="str">
        <f t="shared" si="195"/>
        <v/>
      </c>
      <c r="AW490" s="504" t="str">
        <f t="shared" si="196"/>
        <v/>
      </c>
      <c r="AX490" s="507">
        <f t="shared" ca="1" si="197"/>
        <v>25655.665890043376</v>
      </c>
      <c r="AY490" s="290"/>
    </row>
    <row r="491" spans="1:51" x14ac:dyDescent="0.35">
      <c r="A491" s="290"/>
      <c r="B491" s="476" t="s">
        <v>477</v>
      </c>
      <c r="C491" s="477" t="s">
        <v>3014</v>
      </c>
      <c r="D491" s="103" t="s">
        <v>254</v>
      </c>
      <c r="E491" s="103"/>
      <c r="F491" s="360" t="s">
        <v>403</v>
      </c>
      <c r="G491" s="360">
        <v>225</v>
      </c>
      <c r="H491" s="360"/>
      <c r="I491" s="360" t="s">
        <v>2443</v>
      </c>
      <c r="J491" s="104"/>
      <c r="K491" s="431">
        <v>52.665999999999997</v>
      </c>
      <c r="L491" s="138" t="str">
        <f t="shared" si="198"/>
        <v/>
      </c>
      <c r="M491" s="139">
        <f t="shared" si="200"/>
        <v>0</v>
      </c>
      <c r="N491" s="140">
        <f t="shared" si="199"/>
        <v>430.41982199089034</v>
      </c>
      <c r="O491" s="337">
        <f t="shared" si="204"/>
        <v>22668.49034497223</v>
      </c>
      <c r="P491" s="109">
        <v>1</v>
      </c>
      <c r="Q491" s="143">
        <f t="shared" si="201"/>
        <v>22668.49034497223</v>
      </c>
      <c r="R491" s="111">
        <v>0.13</v>
      </c>
      <c r="S491" s="139">
        <f t="shared" si="202"/>
        <v>25615.394089818616</v>
      </c>
      <c r="T491" s="428"/>
      <c r="U491" s="147">
        <f t="shared" si="203"/>
        <v>25615.394089818616</v>
      </c>
      <c r="V491" s="290"/>
      <c r="W491" s="115"/>
      <c r="X491" s="116"/>
      <c r="Y491" s="116" t="s">
        <v>115</v>
      </c>
      <c r="Z491" s="116"/>
      <c r="AA491" s="116"/>
      <c r="AB491" s="116"/>
      <c r="AC491" s="116"/>
      <c r="AD491" s="117"/>
      <c r="AE491" s="296"/>
      <c r="AF491" s="124" t="str">
        <f t="shared" si="180"/>
        <v/>
      </c>
      <c r="AG491" s="125" t="str">
        <f t="shared" si="181"/>
        <v/>
      </c>
      <c r="AH491" s="125">
        <f t="shared" ca="1" si="182"/>
        <v>7168.0761084809337</v>
      </c>
      <c r="AI491" s="125" t="str">
        <f t="shared" si="183"/>
        <v/>
      </c>
      <c r="AJ491" s="125" t="str">
        <f t="shared" si="184"/>
        <v/>
      </c>
      <c r="AK491" s="125" t="str">
        <f t="shared" si="185"/>
        <v/>
      </c>
      <c r="AL491" s="125" t="str">
        <f t="shared" si="186"/>
        <v/>
      </c>
      <c r="AM491" s="126" t="str">
        <f t="shared" si="187"/>
        <v/>
      </c>
      <c r="AN491" s="342">
        <f t="shared" ca="1" si="188"/>
        <v>7168.0761084809337</v>
      </c>
      <c r="AO491" s="290"/>
      <c r="AP491" s="503" t="str">
        <f t="shared" si="189"/>
        <v/>
      </c>
      <c r="AQ491" s="504" t="str">
        <f t="shared" si="190"/>
        <v/>
      </c>
      <c r="AR491" s="504">
        <f t="shared" ca="1" si="191"/>
        <v>25615.394089818616</v>
      </c>
      <c r="AS491" s="504" t="str">
        <f t="shared" si="192"/>
        <v/>
      </c>
      <c r="AT491" s="504" t="str">
        <f t="shared" si="193"/>
        <v/>
      </c>
      <c r="AU491" s="504" t="str">
        <f t="shared" si="194"/>
        <v/>
      </c>
      <c r="AV491" s="504" t="str">
        <f t="shared" si="195"/>
        <v/>
      </c>
      <c r="AW491" s="504" t="str">
        <f t="shared" si="196"/>
        <v/>
      </c>
      <c r="AX491" s="507">
        <f t="shared" ca="1" si="197"/>
        <v>25615.394089818616</v>
      </c>
      <c r="AY491" s="290"/>
    </row>
    <row r="492" spans="1:51" x14ac:dyDescent="0.35">
      <c r="A492" s="290"/>
      <c r="B492" s="476" t="s">
        <v>478</v>
      </c>
      <c r="C492" s="477" t="s">
        <v>3014</v>
      </c>
      <c r="D492" s="103" t="s">
        <v>254</v>
      </c>
      <c r="E492" s="103"/>
      <c r="F492" s="360" t="s">
        <v>403</v>
      </c>
      <c r="G492" s="360">
        <v>225</v>
      </c>
      <c r="H492" s="360"/>
      <c r="I492" s="360" t="s">
        <v>2443</v>
      </c>
      <c r="J492" s="104"/>
      <c r="K492" s="431">
        <v>63.844499999999996</v>
      </c>
      <c r="L492" s="138" t="str">
        <f t="shared" si="198"/>
        <v/>
      </c>
      <c r="M492" s="139">
        <f t="shared" si="200"/>
        <v>0</v>
      </c>
      <c r="N492" s="140">
        <f t="shared" si="199"/>
        <v>430.41982199089034</v>
      </c>
      <c r="O492" s="337">
        <f t="shared" si="204"/>
        <v>27479.938325097395</v>
      </c>
      <c r="P492" s="109">
        <v>1</v>
      </c>
      <c r="Q492" s="143">
        <f t="shared" si="201"/>
        <v>27479.938325097395</v>
      </c>
      <c r="R492" s="111">
        <v>0.13</v>
      </c>
      <c r="S492" s="139">
        <f t="shared" si="202"/>
        <v>31052.330307360055</v>
      </c>
      <c r="T492" s="428"/>
      <c r="U492" s="147">
        <f t="shared" si="203"/>
        <v>31052.330307360055</v>
      </c>
      <c r="V492" s="290"/>
      <c r="W492" s="115"/>
      <c r="X492" s="116"/>
      <c r="Y492" s="116" t="s">
        <v>115</v>
      </c>
      <c r="Z492" s="116"/>
      <c r="AA492" s="116"/>
      <c r="AB492" s="116"/>
      <c r="AC492" s="116"/>
      <c r="AD492" s="117"/>
      <c r="AE492" s="296"/>
      <c r="AF492" s="124" t="str">
        <f t="shared" si="180"/>
        <v/>
      </c>
      <c r="AG492" s="125" t="str">
        <f t="shared" si="181"/>
        <v/>
      </c>
      <c r="AH492" s="125">
        <f t="shared" ca="1" si="182"/>
        <v>7168.0761084809337</v>
      </c>
      <c r="AI492" s="125" t="str">
        <f t="shared" si="183"/>
        <v/>
      </c>
      <c r="AJ492" s="125" t="str">
        <f t="shared" si="184"/>
        <v/>
      </c>
      <c r="AK492" s="125" t="str">
        <f t="shared" si="185"/>
        <v/>
      </c>
      <c r="AL492" s="125" t="str">
        <f t="shared" si="186"/>
        <v/>
      </c>
      <c r="AM492" s="126" t="str">
        <f t="shared" si="187"/>
        <v/>
      </c>
      <c r="AN492" s="342">
        <f t="shared" ca="1" si="188"/>
        <v>7168.0761084809337</v>
      </c>
      <c r="AO492" s="290"/>
      <c r="AP492" s="503" t="str">
        <f t="shared" si="189"/>
        <v/>
      </c>
      <c r="AQ492" s="504" t="str">
        <f t="shared" si="190"/>
        <v/>
      </c>
      <c r="AR492" s="504">
        <f t="shared" ca="1" si="191"/>
        <v>31052.330307360055</v>
      </c>
      <c r="AS492" s="504" t="str">
        <f t="shared" si="192"/>
        <v/>
      </c>
      <c r="AT492" s="504" t="str">
        <f t="shared" si="193"/>
        <v/>
      </c>
      <c r="AU492" s="504" t="str">
        <f t="shared" si="194"/>
        <v/>
      </c>
      <c r="AV492" s="504" t="str">
        <f t="shared" si="195"/>
        <v/>
      </c>
      <c r="AW492" s="504" t="str">
        <f t="shared" si="196"/>
        <v/>
      </c>
      <c r="AX492" s="507">
        <f t="shared" ca="1" si="197"/>
        <v>31052.330307360055</v>
      </c>
      <c r="AY492" s="290"/>
    </row>
    <row r="493" spans="1:51" x14ac:dyDescent="0.35">
      <c r="A493" s="290"/>
      <c r="B493" s="476" t="s">
        <v>479</v>
      </c>
      <c r="C493" s="477" t="s">
        <v>3014</v>
      </c>
      <c r="D493" s="103" t="s">
        <v>254</v>
      </c>
      <c r="E493" s="103"/>
      <c r="F493" s="360" t="s">
        <v>403</v>
      </c>
      <c r="G493" s="360">
        <v>225</v>
      </c>
      <c r="H493" s="360"/>
      <c r="I493" s="360" t="s">
        <v>2443</v>
      </c>
      <c r="J493" s="104"/>
      <c r="K493" s="431">
        <v>83.184600000000003</v>
      </c>
      <c r="L493" s="138" t="str">
        <f t="shared" si="198"/>
        <v/>
      </c>
      <c r="M493" s="139">
        <f t="shared" si="200"/>
        <v>0</v>
      </c>
      <c r="N493" s="140">
        <f t="shared" si="199"/>
        <v>430.41982199089034</v>
      </c>
      <c r="O493" s="337">
        <f t="shared" si="204"/>
        <v>35804.300724383414</v>
      </c>
      <c r="P493" s="109">
        <v>1</v>
      </c>
      <c r="Q493" s="143">
        <f t="shared" si="201"/>
        <v>35804.300724383414</v>
      </c>
      <c r="R493" s="111">
        <v>0.13</v>
      </c>
      <c r="S493" s="139">
        <f t="shared" si="202"/>
        <v>40458.859818553254</v>
      </c>
      <c r="T493" s="428"/>
      <c r="U493" s="147">
        <f t="shared" si="203"/>
        <v>40458.859818553254</v>
      </c>
      <c r="V493" s="290"/>
      <c r="W493" s="115"/>
      <c r="X493" s="116"/>
      <c r="Y493" s="116" t="s">
        <v>115</v>
      </c>
      <c r="Z493" s="116"/>
      <c r="AA493" s="116"/>
      <c r="AB493" s="116"/>
      <c r="AC493" s="116"/>
      <c r="AD493" s="117"/>
      <c r="AE493" s="296"/>
      <c r="AF493" s="124" t="str">
        <f t="shared" si="180"/>
        <v/>
      </c>
      <c r="AG493" s="125" t="str">
        <f t="shared" si="181"/>
        <v/>
      </c>
      <c r="AH493" s="125">
        <f t="shared" ca="1" si="182"/>
        <v>7168.0761084809337</v>
      </c>
      <c r="AI493" s="125" t="str">
        <f t="shared" si="183"/>
        <v/>
      </c>
      <c r="AJ493" s="125" t="str">
        <f t="shared" si="184"/>
        <v/>
      </c>
      <c r="AK493" s="125" t="str">
        <f t="shared" si="185"/>
        <v/>
      </c>
      <c r="AL493" s="125" t="str">
        <f t="shared" si="186"/>
        <v/>
      </c>
      <c r="AM493" s="126" t="str">
        <f t="shared" si="187"/>
        <v/>
      </c>
      <c r="AN493" s="342">
        <f t="shared" ca="1" si="188"/>
        <v>7168.0761084809337</v>
      </c>
      <c r="AO493" s="290"/>
      <c r="AP493" s="503" t="str">
        <f t="shared" si="189"/>
        <v/>
      </c>
      <c r="AQ493" s="504" t="str">
        <f t="shared" si="190"/>
        <v/>
      </c>
      <c r="AR493" s="504">
        <f t="shared" ca="1" si="191"/>
        <v>40458.859818553254</v>
      </c>
      <c r="AS493" s="504" t="str">
        <f t="shared" si="192"/>
        <v/>
      </c>
      <c r="AT493" s="504" t="str">
        <f t="shared" si="193"/>
        <v/>
      </c>
      <c r="AU493" s="504" t="str">
        <f t="shared" si="194"/>
        <v/>
      </c>
      <c r="AV493" s="504" t="str">
        <f t="shared" si="195"/>
        <v/>
      </c>
      <c r="AW493" s="504" t="str">
        <f t="shared" si="196"/>
        <v/>
      </c>
      <c r="AX493" s="507">
        <f t="shared" ca="1" si="197"/>
        <v>40458.859818553254</v>
      </c>
      <c r="AY493" s="290"/>
    </row>
    <row r="494" spans="1:51" x14ac:dyDescent="0.35">
      <c r="A494" s="290"/>
      <c r="B494" s="476" t="s">
        <v>480</v>
      </c>
      <c r="C494" s="477" t="s">
        <v>3034</v>
      </c>
      <c r="D494" s="103" t="s">
        <v>254</v>
      </c>
      <c r="E494" s="103"/>
      <c r="F494" s="360" t="s">
        <v>403</v>
      </c>
      <c r="G494" s="360">
        <v>300</v>
      </c>
      <c r="H494" s="360"/>
      <c r="I494" s="360" t="s">
        <v>2445</v>
      </c>
      <c r="J494" s="104"/>
      <c r="K494" s="431">
        <v>26.997699999999998</v>
      </c>
      <c r="L494" s="138" t="str">
        <f t="shared" si="198"/>
        <v/>
      </c>
      <c r="M494" s="139">
        <f t="shared" si="200"/>
        <v>0</v>
      </c>
      <c r="N494" s="140">
        <f t="shared" si="199"/>
        <v>761.56864452083062</v>
      </c>
      <c r="O494" s="337">
        <f t="shared" si="204"/>
        <v>20560.601794180027</v>
      </c>
      <c r="P494" s="109">
        <v>1</v>
      </c>
      <c r="Q494" s="143">
        <f t="shared" si="201"/>
        <v>20560.601794180027</v>
      </c>
      <c r="R494" s="111">
        <v>0.13</v>
      </c>
      <c r="S494" s="139">
        <f t="shared" si="202"/>
        <v>23233.480027423429</v>
      </c>
      <c r="T494" s="428"/>
      <c r="U494" s="147">
        <f t="shared" si="203"/>
        <v>23233.480027423429</v>
      </c>
      <c r="V494" s="290"/>
      <c r="W494" s="115"/>
      <c r="X494" s="116"/>
      <c r="Y494" s="116" t="s">
        <v>115</v>
      </c>
      <c r="Z494" s="116"/>
      <c r="AA494" s="116"/>
      <c r="AB494" s="116"/>
      <c r="AC494" s="116"/>
      <c r="AD494" s="117"/>
      <c r="AE494" s="296"/>
      <c r="AF494" s="124" t="str">
        <f t="shared" si="180"/>
        <v/>
      </c>
      <c r="AG494" s="125" t="str">
        <f t="shared" si="181"/>
        <v/>
      </c>
      <c r="AH494" s="125">
        <f t="shared" ca="1" si="182"/>
        <v>7168.0761084809337</v>
      </c>
      <c r="AI494" s="125" t="str">
        <f t="shared" si="183"/>
        <v/>
      </c>
      <c r="AJ494" s="125" t="str">
        <f t="shared" si="184"/>
        <v/>
      </c>
      <c r="AK494" s="125" t="str">
        <f t="shared" si="185"/>
        <v/>
      </c>
      <c r="AL494" s="125" t="str">
        <f t="shared" si="186"/>
        <v/>
      </c>
      <c r="AM494" s="126" t="str">
        <f t="shared" si="187"/>
        <v/>
      </c>
      <c r="AN494" s="342">
        <f t="shared" ca="1" si="188"/>
        <v>7168.0761084809337</v>
      </c>
      <c r="AO494" s="290"/>
      <c r="AP494" s="503" t="str">
        <f t="shared" si="189"/>
        <v/>
      </c>
      <c r="AQ494" s="504" t="str">
        <f t="shared" si="190"/>
        <v/>
      </c>
      <c r="AR494" s="504">
        <f t="shared" ca="1" si="191"/>
        <v>23233.480027423429</v>
      </c>
      <c r="AS494" s="504" t="str">
        <f t="shared" si="192"/>
        <v/>
      </c>
      <c r="AT494" s="504" t="str">
        <f t="shared" si="193"/>
        <v/>
      </c>
      <c r="AU494" s="504" t="str">
        <f t="shared" si="194"/>
        <v/>
      </c>
      <c r="AV494" s="504" t="str">
        <f t="shared" si="195"/>
        <v/>
      </c>
      <c r="AW494" s="504" t="str">
        <f t="shared" si="196"/>
        <v/>
      </c>
      <c r="AX494" s="507">
        <f t="shared" ca="1" si="197"/>
        <v>23233.480027423429</v>
      </c>
      <c r="AY494" s="290"/>
    </row>
    <row r="495" spans="1:51" x14ac:dyDescent="0.35">
      <c r="A495" s="290"/>
      <c r="B495" s="476" t="s">
        <v>481</v>
      </c>
      <c r="C495" s="477" t="e">
        <v>#N/A</v>
      </c>
      <c r="D495" s="103" t="s">
        <v>254</v>
      </c>
      <c r="E495" s="103"/>
      <c r="F495" s="360" t="s">
        <v>403</v>
      </c>
      <c r="G495" s="360">
        <v>300</v>
      </c>
      <c r="H495" s="360"/>
      <c r="I495" s="360" t="s">
        <v>2445</v>
      </c>
      <c r="J495" s="104"/>
      <c r="K495" s="431">
        <v>3.03511</v>
      </c>
      <c r="L495" s="138" t="str">
        <f t="shared" si="198"/>
        <v/>
      </c>
      <c r="M495" s="139">
        <f t="shared" si="200"/>
        <v>0</v>
      </c>
      <c r="N495" s="140">
        <f t="shared" si="199"/>
        <v>761.56864452083062</v>
      </c>
      <c r="O495" s="337">
        <f t="shared" si="204"/>
        <v>2311.444608671618</v>
      </c>
      <c r="P495" s="109">
        <v>1</v>
      </c>
      <c r="Q495" s="143">
        <f t="shared" si="201"/>
        <v>2311.444608671618</v>
      </c>
      <c r="R495" s="111">
        <v>0.13</v>
      </c>
      <c r="S495" s="139">
        <f t="shared" si="202"/>
        <v>2611.9324077989281</v>
      </c>
      <c r="T495" s="428"/>
      <c r="U495" s="147">
        <f t="shared" si="203"/>
        <v>2611.9324077989281</v>
      </c>
      <c r="V495" s="290"/>
      <c r="W495" s="115"/>
      <c r="X495" s="116"/>
      <c r="Y495" s="116" t="s">
        <v>115</v>
      </c>
      <c r="Z495" s="116"/>
      <c r="AA495" s="116"/>
      <c r="AB495" s="116"/>
      <c r="AC495" s="116"/>
      <c r="AD495" s="117"/>
      <c r="AE495" s="296"/>
      <c r="AF495" s="124" t="str">
        <f t="shared" si="180"/>
        <v/>
      </c>
      <c r="AG495" s="125" t="str">
        <f t="shared" si="181"/>
        <v/>
      </c>
      <c r="AH495" s="125">
        <f t="shared" ca="1" si="182"/>
        <v>7168.0761084809337</v>
      </c>
      <c r="AI495" s="125" t="str">
        <f t="shared" si="183"/>
        <v/>
      </c>
      <c r="AJ495" s="125" t="str">
        <f t="shared" si="184"/>
        <v/>
      </c>
      <c r="AK495" s="125" t="str">
        <f t="shared" si="185"/>
        <v/>
      </c>
      <c r="AL495" s="125" t="str">
        <f t="shared" si="186"/>
        <v/>
      </c>
      <c r="AM495" s="126" t="str">
        <f t="shared" si="187"/>
        <v/>
      </c>
      <c r="AN495" s="342">
        <f t="shared" ca="1" si="188"/>
        <v>7168.0761084809337</v>
      </c>
      <c r="AO495" s="290"/>
      <c r="AP495" s="503" t="str">
        <f t="shared" si="189"/>
        <v/>
      </c>
      <c r="AQ495" s="504" t="str">
        <f t="shared" si="190"/>
        <v/>
      </c>
      <c r="AR495" s="504">
        <f t="shared" ca="1" si="191"/>
        <v>2611.9324077989281</v>
      </c>
      <c r="AS495" s="504" t="str">
        <f t="shared" si="192"/>
        <v/>
      </c>
      <c r="AT495" s="504" t="str">
        <f t="shared" si="193"/>
        <v/>
      </c>
      <c r="AU495" s="504" t="str">
        <f t="shared" si="194"/>
        <v/>
      </c>
      <c r="AV495" s="504" t="str">
        <f t="shared" si="195"/>
        <v/>
      </c>
      <c r="AW495" s="504" t="str">
        <f t="shared" si="196"/>
        <v/>
      </c>
      <c r="AX495" s="507">
        <f t="shared" ca="1" si="197"/>
        <v>2611.9324077989281</v>
      </c>
      <c r="AY495" s="290"/>
    </row>
    <row r="496" spans="1:51" x14ac:dyDescent="0.35">
      <c r="A496" s="290"/>
      <c r="B496" s="476" t="s">
        <v>482</v>
      </c>
      <c r="C496" s="477" t="e">
        <v>#N/A</v>
      </c>
      <c r="D496" s="103" t="s">
        <v>254</v>
      </c>
      <c r="E496" s="103"/>
      <c r="F496" s="360" t="s">
        <v>403</v>
      </c>
      <c r="G496" s="360">
        <v>300</v>
      </c>
      <c r="H496" s="360"/>
      <c r="I496" s="360" t="s">
        <v>2445</v>
      </c>
      <c r="J496" s="104"/>
      <c r="K496" s="431">
        <v>5.1081799999999999</v>
      </c>
      <c r="L496" s="138" t="str">
        <f t="shared" si="198"/>
        <v/>
      </c>
      <c r="M496" s="139">
        <f t="shared" si="200"/>
        <v>0</v>
      </c>
      <c r="N496" s="140">
        <f t="shared" si="199"/>
        <v>761.56864452083062</v>
      </c>
      <c r="O496" s="337">
        <f t="shared" si="204"/>
        <v>3890.2297185684165</v>
      </c>
      <c r="P496" s="109">
        <v>1</v>
      </c>
      <c r="Q496" s="143">
        <f t="shared" si="201"/>
        <v>3890.2297185684165</v>
      </c>
      <c r="R496" s="111">
        <v>0.13</v>
      </c>
      <c r="S496" s="139">
        <f t="shared" si="202"/>
        <v>4395.9595819823098</v>
      </c>
      <c r="T496" s="428"/>
      <c r="U496" s="147">
        <f t="shared" si="203"/>
        <v>4395.9595819823098</v>
      </c>
      <c r="V496" s="290"/>
      <c r="W496" s="115"/>
      <c r="X496" s="116"/>
      <c r="Y496" s="116" t="s">
        <v>115</v>
      </c>
      <c r="Z496" s="116"/>
      <c r="AA496" s="116"/>
      <c r="AB496" s="116"/>
      <c r="AC496" s="116"/>
      <c r="AD496" s="117"/>
      <c r="AE496" s="296"/>
      <c r="AF496" s="124" t="str">
        <f t="shared" si="180"/>
        <v/>
      </c>
      <c r="AG496" s="125" t="str">
        <f t="shared" si="181"/>
        <v/>
      </c>
      <c r="AH496" s="125">
        <f t="shared" ca="1" si="182"/>
        <v>7168.0761084809337</v>
      </c>
      <c r="AI496" s="125" t="str">
        <f t="shared" si="183"/>
        <v/>
      </c>
      <c r="AJ496" s="125" t="str">
        <f t="shared" si="184"/>
        <v/>
      </c>
      <c r="AK496" s="125" t="str">
        <f t="shared" si="185"/>
        <v/>
      </c>
      <c r="AL496" s="125" t="str">
        <f t="shared" si="186"/>
        <v/>
      </c>
      <c r="AM496" s="126" t="str">
        <f t="shared" si="187"/>
        <v/>
      </c>
      <c r="AN496" s="342">
        <f t="shared" ca="1" si="188"/>
        <v>7168.0761084809337</v>
      </c>
      <c r="AO496" s="290"/>
      <c r="AP496" s="503" t="str">
        <f t="shared" si="189"/>
        <v/>
      </c>
      <c r="AQ496" s="504" t="str">
        <f t="shared" si="190"/>
        <v/>
      </c>
      <c r="AR496" s="504">
        <f t="shared" ca="1" si="191"/>
        <v>4395.9595819823098</v>
      </c>
      <c r="AS496" s="504" t="str">
        <f t="shared" si="192"/>
        <v/>
      </c>
      <c r="AT496" s="504" t="str">
        <f t="shared" si="193"/>
        <v/>
      </c>
      <c r="AU496" s="504" t="str">
        <f t="shared" si="194"/>
        <v/>
      </c>
      <c r="AV496" s="504" t="str">
        <f t="shared" si="195"/>
        <v/>
      </c>
      <c r="AW496" s="504" t="str">
        <f t="shared" si="196"/>
        <v/>
      </c>
      <c r="AX496" s="507">
        <f t="shared" ca="1" si="197"/>
        <v>4395.9595819823098</v>
      </c>
      <c r="AY496" s="290"/>
    </row>
    <row r="497" spans="1:51" x14ac:dyDescent="0.35">
      <c r="A497" s="290"/>
      <c r="B497" s="476" t="s">
        <v>483</v>
      </c>
      <c r="C497" s="477" t="s">
        <v>3034</v>
      </c>
      <c r="D497" s="103" t="s">
        <v>254</v>
      </c>
      <c r="E497" s="103"/>
      <c r="F497" s="360" t="s">
        <v>403</v>
      </c>
      <c r="G497" s="360">
        <v>300</v>
      </c>
      <c r="H497" s="360"/>
      <c r="I497" s="360" t="s">
        <v>2445</v>
      </c>
      <c r="J497" s="104"/>
      <c r="K497" s="431">
        <v>26.005400000000002</v>
      </c>
      <c r="L497" s="138" t="str">
        <f t="shared" si="198"/>
        <v/>
      </c>
      <c r="M497" s="139">
        <f t="shared" si="200"/>
        <v>0</v>
      </c>
      <c r="N497" s="140">
        <f t="shared" si="199"/>
        <v>761.56864452083062</v>
      </c>
      <c r="O497" s="337">
        <f t="shared" si="204"/>
        <v>19804.897228222009</v>
      </c>
      <c r="P497" s="109">
        <v>1</v>
      </c>
      <c r="Q497" s="143">
        <f t="shared" si="201"/>
        <v>19804.897228222009</v>
      </c>
      <c r="R497" s="111">
        <v>0.13</v>
      </c>
      <c r="S497" s="139">
        <f t="shared" si="202"/>
        <v>22379.53386789087</v>
      </c>
      <c r="T497" s="428"/>
      <c r="U497" s="147">
        <f t="shared" si="203"/>
        <v>22379.53386789087</v>
      </c>
      <c r="V497" s="290"/>
      <c r="W497" s="115"/>
      <c r="X497" s="116"/>
      <c r="Y497" s="116" t="s">
        <v>115</v>
      </c>
      <c r="Z497" s="116"/>
      <c r="AA497" s="116"/>
      <c r="AB497" s="116"/>
      <c r="AC497" s="116"/>
      <c r="AD497" s="117"/>
      <c r="AE497" s="296"/>
      <c r="AF497" s="124" t="str">
        <f t="shared" si="180"/>
        <v/>
      </c>
      <c r="AG497" s="125" t="str">
        <f t="shared" si="181"/>
        <v/>
      </c>
      <c r="AH497" s="125">
        <f t="shared" ca="1" si="182"/>
        <v>7168.0761084809337</v>
      </c>
      <c r="AI497" s="125" t="str">
        <f t="shared" si="183"/>
        <v/>
      </c>
      <c r="AJ497" s="125" t="str">
        <f t="shared" si="184"/>
        <v/>
      </c>
      <c r="AK497" s="125" t="str">
        <f t="shared" si="185"/>
        <v/>
      </c>
      <c r="AL497" s="125" t="str">
        <f t="shared" si="186"/>
        <v/>
      </c>
      <c r="AM497" s="126" t="str">
        <f t="shared" si="187"/>
        <v/>
      </c>
      <c r="AN497" s="342">
        <f t="shared" ca="1" si="188"/>
        <v>7168.0761084809337</v>
      </c>
      <c r="AO497" s="290"/>
      <c r="AP497" s="503" t="str">
        <f t="shared" si="189"/>
        <v/>
      </c>
      <c r="AQ497" s="504" t="str">
        <f t="shared" si="190"/>
        <v/>
      </c>
      <c r="AR497" s="504">
        <f t="shared" ca="1" si="191"/>
        <v>22379.53386789087</v>
      </c>
      <c r="AS497" s="504" t="str">
        <f t="shared" si="192"/>
        <v/>
      </c>
      <c r="AT497" s="504" t="str">
        <f t="shared" si="193"/>
        <v/>
      </c>
      <c r="AU497" s="504" t="str">
        <f t="shared" si="194"/>
        <v/>
      </c>
      <c r="AV497" s="504" t="str">
        <f t="shared" si="195"/>
        <v/>
      </c>
      <c r="AW497" s="504" t="str">
        <f t="shared" si="196"/>
        <v/>
      </c>
      <c r="AX497" s="507">
        <f t="shared" ca="1" si="197"/>
        <v>22379.53386789087</v>
      </c>
      <c r="AY497" s="290"/>
    </row>
    <row r="498" spans="1:51" x14ac:dyDescent="0.35">
      <c r="A498" s="290"/>
      <c r="B498" s="476" t="s">
        <v>484</v>
      </c>
      <c r="C498" s="477" t="s">
        <v>3034</v>
      </c>
      <c r="D498" s="103" t="s">
        <v>254</v>
      </c>
      <c r="E498" s="103"/>
      <c r="F498" s="360" t="s">
        <v>403</v>
      </c>
      <c r="G498" s="360">
        <v>300</v>
      </c>
      <c r="H498" s="360"/>
      <c r="I498" s="360" t="s">
        <v>2445</v>
      </c>
      <c r="J498" s="104"/>
      <c r="K498" s="431">
        <v>120.346</v>
      </c>
      <c r="L498" s="138" t="str">
        <f t="shared" si="198"/>
        <v/>
      </c>
      <c r="M498" s="139">
        <f t="shared" si="200"/>
        <v>0</v>
      </c>
      <c r="N498" s="140">
        <f t="shared" si="199"/>
        <v>761.56864452083062</v>
      </c>
      <c r="O498" s="337">
        <f t="shared" si="204"/>
        <v>91651.74009350389</v>
      </c>
      <c r="P498" s="109">
        <v>1</v>
      </c>
      <c r="Q498" s="143">
        <f t="shared" si="201"/>
        <v>91651.74009350389</v>
      </c>
      <c r="R498" s="111">
        <v>0.13</v>
      </c>
      <c r="S498" s="139">
        <f t="shared" si="202"/>
        <v>103566.46630565939</v>
      </c>
      <c r="T498" s="428"/>
      <c r="U498" s="147">
        <f t="shared" si="203"/>
        <v>103566.46630565939</v>
      </c>
      <c r="V498" s="290"/>
      <c r="W498" s="115"/>
      <c r="X498" s="116"/>
      <c r="Y498" s="116" t="s">
        <v>115</v>
      </c>
      <c r="Z498" s="116"/>
      <c r="AA498" s="116"/>
      <c r="AB498" s="116"/>
      <c r="AC498" s="116"/>
      <c r="AD498" s="117"/>
      <c r="AE498" s="296"/>
      <c r="AF498" s="124" t="str">
        <f t="shared" si="180"/>
        <v/>
      </c>
      <c r="AG498" s="125" t="str">
        <f t="shared" si="181"/>
        <v/>
      </c>
      <c r="AH498" s="125">
        <f t="shared" ca="1" si="182"/>
        <v>7168.0761084809337</v>
      </c>
      <c r="AI498" s="125" t="str">
        <f t="shared" si="183"/>
        <v/>
      </c>
      <c r="AJ498" s="125" t="str">
        <f t="shared" si="184"/>
        <v/>
      </c>
      <c r="AK498" s="125" t="str">
        <f t="shared" si="185"/>
        <v/>
      </c>
      <c r="AL498" s="125" t="str">
        <f t="shared" si="186"/>
        <v/>
      </c>
      <c r="AM498" s="126" t="str">
        <f t="shared" si="187"/>
        <v/>
      </c>
      <c r="AN498" s="342">
        <f t="shared" ca="1" si="188"/>
        <v>7168.0761084809337</v>
      </c>
      <c r="AO498" s="290"/>
      <c r="AP498" s="503" t="str">
        <f t="shared" si="189"/>
        <v/>
      </c>
      <c r="AQ498" s="504" t="str">
        <f t="shared" si="190"/>
        <v/>
      </c>
      <c r="AR498" s="504">
        <f t="shared" ca="1" si="191"/>
        <v>103566.46630565939</v>
      </c>
      <c r="AS498" s="504" t="str">
        <f t="shared" si="192"/>
        <v/>
      </c>
      <c r="AT498" s="504" t="str">
        <f t="shared" si="193"/>
        <v/>
      </c>
      <c r="AU498" s="504" t="str">
        <f t="shared" si="194"/>
        <v/>
      </c>
      <c r="AV498" s="504" t="str">
        <f t="shared" si="195"/>
        <v/>
      </c>
      <c r="AW498" s="504" t="str">
        <f t="shared" si="196"/>
        <v/>
      </c>
      <c r="AX498" s="507">
        <f t="shared" ca="1" si="197"/>
        <v>103566.46630565939</v>
      </c>
      <c r="AY498" s="290"/>
    </row>
    <row r="499" spans="1:51" x14ac:dyDescent="0.35">
      <c r="A499" s="290"/>
      <c r="B499" s="476" t="s">
        <v>485</v>
      </c>
      <c r="C499" s="477" t="e">
        <v>#N/A</v>
      </c>
      <c r="D499" s="103" t="s">
        <v>254</v>
      </c>
      <c r="E499" s="103"/>
      <c r="F499" s="360" t="s">
        <v>403</v>
      </c>
      <c r="G499" s="360">
        <v>450</v>
      </c>
      <c r="H499" s="360"/>
      <c r="I499" s="360" t="s">
        <v>2449</v>
      </c>
      <c r="J499" s="104"/>
      <c r="K499" s="431">
        <v>21.666399999999999</v>
      </c>
      <c r="L499" s="138" t="str">
        <f t="shared" si="198"/>
        <v/>
      </c>
      <c r="M499" s="139">
        <f t="shared" si="200"/>
        <v>0</v>
      </c>
      <c r="N499" s="140">
        <f t="shared" si="199"/>
        <v>1163.0714802465704</v>
      </c>
      <c r="O499" s="337">
        <f t="shared" si="204"/>
        <v>25199.571919614293</v>
      </c>
      <c r="P499" s="109">
        <v>1</v>
      </c>
      <c r="Q499" s="143">
        <f t="shared" si="201"/>
        <v>25199.571919614293</v>
      </c>
      <c r="R499" s="111">
        <v>0.13</v>
      </c>
      <c r="S499" s="139">
        <f t="shared" si="202"/>
        <v>28475.516269164149</v>
      </c>
      <c r="T499" s="428"/>
      <c r="U499" s="147">
        <f t="shared" si="203"/>
        <v>28475.516269164149</v>
      </c>
      <c r="V499" s="290"/>
      <c r="W499" s="115"/>
      <c r="X499" s="116"/>
      <c r="Y499" s="116" t="s">
        <v>115</v>
      </c>
      <c r="Z499" s="116"/>
      <c r="AA499" s="116"/>
      <c r="AB499" s="116"/>
      <c r="AC499" s="116"/>
      <c r="AD499" s="117"/>
      <c r="AE499" s="296"/>
      <c r="AF499" s="124" t="str">
        <f t="shared" si="180"/>
        <v/>
      </c>
      <c r="AG499" s="125" t="str">
        <f t="shared" si="181"/>
        <v/>
      </c>
      <c r="AH499" s="125">
        <f t="shared" ca="1" si="182"/>
        <v>7168.0761084809337</v>
      </c>
      <c r="AI499" s="125" t="str">
        <f t="shared" si="183"/>
        <v/>
      </c>
      <c r="AJ499" s="125" t="str">
        <f t="shared" si="184"/>
        <v/>
      </c>
      <c r="AK499" s="125" t="str">
        <f t="shared" si="185"/>
        <v/>
      </c>
      <c r="AL499" s="125" t="str">
        <f t="shared" si="186"/>
        <v/>
      </c>
      <c r="AM499" s="126" t="str">
        <f t="shared" si="187"/>
        <v/>
      </c>
      <c r="AN499" s="342">
        <f t="shared" ca="1" si="188"/>
        <v>7168.0761084809337</v>
      </c>
      <c r="AO499" s="290"/>
      <c r="AP499" s="503" t="str">
        <f t="shared" si="189"/>
        <v/>
      </c>
      <c r="AQ499" s="504" t="str">
        <f t="shared" si="190"/>
        <v/>
      </c>
      <c r="AR499" s="504">
        <f t="shared" ca="1" si="191"/>
        <v>28475.516269164149</v>
      </c>
      <c r="AS499" s="504" t="str">
        <f t="shared" si="192"/>
        <v/>
      </c>
      <c r="AT499" s="504" t="str">
        <f t="shared" si="193"/>
        <v/>
      </c>
      <c r="AU499" s="504" t="str">
        <f t="shared" si="194"/>
        <v/>
      </c>
      <c r="AV499" s="504" t="str">
        <f t="shared" si="195"/>
        <v/>
      </c>
      <c r="AW499" s="504" t="str">
        <f t="shared" si="196"/>
        <v/>
      </c>
      <c r="AX499" s="507">
        <f t="shared" ca="1" si="197"/>
        <v>28475.516269164149</v>
      </c>
      <c r="AY499" s="290"/>
    </row>
    <row r="500" spans="1:51" x14ac:dyDescent="0.35">
      <c r="A500" s="290"/>
      <c r="B500" s="476" t="s">
        <v>486</v>
      </c>
      <c r="C500" s="477" t="e">
        <v>#N/A</v>
      </c>
      <c r="D500" s="103" t="s">
        <v>254</v>
      </c>
      <c r="E500" s="103"/>
      <c r="F500" s="360" t="s">
        <v>403</v>
      </c>
      <c r="G500" s="360">
        <v>450</v>
      </c>
      <c r="H500" s="360"/>
      <c r="I500" s="360" t="s">
        <v>2449</v>
      </c>
      <c r="J500" s="104"/>
      <c r="K500" s="431">
        <v>81.474400000000003</v>
      </c>
      <c r="L500" s="138" t="str">
        <f t="shared" si="198"/>
        <v/>
      </c>
      <c r="M500" s="139">
        <f t="shared" si="200"/>
        <v>0</v>
      </c>
      <c r="N500" s="140">
        <f t="shared" si="199"/>
        <v>1163.0714802465704</v>
      </c>
      <c r="O500" s="337">
        <f t="shared" si="204"/>
        <v>94760.551010201176</v>
      </c>
      <c r="P500" s="109">
        <v>1</v>
      </c>
      <c r="Q500" s="143">
        <f t="shared" si="201"/>
        <v>94760.551010201176</v>
      </c>
      <c r="R500" s="111">
        <v>0.13</v>
      </c>
      <c r="S500" s="139">
        <f t="shared" si="202"/>
        <v>107079.42264152732</v>
      </c>
      <c r="T500" s="428"/>
      <c r="U500" s="147">
        <f t="shared" si="203"/>
        <v>107079.42264152732</v>
      </c>
      <c r="V500" s="290"/>
      <c r="W500" s="115"/>
      <c r="X500" s="116"/>
      <c r="Y500" s="116" t="s">
        <v>115</v>
      </c>
      <c r="Z500" s="116"/>
      <c r="AA500" s="116"/>
      <c r="AB500" s="116"/>
      <c r="AC500" s="116"/>
      <c r="AD500" s="117"/>
      <c r="AE500" s="296"/>
      <c r="AF500" s="124" t="str">
        <f t="shared" si="180"/>
        <v/>
      </c>
      <c r="AG500" s="125" t="str">
        <f t="shared" si="181"/>
        <v/>
      </c>
      <c r="AH500" s="125">
        <f t="shared" ca="1" si="182"/>
        <v>7168.0761084809337</v>
      </c>
      <c r="AI500" s="125" t="str">
        <f t="shared" si="183"/>
        <v/>
      </c>
      <c r="AJ500" s="125" t="str">
        <f t="shared" si="184"/>
        <v/>
      </c>
      <c r="AK500" s="125" t="str">
        <f t="shared" si="185"/>
        <v/>
      </c>
      <c r="AL500" s="125" t="str">
        <f t="shared" si="186"/>
        <v/>
      </c>
      <c r="AM500" s="126" t="str">
        <f t="shared" si="187"/>
        <v/>
      </c>
      <c r="AN500" s="342">
        <f t="shared" ca="1" si="188"/>
        <v>7168.0761084809337</v>
      </c>
      <c r="AO500" s="290"/>
      <c r="AP500" s="503" t="str">
        <f t="shared" si="189"/>
        <v/>
      </c>
      <c r="AQ500" s="504" t="str">
        <f t="shared" si="190"/>
        <v/>
      </c>
      <c r="AR500" s="504">
        <f t="shared" ca="1" si="191"/>
        <v>107079.42264152732</v>
      </c>
      <c r="AS500" s="504" t="str">
        <f t="shared" si="192"/>
        <v/>
      </c>
      <c r="AT500" s="504" t="str">
        <f t="shared" si="193"/>
        <v/>
      </c>
      <c r="AU500" s="504" t="str">
        <f t="shared" si="194"/>
        <v/>
      </c>
      <c r="AV500" s="504" t="str">
        <f t="shared" si="195"/>
        <v/>
      </c>
      <c r="AW500" s="504" t="str">
        <f t="shared" si="196"/>
        <v/>
      </c>
      <c r="AX500" s="507">
        <f t="shared" ca="1" si="197"/>
        <v>107079.42264152732</v>
      </c>
      <c r="AY500" s="290"/>
    </row>
    <row r="501" spans="1:51" x14ac:dyDescent="0.35">
      <c r="A501" s="290"/>
      <c r="B501" s="476" t="s">
        <v>487</v>
      </c>
      <c r="C501" s="477" t="e">
        <v>#N/A</v>
      </c>
      <c r="D501" s="103" t="s">
        <v>254</v>
      </c>
      <c r="E501" s="103"/>
      <c r="F501" s="360" t="s">
        <v>403</v>
      </c>
      <c r="G501" s="360">
        <v>450</v>
      </c>
      <c r="H501" s="360"/>
      <c r="I501" s="360" t="s">
        <v>2449</v>
      </c>
      <c r="J501" s="104"/>
      <c r="K501" s="431">
        <v>23.910900000000002</v>
      </c>
      <c r="L501" s="138" t="str">
        <f t="shared" si="198"/>
        <v/>
      </c>
      <c r="M501" s="139">
        <f t="shared" si="200"/>
        <v>0</v>
      </c>
      <c r="N501" s="140">
        <f t="shared" si="199"/>
        <v>1163.0714802465704</v>
      </c>
      <c r="O501" s="337">
        <f t="shared" si="204"/>
        <v>27810.085857027723</v>
      </c>
      <c r="P501" s="109">
        <v>1</v>
      </c>
      <c r="Q501" s="143">
        <f t="shared" si="201"/>
        <v>27810.085857027723</v>
      </c>
      <c r="R501" s="111">
        <v>0.13</v>
      </c>
      <c r="S501" s="139">
        <f t="shared" si="202"/>
        <v>31425.397018441323</v>
      </c>
      <c r="T501" s="428"/>
      <c r="U501" s="147">
        <f t="shared" si="203"/>
        <v>31425.397018441323</v>
      </c>
      <c r="V501" s="290"/>
      <c r="W501" s="115"/>
      <c r="X501" s="116"/>
      <c r="Y501" s="116" t="s">
        <v>115</v>
      </c>
      <c r="Z501" s="116"/>
      <c r="AA501" s="116"/>
      <c r="AB501" s="116"/>
      <c r="AC501" s="116"/>
      <c r="AD501" s="117"/>
      <c r="AE501" s="296"/>
      <c r="AF501" s="124" t="str">
        <f t="shared" si="180"/>
        <v/>
      </c>
      <c r="AG501" s="125" t="str">
        <f t="shared" si="181"/>
        <v/>
      </c>
      <c r="AH501" s="125">
        <f t="shared" ca="1" si="182"/>
        <v>7168.0761084809337</v>
      </c>
      <c r="AI501" s="125" t="str">
        <f t="shared" si="183"/>
        <v/>
      </c>
      <c r="AJ501" s="125" t="str">
        <f t="shared" si="184"/>
        <v/>
      </c>
      <c r="AK501" s="125" t="str">
        <f t="shared" si="185"/>
        <v/>
      </c>
      <c r="AL501" s="125" t="str">
        <f t="shared" si="186"/>
        <v/>
      </c>
      <c r="AM501" s="126" t="str">
        <f t="shared" si="187"/>
        <v/>
      </c>
      <c r="AN501" s="342">
        <f t="shared" ca="1" si="188"/>
        <v>7168.0761084809337</v>
      </c>
      <c r="AO501" s="290"/>
      <c r="AP501" s="503" t="str">
        <f t="shared" si="189"/>
        <v/>
      </c>
      <c r="AQ501" s="504" t="str">
        <f t="shared" si="190"/>
        <v/>
      </c>
      <c r="AR501" s="504">
        <f t="shared" ca="1" si="191"/>
        <v>31425.397018441323</v>
      </c>
      <c r="AS501" s="504" t="str">
        <f t="shared" si="192"/>
        <v/>
      </c>
      <c r="AT501" s="504" t="str">
        <f t="shared" si="193"/>
        <v/>
      </c>
      <c r="AU501" s="504" t="str">
        <f t="shared" si="194"/>
        <v/>
      </c>
      <c r="AV501" s="504" t="str">
        <f t="shared" si="195"/>
        <v/>
      </c>
      <c r="AW501" s="504" t="str">
        <f t="shared" si="196"/>
        <v/>
      </c>
      <c r="AX501" s="507">
        <f t="shared" ca="1" si="197"/>
        <v>31425.397018441323</v>
      </c>
      <c r="AY501" s="290"/>
    </row>
    <row r="502" spans="1:51" x14ac:dyDescent="0.35">
      <c r="A502" s="290"/>
      <c r="B502" s="476" t="s">
        <v>488</v>
      </c>
      <c r="C502" s="477" t="e">
        <v>#N/A</v>
      </c>
      <c r="D502" s="103" t="s">
        <v>254</v>
      </c>
      <c r="E502" s="103"/>
      <c r="F502" s="360" t="s">
        <v>403</v>
      </c>
      <c r="G502" s="360">
        <v>450</v>
      </c>
      <c r="H502" s="360"/>
      <c r="I502" s="360" t="s">
        <v>2449</v>
      </c>
      <c r="J502" s="104"/>
      <c r="K502" s="431">
        <v>21.468499999999999</v>
      </c>
      <c r="L502" s="138" t="str">
        <f t="shared" si="198"/>
        <v/>
      </c>
      <c r="M502" s="139">
        <f t="shared" si="200"/>
        <v>0</v>
      </c>
      <c r="N502" s="140">
        <f t="shared" si="199"/>
        <v>1163.0714802465704</v>
      </c>
      <c r="O502" s="337">
        <f t="shared" si="204"/>
        <v>24969.400073673496</v>
      </c>
      <c r="P502" s="109">
        <v>1</v>
      </c>
      <c r="Q502" s="143">
        <f t="shared" si="201"/>
        <v>24969.400073673496</v>
      </c>
      <c r="R502" s="111">
        <v>0.13</v>
      </c>
      <c r="S502" s="139">
        <f t="shared" si="202"/>
        <v>28215.422083251047</v>
      </c>
      <c r="T502" s="428"/>
      <c r="U502" s="147">
        <f t="shared" si="203"/>
        <v>28215.422083251047</v>
      </c>
      <c r="V502" s="290"/>
      <c r="W502" s="115"/>
      <c r="X502" s="116"/>
      <c r="Y502" s="116" t="s">
        <v>115</v>
      </c>
      <c r="Z502" s="116"/>
      <c r="AA502" s="116"/>
      <c r="AB502" s="116"/>
      <c r="AC502" s="116"/>
      <c r="AD502" s="117"/>
      <c r="AE502" s="296"/>
      <c r="AF502" s="124" t="str">
        <f t="shared" si="180"/>
        <v/>
      </c>
      <c r="AG502" s="125" t="str">
        <f t="shared" si="181"/>
        <v/>
      </c>
      <c r="AH502" s="125">
        <f t="shared" ca="1" si="182"/>
        <v>7168.0761084809337</v>
      </c>
      <c r="AI502" s="125" t="str">
        <f t="shared" si="183"/>
        <v/>
      </c>
      <c r="AJ502" s="125" t="str">
        <f t="shared" si="184"/>
        <v/>
      </c>
      <c r="AK502" s="125" t="str">
        <f t="shared" si="185"/>
        <v/>
      </c>
      <c r="AL502" s="125" t="str">
        <f t="shared" si="186"/>
        <v/>
      </c>
      <c r="AM502" s="126" t="str">
        <f t="shared" si="187"/>
        <v/>
      </c>
      <c r="AN502" s="342">
        <f t="shared" ca="1" si="188"/>
        <v>7168.0761084809337</v>
      </c>
      <c r="AO502" s="290"/>
      <c r="AP502" s="503" t="str">
        <f t="shared" si="189"/>
        <v/>
      </c>
      <c r="AQ502" s="504" t="str">
        <f t="shared" si="190"/>
        <v/>
      </c>
      <c r="AR502" s="504">
        <f t="shared" ca="1" si="191"/>
        <v>28215.422083251047</v>
      </c>
      <c r="AS502" s="504" t="str">
        <f t="shared" si="192"/>
        <v/>
      </c>
      <c r="AT502" s="504" t="str">
        <f t="shared" si="193"/>
        <v/>
      </c>
      <c r="AU502" s="504" t="str">
        <f t="shared" si="194"/>
        <v/>
      </c>
      <c r="AV502" s="504" t="str">
        <f t="shared" si="195"/>
        <v/>
      </c>
      <c r="AW502" s="504" t="str">
        <f t="shared" si="196"/>
        <v/>
      </c>
      <c r="AX502" s="507">
        <f t="shared" ca="1" si="197"/>
        <v>28215.422083251047</v>
      </c>
      <c r="AY502" s="290"/>
    </row>
    <row r="503" spans="1:51" x14ac:dyDescent="0.35">
      <c r="A503" s="290"/>
      <c r="B503" s="476" t="s">
        <v>489</v>
      </c>
      <c r="C503" s="477" t="e">
        <v>#N/A</v>
      </c>
      <c r="D503" s="103" t="s">
        <v>254</v>
      </c>
      <c r="E503" s="103"/>
      <c r="F503" s="360" t="s">
        <v>403</v>
      </c>
      <c r="G503" s="360">
        <v>450</v>
      </c>
      <c r="H503" s="360"/>
      <c r="I503" s="360" t="s">
        <v>2449</v>
      </c>
      <c r="J503" s="104"/>
      <c r="K503" s="431">
        <v>22.682400000000001</v>
      </c>
      <c r="L503" s="138" t="str">
        <f t="shared" si="198"/>
        <v/>
      </c>
      <c r="M503" s="139">
        <f t="shared" si="200"/>
        <v>0</v>
      </c>
      <c r="N503" s="140">
        <f t="shared" si="199"/>
        <v>1163.0714802465704</v>
      </c>
      <c r="O503" s="337">
        <f t="shared" si="204"/>
        <v>26381.252543544811</v>
      </c>
      <c r="P503" s="109">
        <v>1</v>
      </c>
      <c r="Q503" s="143">
        <f t="shared" si="201"/>
        <v>26381.252543544811</v>
      </c>
      <c r="R503" s="111">
        <v>0.13</v>
      </c>
      <c r="S503" s="139">
        <f t="shared" si="202"/>
        <v>29810.815374205635</v>
      </c>
      <c r="T503" s="428"/>
      <c r="U503" s="147">
        <f t="shared" si="203"/>
        <v>29810.815374205635</v>
      </c>
      <c r="V503" s="290"/>
      <c r="W503" s="115"/>
      <c r="X503" s="116"/>
      <c r="Y503" s="116" t="s">
        <v>115</v>
      </c>
      <c r="Z503" s="116"/>
      <c r="AA503" s="116"/>
      <c r="AB503" s="116"/>
      <c r="AC503" s="116"/>
      <c r="AD503" s="117"/>
      <c r="AE503" s="296"/>
      <c r="AF503" s="124" t="str">
        <f t="shared" si="180"/>
        <v/>
      </c>
      <c r="AG503" s="125" t="str">
        <f t="shared" si="181"/>
        <v/>
      </c>
      <c r="AH503" s="125">
        <f t="shared" ca="1" si="182"/>
        <v>7168.0761084809337</v>
      </c>
      <c r="AI503" s="125" t="str">
        <f t="shared" si="183"/>
        <v/>
      </c>
      <c r="AJ503" s="125" t="str">
        <f t="shared" si="184"/>
        <v/>
      </c>
      <c r="AK503" s="125" t="str">
        <f t="shared" si="185"/>
        <v/>
      </c>
      <c r="AL503" s="125" t="str">
        <f t="shared" si="186"/>
        <v/>
      </c>
      <c r="AM503" s="126" t="str">
        <f t="shared" si="187"/>
        <v/>
      </c>
      <c r="AN503" s="342">
        <f t="shared" ca="1" si="188"/>
        <v>7168.0761084809337</v>
      </c>
      <c r="AO503" s="290"/>
      <c r="AP503" s="503" t="str">
        <f t="shared" si="189"/>
        <v/>
      </c>
      <c r="AQ503" s="504" t="str">
        <f t="shared" si="190"/>
        <v/>
      </c>
      <c r="AR503" s="504">
        <f t="shared" ca="1" si="191"/>
        <v>29810.815374205638</v>
      </c>
      <c r="AS503" s="504" t="str">
        <f t="shared" si="192"/>
        <v/>
      </c>
      <c r="AT503" s="504" t="str">
        <f t="shared" si="193"/>
        <v/>
      </c>
      <c r="AU503" s="504" t="str">
        <f t="shared" si="194"/>
        <v/>
      </c>
      <c r="AV503" s="504" t="str">
        <f t="shared" si="195"/>
        <v/>
      </c>
      <c r="AW503" s="504" t="str">
        <f t="shared" si="196"/>
        <v/>
      </c>
      <c r="AX503" s="507">
        <f t="shared" ca="1" si="197"/>
        <v>29810.815374205638</v>
      </c>
      <c r="AY503" s="290"/>
    </row>
    <row r="504" spans="1:51" x14ac:dyDescent="0.35">
      <c r="A504" s="290"/>
      <c r="B504" s="476" t="s">
        <v>490</v>
      </c>
      <c r="C504" s="477" t="s">
        <v>3035</v>
      </c>
      <c r="D504" s="103" t="s">
        <v>254</v>
      </c>
      <c r="E504" s="103"/>
      <c r="F504" s="360" t="s">
        <v>403</v>
      </c>
      <c r="G504" s="360">
        <v>200</v>
      </c>
      <c r="H504" s="360"/>
      <c r="I504" s="360" t="s">
        <v>2453</v>
      </c>
      <c r="J504" s="104"/>
      <c r="K504" s="431">
        <v>72.013999999999996</v>
      </c>
      <c r="L504" s="138" t="str">
        <f t="shared" si="198"/>
        <v/>
      </c>
      <c r="M504" s="139">
        <f t="shared" si="200"/>
        <v>0</v>
      </c>
      <c r="N504" s="140">
        <f t="shared" si="199"/>
        <v>336.63763059084124</v>
      </c>
      <c r="O504" s="337">
        <f t="shared" si="204"/>
        <v>24242.622329368838</v>
      </c>
      <c r="P504" s="109">
        <v>1</v>
      </c>
      <c r="Q504" s="143">
        <f t="shared" si="201"/>
        <v>24242.622329368838</v>
      </c>
      <c r="R504" s="111">
        <v>0.13</v>
      </c>
      <c r="S504" s="139">
        <f t="shared" si="202"/>
        <v>27394.163232186784</v>
      </c>
      <c r="T504" s="428"/>
      <c r="U504" s="147">
        <f t="shared" si="203"/>
        <v>27394.163232186784</v>
      </c>
      <c r="V504" s="290"/>
      <c r="W504" s="115"/>
      <c r="X504" s="116"/>
      <c r="Y504" s="116" t="s">
        <v>115</v>
      </c>
      <c r="Z504" s="116"/>
      <c r="AA504" s="116"/>
      <c r="AB504" s="116"/>
      <c r="AC504" s="116"/>
      <c r="AD504" s="117"/>
      <c r="AE504" s="296"/>
      <c r="AF504" s="124" t="str">
        <f t="shared" si="180"/>
        <v/>
      </c>
      <c r="AG504" s="125" t="str">
        <f t="shared" si="181"/>
        <v/>
      </c>
      <c r="AH504" s="125">
        <f t="shared" ca="1" si="182"/>
        <v>7168.0761084809337</v>
      </c>
      <c r="AI504" s="125" t="str">
        <f t="shared" si="183"/>
        <v/>
      </c>
      <c r="AJ504" s="125" t="str">
        <f t="shared" si="184"/>
        <v/>
      </c>
      <c r="AK504" s="125" t="str">
        <f t="shared" si="185"/>
        <v/>
      </c>
      <c r="AL504" s="125" t="str">
        <f t="shared" si="186"/>
        <v/>
      </c>
      <c r="AM504" s="126" t="str">
        <f t="shared" si="187"/>
        <v/>
      </c>
      <c r="AN504" s="342">
        <f t="shared" ca="1" si="188"/>
        <v>7168.0761084809337</v>
      </c>
      <c r="AO504" s="290"/>
      <c r="AP504" s="503" t="str">
        <f t="shared" si="189"/>
        <v/>
      </c>
      <c r="AQ504" s="504" t="str">
        <f t="shared" si="190"/>
        <v/>
      </c>
      <c r="AR504" s="504">
        <f t="shared" ca="1" si="191"/>
        <v>27394.163232186784</v>
      </c>
      <c r="AS504" s="504" t="str">
        <f t="shared" si="192"/>
        <v/>
      </c>
      <c r="AT504" s="504" t="str">
        <f t="shared" si="193"/>
        <v/>
      </c>
      <c r="AU504" s="504" t="str">
        <f t="shared" si="194"/>
        <v/>
      </c>
      <c r="AV504" s="504" t="str">
        <f t="shared" si="195"/>
        <v/>
      </c>
      <c r="AW504" s="504" t="str">
        <f t="shared" si="196"/>
        <v/>
      </c>
      <c r="AX504" s="507">
        <f t="shared" ca="1" si="197"/>
        <v>27394.163232186784</v>
      </c>
      <c r="AY504" s="290"/>
    </row>
    <row r="505" spans="1:51" x14ac:dyDescent="0.35">
      <c r="A505" s="290"/>
      <c r="B505" s="476" t="s">
        <v>491</v>
      </c>
      <c r="C505" s="477" t="s">
        <v>3035</v>
      </c>
      <c r="D505" s="103" t="s">
        <v>254</v>
      </c>
      <c r="E505" s="103"/>
      <c r="F505" s="360" t="s">
        <v>403</v>
      </c>
      <c r="G505" s="360">
        <v>200</v>
      </c>
      <c r="H505" s="360"/>
      <c r="I505" s="360" t="s">
        <v>2453</v>
      </c>
      <c r="J505" s="104"/>
      <c r="K505" s="431">
        <v>97.616500000000002</v>
      </c>
      <c r="L505" s="138" t="str">
        <f t="shared" si="198"/>
        <v/>
      </c>
      <c r="M505" s="139">
        <f t="shared" si="200"/>
        <v>0</v>
      </c>
      <c r="N505" s="140">
        <f t="shared" si="199"/>
        <v>336.63763059084124</v>
      </c>
      <c r="O505" s="337">
        <f t="shared" si="204"/>
        <v>32861.387266570855</v>
      </c>
      <c r="P505" s="109">
        <v>1</v>
      </c>
      <c r="Q505" s="143">
        <f t="shared" si="201"/>
        <v>32861.387266570855</v>
      </c>
      <c r="R505" s="111">
        <v>0.13</v>
      </c>
      <c r="S505" s="139">
        <f t="shared" si="202"/>
        <v>37133.367611225061</v>
      </c>
      <c r="T505" s="428"/>
      <c r="U505" s="147">
        <f t="shared" si="203"/>
        <v>37133.367611225061</v>
      </c>
      <c r="V505" s="290"/>
      <c r="W505" s="115"/>
      <c r="X505" s="116"/>
      <c r="Y505" s="116" t="s">
        <v>115</v>
      </c>
      <c r="Z505" s="116"/>
      <c r="AA505" s="116"/>
      <c r="AB505" s="116"/>
      <c r="AC505" s="116"/>
      <c r="AD505" s="117"/>
      <c r="AE505" s="296"/>
      <c r="AF505" s="124" t="str">
        <f t="shared" si="180"/>
        <v/>
      </c>
      <c r="AG505" s="125" t="str">
        <f t="shared" si="181"/>
        <v/>
      </c>
      <c r="AH505" s="125">
        <f t="shared" ca="1" si="182"/>
        <v>7168.0761084809337</v>
      </c>
      <c r="AI505" s="125" t="str">
        <f t="shared" si="183"/>
        <v/>
      </c>
      <c r="AJ505" s="125" t="str">
        <f t="shared" si="184"/>
        <v/>
      </c>
      <c r="AK505" s="125" t="str">
        <f t="shared" si="185"/>
        <v/>
      </c>
      <c r="AL505" s="125" t="str">
        <f t="shared" si="186"/>
        <v/>
      </c>
      <c r="AM505" s="126" t="str">
        <f t="shared" si="187"/>
        <v/>
      </c>
      <c r="AN505" s="342">
        <f t="shared" ca="1" si="188"/>
        <v>7168.0761084809337</v>
      </c>
      <c r="AO505" s="290"/>
      <c r="AP505" s="503" t="str">
        <f t="shared" si="189"/>
        <v/>
      </c>
      <c r="AQ505" s="504" t="str">
        <f t="shared" si="190"/>
        <v/>
      </c>
      <c r="AR505" s="504">
        <f t="shared" ca="1" si="191"/>
        <v>37133.367611225061</v>
      </c>
      <c r="AS505" s="504" t="str">
        <f t="shared" si="192"/>
        <v/>
      </c>
      <c r="AT505" s="504" t="str">
        <f t="shared" si="193"/>
        <v/>
      </c>
      <c r="AU505" s="504" t="str">
        <f t="shared" si="194"/>
        <v/>
      </c>
      <c r="AV505" s="504" t="str">
        <f t="shared" si="195"/>
        <v/>
      </c>
      <c r="AW505" s="504" t="str">
        <f t="shared" si="196"/>
        <v/>
      </c>
      <c r="AX505" s="507">
        <f t="shared" ca="1" si="197"/>
        <v>37133.367611225061</v>
      </c>
      <c r="AY505" s="290"/>
    </row>
    <row r="506" spans="1:51" x14ac:dyDescent="0.35">
      <c r="A506" s="290"/>
      <c r="B506" s="476" t="s">
        <v>492</v>
      </c>
      <c r="C506" s="477" t="s">
        <v>3036</v>
      </c>
      <c r="D506" s="103" t="s">
        <v>254</v>
      </c>
      <c r="E506" s="103"/>
      <c r="F506" s="360" t="s">
        <v>403</v>
      </c>
      <c r="G506" s="360">
        <v>200</v>
      </c>
      <c r="H506" s="360"/>
      <c r="I506" s="360" t="s">
        <v>2453</v>
      </c>
      <c r="J506" s="104"/>
      <c r="K506" s="431">
        <v>58.119399999999999</v>
      </c>
      <c r="L506" s="138" t="str">
        <f t="shared" si="198"/>
        <v/>
      </c>
      <c r="M506" s="139">
        <f t="shared" si="200"/>
        <v>0</v>
      </c>
      <c r="N506" s="140">
        <f t="shared" si="199"/>
        <v>336.63763059084124</v>
      </c>
      <c r="O506" s="337">
        <f t="shared" si="204"/>
        <v>19565.177107361338</v>
      </c>
      <c r="P506" s="109">
        <v>1</v>
      </c>
      <c r="Q506" s="143">
        <f t="shared" si="201"/>
        <v>19565.177107361338</v>
      </c>
      <c r="R506" s="111">
        <v>0.13</v>
      </c>
      <c r="S506" s="139">
        <f t="shared" si="202"/>
        <v>22108.650131318311</v>
      </c>
      <c r="T506" s="428"/>
      <c r="U506" s="147">
        <f t="shared" si="203"/>
        <v>22108.650131318311</v>
      </c>
      <c r="V506" s="290"/>
      <c r="W506" s="115"/>
      <c r="X506" s="116"/>
      <c r="Y506" s="116" t="s">
        <v>115</v>
      </c>
      <c r="Z506" s="116"/>
      <c r="AA506" s="116"/>
      <c r="AB506" s="116"/>
      <c r="AC506" s="116"/>
      <c r="AD506" s="117"/>
      <c r="AE506" s="296"/>
      <c r="AF506" s="124" t="str">
        <f t="shared" si="180"/>
        <v/>
      </c>
      <c r="AG506" s="125" t="str">
        <f t="shared" si="181"/>
        <v/>
      </c>
      <c r="AH506" s="125">
        <f t="shared" ca="1" si="182"/>
        <v>7168.0761084809337</v>
      </c>
      <c r="AI506" s="125" t="str">
        <f t="shared" si="183"/>
        <v/>
      </c>
      <c r="AJ506" s="125" t="str">
        <f t="shared" si="184"/>
        <v/>
      </c>
      <c r="AK506" s="125" t="str">
        <f t="shared" si="185"/>
        <v/>
      </c>
      <c r="AL506" s="125" t="str">
        <f t="shared" si="186"/>
        <v/>
      </c>
      <c r="AM506" s="126" t="str">
        <f t="shared" si="187"/>
        <v/>
      </c>
      <c r="AN506" s="342">
        <f t="shared" ca="1" si="188"/>
        <v>7168.0761084809337</v>
      </c>
      <c r="AO506" s="290"/>
      <c r="AP506" s="503" t="str">
        <f t="shared" si="189"/>
        <v/>
      </c>
      <c r="AQ506" s="504" t="str">
        <f t="shared" si="190"/>
        <v/>
      </c>
      <c r="AR506" s="504">
        <f t="shared" ca="1" si="191"/>
        <v>22108.650131318311</v>
      </c>
      <c r="AS506" s="504" t="str">
        <f t="shared" si="192"/>
        <v/>
      </c>
      <c r="AT506" s="504" t="str">
        <f t="shared" si="193"/>
        <v/>
      </c>
      <c r="AU506" s="504" t="str">
        <f t="shared" si="194"/>
        <v/>
      </c>
      <c r="AV506" s="504" t="str">
        <f t="shared" si="195"/>
        <v/>
      </c>
      <c r="AW506" s="504" t="str">
        <f t="shared" si="196"/>
        <v/>
      </c>
      <c r="AX506" s="507">
        <f t="shared" ca="1" si="197"/>
        <v>22108.650131318311</v>
      </c>
      <c r="AY506" s="290"/>
    </row>
    <row r="507" spans="1:51" x14ac:dyDescent="0.35">
      <c r="A507" s="290"/>
      <c r="B507" s="476" t="s">
        <v>493</v>
      </c>
      <c r="C507" s="477" t="s">
        <v>3036</v>
      </c>
      <c r="D507" s="103" t="s">
        <v>254</v>
      </c>
      <c r="E507" s="103"/>
      <c r="F507" s="360" t="s">
        <v>403</v>
      </c>
      <c r="G507" s="360">
        <v>200</v>
      </c>
      <c r="H507" s="360"/>
      <c r="I507" s="360" t="s">
        <v>2453</v>
      </c>
      <c r="J507" s="104"/>
      <c r="K507" s="431">
        <v>58.753500000000003</v>
      </c>
      <c r="L507" s="138" t="str">
        <f t="shared" si="198"/>
        <v/>
      </c>
      <c r="M507" s="139">
        <f t="shared" si="200"/>
        <v>0</v>
      </c>
      <c r="N507" s="140">
        <f t="shared" si="199"/>
        <v>336.63763059084124</v>
      </c>
      <c r="O507" s="337">
        <f t="shared" si="204"/>
        <v>19778.639028918991</v>
      </c>
      <c r="P507" s="109">
        <v>1</v>
      </c>
      <c r="Q507" s="143">
        <f t="shared" si="201"/>
        <v>19778.639028918991</v>
      </c>
      <c r="R507" s="111">
        <v>0.13</v>
      </c>
      <c r="S507" s="139">
        <f t="shared" si="202"/>
        <v>22349.862102678457</v>
      </c>
      <c r="T507" s="428"/>
      <c r="U507" s="147">
        <f t="shared" si="203"/>
        <v>22349.862102678457</v>
      </c>
      <c r="V507" s="290"/>
      <c r="W507" s="115"/>
      <c r="X507" s="116"/>
      <c r="Y507" s="116" t="s">
        <v>115</v>
      </c>
      <c r="Z507" s="116"/>
      <c r="AA507" s="116"/>
      <c r="AB507" s="116"/>
      <c r="AC507" s="116"/>
      <c r="AD507" s="117"/>
      <c r="AE507" s="296"/>
      <c r="AF507" s="124" t="str">
        <f t="shared" si="180"/>
        <v/>
      </c>
      <c r="AG507" s="125" t="str">
        <f t="shared" si="181"/>
        <v/>
      </c>
      <c r="AH507" s="125">
        <f t="shared" ca="1" si="182"/>
        <v>7168.0761084809337</v>
      </c>
      <c r="AI507" s="125" t="str">
        <f t="shared" si="183"/>
        <v/>
      </c>
      <c r="AJ507" s="125" t="str">
        <f t="shared" si="184"/>
        <v/>
      </c>
      <c r="AK507" s="125" t="str">
        <f t="shared" si="185"/>
        <v/>
      </c>
      <c r="AL507" s="125" t="str">
        <f t="shared" si="186"/>
        <v/>
      </c>
      <c r="AM507" s="126" t="str">
        <f t="shared" si="187"/>
        <v/>
      </c>
      <c r="AN507" s="342">
        <f t="shared" ca="1" si="188"/>
        <v>7168.0761084809337</v>
      </c>
      <c r="AO507" s="290"/>
      <c r="AP507" s="503" t="str">
        <f t="shared" si="189"/>
        <v/>
      </c>
      <c r="AQ507" s="504" t="str">
        <f t="shared" si="190"/>
        <v/>
      </c>
      <c r="AR507" s="504">
        <f t="shared" ca="1" si="191"/>
        <v>22349.862102678457</v>
      </c>
      <c r="AS507" s="504" t="str">
        <f t="shared" si="192"/>
        <v/>
      </c>
      <c r="AT507" s="504" t="str">
        <f t="shared" si="193"/>
        <v/>
      </c>
      <c r="AU507" s="504" t="str">
        <f t="shared" si="194"/>
        <v/>
      </c>
      <c r="AV507" s="504" t="str">
        <f t="shared" si="195"/>
        <v/>
      </c>
      <c r="AW507" s="504" t="str">
        <f t="shared" si="196"/>
        <v/>
      </c>
      <c r="AX507" s="507">
        <f t="shared" ca="1" si="197"/>
        <v>22349.862102678457</v>
      </c>
      <c r="AY507" s="290"/>
    </row>
    <row r="508" spans="1:51" x14ac:dyDescent="0.35">
      <c r="A508" s="290"/>
      <c r="B508" s="476" t="s">
        <v>494</v>
      </c>
      <c r="C508" s="477" t="s">
        <v>3037</v>
      </c>
      <c r="D508" s="103" t="s">
        <v>254</v>
      </c>
      <c r="E508" s="103"/>
      <c r="F508" s="360" t="s">
        <v>403</v>
      </c>
      <c r="G508" s="360">
        <v>375</v>
      </c>
      <c r="H508" s="360"/>
      <c r="I508" s="360" t="s">
        <v>2447</v>
      </c>
      <c r="J508" s="104"/>
      <c r="K508" s="431">
        <v>103.861</v>
      </c>
      <c r="L508" s="138" t="str">
        <f t="shared" si="198"/>
        <v/>
      </c>
      <c r="M508" s="139">
        <f t="shared" si="200"/>
        <v>0</v>
      </c>
      <c r="N508" s="140">
        <f t="shared" si="199"/>
        <v>988.69413250924413</v>
      </c>
      <c r="O508" s="337">
        <f t="shared" si="204"/>
        <v>102686.76129654261</v>
      </c>
      <c r="P508" s="109">
        <v>1</v>
      </c>
      <c r="Q508" s="143">
        <f t="shared" si="201"/>
        <v>102686.76129654261</v>
      </c>
      <c r="R508" s="111">
        <v>0.13</v>
      </c>
      <c r="S508" s="139">
        <f t="shared" si="202"/>
        <v>116036.04026509314</v>
      </c>
      <c r="T508" s="428"/>
      <c r="U508" s="147">
        <f t="shared" si="203"/>
        <v>116036.04026509314</v>
      </c>
      <c r="V508" s="290"/>
      <c r="W508" s="115"/>
      <c r="X508" s="116"/>
      <c r="Y508" s="116" t="s">
        <v>115</v>
      </c>
      <c r="Z508" s="116"/>
      <c r="AA508" s="116"/>
      <c r="AB508" s="116"/>
      <c r="AC508" s="116"/>
      <c r="AD508" s="117"/>
      <c r="AE508" s="296"/>
      <c r="AF508" s="124" t="str">
        <f t="shared" si="180"/>
        <v/>
      </c>
      <c r="AG508" s="125" t="str">
        <f t="shared" si="181"/>
        <v/>
      </c>
      <c r="AH508" s="125">
        <f t="shared" ca="1" si="182"/>
        <v>7168.0761084809337</v>
      </c>
      <c r="AI508" s="125" t="str">
        <f t="shared" si="183"/>
        <v/>
      </c>
      <c r="AJ508" s="125" t="str">
        <f t="shared" si="184"/>
        <v/>
      </c>
      <c r="AK508" s="125" t="str">
        <f t="shared" si="185"/>
        <v/>
      </c>
      <c r="AL508" s="125" t="str">
        <f t="shared" si="186"/>
        <v/>
      </c>
      <c r="AM508" s="126" t="str">
        <f t="shared" si="187"/>
        <v/>
      </c>
      <c r="AN508" s="342">
        <f t="shared" ca="1" si="188"/>
        <v>7168.0761084809337</v>
      </c>
      <c r="AO508" s="290"/>
      <c r="AP508" s="503" t="str">
        <f t="shared" si="189"/>
        <v/>
      </c>
      <c r="AQ508" s="504" t="str">
        <f t="shared" si="190"/>
        <v/>
      </c>
      <c r="AR508" s="504">
        <f t="shared" ca="1" si="191"/>
        <v>116036.04026509314</v>
      </c>
      <c r="AS508" s="504" t="str">
        <f t="shared" si="192"/>
        <v/>
      </c>
      <c r="AT508" s="504" t="str">
        <f t="shared" si="193"/>
        <v/>
      </c>
      <c r="AU508" s="504" t="str">
        <f t="shared" si="194"/>
        <v/>
      </c>
      <c r="AV508" s="504" t="str">
        <f t="shared" si="195"/>
        <v/>
      </c>
      <c r="AW508" s="504" t="str">
        <f t="shared" si="196"/>
        <v/>
      </c>
      <c r="AX508" s="507">
        <f t="shared" ca="1" si="197"/>
        <v>116036.04026509314</v>
      </c>
      <c r="AY508" s="290"/>
    </row>
    <row r="509" spans="1:51" x14ac:dyDescent="0.35">
      <c r="A509" s="290"/>
      <c r="B509" s="476" t="s">
        <v>495</v>
      </c>
      <c r="C509" s="477" t="s">
        <v>3037</v>
      </c>
      <c r="D509" s="103" t="s">
        <v>254</v>
      </c>
      <c r="E509" s="103"/>
      <c r="F509" s="360" t="s">
        <v>403</v>
      </c>
      <c r="G509" s="360">
        <v>375</v>
      </c>
      <c r="H509" s="360"/>
      <c r="I509" s="360" t="s">
        <v>2447</v>
      </c>
      <c r="J509" s="104"/>
      <c r="K509" s="431">
        <v>97.874700000000004</v>
      </c>
      <c r="L509" s="138" t="str">
        <f t="shared" si="198"/>
        <v/>
      </c>
      <c r="M509" s="139">
        <f t="shared" si="200"/>
        <v>0</v>
      </c>
      <c r="N509" s="140">
        <f t="shared" si="199"/>
        <v>988.69413250924413</v>
      </c>
      <c r="O509" s="337">
        <f t="shared" si="204"/>
        <v>96768.141611102517</v>
      </c>
      <c r="P509" s="109">
        <v>1</v>
      </c>
      <c r="Q509" s="143">
        <f t="shared" si="201"/>
        <v>96768.141611102517</v>
      </c>
      <c r="R509" s="111">
        <v>0.13</v>
      </c>
      <c r="S509" s="139">
        <f t="shared" si="202"/>
        <v>109348.00002054583</v>
      </c>
      <c r="T509" s="428"/>
      <c r="U509" s="147">
        <f t="shared" si="203"/>
        <v>109348.00002054583</v>
      </c>
      <c r="V509" s="290"/>
      <c r="W509" s="115"/>
      <c r="X509" s="116"/>
      <c r="Y509" s="116" t="s">
        <v>115</v>
      </c>
      <c r="Z509" s="116"/>
      <c r="AA509" s="116"/>
      <c r="AB509" s="116"/>
      <c r="AC509" s="116"/>
      <c r="AD509" s="117"/>
      <c r="AE509" s="296"/>
      <c r="AF509" s="124" t="str">
        <f t="shared" si="180"/>
        <v/>
      </c>
      <c r="AG509" s="125" t="str">
        <f t="shared" si="181"/>
        <v/>
      </c>
      <c r="AH509" s="125">
        <f t="shared" ca="1" si="182"/>
        <v>7168.0761084809337</v>
      </c>
      <c r="AI509" s="125" t="str">
        <f t="shared" si="183"/>
        <v/>
      </c>
      <c r="AJ509" s="125" t="str">
        <f t="shared" si="184"/>
        <v/>
      </c>
      <c r="AK509" s="125" t="str">
        <f t="shared" si="185"/>
        <v/>
      </c>
      <c r="AL509" s="125" t="str">
        <f t="shared" si="186"/>
        <v/>
      </c>
      <c r="AM509" s="126" t="str">
        <f t="shared" si="187"/>
        <v/>
      </c>
      <c r="AN509" s="342">
        <f t="shared" ca="1" si="188"/>
        <v>7168.0761084809337</v>
      </c>
      <c r="AO509" s="290"/>
      <c r="AP509" s="503" t="str">
        <f t="shared" si="189"/>
        <v/>
      </c>
      <c r="AQ509" s="504" t="str">
        <f t="shared" si="190"/>
        <v/>
      </c>
      <c r="AR509" s="504">
        <f t="shared" ca="1" si="191"/>
        <v>109348.00002054583</v>
      </c>
      <c r="AS509" s="504" t="str">
        <f t="shared" si="192"/>
        <v/>
      </c>
      <c r="AT509" s="504" t="str">
        <f t="shared" si="193"/>
        <v/>
      </c>
      <c r="AU509" s="504" t="str">
        <f t="shared" si="194"/>
        <v/>
      </c>
      <c r="AV509" s="504" t="str">
        <f t="shared" si="195"/>
        <v/>
      </c>
      <c r="AW509" s="504" t="str">
        <f t="shared" si="196"/>
        <v/>
      </c>
      <c r="AX509" s="507">
        <f t="shared" ca="1" si="197"/>
        <v>109348.00002054583</v>
      </c>
      <c r="AY509" s="290"/>
    </row>
    <row r="510" spans="1:51" x14ac:dyDescent="0.35">
      <c r="A510" s="290"/>
      <c r="B510" s="476" t="s">
        <v>496</v>
      </c>
      <c r="C510" s="477" t="s">
        <v>3025</v>
      </c>
      <c r="D510" s="103" t="s">
        <v>254</v>
      </c>
      <c r="E510" s="103"/>
      <c r="F510" s="360" t="s">
        <v>403</v>
      </c>
      <c r="G510" s="360">
        <v>375</v>
      </c>
      <c r="H510" s="360"/>
      <c r="I510" s="360" t="s">
        <v>2447</v>
      </c>
      <c r="J510" s="104"/>
      <c r="K510" s="431">
        <v>54.417999999999999</v>
      </c>
      <c r="L510" s="138" t="str">
        <f t="shared" si="198"/>
        <v/>
      </c>
      <c r="M510" s="139">
        <f t="shared" si="200"/>
        <v>0</v>
      </c>
      <c r="N510" s="140">
        <f t="shared" si="199"/>
        <v>988.69413250924413</v>
      </c>
      <c r="O510" s="337">
        <f t="shared" si="204"/>
        <v>53802.757302888043</v>
      </c>
      <c r="P510" s="109">
        <v>1</v>
      </c>
      <c r="Q510" s="143">
        <f t="shared" si="201"/>
        <v>53802.757302888043</v>
      </c>
      <c r="R510" s="111">
        <v>0.13</v>
      </c>
      <c r="S510" s="139">
        <f t="shared" si="202"/>
        <v>60797.115752263482</v>
      </c>
      <c r="T510" s="428"/>
      <c r="U510" s="147">
        <f t="shared" si="203"/>
        <v>60797.115752263482</v>
      </c>
      <c r="V510" s="290"/>
      <c r="W510" s="115"/>
      <c r="X510" s="116"/>
      <c r="Y510" s="116" t="s">
        <v>115</v>
      </c>
      <c r="Z510" s="116"/>
      <c r="AA510" s="116"/>
      <c r="AB510" s="116"/>
      <c r="AC510" s="116"/>
      <c r="AD510" s="117"/>
      <c r="AE510" s="296"/>
      <c r="AF510" s="124" t="str">
        <f t="shared" si="180"/>
        <v/>
      </c>
      <c r="AG510" s="125" t="str">
        <f t="shared" si="181"/>
        <v/>
      </c>
      <c r="AH510" s="125">
        <f t="shared" ca="1" si="182"/>
        <v>7168.0761084809337</v>
      </c>
      <c r="AI510" s="125" t="str">
        <f t="shared" si="183"/>
        <v/>
      </c>
      <c r="AJ510" s="125" t="str">
        <f t="shared" si="184"/>
        <v/>
      </c>
      <c r="AK510" s="125" t="str">
        <f t="shared" si="185"/>
        <v/>
      </c>
      <c r="AL510" s="125" t="str">
        <f t="shared" si="186"/>
        <v/>
      </c>
      <c r="AM510" s="126" t="str">
        <f t="shared" si="187"/>
        <v/>
      </c>
      <c r="AN510" s="342">
        <f t="shared" ca="1" si="188"/>
        <v>7168.0761084809337</v>
      </c>
      <c r="AO510" s="290"/>
      <c r="AP510" s="503" t="str">
        <f t="shared" si="189"/>
        <v/>
      </c>
      <c r="AQ510" s="504" t="str">
        <f t="shared" si="190"/>
        <v/>
      </c>
      <c r="AR510" s="504">
        <f t="shared" ca="1" si="191"/>
        <v>60797.115752263482</v>
      </c>
      <c r="AS510" s="504" t="str">
        <f t="shared" si="192"/>
        <v/>
      </c>
      <c r="AT510" s="504" t="str">
        <f t="shared" si="193"/>
        <v/>
      </c>
      <c r="AU510" s="504" t="str">
        <f t="shared" si="194"/>
        <v/>
      </c>
      <c r="AV510" s="504" t="str">
        <f t="shared" si="195"/>
        <v/>
      </c>
      <c r="AW510" s="504" t="str">
        <f t="shared" si="196"/>
        <v/>
      </c>
      <c r="AX510" s="507">
        <f t="shared" ca="1" si="197"/>
        <v>60797.115752263482</v>
      </c>
      <c r="AY510" s="290"/>
    </row>
    <row r="511" spans="1:51" x14ac:dyDescent="0.35">
      <c r="A511" s="290"/>
      <c r="B511" s="476" t="s">
        <v>497</v>
      </c>
      <c r="C511" s="477" t="s">
        <v>3025</v>
      </c>
      <c r="D511" s="103" t="s">
        <v>254</v>
      </c>
      <c r="E511" s="103"/>
      <c r="F511" s="360" t="s">
        <v>403</v>
      </c>
      <c r="G511" s="360">
        <v>375</v>
      </c>
      <c r="H511" s="360"/>
      <c r="I511" s="360" t="s">
        <v>2447</v>
      </c>
      <c r="J511" s="104"/>
      <c r="K511" s="431">
        <v>61.363999999999997</v>
      </c>
      <c r="L511" s="138" t="str">
        <f t="shared" si="198"/>
        <v/>
      </c>
      <c r="M511" s="139">
        <f t="shared" si="200"/>
        <v>0</v>
      </c>
      <c r="N511" s="140">
        <f t="shared" si="199"/>
        <v>988.69413250924413</v>
      </c>
      <c r="O511" s="337">
        <f t="shared" si="204"/>
        <v>60670.226747297253</v>
      </c>
      <c r="P511" s="109">
        <v>1</v>
      </c>
      <c r="Q511" s="143">
        <f t="shared" si="201"/>
        <v>60670.226747297253</v>
      </c>
      <c r="R511" s="111">
        <v>0.13</v>
      </c>
      <c r="S511" s="139">
        <f t="shared" si="202"/>
        <v>68557.356224445888</v>
      </c>
      <c r="T511" s="428"/>
      <c r="U511" s="147">
        <f t="shared" si="203"/>
        <v>68557.356224445888</v>
      </c>
      <c r="V511" s="290"/>
      <c r="W511" s="115"/>
      <c r="X511" s="116"/>
      <c r="Y511" s="116" t="s">
        <v>115</v>
      </c>
      <c r="Z511" s="116"/>
      <c r="AA511" s="116"/>
      <c r="AB511" s="116"/>
      <c r="AC511" s="116"/>
      <c r="AD511" s="117"/>
      <c r="AE511" s="296"/>
      <c r="AF511" s="124" t="str">
        <f t="shared" si="180"/>
        <v/>
      </c>
      <c r="AG511" s="125" t="str">
        <f t="shared" si="181"/>
        <v/>
      </c>
      <c r="AH511" s="125">
        <f t="shared" ca="1" si="182"/>
        <v>7168.0761084809337</v>
      </c>
      <c r="AI511" s="125" t="str">
        <f t="shared" si="183"/>
        <v/>
      </c>
      <c r="AJ511" s="125" t="str">
        <f t="shared" si="184"/>
        <v/>
      </c>
      <c r="AK511" s="125" t="str">
        <f t="shared" si="185"/>
        <v/>
      </c>
      <c r="AL511" s="125" t="str">
        <f t="shared" si="186"/>
        <v/>
      </c>
      <c r="AM511" s="126" t="str">
        <f t="shared" si="187"/>
        <v/>
      </c>
      <c r="AN511" s="342">
        <f t="shared" ca="1" si="188"/>
        <v>7168.0761084809337</v>
      </c>
      <c r="AO511" s="290"/>
      <c r="AP511" s="503" t="str">
        <f t="shared" si="189"/>
        <v/>
      </c>
      <c r="AQ511" s="504" t="str">
        <f t="shared" si="190"/>
        <v/>
      </c>
      <c r="AR511" s="504">
        <f t="shared" ca="1" si="191"/>
        <v>68557.356224445888</v>
      </c>
      <c r="AS511" s="504" t="str">
        <f t="shared" si="192"/>
        <v/>
      </c>
      <c r="AT511" s="504" t="str">
        <f t="shared" si="193"/>
        <v/>
      </c>
      <c r="AU511" s="504" t="str">
        <f t="shared" si="194"/>
        <v/>
      </c>
      <c r="AV511" s="504" t="str">
        <f t="shared" si="195"/>
        <v/>
      </c>
      <c r="AW511" s="504" t="str">
        <f t="shared" si="196"/>
        <v/>
      </c>
      <c r="AX511" s="507">
        <f t="shared" ca="1" si="197"/>
        <v>68557.356224445888</v>
      </c>
      <c r="AY511" s="290"/>
    </row>
    <row r="512" spans="1:51" x14ac:dyDescent="0.35">
      <c r="A512" s="290"/>
      <c r="B512" s="476" t="s">
        <v>498</v>
      </c>
      <c r="C512" s="477" t="e">
        <v>#N/A</v>
      </c>
      <c r="D512" s="103" t="s">
        <v>254</v>
      </c>
      <c r="E512" s="103"/>
      <c r="F512" s="360" t="s">
        <v>403</v>
      </c>
      <c r="G512" s="360">
        <v>375</v>
      </c>
      <c r="H512" s="360"/>
      <c r="I512" s="360" t="s">
        <v>2447</v>
      </c>
      <c r="J512" s="104"/>
      <c r="K512" s="431">
        <v>309.90300000000002</v>
      </c>
      <c r="L512" s="138" t="str">
        <f t="shared" si="198"/>
        <v/>
      </c>
      <c r="M512" s="139">
        <f t="shared" si="200"/>
        <v>0</v>
      </c>
      <c r="N512" s="140">
        <f t="shared" si="199"/>
        <v>988.69413250924413</v>
      </c>
      <c r="O512" s="337">
        <f t="shared" si="204"/>
        <v>306399.27774701233</v>
      </c>
      <c r="P512" s="109">
        <v>1</v>
      </c>
      <c r="Q512" s="143">
        <f t="shared" si="201"/>
        <v>306399.27774701233</v>
      </c>
      <c r="R512" s="111">
        <v>0.13</v>
      </c>
      <c r="S512" s="139">
        <f t="shared" si="202"/>
        <v>346231.18385412387</v>
      </c>
      <c r="T512" s="428"/>
      <c r="U512" s="147">
        <f t="shared" si="203"/>
        <v>346231.18385412387</v>
      </c>
      <c r="V512" s="290"/>
      <c r="W512" s="115"/>
      <c r="X512" s="116"/>
      <c r="Y512" s="116" t="s">
        <v>115</v>
      </c>
      <c r="Z512" s="116"/>
      <c r="AA512" s="116"/>
      <c r="AB512" s="116"/>
      <c r="AC512" s="116"/>
      <c r="AD512" s="117"/>
      <c r="AE512" s="296"/>
      <c r="AF512" s="124" t="str">
        <f t="shared" si="180"/>
        <v/>
      </c>
      <c r="AG512" s="125" t="str">
        <f t="shared" si="181"/>
        <v/>
      </c>
      <c r="AH512" s="125">
        <f t="shared" ca="1" si="182"/>
        <v>7168.0761084809337</v>
      </c>
      <c r="AI512" s="125" t="str">
        <f t="shared" si="183"/>
        <v/>
      </c>
      <c r="AJ512" s="125" t="str">
        <f t="shared" si="184"/>
        <v/>
      </c>
      <c r="AK512" s="125" t="str">
        <f t="shared" si="185"/>
        <v/>
      </c>
      <c r="AL512" s="125" t="str">
        <f t="shared" si="186"/>
        <v/>
      </c>
      <c r="AM512" s="126" t="str">
        <f t="shared" si="187"/>
        <v/>
      </c>
      <c r="AN512" s="342">
        <f t="shared" ca="1" si="188"/>
        <v>7168.0761084809337</v>
      </c>
      <c r="AO512" s="290"/>
      <c r="AP512" s="503" t="str">
        <f t="shared" si="189"/>
        <v/>
      </c>
      <c r="AQ512" s="504" t="str">
        <f t="shared" si="190"/>
        <v/>
      </c>
      <c r="AR512" s="504">
        <f t="shared" ca="1" si="191"/>
        <v>346231.18385412387</v>
      </c>
      <c r="AS512" s="504" t="str">
        <f t="shared" si="192"/>
        <v/>
      </c>
      <c r="AT512" s="504" t="str">
        <f t="shared" si="193"/>
        <v/>
      </c>
      <c r="AU512" s="504" t="str">
        <f t="shared" si="194"/>
        <v/>
      </c>
      <c r="AV512" s="504" t="str">
        <f t="shared" si="195"/>
        <v/>
      </c>
      <c r="AW512" s="504" t="str">
        <f t="shared" si="196"/>
        <v/>
      </c>
      <c r="AX512" s="507">
        <f t="shared" ca="1" si="197"/>
        <v>346231.18385412387</v>
      </c>
      <c r="AY512" s="290"/>
    </row>
    <row r="513" spans="1:51" x14ac:dyDescent="0.35">
      <c r="A513" s="290"/>
      <c r="B513" s="476" t="s">
        <v>499</v>
      </c>
      <c r="C513" s="477" t="s">
        <v>3025</v>
      </c>
      <c r="D513" s="103" t="s">
        <v>254</v>
      </c>
      <c r="E513" s="103"/>
      <c r="F513" s="360" t="s">
        <v>403</v>
      </c>
      <c r="G513" s="360">
        <v>375</v>
      </c>
      <c r="H513" s="360"/>
      <c r="I513" s="360" t="s">
        <v>2447</v>
      </c>
      <c r="J513" s="104"/>
      <c r="K513" s="431">
        <v>115.517</v>
      </c>
      <c r="L513" s="138" t="str">
        <f t="shared" si="198"/>
        <v/>
      </c>
      <c r="M513" s="139">
        <f t="shared" si="200"/>
        <v>0</v>
      </c>
      <c r="N513" s="140">
        <f t="shared" si="199"/>
        <v>988.69413250924413</v>
      </c>
      <c r="O513" s="337">
        <f t="shared" si="204"/>
        <v>114210.98010507035</v>
      </c>
      <c r="P513" s="109">
        <v>1</v>
      </c>
      <c r="Q513" s="143">
        <f t="shared" si="201"/>
        <v>114210.98010507035</v>
      </c>
      <c r="R513" s="111">
        <v>0.13</v>
      </c>
      <c r="S513" s="139">
        <f t="shared" si="202"/>
        <v>129058.40751872948</v>
      </c>
      <c r="T513" s="428"/>
      <c r="U513" s="147">
        <f t="shared" si="203"/>
        <v>129058.40751872948</v>
      </c>
      <c r="V513" s="290"/>
      <c r="W513" s="115"/>
      <c r="X513" s="116"/>
      <c r="Y513" s="116" t="s">
        <v>115</v>
      </c>
      <c r="Z513" s="116"/>
      <c r="AA513" s="116"/>
      <c r="AB513" s="116"/>
      <c r="AC513" s="116"/>
      <c r="AD513" s="117"/>
      <c r="AE513" s="296"/>
      <c r="AF513" s="124" t="str">
        <f t="shared" si="180"/>
        <v/>
      </c>
      <c r="AG513" s="125" t="str">
        <f t="shared" si="181"/>
        <v/>
      </c>
      <c r="AH513" s="125">
        <f t="shared" ca="1" si="182"/>
        <v>7168.0761084809337</v>
      </c>
      <c r="AI513" s="125" t="str">
        <f t="shared" si="183"/>
        <v/>
      </c>
      <c r="AJ513" s="125" t="str">
        <f t="shared" si="184"/>
        <v/>
      </c>
      <c r="AK513" s="125" t="str">
        <f t="shared" si="185"/>
        <v/>
      </c>
      <c r="AL513" s="125" t="str">
        <f t="shared" si="186"/>
        <v/>
      </c>
      <c r="AM513" s="126" t="str">
        <f t="shared" si="187"/>
        <v/>
      </c>
      <c r="AN513" s="342">
        <f t="shared" ca="1" si="188"/>
        <v>7168.0761084809337</v>
      </c>
      <c r="AO513" s="290"/>
      <c r="AP513" s="503" t="str">
        <f t="shared" si="189"/>
        <v/>
      </c>
      <c r="AQ513" s="504" t="str">
        <f t="shared" si="190"/>
        <v/>
      </c>
      <c r="AR513" s="504">
        <f t="shared" ca="1" si="191"/>
        <v>129058.40751872947</v>
      </c>
      <c r="AS513" s="504" t="str">
        <f t="shared" si="192"/>
        <v/>
      </c>
      <c r="AT513" s="504" t="str">
        <f t="shared" si="193"/>
        <v/>
      </c>
      <c r="AU513" s="504" t="str">
        <f t="shared" si="194"/>
        <v/>
      </c>
      <c r="AV513" s="504" t="str">
        <f t="shared" si="195"/>
        <v/>
      </c>
      <c r="AW513" s="504" t="str">
        <f t="shared" si="196"/>
        <v/>
      </c>
      <c r="AX513" s="507">
        <f t="shared" ca="1" si="197"/>
        <v>129058.40751872947</v>
      </c>
      <c r="AY513" s="290"/>
    </row>
    <row r="514" spans="1:51" x14ac:dyDescent="0.35">
      <c r="A514" s="290"/>
      <c r="B514" s="476" t="s">
        <v>500</v>
      </c>
      <c r="C514" s="477" t="s">
        <v>3033</v>
      </c>
      <c r="D514" s="103" t="s">
        <v>254</v>
      </c>
      <c r="E514" s="103"/>
      <c r="F514" s="360" t="s">
        <v>403</v>
      </c>
      <c r="G514" s="360">
        <v>200</v>
      </c>
      <c r="H514" s="360"/>
      <c r="I514" s="360" t="s">
        <v>2453</v>
      </c>
      <c r="J514" s="104"/>
      <c r="K514" s="431">
        <v>36.633099999999999</v>
      </c>
      <c r="L514" s="138" t="str">
        <f t="shared" si="198"/>
        <v/>
      </c>
      <c r="M514" s="139">
        <f t="shared" si="200"/>
        <v>0</v>
      </c>
      <c r="N514" s="140">
        <f t="shared" si="199"/>
        <v>336.63763059084124</v>
      </c>
      <c r="O514" s="337">
        <f t="shared" si="204"/>
        <v>12332.079985197346</v>
      </c>
      <c r="P514" s="109">
        <v>1</v>
      </c>
      <c r="Q514" s="143">
        <f t="shared" si="201"/>
        <v>12332.079985197346</v>
      </c>
      <c r="R514" s="111">
        <v>0.13</v>
      </c>
      <c r="S514" s="139">
        <f t="shared" si="202"/>
        <v>13935.250383273</v>
      </c>
      <c r="T514" s="428"/>
      <c r="U514" s="147">
        <f t="shared" si="203"/>
        <v>13935.250383273</v>
      </c>
      <c r="V514" s="290"/>
      <c r="W514" s="115"/>
      <c r="X514" s="116"/>
      <c r="Y514" s="116" t="s">
        <v>115</v>
      </c>
      <c r="Z514" s="116"/>
      <c r="AA514" s="116"/>
      <c r="AB514" s="116"/>
      <c r="AC514" s="116"/>
      <c r="AD514" s="117"/>
      <c r="AE514" s="296"/>
      <c r="AF514" s="124" t="str">
        <f t="shared" si="180"/>
        <v/>
      </c>
      <c r="AG514" s="125" t="str">
        <f t="shared" si="181"/>
        <v/>
      </c>
      <c r="AH514" s="125">
        <f t="shared" ca="1" si="182"/>
        <v>7168.0761084809337</v>
      </c>
      <c r="AI514" s="125" t="str">
        <f t="shared" si="183"/>
        <v/>
      </c>
      <c r="AJ514" s="125" t="str">
        <f t="shared" si="184"/>
        <v/>
      </c>
      <c r="AK514" s="125" t="str">
        <f t="shared" si="185"/>
        <v/>
      </c>
      <c r="AL514" s="125" t="str">
        <f t="shared" si="186"/>
        <v/>
      </c>
      <c r="AM514" s="126" t="str">
        <f t="shared" si="187"/>
        <v/>
      </c>
      <c r="AN514" s="342">
        <f t="shared" ca="1" si="188"/>
        <v>7168.0761084809337</v>
      </c>
      <c r="AO514" s="290"/>
      <c r="AP514" s="503" t="str">
        <f t="shared" si="189"/>
        <v/>
      </c>
      <c r="AQ514" s="504" t="str">
        <f t="shared" si="190"/>
        <v/>
      </c>
      <c r="AR514" s="504">
        <f t="shared" ca="1" si="191"/>
        <v>13935.250383273</v>
      </c>
      <c r="AS514" s="504" t="str">
        <f t="shared" si="192"/>
        <v/>
      </c>
      <c r="AT514" s="504" t="str">
        <f t="shared" si="193"/>
        <v/>
      </c>
      <c r="AU514" s="504" t="str">
        <f t="shared" si="194"/>
        <v/>
      </c>
      <c r="AV514" s="504" t="str">
        <f t="shared" si="195"/>
        <v/>
      </c>
      <c r="AW514" s="504" t="str">
        <f t="shared" si="196"/>
        <v/>
      </c>
      <c r="AX514" s="507">
        <f t="shared" ca="1" si="197"/>
        <v>13935.250383273</v>
      </c>
      <c r="AY514" s="290"/>
    </row>
    <row r="515" spans="1:51" x14ac:dyDescent="0.35">
      <c r="A515" s="290"/>
      <c r="B515" s="476" t="s">
        <v>501</v>
      </c>
      <c r="C515" s="477" t="s">
        <v>3032</v>
      </c>
      <c r="D515" s="103" t="s">
        <v>254</v>
      </c>
      <c r="E515" s="103"/>
      <c r="F515" s="360" t="s">
        <v>403</v>
      </c>
      <c r="G515" s="360">
        <v>200</v>
      </c>
      <c r="H515" s="360"/>
      <c r="I515" s="360" t="s">
        <v>2453</v>
      </c>
      <c r="J515" s="104"/>
      <c r="K515" s="431">
        <v>79.647900000000007</v>
      </c>
      <c r="L515" s="138" t="str">
        <f t="shared" si="198"/>
        <v/>
      </c>
      <c r="M515" s="139">
        <f t="shared" si="200"/>
        <v>0</v>
      </c>
      <c r="N515" s="140">
        <f t="shared" si="199"/>
        <v>336.63763059084124</v>
      </c>
      <c r="O515" s="337">
        <f t="shared" si="204"/>
        <v>26812.480337536268</v>
      </c>
      <c r="P515" s="109">
        <v>1</v>
      </c>
      <c r="Q515" s="143">
        <f t="shared" si="201"/>
        <v>26812.480337536268</v>
      </c>
      <c r="R515" s="111">
        <v>0.13</v>
      </c>
      <c r="S515" s="139">
        <f t="shared" si="202"/>
        <v>30298.102781415979</v>
      </c>
      <c r="T515" s="428"/>
      <c r="U515" s="147">
        <f t="shared" si="203"/>
        <v>30298.102781415979</v>
      </c>
      <c r="V515" s="290"/>
      <c r="W515" s="115"/>
      <c r="X515" s="116"/>
      <c r="Y515" s="116" t="s">
        <v>115</v>
      </c>
      <c r="Z515" s="116"/>
      <c r="AA515" s="116"/>
      <c r="AB515" s="116"/>
      <c r="AC515" s="116"/>
      <c r="AD515" s="117"/>
      <c r="AE515" s="296"/>
      <c r="AF515" s="124" t="str">
        <f t="shared" si="180"/>
        <v/>
      </c>
      <c r="AG515" s="125" t="str">
        <f t="shared" si="181"/>
        <v/>
      </c>
      <c r="AH515" s="125">
        <f t="shared" ca="1" si="182"/>
        <v>7168.0761084809337</v>
      </c>
      <c r="AI515" s="125" t="str">
        <f t="shared" si="183"/>
        <v/>
      </c>
      <c r="AJ515" s="125" t="str">
        <f t="shared" si="184"/>
        <v/>
      </c>
      <c r="AK515" s="125" t="str">
        <f t="shared" si="185"/>
        <v/>
      </c>
      <c r="AL515" s="125" t="str">
        <f t="shared" si="186"/>
        <v/>
      </c>
      <c r="AM515" s="126" t="str">
        <f t="shared" si="187"/>
        <v/>
      </c>
      <c r="AN515" s="342">
        <f t="shared" ca="1" si="188"/>
        <v>7168.0761084809337</v>
      </c>
      <c r="AO515" s="290"/>
      <c r="AP515" s="503" t="str">
        <f t="shared" si="189"/>
        <v/>
      </c>
      <c r="AQ515" s="504" t="str">
        <f t="shared" si="190"/>
        <v/>
      </c>
      <c r="AR515" s="504">
        <f t="shared" ca="1" si="191"/>
        <v>30298.102781415979</v>
      </c>
      <c r="AS515" s="504" t="str">
        <f t="shared" si="192"/>
        <v/>
      </c>
      <c r="AT515" s="504" t="str">
        <f t="shared" si="193"/>
        <v/>
      </c>
      <c r="AU515" s="504" t="str">
        <f t="shared" si="194"/>
        <v/>
      </c>
      <c r="AV515" s="504" t="str">
        <f t="shared" si="195"/>
        <v/>
      </c>
      <c r="AW515" s="504" t="str">
        <f t="shared" si="196"/>
        <v/>
      </c>
      <c r="AX515" s="507">
        <f t="shared" ca="1" si="197"/>
        <v>30298.102781415979</v>
      </c>
      <c r="AY515" s="290"/>
    </row>
    <row r="516" spans="1:51" x14ac:dyDescent="0.35">
      <c r="A516" s="290"/>
      <c r="B516" s="476" t="s">
        <v>502</v>
      </c>
      <c r="C516" s="477" t="s">
        <v>3038</v>
      </c>
      <c r="D516" s="103" t="s">
        <v>254</v>
      </c>
      <c r="E516" s="103"/>
      <c r="F516" s="360" t="s">
        <v>403</v>
      </c>
      <c r="G516" s="360">
        <v>150</v>
      </c>
      <c r="H516" s="360"/>
      <c r="I516" s="360" t="s">
        <v>2441</v>
      </c>
      <c r="J516" s="104"/>
      <c r="K516" s="431">
        <v>65.870800000000003</v>
      </c>
      <c r="L516" s="138" t="str">
        <f t="shared" si="198"/>
        <v/>
      </c>
      <c r="M516" s="139">
        <f t="shared" si="200"/>
        <v>0</v>
      </c>
      <c r="N516" s="140">
        <f t="shared" si="199"/>
        <v>223.80441171865309</v>
      </c>
      <c r="O516" s="337">
        <f t="shared" si="204"/>
        <v>14742.175643437055</v>
      </c>
      <c r="P516" s="109">
        <v>1</v>
      </c>
      <c r="Q516" s="143">
        <f t="shared" si="201"/>
        <v>14742.175643437055</v>
      </c>
      <c r="R516" s="111">
        <v>0.13</v>
      </c>
      <c r="S516" s="139">
        <f t="shared" si="202"/>
        <v>16658.658477083871</v>
      </c>
      <c r="T516" s="428"/>
      <c r="U516" s="147">
        <f t="shared" si="203"/>
        <v>16658.658477083871</v>
      </c>
      <c r="V516" s="290"/>
      <c r="W516" s="115"/>
      <c r="X516" s="116"/>
      <c r="Y516" s="116" t="s">
        <v>115</v>
      </c>
      <c r="Z516" s="116"/>
      <c r="AA516" s="116"/>
      <c r="AB516" s="116"/>
      <c r="AC516" s="116"/>
      <c r="AD516" s="117"/>
      <c r="AE516" s="296"/>
      <c r="AF516" s="124" t="str">
        <f t="shared" si="180"/>
        <v/>
      </c>
      <c r="AG516" s="125" t="str">
        <f t="shared" si="181"/>
        <v/>
      </c>
      <c r="AH516" s="125">
        <f t="shared" ca="1" si="182"/>
        <v>7168.0761084809337</v>
      </c>
      <c r="AI516" s="125" t="str">
        <f t="shared" si="183"/>
        <v/>
      </c>
      <c r="AJ516" s="125" t="str">
        <f t="shared" si="184"/>
        <v/>
      </c>
      <c r="AK516" s="125" t="str">
        <f t="shared" si="185"/>
        <v/>
      </c>
      <c r="AL516" s="125" t="str">
        <f t="shared" si="186"/>
        <v/>
      </c>
      <c r="AM516" s="126" t="str">
        <f t="shared" si="187"/>
        <v/>
      </c>
      <c r="AN516" s="342">
        <f t="shared" ca="1" si="188"/>
        <v>7168.0761084809337</v>
      </c>
      <c r="AO516" s="290"/>
      <c r="AP516" s="503" t="str">
        <f t="shared" si="189"/>
        <v/>
      </c>
      <c r="AQ516" s="504" t="str">
        <f t="shared" si="190"/>
        <v/>
      </c>
      <c r="AR516" s="504">
        <f t="shared" ca="1" si="191"/>
        <v>16658.658477083871</v>
      </c>
      <c r="AS516" s="504" t="str">
        <f t="shared" si="192"/>
        <v/>
      </c>
      <c r="AT516" s="504" t="str">
        <f t="shared" si="193"/>
        <v/>
      </c>
      <c r="AU516" s="504" t="str">
        <f t="shared" si="194"/>
        <v/>
      </c>
      <c r="AV516" s="504" t="str">
        <f t="shared" si="195"/>
        <v/>
      </c>
      <c r="AW516" s="504" t="str">
        <f t="shared" si="196"/>
        <v/>
      </c>
      <c r="AX516" s="507">
        <f t="shared" ca="1" si="197"/>
        <v>16658.658477083871</v>
      </c>
      <c r="AY516" s="290"/>
    </row>
    <row r="517" spans="1:51" x14ac:dyDescent="0.35">
      <c r="A517" s="290"/>
      <c r="B517" s="476" t="s">
        <v>503</v>
      </c>
      <c r="C517" s="477" t="s">
        <v>3039</v>
      </c>
      <c r="D517" s="103" t="s">
        <v>254</v>
      </c>
      <c r="E517" s="103"/>
      <c r="F517" s="360" t="s">
        <v>403</v>
      </c>
      <c r="G517" s="360">
        <v>150</v>
      </c>
      <c r="H517" s="360"/>
      <c r="I517" s="360" t="s">
        <v>2441</v>
      </c>
      <c r="J517" s="104"/>
      <c r="K517" s="431">
        <v>65.668199999999999</v>
      </c>
      <c r="L517" s="138" t="str">
        <f t="shared" si="198"/>
        <v/>
      </c>
      <c r="M517" s="139">
        <f t="shared" si="200"/>
        <v>0</v>
      </c>
      <c r="N517" s="140">
        <f t="shared" si="199"/>
        <v>223.80441171865309</v>
      </c>
      <c r="O517" s="337">
        <f t="shared" si="204"/>
        <v>14696.832869622855</v>
      </c>
      <c r="P517" s="109">
        <v>1</v>
      </c>
      <c r="Q517" s="143">
        <f t="shared" si="201"/>
        <v>14696.832869622855</v>
      </c>
      <c r="R517" s="111">
        <v>0.13</v>
      </c>
      <c r="S517" s="139">
        <f t="shared" si="202"/>
        <v>16607.421142673826</v>
      </c>
      <c r="T517" s="428"/>
      <c r="U517" s="147">
        <f t="shared" si="203"/>
        <v>16607.421142673826</v>
      </c>
      <c r="V517" s="290"/>
      <c r="W517" s="115"/>
      <c r="X517" s="116"/>
      <c r="Y517" s="116" t="s">
        <v>115</v>
      </c>
      <c r="Z517" s="116"/>
      <c r="AA517" s="116"/>
      <c r="AB517" s="116"/>
      <c r="AC517" s="116"/>
      <c r="AD517" s="117"/>
      <c r="AE517" s="296"/>
      <c r="AF517" s="124" t="str">
        <f t="shared" si="180"/>
        <v/>
      </c>
      <c r="AG517" s="125" t="str">
        <f t="shared" si="181"/>
        <v/>
      </c>
      <c r="AH517" s="125">
        <f t="shared" ca="1" si="182"/>
        <v>7168.0761084809337</v>
      </c>
      <c r="AI517" s="125" t="str">
        <f t="shared" si="183"/>
        <v/>
      </c>
      <c r="AJ517" s="125" t="str">
        <f t="shared" si="184"/>
        <v/>
      </c>
      <c r="AK517" s="125" t="str">
        <f t="shared" si="185"/>
        <v/>
      </c>
      <c r="AL517" s="125" t="str">
        <f t="shared" si="186"/>
        <v/>
      </c>
      <c r="AM517" s="126" t="str">
        <f t="shared" si="187"/>
        <v/>
      </c>
      <c r="AN517" s="342">
        <f t="shared" ca="1" si="188"/>
        <v>7168.0761084809337</v>
      </c>
      <c r="AO517" s="290"/>
      <c r="AP517" s="503" t="str">
        <f t="shared" si="189"/>
        <v/>
      </c>
      <c r="AQ517" s="504" t="str">
        <f t="shared" si="190"/>
        <v/>
      </c>
      <c r="AR517" s="504">
        <f t="shared" ca="1" si="191"/>
        <v>16607.421142673826</v>
      </c>
      <c r="AS517" s="504" t="str">
        <f t="shared" si="192"/>
        <v/>
      </c>
      <c r="AT517" s="504" t="str">
        <f t="shared" si="193"/>
        <v/>
      </c>
      <c r="AU517" s="504" t="str">
        <f t="shared" si="194"/>
        <v/>
      </c>
      <c r="AV517" s="504" t="str">
        <f t="shared" si="195"/>
        <v/>
      </c>
      <c r="AW517" s="504" t="str">
        <f t="shared" si="196"/>
        <v/>
      </c>
      <c r="AX517" s="507">
        <f t="shared" ca="1" si="197"/>
        <v>16607.421142673826</v>
      </c>
      <c r="AY517" s="290"/>
    </row>
    <row r="518" spans="1:51" x14ac:dyDescent="0.35">
      <c r="A518" s="290"/>
      <c r="B518" s="476" t="s">
        <v>504</v>
      </c>
      <c r="C518" s="477" t="s">
        <v>3040</v>
      </c>
      <c r="D518" s="103" t="s">
        <v>254</v>
      </c>
      <c r="E518" s="103"/>
      <c r="F518" s="360" t="s">
        <v>403</v>
      </c>
      <c r="G518" s="360">
        <v>150</v>
      </c>
      <c r="H518" s="360"/>
      <c r="I518" s="360" t="s">
        <v>2441</v>
      </c>
      <c r="J518" s="104"/>
      <c r="K518" s="431">
        <v>134.03700000000001</v>
      </c>
      <c r="L518" s="138" t="str">
        <f t="shared" si="198"/>
        <v/>
      </c>
      <c r="M518" s="139">
        <f t="shared" si="200"/>
        <v>0</v>
      </c>
      <c r="N518" s="140">
        <f t="shared" si="199"/>
        <v>223.80441171865309</v>
      </c>
      <c r="O518" s="337">
        <f t="shared" si="204"/>
        <v>29998.071933533105</v>
      </c>
      <c r="P518" s="109">
        <v>1</v>
      </c>
      <c r="Q518" s="143">
        <f t="shared" si="201"/>
        <v>29998.071933533105</v>
      </c>
      <c r="R518" s="111">
        <v>0.13</v>
      </c>
      <c r="S518" s="139">
        <f t="shared" si="202"/>
        <v>33897.821284892409</v>
      </c>
      <c r="T518" s="428"/>
      <c r="U518" s="147">
        <f t="shared" si="203"/>
        <v>33897.821284892409</v>
      </c>
      <c r="V518" s="290"/>
      <c r="W518" s="115"/>
      <c r="X518" s="116"/>
      <c r="Y518" s="116" t="s">
        <v>115</v>
      </c>
      <c r="Z518" s="116"/>
      <c r="AA518" s="116"/>
      <c r="AB518" s="116"/>
      <c r="AC518" s="116"/>
      <c r="AD518" s="117"/>
      <c r="AE518" s="296"/>
      <c r="AF518" s="124" t="str">
        <f t="shared" si="180"/>
        <v/>
      </c>
      <c r="AG518" s="125" t="str">
        <f t="shared" si="181"/>
        <v/>
      </c>
      <c r="AH518" s="125">
        <f t="shared" ca="1" si="182"/>
        <v>7168.0761084809337</v>
      </c>
      <c r="AI518" s="125" t="str">
        <f t="shared" si="183"/>
        <v/>
      </c>
      <c r="AJ518" s="125" t="str">
        <f t="shared" si="184"/>
        <v/>
      </c>
      <c r="AK518" s="125" t="str">
        <f t="shared" si="185"/>
        <v/>
      </c>
      <c r="AL518" s="125" t="str">
        <f t="shared" si="186"/>
        <v/>
      </c>
      <c r="AM518" s="126" t="str">
        <f t="shared" si="187"/>
        <v/>
      </c>
      <c r="AN518" s="342">
        <f t="shared" ca="1" si="188"/>
        <v>7168.0761084809337</v>
      </c>
      <c r="AO518" s="290"/>
      <c r="AP518" s="503" t="str">
        <f t="shared" si="189"/>
        <v/>
      </c>
      <c r="AQ518" s="504" t="str">
        <f t="shared" si="190"/>
        <v/>
      </c>
      <c r="AR518" s="504">
        <f t="shared" ca="1" si="191"/>
        <v>33897.821284892409</v>
      </c>
      <c r="AS518" s="504" t="str">
        <f t="shared" si="192"/>
        <v/>
      </c>
      <c r="AT518" s="504" t="str">
        <f t="shared" si="193"/>
        <v/>
      </c>
      <c r="AU518" s="504" t="str">
        <f t="shared" si="194"/>
        <v/>
      </c>
      <c r="AV518" s="504" t="str">
        <f t="shared" si="195"/>
        <v/>
      </c>
      <c r="AW518" s="504" t="str">
        <f t="shared" si="196"/>
        <v/>
      </c>
      <c r="AX518" s="507">
        <f t="shared" ca="1" si="197"/>
        <v>33897.821284892409</v>
      </c>
      <c r="AY518" s="290"/>
    </row>
    <row r="519" spans="1:51" x14ac:dyDescent="0.35">
      <c r="A519" s="290"/>
      <c r="B519" s="476" t="s">
        <v>505</v>
      </c>
      <c r="C519" s="477" t="s">
        <v>3041</v>
      </c>
      <c r="D519" s="103" t="s">
        <v>254</v>
      </c>
      <c r="E519" s="103"/>
      <c r="F519" s="360" t="s">
        <v>403</v>
      </c>
      <c r="G519" s="360">
        <v>150</v>
      </c>
      <c r="H519" s="360"/>
      <c r="I519" s="360" t="s">
        <v>2441</v>
      </c>
      <c r="J519" s="104"/>
      <c r="K519" s="431">
        <v>70.882000000000005</v>
      </c>
      <c r="L519" s="138" t="str">
        <f t="shared" si="198"/>
        <v/>
      </c>
      <c r="M519" s="139">
        <f t="shared" si="200"/>
        <v>0</v>
      </c>
      <c r="N519" s="140">
        <f t="shared" si="199"/>
        <v>223.80441171865309</v>
      </c>
      <c r="O519" s="337">
        <f t="shared" si="204"/>
        <v>15863.704311441568</v>
      </c>
      <c r="P519" s="109">
        <v>1</v>
      </c>
      <c r="Q519" s="143">
        <f t="shared" si="201"/>
        <v>15863.704311441568</v>
      </c>
      <c r="R519" s="111">
        <v>0.13</v>
      </c>
      <c r="S519" s="139">
        <f t="shared" si="202"/>
        <v>17925.98587192897</v>
      </c>
      <c r="T519" s="428"/>
      <c r="U519" s="147">
        <f t="shared" si="203"/>
        <v>17925.98587192897</v>
      </c>
      <c r="V519" s="290"/>
      <c r="W519" s="115"/>
      <c r="X519" s="116"/>
      <c r="Y519" s="116" t="s">
        <v>115</v>
      </c>
      <c r="Z519" s="116"/>
      <c r="AA519" s="116"/>
      <c r="AB519" s="116"/>
      <c r="AC519" s="116"/>
      <c r="AD519" s="117"/>
      <c r="AE519" s="296"/>
      <c r="AF519" s="124" t="str">
        <f t="shared" si="180"/>
        <v/>
      </c>
      <c r="AG519" s="125" t="str">
        <f t="shared" si="181"/>
        <v/>
      </c>
      <c r="AH519" s="125">
        <f t="shared" ca="1" si="182"/>
        <v>7168.0761084809337</v>
      </c>
      <c r="AI519" s="125" t="str">
        <f t="shared" si="183"/>
        <v/>
      </c>
      <c r="AJ519" s="125" t="str">
        <f t="shared" si="184"/>
        <v/>
      </c>
      <c r="AK519" s="125" t="str">
        <f t="shared" si="185"/>
        <v/>
      </c>
      <c r="AL519" s="125" t="str">
        <f t="shared" si="186"/>
        <v/>
      </c>
      <c r="AM519" s="126" t="str">
        <f t="shared" si="187"/>
        <v/>
      </c>
      <c r="AN519" s="342">
        <f t="shared" ca="1" si="188"/>
        <v>7168.0761084809337</v>
      </c>
      <c r="AO519" s="290"/>
      <c r="AP519" s="503" t="str">
        <f t="shared" si="189"/>
        <v/>
      </c>
      <c r="AQ519" s="504" t="str">
        <f t="shared" si="190"/>
        <v/>
      </c>
      <c r="AR519" s="504">
        <f t="shared" ca="1" si="191"/>
        <v>17925.98587192897</v>
      </c>
      <c r="AS519" s="504" t="str">
        <f t="shared" si="192"/>
        <v/>
      </c>
      <c r="AT519" s="504" t="str">
        <f t="shared" si="193"/>
        <v/>
      </c>
      <c r="AU519" s="504" t="str">
        <f t="shared" si="194"/>
        <v/>
      </c>
      <c r="AV519" s="504" t="str">
        <f t="shared" si="195"/>
        <v/>
      </c>
      <c r="AW519" s="504" t="str">
        <f t="shared" si="196"/>
        <v/>
      </c>
      <c r="AX519" s="507">
        <f t="shared" ca="1" si="197"/>
        <v>17925.98587192897</v>
      </c>
      <c r="AY519" s="290"/>
    </row>
    <row r="520" spans="1:51" x14ac:dyDescent="0.35">
      <c r="A520" s="290"/>
      <c r="B520" s="476" t="s">
        <v>506</v>
      </c>
      <c r="C520" s="477" t="s">
        <v>3042</v>
      </c>
      <c r="D520" s="103" t="s">
        <v>254</v>
      </c>
      <c r="E520" s="103"/>
      <c r="F520" s="360" t="s">
        <v>403</v>
      </c>
      <c r="G520" s="360">
        <v>150</v>
      </c>
      <c r="H520" s="360"/>
      <c r="I520" s="360" t="s">
        <v>2441</v>
      </c>
      <c r="J520" s="104"/>
      <c r="K520" s="431">
        <v>153.12700000000001</v>
      </c>
      <c r="L520" s="138" t="str">
        <f t="shared" si="198"/>
        <v/>
      </c>
      <c r="M520" s="139">
        <f t="shared" si="200"/>
        <v>0</v>
      </c>
      <c r="N520" s="140">
        <f t="shared" si="199"/>
        <v>223.80441171865309</v>
      </c>
      <c r="O520" s="337">
        <f t="shared" si="204"/>
        <v>34270.498153242195</v>
      </c>
      <c r="P520" s="109">
        <v>1</v>
      </c>
      <c r="Q520" s="143">
        <f t="shared" si="201"/>
        <v>34270.498153242195</v>
      </c>
      <c r="R520" s="111">
        <v>0.13</v>
      </c>
      <c r="S520" s="139">
        <f t="shared" si="202"/>
        <v>38725.66291316368</v>
      </c>
      <c r="T520" s="428"/>
      <c r="U520" s="147">
        <f t="shared" si="203"/>
        <v>38725.66291316368</v>
      </c>
      <c r="V520" s="290"/>
      <c r="W520" s="115"/>
      <c r="X520" s="116"/>
      <c r="Y520" s="116" t="s">
        <v>115</v>
      </c>
      <c r="Z520" s="116"/>
      <c r="AA520" s="116"/>
      <c r="AB520" s="116"/>
      <c r="AC520" s="116"/>
      <c r="AD520" s="117"/>
      <c r="AE520" s="296"/>
      <c r="AF520" s="124" t="str">
        <f t="shared" si="180"/>
        <v/>
      </c>
      <c r="AG520" s="125" t="str">
        <f t="shared" si="181"/>
        <v/>
      </c>
      <c r="AH520" s="125">
        <f t="shared" ca="1" si="182"/>
        <v>7168.0761084809337</v>
      </c>
      <c r="AI520" s="125" t="str">
        <f t="shared" si="183"/>
        <v/>
      </c>
      <c r="AJ520" s="125" t="str">
        <f t="shared" si="184"/>
        <v/>
      </c>
      <c r="AK520" s="125" t="str">
        <f t="shared" si="185"/>
        <v/>
      </c>
      <c r="AL520" s="125" t="str">
        <f t="shared" si="186"/>
        <v/>
      </c>
      <c r="AM520" s="126" t="str">
        <f t="shared" si="187"/>
        <v/>
      </c>
      <c r="AN520" s="342">
        <f t="shared" ca="1" si="188"/>
        <v>7168.0761084809337</v>
      </c>
      <c r="AO520" s="290"/>
      <c r="AP520" s="503" t="str">
        <f t="shared" si="189"/>
        <v/>
      </c>
      <c r="AQ520" s="504" t="str">
        <f t="shared" si="190"/>
        <v/>
      </c>
      <c r="AR520" s="504">
        <f t="shared" ca="1" si="191"/>
        <v>38725.66291316368</v>
      </c>
      <c r="AS520" s="504" t="str">
        <f t="shared" si="192"/>
        <v/>
      </c>
      <c r="AT520" s="504" t="str">
        <f t="shared" si="193"/>
        <v/>
      </c>
      <c r="AU520" s="504" t="str">
        <f t="shared" si="194"/>
        <v/>
      </c>
      <c r="AV520" s="504" t="str">
        <f t="shared" si="195"/>
        <v/>
      </c>
      <c r="AW520" s="504" t="str">
        <f t="shared" si="196"/>
        <v/>
      </c>
      <c r="AX520" s="507">
        <f t="shared" ca="1" si="197"/>
        <v>38725.66291316368</v>
      </c>
      <c r="AY520" s="290"/>
    </row>
    <row r="521" spans="1:51" x14ac:dyDescent="0.35">
      <c r="A521" s="290"/>
      <c r="B521" s="476" t="s">
        <v>507</v>
      </c>
      <c r="C521" s="477" t="s">
        <v>3043</v>
      </c>
      <c r="D521" s="103" t="s">
        <v>254</v>
      </c>
      <c r="E521" s="103"/>
      <c r="F521" s="360" t="s">
        <v>403</v>
      </c>
      <c r="G521" s="360">
        <v>150</v>
      </c>
      <c r="H521" s="360"/>
      <c r="I521" s="360" t="s">
        <v>2441</v>
      </c>
      <c r="J521" s="104"/>
      <c r="K521" s="431">
        <v>109.38200000000001</v>
      </c>
      <c r="L521" s="138" t="str">
        <f t="shared" si="198"/>
        <v/>
      </c>
      <c r="M521" s="139">
        <f t="shared" si="200"/>
        <v>0</v>
      </c>
      <c r="N521" s="140">
        <f t="shared" si="199"/>
        <v>223.80441171865309</v>
      </c>
      <c r="O521" s="337">
        <f t="shared" si="204"/>
        <v>24480.174162609714</v>
      </c>
      <c r="P521" s="109">
        <v>1</v>
      </c>
      <c r="Q521" s="143">
        <f t="shared" si="201"/>
        <v>24480.174162609714</v>
      </c>
      <c r="R521" s="111">
        <v>0.13</v>
      </c>
      <c r="S521" s="139">
        <f t="shared" si="202"/>
        <v>27662.596803748973</v>
      </c>
      <c r="T521" s="428"/>
      <c r="U521" s="147">
        <f t="shared" si="203"/>
        <v>27662.596803748973</v>
      </c>
      <c r="V521" s="290"/>
      <c r="W521" s="115"/>
      <c r="X521" s="116"/>
      <c r="Y521" s="116" t="s">
        <v>115</v>
      </c>
      <c r="Z521" s="116"/>
      <c r="AA521" s="116"/>
      <c r="AB521" s="116"/>
      <c r="AC521" s="116"/>
      <c r="AD521" s="117"/>
      <c r="AE521" s="296"/>
      <c r="AF521" s="124" t="str">
        <f t="shared" ref="AF521:AF584" si="205">IF(W521="","",AF$8)</f>
        <v/>
      </c>
      <c r="AG521" s="125" t="str">
        <f t="shared" ref="AG521:AG584" si="206">IF(X521="","",AG$8)</f>
        <v/>
      </c>
      <c r="AH521" s="125">
        <f t="shared" ref="AH521:AH584" ca="1" si="207">IF(Y521="","",AH$8)</f>
        <v>7168.0761084809337</v>
      </c>
      <c r="AI521" s="125" t="str">
        <f t="shared" ref="AI521:AI584" si="208">IF(Z521="","",AI$8)</f>
        <v/>
      </c>
      <c r="AJ521" s="125" t="str">
        <f t="shared" ref="AJ521:AJ584" si="209">IF(AA521="","",AJ$8)</f>
        <v/>
      </c>
      <c r="AK521" s="125" t="str">
        <f t="shared" ref="AK521:AK584" si="210">IF(AB521="","",AK$8)</f>
        <v/>
      </c>
      <c r="AL521" s="125" t="str">
        <f t="shared" ref="AL521:AL584" si="211">IF(AC521="","",AL$8)</f>
        <v/>
      </c>
      <c r="AM521" s="126" t="str">
        <f t="shared" ref="AM521:AM584" si="212">IF(AD521="","",AM$8)</f>
        <v/>
      </c>
      <c r="AN521" s="342">
        <f t="shared" ref="AN521:AN584" ca="1" si="213">SUM(AF521:AM521)</f>
        <v>7168.0761084809337</v>
      </c>
      <c r="AO521" s="290"/>
      <c r="AP521" s="503" t="str">
        <f t="shared" si="189"/>
        <v/>
      </c>
      <c r="AQ521" s="504" t="str">
        <f t="shared" si="190"/>
        <v/>
      </c>
      <c r="AR521" s="504">
        <f t="shared" ca="1" si="191"/>
        <v>27662.596803748973</v>
      </c>
      <c r="AS521" s="504" t="str">
        <f t="shared" si="192"/>
        <v/>
      </c>
      <c r="AT521" s="504" t="str">
        <f t="shared" si="193"/>
        <v/>
      </c>
      <c r="AU521" s="504" t="str">
        <f t="shared" si="194"/>
        <v/>
      </c>
      <c r="AV521" s="504" t="str">
        <f t="shared" si="195"/>
        <v/>
      </c>
      <c r="AW521" s="504" t="str">
        <f t="shared" si="196"/>
        <v/>
      </c>
      <c r="AX521" s="507">
        <f t="shared" ca="1" si="197"/>
        <v>27662.596803748973</v>
      </c>
      <c r="AY521" s="290"/>
    </row>
    <row r="522" spans="1:51" x14ac:dyDescent="0.35">
      <c r="A522" s="290"/>
      <c r="B522" s="476" t="s">
        <v>508</v>
      </c>
      <c r="C522" s="477" t="s">
        <v>3044</v>
      </c>
      <c r="D522" s="103" t="s">
        <v>254</v>
      </c>
      <c r="E522" s="103"/>
      <c r="F522" s="360" t="s">
        <v>403</v>
      </c>
      <c r="G522" s="360">
        <v>150</v>
      </c>
      <c r="H522" s="360"/>
      <c r="I522" s="360" t="s">
        <v>2441</v>
      </c>
      <c r="J522" s="104"/>
      <c r="K522" s="431">
        <v>101.755</v>
      </c>
      <c r="L522" s="138" t="str">
        <f t="shared" si="198"/>
        <v/>
      </c>
      <c r="M522" s="139">
        <f t="shared" si="200"/>
        <v>0</v>
      </c>
      <c r="N522" s="140">
        <f t="shared" si="199"/>
        <v>223.80441171865309</v>
      </c>
      <c r="O522" s="337">
        <f t="shared" si="204"/>
        <v>22773.217914431545</v>
      </c>
      <c r="P522" s="109">
        <v>1</v>
      </c>
      <c r="Q522" s="143">
        <f t="shared" si="201"/>
        <v>22773.217914431545</v>
      </c>
      <c r="R522" s="111">
        <v>0.13</v>
      </c>
      <c r="S522" s="139">
        <f t="shared" si="202"/>
        <v>25733.736243307645</v>
      </c>
      <c r="T522" s="428"/>
      <c r="U522" s="147">
        <f t="shared" si="203"/>
        <v>25733.736243307645</v>
      </c>
      <c r="V522" s="290"/>
      <c r="W522" s="115"/>
      <c r="X522" s="116"/>
      <c r="Y522" s="116" t="s">
        <v>115</v>
      </c>
      <c r="Z522" s="116"/>
      <c r="AA522" s="116"/>
      <c r="AB522" s="116"/>
      <c r="AC522" s="116"/>
      <c r="AD522" s="117"/>
      <c r="AE522" s="296"/>
      <c r="AF522" s="124" t="str">
        <f t="shared" si="205"/>
        <v/>
      </c>
      <c r="AG522" s="125" t="str">
        <f t="shared" si="206"/>
        <v/>
      </c>
      <c r="AH522" s="125">
        <f t="shared" ca="1" si="207"/>
        <v>7168.0761084809337</v>
      </c>
      <c r="AI522" s="125" t="str">
        <f t="shared" si="208"/>
        <v/>
      </c>
      <c r="AJ522" s="125" t="str">
        <f t="shared" si="209"/>
        <v/>
      </c>
      <c r="AK522" s="125" t="str">
        <f t="shared" si="210"/>
        <v/>
      </c>
      <c r="AL522" s="125" t="str">
        <f t="shared" si="211"/>
        <v/>
      </c>
      <c r="AM522" s="126" t="str">
        <f t="shared" si="212"/>
        <v/>
      </c>
      <c r="AN522" s="342">
        <f t="shared" ca="1" si="213"/>
        <v>7168.0761084809337</v>
      </c>
      <c r="AO522" s="290"/>
      <c r="AP522" s="503" t="str">
        <f t="shared" si="189"/>
        <v/>
      </c>
      <c r="AQ522" s="504" t="str">
        <f t="shared" si="190"/>
        <v/>
      </c>
      <c r="AR522" s="504">
        <f t="shared" ca="1" si="191"/>
        <v>25733.736243307645</v>
      </c>
      <c r="AS522" s="504" t="str">
        <f t="shared" si="192"/>
        <v/>
      </c>
      <c r="AT522" s="504" t="str">
        <f t="shared" si="193"/>
        <v/>
      </c>
      <c r="AU522" s="504" t="str">
        <f t="shared" si="194"/>
        <v/>
      </c>
      <c r="AV522" s="504" t="str">
        <f t="shared" si="195"/>
        <v/>
      </c>
      <c r="AW522" s="504" t="str">
        <f t="shared" si="196"/>
        <v/>
      </c>
      <c r="AX522" s="507">
        <f t="shared" ca="1" si="197"/>
        <v>25733.736243307645</v>
      </c>
      <c r="AY522" s="290"/>
    </row>
    <row r="523" spans="1:51" x14ac:dyDescent="0.35">
      <c r="A523" s="290"/>
      <c r="B523" s="476" t="s">
        <v>509</v>
      </c>
      <c r="C523" s="477" t="s">
        <v>3045</v>
      </c>
      <c r="D523" s="103" t="s">
        <v>254</v>
      </c>
      <c r="E523" s="103"/>
      <c r="F523" s="360" t="s">
        <v>403</v>
      </c>
      <c r="G523" s="360">
        <v>150</v>
      </c>
      <c r="H523" s="360"/>
      <c r="I523" s="360" t="s">
        <v>2441</v>
      </c>
      <c r="J523" s="104"/>
      <c r="K523" s="431">
        <v>47.051299999999998</v>
      </c>
      <c r="L523" s="138" t="str">
        <f t="shared" si="198"/>
        <v/>
      </c>
      <c r="M523" s="139">
        <f t="shared" si="200"/>
        <v>0</v>
      </c>
      <c r="N523" s="140">
        <f t="shared" si="199"/>
        <v>223.80441171865309</v>
      </c>
      <c r="O523" s="337">
        <f t="shared" si="204"/>
        <v>10530.288517097861</v>
      </c>
      <c r="P523" s="109">
        <v>1</v>
      </c>
      <c r="Q523" s="143">
        <f t="shared" si="201"/>
        <v>10530.288517097861</v>
      </c>
      <c r="R523" s="111">
        <v>0.13</v>
      </c>
      <c r="S523" s="139">
        <f t="shared" si="202"/>
        <v>11899.226024320582</v>
      </c>
      <c r="T523" s="428"/>
      <c r="U523" s="147">
        <f t="shared" si="203"/>
        <v>11899.226024320582</v>
      </c>
      <c r="V523" s="290"/>
      <c r="W523" s="115"/>
      <c r="X523" s="116"/>
      <c r="Y523" s="116" t="s">
        <v>115</v>
      </c>
      <c r="Z523" s="116"/>
      <c r="AA523" s="116"/>
      <c r="AB523" s="116"/>
      <c r="AC523" s="116"/>
      <c r="AD523" s="117"/>
      <c r="AE523" s="296"/>
      <c r="AF523" s="124" t="str">
        <f t="shared" si="205"/>
        <v/>
      </c>
      <c r="AG523" s="125" t="str">
        <f t="shared" si="206"/>
        <v/>
      </c>
      <c r="AH523" s="125">
        <f t="shared" ca="1" si="207"/>
        <v>7168.0761084809337</v>
      </c>
      <c r="AI523" s="125" t="str">
        <f t="shared" si="208"/>
        <v/>
      </c>
      <c r="AJ523" s="125" t="str">
        <f t="shared" si="209"/>
        <v/>
      </c>
      <c r="AK523" s="125" t="str">
        <f t="shared" si="210"/>
        <v/>
      </c>
      <c r="AL523" s="125" t="str">
        <f t="shared" si="211"/>
        <v/>
      </c>
      <c r="AM523" s="126" t="str">
        <f t="shared" si="212"/>
        <v/>
      </c>
      <c r="AN523" s="342">
        <f t="shared" ca="1" si="213"/>
        <v>7168.0761084809337</v>
      </c>
      <c r="AO523" s="290"/>
      <c r="AP523" s="503" t="str">
        <f t="shared" ref="AP523:AP586" si="214">IF(W523="","",IFERROR(W523*$U523,$U523/$AN523*AF523))</f>
        <v/>
      </c>
      <c r="AQ523" s="504" t="str">
        <f t="shared" ref="AQ523:AQ586" si="215">IF(X523="","",IFERROR(X523*$U523,$U523/$AN523*AG523))</f>
        <v/>
      </c>
      <c r="AR523" s="504">
        <f t="shared" ref="AR523:AR586" ca="1" si="216">IF(Y523="","",IFERROR(Y523*$U523,$U523/$AN523*AH523))</f>
        <v>11899.226024320582</v>
      </c>
      <c r="AS523" s="504" t="str">
        <f t="shared" ref="AS523:AS586" si="217">IF(Z523="","",IFERROR(Z523*$U523,$U523/$AN523*AI523))</f>
        <v/>
      </c>
      <c r="AT523" s="504" t="str">
        <f t="shared" ref="AT523:AT586" si="218">IF(AA523="","",IFERROR(AA523*$U523,$U523/$AN523*AJ523))</f>
        <v/>
      </c>
      <c r="AU523" s="504" t="str">
        <f t="shared" ref="AU523:AU586" si="219">IF(AB523="","",IFERROR(AB523*$U523,$U523/$AN523*AK523))</f>
        <v/>
      </c>
      <c r="AV523" s="504" t="str">
        <f t="shared" ref="AV523:AV586" si="220">IF(AC523="","",IFERROR(AC523*$U523,$U523/$AN523*AL523))</f>
        <v/>
      </c>
      <c r="AW523" s="504" t="str">
        <f t="shared" ref="AW523:AW586" si="221">IF(AD523="","",IFERROR(AD523*$U523,$U523/$AN523*AM523))</f>
        <v/>
      </c>
      <c r="AX523" s="507">
        <f t="shared" ref="AX523:AX586" ca="1" si="222">SUM(AP523:AW523)</f>
        <v>11899.226024320582</v>
      </c>
      <c r="AY523" s="290"/>
    </row>
    <row r="524" spans="1:51" x14ac:dyDescent="0.35">
      <c r="A524" s="290"/>
      <c r="B524" s="476" t="s">
        <v>510</v>
      </c>
      <c r="C524" s="477" t="s">
        <v>3046</v>
      </c>
      <c r="D524" s="103" t="s">
        <v>254</v>
      </c>
      <c r="E524" s="103"/>
      <c r="F524" s="360" t="s">
        <v>403</v>
      </c>
      <c r="G524" s="360">
        <v>150</v>
      </c>
      <c r="H524" s="360"/>
      <c r="I524" s="360" t="s">
        <v>2441</v>
      </c>
      <c r="J524" s="104"/>
      <c r="K524" s="431">
        <v>40.825499999999998</v>
      </c>
      <c r="L524" s="138" t="str">
        <f t="shared" si="198"/>
        <v/>
      </c>
      <c r="M524" s="139">
        <f t="shared" si="200"/>
        <v>0</v>
      </c>
      <c r="N524" s="140">
        <f t="shared" si="199"/>
        <v>223.80441171865309</v>
      </c>
      <c r="O524" s="337">
        <f t="shared" si="204"/>
        <v>9136.927010619871</v>
      </c>
      <c r="P524" s="109">
        <v>1</v>
      </c>
      <c r="Q524" s="143">
        <f t="shared" si="201"/>
        <v>9136.927010619871</v>
      </c>
      <c r="R524" s="111">
        <v>0.13</v>
      </c>
      <c r="S524" s="139">
        <f t="shared" si="202"/>
        <v>10324.727522000454</v>
      </c>
      <c r="T524" s="428"/>
      <c r="U524" s="147">
        <f t="shared" si="203"/>
        <v>10324.727522000454</v>
      </c>
      <c r="V524" s="290"/>
      <c r="W524" s="115"/>
      <c r="X524" s="116"/>
      <c r="Y524" s="116" t="s">
        <v>115</v>
      </c>
      <c r="Z524" s="116"/>
      <c r="AA524" s="116"/>
      <c r="AB524" s="116"/>
      <c r="AC524" s="116"/>
      <c r="AD524" s="117"/>
      <c r="AE524" s="296"/>
      <c r="AF524" s="124" t="str">
        <f t="shared" si="205"/>
        <v/>
      </c>
      <c r="AG524" s="125" t="str">
        <f t="shared" si="206"/>
        <v/>
      </c>
      <c r="AH524" s="125">
        <f t="shared" ca="1" si="207"/>
        <v>7168.0761084809337</v>
      </c>
      <c r="AI524" s="125" t="str">
        <f t="shared" si="208"/>
        <v/>
      </c>
      <c r="AJ524" s="125" t="str">
        <f t="shared" si="209"/>
        <v/>
      </c>
      <c r="AK524" s="125" t="str">
        <f t="shared" si="210"/>
        <v/>
      </c>
      <c r="AL524" s="125" t="str">
        <f t="shared" si="211"/>
        <v/>
      </c>
      <c r="AM524" s="126" t="str">
        <f t="shared" si="212"/>
        <v/>
      </c>
      <c r="AN524" s="342">
        <f t="shared" ca="1" si="213"/>
        <v>7168.0761084809337</v>
      </c>
      <c r="AO524" s="290"/>
      <c r="AP524" s="503" t="str">
        <f t="shared" si="214"/>
        <v/>
      </c>
      <c r="AQ524" s="504" t="str">
        <f t="shared" si="215"/>
        <v/>
      </c>
      <c r="AR524" s="504">
        <f t="shared" ca="1" si="216"/>
        <v>10324.727522000454</v>
      </c>
      <c r="AS524" s="504" t="str">
        <f t="shared" si="217"/>
        <v/>
      </c>
      <c r="AT524" s="504" t="str">
        <f t="shared" si="218"/>
        <v/>
      </c>
      <c r="AU524" s="504" t="str">
        <f t="shared" si="219"/>
        <v/>
      </c>
      <c r="AV524" s="504" t="str">
        <f t="shared" si="220"/>
        <v/>
      </c>
      <c r="AW524" s="504" t="str">
        <f t="shared" si="221"/>
        <v/>
      </c>
      <c r="AX524" s="507">
        <f t="shared" ca="1" si="222"/>
        <v>10324.727522000454</v>
      </c>
      <c r="AY524" s="290"/>
    </row>
    <row r="525" spans="1:51" x14ac:dyDescent="0.35">
      <c r="A525" s="290"/>
      <c r="B525" s="476" t="s">
        <v>511</v>
      </c>
      <c r="C525" s="477" t="s">
        <v>3047</v>
      </c>
      <c r="D525" s="103" t="s">
        <v>254</v>
      </c>
      <c r="E525" s="103"/>
      <c r="F525" s="360" t="s">
        <v>403</v>
      </c>
      <c r="G525" s="360">
        <v>150</v>
      </c>
      <c r="H525" s="360"/>
      <c r="I525" s="360" t="s">
        <v>2441</v>
      </c>
      <c r="J525" s="104"/>
      <c r="K525" s="431">
        <v>141.886</v>
      </c>
      <c r="L525" s="138" t="str">
        <f t="shared" si="198"/>
        <v/>
      </c>
      <c r="M525" s="139">
        <f t="shared" si="200"/>
        <v>0</v>
      </c>
      <c r="N525" s="140">
        <f t="shared" si="199"/>
        <v>223.80441171865309</v>
      </c>
      <c r="O525" s="337">
        <f t="shared" si="204"/>
        <v>31754.712761112809</v>
      </c>
      <c r="P525" s="109">
        <v>1</v>
      </c>
      <c r="Q525" s="143">
        <f t="shared" si="201"/>
        <v>31754.712761112809</v>
      </c>
      <c r="R525" s="111">
        <v>0.13</v>
      </c>
      <c r="S525" s="139">
        <f t="shared" si="202"/>
        <v>35882.825420057474</v>
      </c>
      <c r="T525" s="428"/>
      <c r="U525" s="147">
        <f t="shared" si="203"/>
        <v>35882.825420057474</v>
      </c>
      <c r="V525" s="290"/>
      <c r="W525" s="115"/>
      <c r="X525" s="116"/>
      <c r="Y525" s="116" t="s">
        <v>115</v>
      </c>
      <c r="Z525" s="116"/>
      <c r="AA525" s="116"/>
      <c r="AB525" s="116"/>
      <c r="AC525" s="116"/>
      <c r="AD525" s="117"/>
      <c r="AE525" s="296"/>
      <c r="AF525" s="124" t="str">
        <f t="shared" si="205"/>
        <v/>
      </c>
      <c r="AG525" s="125" t="str">
        <f t="shared" si="206"/>
        <v/>
      </c>
      <c r="AH525" s="125">
        <f t="shared" ca="1" si="207"/>
        <v>7168.0761084809337</v>
      </c>
      <c r="AI525" s="125" t="str">
        <f t="shared" si="208"/>
        <v/>
      </c>
      <c r="AJ525" s="125" t="str">
        <f t="shared" si="209"/>
        <v/>
      </c>
      <c r="AK525" s="125" t="str">
        <f t="shared" si="210"/>
        <v/>
      </c>
      <c r="AL525" s="125" t="str">
        <f t="shared" si="211"/>
        <v/>
      </c>
      <c r="AM525" s="126" t="str">
        <f t="shared" si="212"/>
        <v/>
      </c>
      <c r="AN525" s="342">
        <f t="shared" ca="1" si="213"/>
        <v>7168.0761084809337</v>
      </c>
      <c r="AO525" s="290"/>
      <c r="AP525" s="503" t="str">
        <f t="shared" si="214"/>
        <v/>
      </c>
      <c r="AQ525" s="504" t="str">
        <f t="shared" si="215"/>
        <v/>
      </c>
      <c r="AR525" s="504">
        <f t="shared" ca="1" si="216"/>
        <v>35882.825420057474</v>
      </c>
      <c r="AS525" s="504" t="str">
        <f t="shared" si="217"/>
        <v/>
      </c>
      <c r="AT525" s="504" t="str">
        <f t="shared" si="218"/>
        <v/>
      </c>
      <c r="AU525" s="504" t="str">
        <f t="shared" si="219"/>
        <v/>
      </c>
      <c r="AV525" s="504" t="str">
        <f t="shared" si="220"/>
        <v/>
      </c>
      <c r="AW525" s="504" t="str">
        <f t="shared" si="221"/>
        <v/>
      </c>
      <c r="AX525" s="507">
        <f t="shared" ca="1" si="222"/>
        <v>35882.825420057474</v>
      </c>
      <c r="AY525" s="290"/>
    </row>
    <row r="526" spans="1:51" x14ac:dyDescent="0.35">
      <c r="A526" s="290"/>
      <c r="B526" s="476" t="s">
        <v>512</v>
      </c>
      <c r="C526" s="477" t="s">
        <v>3048</v>
      </c>
      <c r="D526" s="103" t="s">
        <v>254</v>
      </c>
      <c r="E526" s="103"/>
      <c r="F526" s="360" t="s">
        <v>403</v>
      </c>
      <c r="G526" s="360">
        <v>150</v>
      </c>
      <c r="H526" s="360"/>
      <c r="I526" s="360" t="s">
        <v>2441</v>
      </c>
      <c r="J526" s="104"/>
      <c r="K526" s="431">
        <v>128.024</v>
      </c>
      <c r="L526" s="138" t="str">
        <f t="shared" si="198"/>
        <v/>
      </c>
      <c r="M526" s="139">
        <f t="shared" si="200"/>
        <v>0</v>
      </c>
      <c r="N526" s="140">
        <f t="shared" si="199"/>
        <v>223.80441171865309</v>
      </c>
      <c r="O526" s="337">
        <f t="shared" si="204"/>
        <v>28652.336005868841</v>
      </c>
      <c r="P526" s="109">
        <v>1</v>
      </c>
      <c r="Q526" s="143">
        <f t="shared" si="201"/>
        <v>28652.336005868841</v>
      </c>
      <c r="R526" s="111">
        <v>0.13</v>
      </c>
      <c r="S526" s="139">
        <f t="shared" si="202"/>
        <v>32377.139686631788</v>
      </c>
      <c r="T526" s="428"/>
      <c r="U526" s="147">
        <f t="shared" si="203"/>
        <v>32377.139686631788</v>
      </c>
      <c r="V526" s="290"/>
      <c r="W526" s="115"/>
      <c r="X526" s="116"/>
      <c r="Y526" s="116" t="s">
        <v>115</v>
      </c>
      <c r="Z526" s="116"/>
      <c r="AA526" s="116"/>
      <c r="AB526" s="116"/>
      <c r="AC526" s="116"/>
      <c r="AD526" s="117"/>
      <c r="AE526" s="296"/>
      <c r="AF526" s="124" t="str">
        <f t="shared" si="205"/>
        <v/>
      </c>
      <c r="AG526" s="125" t="str">
        <f t="shared" si="206"/>
        <v/>
      </c>
      <c r="AH526" s="125">
        <f t="shared" ca="1" si="207"/>
        <v>7168.0761084809337</v>
      </c>
      <c r="AI526" s="125" t="str">
        <f t="shared" si="208"/>
        <v/>
      </c>
      <c r="AJ526" s="125" t="str">
        <f t="shared" si="209"/>
        <v/>
      </c>
      <c r="AK526" s="125" t="str">
        <f t="shared" si="210"/>
        <v/>
      </c>
      <c r="AL526" s="125" t="str">
        <f t="shared" si="211"/>
        <v/>
      </c>
      <c r="AM526" s="126" t="str">
        <f t="shared" si="212"/>
        <v/>
      </c>
      <c r="AN526" s="342">
        <f t="shared" ca="1" si="213"/>
        <v>7168.0761084809337</v>
      </c>
      <c r="AO526" s="290"/>
      <c r="AP526" s="503" t="str">
        <f t="shared" si="214"/>
        <v/>
      </c>
      <c r="AQ526" s="504" t="str">
        <f t="shared" si="215"/>
        <v/>
      </c>
      <c r="AR526" s="504">
        <f t="shared" ca="1" si="216"/>
        <v>32377.139686631788</v>
      </c>
      <c r="AS526" s="504" t="str">
        <f t="shared" si="217"/>
        <v/>
      </c>
      <c r="AT526" s="504" t="str">
        <f t="shared" si="218"/>
        <v/>
      </c>
      <c r="AU526" s="504" t="str">
        <f t="shared" si="219"/>
        <v/>
      </c>
      <c r="AV526" s="504" t="str">
        <f t="shared" si="220"/>
        <v/>
      </c>
      <c r="AW526" s="504" t="str">
        <f t="shared" si="221"/>
        <v/>
      </c>
      <c r="AX526" s="507">
        <f t="shared" ca="1" si="222"/>
        <v>32377.139686631788</v>
      </c>
      <c r="AY526" s="290"/>
    </row>
    <row r="527" spans="1:51" x14ac:dyDescent="0.35">
      <c r="A527" s="290"/>
      <c r="B527" s="476" t="s">
        <v>513</v>
      </c>
      <c r="C527" s="477" t="s">
        <v>3049</v>
      </c>
      <c r="D527" s="103" t="s">
        <v>254</v>
      </c>
      <c r="E527" s="103"/>
      <c r="F527" s="360" t="s">
        <v>403</v>
      </c>
      <c r="G527" s="360">
        <v>150</v>
      </c>
      <c r="H527" s="360"/>
      <c r="I527" s="360" t="s">
        <v>2441</v>
      </c>
      <c r="J527" s="104"/>
      <c r="K527" s="431">
        <v>105.202</v>
      </c>
      <c r="L527" s="138" t="str">
        <f t="shared" si="198"/>
        <v/>
      </c>
      <c r="M527" s="139">
        <f t="shared" si="200"/>
        <v>0</v>
      </c>
      <c r="N527" s="140">
        <f t="shared" si="199"/>
        <v>223.80441171865309</v>
      </c>
      <c r="O527" s="337">
        <f t="shared" si="204"/>
        <v>23544.671721625742</v>
      </c>
      <c r="P527" s="109">
        <v>1</v>
      </c>
      <c r="Q527" s="143">
        <f t="shared" si="201"/>
        <v>23544.671721625742</v>
      </c>
      <c r="R527" s="111">
        <v>0.13</v>
      </c>
      <c r="S527" s="139">
        <f t="shared" si="202"/>
        <v>26605.479045437085</v>
      </c>
      <c r="T527" s="428"/>
      <c r="U527" s="147">
        <f t="shared" si="203"/>
        <v>26605.479045437085</v>
      </c>
      <c r="V527" s="290"/>
      <c r="W527" s="115"/>
      <c r="X527" s="116"/>
      <c r="Y527" s="116" t="s">
        <v>115</v>
      </c>
      <c r="Z527" s="116"/>
      <c r="AA527" s="116"/>
      <c r="AB527" s="116"/>
      <c r="AC527" s="116"/>
      <c r="AD527" s="117"/>
      <c r="AE527" s="296"/>
      <c r="AF527" s="124" t="str">
        <f t="shared" si="205"/>
        <v/>
      </c>
      <c r="AG527" s="125" t="str">
        <f t="shared" si="206"/>
        <v/>
      </c>
      <c r="AH527" s="125">
        <f t="shared" ca="1" si="207"/>
        <v>7168.0761084809337</v>
      </c>
      <c r="AI527" s="125" t="str">
        <f t="shared" si="208"/>
        <v/>
      </c>
      <c r="AJ527" s="125" t="str">
        <f t="shared" si="209"/>
        <v/>
      </c>
      <c r="AK527" s="125" t="str">
        <f t="shared" si="210"/>
        <v/>
      </c>
      <c r="AL527" s="125" t="str">
        <f t="shared" si="211"/>
        <v/>
      </c>
      <c r="AM527" s="126" t="str">
        <f t="shared" si="212"/>
        <v/>
      </c>
      <c r="AN527" s="342">
        <f t="shared" ca="1" si="213"/>
        <v>7168.0761084809337</v>
      </c>
      <c r="AO527" s="290"/>
      <c r="AP527" s="503" t="str">
        <f t="shared" si="214"/>
        <v/>
      </c>
      <c r="AQ527" s="504" t="str">
        <f t="shared" si="215"/>
        <v/>
      </c>
      <c r="AR527" s="504">
        <f t="shared" ca="1" si="216"/>
        <v>26605.479045437085</v>
      </c>
      <c r="AS527" s="504" t="str">
        <f t="shared" si="217"/>
        <v/>
      </c>
      <c r="AT527" s="504" t="str">
        <f t="shared" si="218"/>
        <v/>
      </c>
      <c r="AU527" s="504" t="str">
        <f t="shared" si="219"/>
        <v/>
      </c>
      <c r="AV527" s="504" t="str">
        <f t="shared" si="220"/>
        <v/>
      </c>
      <c r="AW527" s="504" t="str">
        <f t="shared" si="221"/>
        <v/>
      </c>
      <c r="AX527" s="507">
        <f t="shared" ca="1" si="222"/>
        <v>26605.479045437085</v>
      </c>
      <c r="AY527" s="290"/>
    </row>
    <row r="528" spans="1:51" x14ac:dyDescent="0.35">
      <c r="A528" s="290"/>
      <c r="B528" s="476" t="s">
        <v>514</v>
      </c>
      <c r="C528" s="477" t="s">
        <v>3050</v>
      </c>
      <c r="D528" s="103" t="s">
        <v>254</v>
      </c>
      <c r="E528" s="103"/>
      <c r="F528" s="360" t="s">
        <v>403</v>
      </c>
      <c r="G528" s="360">
        <v>150</v>
      </c>
      <c r="H528" s="360"/>
      <c r="I528" s="360" t="s">
        <v>2441</v>
      </c>
      <c r="J528" s="104"/>
      <c r="K528" s="431">
        <v>115.643</v>
      </c>
      <c r="L528" s="138" t="str">
        <f t="shared" si="198"/>
        <v/>
      </c>
      <c r="M528" s="139">
        <f t="shared" si="200"/>
        <v>0</v>
      </c>
      <c r="N528" s="140">
        <f t="shared" si="199"/>
        <v>223.80441171865309</v>
      </c>
      <c r="O528" s="337">
        <f t="shared" si="204"/>
        <v>25881.4135843802</v>
      </c>
      <c r="P528" s="109">
        <v>1</v>
      </c>
      <c r="Q528" s="143">
        <f t="shared" si="201"/>
        <v>25881.4135843802</v>
      </c>
      <c r="R528" s="111">
        <v>0.13</v>
      </c>
      <c r="S528" s="139">
        <f t="shared" si="202"/>
        <v>29245.997350349622</v>
      </c>
      <c r="T528" s="428"/>
      <c r="U528" s="147">
        <f t="shared" si="203"/>
        <v>29245.997350349622</v>
      </c>
      <c r="V528" s="290"/>
      <c r="W528" s="115"/>
      <c r="X528" s="116"/>
      <c r="Y528" s="116" t="s">
        <v>115</v>
      </c>
      <c r="Z528" s="116"/>
      <c r="AA528" s="116"/>
      <c r="AB528" s="116"/>
      <c r="AC528" s="116"/>
      <c r="AD528" s="117"/>
      <c r="AE528" s="296"/>
      <c r="AF528" s="124" t="str">
        <f t="shared" si="205"/>
        <v/>
      </c>
      <c r="AG528" s="125" t="str">
        <f t="shared" si="206"/>
        <v/>
      </c>
      <c r="AH528" s="125">
        <f t="shared" ca="1" si="207"/>
        <v>7168.0761084809337</v>
      </c>
      <c r="AI528" s="125" t="str">
        <f t="shared" si="208"/>
        <v/>
      </c>
      <c r="AJ528" s="125" t="str">
        <f t="shared" si="209"/>
        <v/>
      </c>
      <c r="AK528" s="125" t="str">
        <f t="shared" si="210"/>
        <v/>
      </c>
      <c r="AL528" s="125" t="str">
        <f t="shared" si="211"/>
        <v/>
      </c>
      <c r="AM528" s="126" t="str">
        <f t="shared" si="212"/>
        <v/>
      </c>
      <c r="AN528" s="342">
        <f t="shared" ca="1" si="213"/>
        <v>7168.0761084809337</v>
      </c>
      <c r="AO528" s="290"/>
      <c r="AP528" s="503" t="str">
        <f t="shared" si="214"/>
        <v/>
      </c>
      <c r="AQ528" s="504" t="str">
        <f t="shared" si="215"/>
        <v/>
      </c>
      <c r="AR528" s="504">
        <f t="shared" ca="1" si="216"/>
        <v>29245.997350349622</v>
      </c>
      <c r="AS528" s="504" t="str">
        <f t="shared" si="217"/>
        <v/>
      </c>
      <c r="AT528" s="504" t="str">
        <f t="shared" si="218"/>
        <v/>
      </c>
      <c r="AU528" s="504" t="str">
        <f t="shared" si="219"/>
        <v/>
      </c>
      <c r="AV528" s="504" t="str">
        <f t="shared" si="220"/>
        <v/>
      </c>
      <c r="AW528" s="504" t="str">
        <f t="shared" si="221"/>
        <v/>
      </c>
      <c r="AX528" s="507">
        <f t="shared" ca="1" si="222"/>
        <v>29245.997350349622</v>
      </c>
      <c r="AY528" s="290"/>
    </row>
    <row r="529" spans="1:51" x14ac:dyDescent="0.35">
      <c r="A529" s="290"/>
      <c r="B529" s="476" t="s">
        <v>515</v>
      </c>
      <c r="C529" s="477" t="s">
        <v>3051</v>
      </c>
      <c r="D529" s="103" t="s">
        <v>254</v>
      </c>
      <c r="E529" s="103"/>
      <c r="F529" s="360" t="s">
        <v>403</v>
      </c>
      <c r="G529" s="360">
        <v>150</v>
      </c>
      <c r="H529" s="360"/>
      <c r="I529" s="360" t="s">
        <v>2441</v>
      </c>
      <c r="J529" s="104"/>
      <c r="K529" s="431">
        <v>48.286499999999997</v>
      </c>
      <c r="L529" s="138" t="str">
        <f t="shared" si="198"/>
        <v/>
      </c>
      <c r="M529" s="139">
        <f t="shared" si="200"/>
        <v>0</v>
      </c>
      <c r="N529" s="140">
        <f t="shared" si="199"/>
        <v>223.80441171865309</v>
      </c>
      <c r="O529" s="337">
        <f t="shared" si="204"/>
        <v>10806.731726452741</v>
      </c>
      <c r="P529" s="109">
        <v>1</v>
      </c>
      <c r="Q529" s="143">
        <f t="shared" si="201"/>
        <v>10806.731726452741</v>
      </c>
      <c r="R529" s="111">
        <v>0.13</v>
      </c>
      <c r="S529" s="139">
        <f t="shared" si="202"/>
        <v>12211.606850891596</v>
      </c>
      <c r="T529" s="428"/>
      <c r="U529" s="147">
        <f t="shared" si="203"/>
        <v>12211.606850891596</v>
      </c>
      <c r="V529" s="290"/>
      <c r="W529" s="115"/>
      <c r="X529" s="116"/>
      <c r="Y529" s="116" t="s">
        <v>115</v>
      </c>
      <c r="Z529" s="116"/>
      <c r="AA529" s="116"/>
      <c r="AB529" s="116"/>
      <c r="AC529" s="116"/>
      <c r="AD529" s="117"/>
      <c r="AE529" s="296"/>
      <c r="AF529" s="124" t="str">
        <f t="shared" si="205"/>
        <v/>
      </c>
      <c r="AG529" s="125" t="str">
        <f t="shared" si="206"/>
        <v/>
      </c>
      <c r="AH529" s="125">
        <f t="shared" ca="1" si="207"/>
        <v>7168.0761084809337</v>
      </c>
      <c r="AI529" s="125" t="str">
        <f t="shared" si="208"/>
        <v/>
      </c>
      <c r="AJ529" s="125" t="str">
        <f t="shared" si="209"/>
        <v/>
      </c>
      <c r="AK529" s="125" t="str">
        <f t="shared" si="210"/>
        <v/>
      </c>
      <c r="AL529" s="125" t="str">
        <f t="shared" si="211"/>
        <v/>
      </c>
      <c r="AM529" s="126" t="str">
        <f t="shared" si="212"/>
        <v/>
      </c>
      <c r="AN529" s="342">
        <f t="shared" ca="1" si="213"/>
        <v>7168.0761084809337</v>
      </c>
      <c r="AO529" s="290"/>
      <c r="AP529" s="503" t="str">
        <f t="shared" si="214"/>
        <v/>
      </c>
      <c r="AQ529" s="504" t="str">
        <f t="shared" si="215"/>
        <v/>
      </c>
      <c r="AR529" s="504">
        <f t="shared" ca="1" si="216"/>
        <v>12211.606850891596</v>
      </c>
      <c r="AS529" s="504" t="str">
        <f t="shared" si="217"/>
        <v/>
      </c>
      <c r="AT529" s="504" t="str">
        <f t="shared" si="218"/>
        <v/>
      </c>
      <c r="AU529" s="504" t="str">
        <f t="shared" si="219"/>
        <v/>
      </c>
      <c r="AV529" s="504" t="str">
        <f t="shared" si="220"/>
        <v/>
      </c>
      <c r="AW529" s="504" t="str">
        <f t="shared" si="221"/>
        <v/>
      </c>
      <c r="AX529" s="507">
        <f t="shared" ca="1" si="222"/>
        <v>12211.606850891596</v>
      </c>
      <c r="AY529" s="290"/>
    </row>
    <row r="530" spans="1:51" x14ac:dyDescent="0.35">
      <c r="A530" s="290"/>
      <c r="B530" s="476" t="s">
        <v>516</v>
      </c>
      <c r="C530" s="477" t="s">
        <v>3051</v>
      </c>
      <c r="D530" s="103" t="s">
        <v>254</v>
      </c>
      <c r="E530" s="103"/>
      <c r="F530" s="360" t="s">
        <v>403</v>
      </c>
      <c r="G530" s="360">
        <v>150</v>
      </c>
      <c r="H530" s="360"/>
      <c r="I530" s="360" t="s">
        <v>2441</v>
      </c>
      <c r="J530" s="104"/>
      <c r="K530" s="431">
        <v>98.2012</v>
      </c>
      <c r="L530" s="138" t="str">
        <f t="shared" si="198"/>
        <v/>
      </c>
      <c r="M530" s="139">
        <f t="shared" si="200"/>
        <v>0</v>
      </c>
      <c r="N530" s="140">
        <f t="shared" si="199"/>
        <v>223.80441171865309</v>
      </c>
      <c r="O530" s="337">
        <f t="shared" si="204"/>
        <v>21977.861796065794</v>
      </c>
      <c r="P530" s="109">
        <v>1</v>
      </c>
      <c r="Q530" s="143">
        <f t="shared" si="201"/>
        <v>21977.861796065794</v>
      </c>
      <c r="R530" s="111">
        <v>0.13</v>
      </c>
      <c r="S530" s="139">
        <f t="shared" si="202"/>
        <v>24834.983829554345</v>
      </c>
      <c r="T530" s="428"/>
      <c r="U530" s="147">
        <f t="shared" si="203"/>
        <v>24834.983829554345</v>
      </c>
      <c r="V530" s="290"/>
      <c r="W530" s="115"/>
      <c r="X530" s="116"/>
      <c r="Y530" s="116" t="s">
        <v>115</v>
      </c>
      <c r="Z530" s="116"/>
      <c r="AA530" s="116"/>
      <c r="AB530" s="116"/>
      <c r="AC530" s="116"/>
      <c r="AD530" s="117"/>
      <c r="AE530" s="296"/>
      <c r="AF530" s="124" t="str">
        <f t="shared" si="205"/>
        <v/>
      </c>
      <c r="AG530" s="125" t="str">
        <f t="shared" si="206"/>
        <v/>
      </c>
      <c r="AH530" s="125">
        <f t="shared" ca="1" si="207"/>
        <v>7168.0761084809337</v>
      </c>
      <c r="AI530" s="125" t="str">
        <f t="shared" si="208"/>
        <v/>
      </c>
      <c r="AJ530" s="125" t="str">
        <f t="shared" si="209"/>
        <v/>
      </c>
      <c r="AK530" s="125" t="str">
        <f t="shared" si="210"/>
        <v/>
      </c>
      <c r="AL530" s="125" t="str">
        <f t="shared" si="211"/>
        <v/>
      </c>
      <c r="AM530" s="126" t="str">
        <f t="shared" si="212"/>
        <v/>
      </c>
      <c r="AN530" s="342">
        <f t="shared" ca="1" si="213"/>
        <v>7168.0761084809337</v>
      </c>
      <c r="AO530" s="290"/>
      <c r="AP530" s="503" t="str">
        <f t="shared" si="214"/>
        <v/>
      </c>
      <c r="AQ530" s="504" t="str">
        <f t="shared" si="215"/>
        <v/>
      </c>
      <c r="AR530" s="504">
        <f t="shared" ca="1" si="216"/>
        <v>24834.983829554345</v>
      </c>
      <c r="AS530" s="504" t="str">
        <f t="shared" si="217"/>
        <v/>
      </c>
      <c r="AT530" s="504" t="str">
        <f t="shared" si="218"/>
        <v/>
      </c>
      <c r="AU530" s="504" t="str">
        <f t="shared" si="219"/>
        <v/>
      </c>
      <c r="AV530" s="504" t="str">
        <f t="shared" si="220"/>
        <v/>
      </c>
      <c r="AW530" s="504" t="str">
        <f t="shared" si="221"/>
        <v/>
      </c>
      <c r="AX530" s="507">
        <f t="shared" ca="1" si="222"/>
        <v>24834.983829554345</v>
      </c>
      <c r="AY530" s="290"/>
    </row>
    <row r="531" spans="1:51" x14ac:dyDescent="0.35">
      <c r="A531" s="290"/>
      <c r="B531" s="476" t="s">
        <v>517</v>
      </c>
      <c r="C531" s="477" t="s">
        <v>3052</v>
      </c>
      <c r="D531" s="103" t="s">
        <v>254</v>
      </c>
      <c r="E531" s="103"/>
      <c r="F531" s="360" t="s">
        <v>403</v>
      </c>
      <c r="G531" s="360">
        <v>150</v>
      </c>
      <c r="H531" s="360"/>
      <c r="I531" s="360" t="s">
        <v>2441</v>
      </c>
      <c r="J531" s="104"/>
      <c r="K531" s="431">
        <v>66.944999999999993</v>
      </c>
      <c r="L531" s="138" t="str">
        <f t="shared" si="198"/>
        <v/>
      </c>
      <c r="M531" s="139">
        <f t="shared" si="200"/>
        <v>0</v>
      </c>
      <c r="N531" s="140">
        <f t="shared" si="199"/>
        <v>223.80441171865309</v>
      </c>
      <c r="O531" s="337">
        <f t="shared" si="204"/>
        <v>14982.586342505228</v>
      </c>
      <c r="P531" s="109">
        <v>1</v>
      </c>
      <c r="Q531" s="143">
        <f t="shared" si="201"/>
        <v>14982.586342505228</v>
      </c>
      <c r="R531" s="111">
        <v>0.13</v>
      </c>
      <c r="S531" s="139">
        <f t="shared" si="202"/>
        <v>16930.322567030908</v>
      </c>
      <c r="T531" s="428"/>
      <c r="U531" s="147">
        <f t="shared" si="203"/>
        <v>16930.322567030908</v>
      </c>
      <c r="V531" s="290"/>
      <c r="W531" s="115"/>
      <c r="X531" s="116"/>
      <c r="Y531" s="116" t="s">
        <v>115</v>
      </c>
      <c r="Z531" s="116"/>
      <c r="AA531" s="116"/>
      <c r="AB531" s="116"/>
      <c r="AC531" s="116"/>
      <c r="AD531" s="117"/>
      <c r="AE531" s="296"/>
      <c r="AF531" s="124" t="str">
        <f t="shared" si="205"/>
        <v/>
      </c>
      <c r="AG531" s="125" t="str">
        <f t="shared" si="206"/>
        <v/>
      </c>
      <c r="AH531" s="125">
        <f t="shared" ca="1" si="207"/>
        <v>7168.0761084809337</v>
      </c>
      <c r="AI531" s="125" t="str">
        <f t="shared" si="208"/>
        <v/>
      </c>
      <c r="AJ531" s="125" t="str">
        <f t="shared" si="209"/>
        <v/>
      </c>
      <c r="AK531" s="125" t="str">
        <f t="shared" si="210"/>
        <v/>
      </c>
      <c r="AL531" s="125" t="str">
        <f t="shared" si="211"/>
        <v/>
      </c>
      <c r="AM531" s="126" t="str">
        <f t="shared" si="212"/>
        <v/>
      </c>
      <c r="AN531" s="342">
        <f t="shared" ca="1" si="213"/>
        <v>7168.0761084809337</v>
      </c>
      <c r="AO531" s="290"/>
      <c r="AP531" s="503" t="str">
        <f t="shared" si="214"/>
        <v/>
      </c>
      <c r="AQ531" s="504" t="str">
        <f t="shared" si="215"/>
        <v/>
      </c>
      <c r="AR531" s="504">
        <f t="shared" ca="1" si="216"/>
        <v>16930.322567030908</v>
      </c>
      <c r="AS531" s="504" t="str">
        <f t="shared" si="217"/>
        <v/>
      </c>
      <c r="AT531" s="504" t="str">
        <f t="shared" si="218"/>
        <v/>
      </c>
      <c r="AU531" s="504" t="str">
        <f t="shared" si="219"/>
        <v/>
      </c>
      <c r="AV531" s="504" t="str">
        <f t="shared" si="220"/>
        <v/>
      </c>
      <c r="AW531" s="504" t="str">
        <f t="shared" si="221"/>
        <v/>
      </c>
      <c r="AX531" s="507">
        <f t="shared" ca="1" si="222"/>
        <v>16930.322567030908</v>
      </c>
      <c r="AY531" s="290"/>
    </row>
    <row r="532" spans="1:51" x14ac:dyDescent="0.35">
      <c r="A532" s="290"/>
      <c r="B532" s="476" t="s">
        <v>518</v>
      </c>
      <c r="C532" s="477" t="s">
        <v>3053</v>
      </c>
      <c r="D532" s="103" t="s">
        <v>254</v>
      </c>
      <c r="E532" s="103"/>
      <c r="F532" s="360" t="s">
        <v>403</v>
      </c>
      <c r="G532" s="360">
        <v>150</v>
      </c>
      <c r="H532" s="360"/>
      <c r="I532" s="360" t="s">
        <v>2441</v>
      </c>
      <c r="J532" s="104"/>
      <c r="K532" s="431">
        <v>62.119100000000003</v>
      </c>
      <c r="L532" s="138" t="str">
        <f t="shared" si="198"/>
        <v/>
      </c>
      <c r="M532" s="139">
        <f t="shared" si="200"/>
        <v>0</v>
      </c>
      <c r="N532" s="140">
        <f t="shared" si="199"/>
        <v>223.80441171865309</v>
      </c>
      <c r="O532" s="337">
        <f t="shared" si="204"/>
        <v>13902.528631992183</v>
      </c>
      <c r="P532" s="109">
        <v>1</v>
      </c>
      <c r="Q532" s="143">
        <f t="shared" si="201"/>
        <v>13902.528631992183</v>
      </c>
      <c r="R532" s="111">
        <v>0.13</v>
      </c>
      <c r="S532" s="139">
        <f t="shared" si="202"/>
        <v>15709.857354151165</v>
      </c>
      <c r="T532" s="428"/>
      <c r="U532" s="147">
        <f t="shared" si="203"/>
        <v>15709.857354151165</v>
      </c>
      <c r="V532" s="290"/>
      <c r="W532" s="115"/>
      <c r="X532" s="116"/>
      <c r="Y532" s="116" t="s">
        <v>115</v>
      </c>
      <c r="Z532" s="116"/>
      <c r="AA532" s="116"/>
      <c r="AB532" s="116"/>
      <c r="AC532" s="116"/>
      <c r="AD532" s="117"/>
      <c r="AE532" s="296"/>
      <c r="AF532" s="124" t="str">
        <f t="shared" si="205"/>
        <v/>
      </c>
      <c r="AG532" s="125" t="str">
        <f t="shared" si="206"/>
        <v/>
      </c>
      <c r="AH532" s="125">
        <f t="shared" ca="1" si="207"/>
        <v>7168.0761084809337</v>
      </c>
      <c r="AI532" s="125" t="str">
        <f t="shared" si="208"/>
        <v/>
      </c>
      <c r="AJ532" s="125" t="str">
        <f t="shared" si="209"/>
        <v/>
      </c>
      <c r="AK532" s="125" t="str">
        <f t="shared" si="210"/>
        <v/>
      </c>
      <c r="AL532" s="125" t="str">
        <f t="shared" si="211"/>
        <v/>
      </c>
      <c r="AM532" s="126" t="str">
        <f t="shared" si="212"/>
        <v/>
      </c>
      <c r="AN532" s="342">
        <f t="shared" ca="1" si="213"/>
        <v>7168.0761084809337</v>
      </c>
      <c r="AO532" s="290"/>
      <c r="AP532" s="503" t="str">
        <f t="shared" si="214"/>
        <v/>
      </c>
      <c r="AQ532" s="504" t="str">
        <f t="shared" si="215"/>
        <v/>
      </c>
      <c r="AR532" s="504">
        <f t="shared" ca="1" si="216"/>
        <v>15709.857354151165</v>
      </c>
      <c r="AS532" s="504" t="str">
        <f t="shared" si="217"/>
        <v/>
      </c>
      <c r="AT532" s="504" t="str">
        <f t="shared" si="218"/>
        <v/>
      </c>
      <c r="AU532" s="504" t="str">
        <f t="shared" si="219"/>
        <v/>
      </c>
      <c r="AV532" s="504" t="str">
        <f t="shared" si="220"/>
        <v/>
      </c>
      <c r="AW532" s="504" t="str">
        <f t="shared" si="221"/>
        <v/>
      </c>
      <c r="AX532" s="507">
        <f t="shared" ca="1" si="222"/>
        <v>15709.857354151165</v>
      </c>
      <c r="AY532" s="290"/>
    </row>
    <row r="533" spans="1:51" x14ac:dyDescent="0.35">
      <c r="A533" s="290"/>
      <c r="B533" s="476" t="s">
        <v>519</v>
      </c>
      <c r="C533" s="477" t="s">
        <v>3054</v>
      </c>
      <c r="D533" s="103" t="s">
        <v>254</v>
      </c>
      <c r="E533" s="103"/>
      <c r="F533" s="360" t="s">
        <v>403</v>
      </c>
      <c r="G533" s="360">
        <v>150</v>
      </c>
      <c r="H533" s="360"/>
      <c r="I533" s="360" t="s">
        <v>2441</v>
      </c>
      <c r="J533" s="104"/>
      <c r="K533" s="431">
        <v>101.997</v>
      </c>
      <c r="L533" s="138" t="str">
        <f t="shared" ref="L533:L596" si="223">IFERROR(VLOOKUP(H533,UR_N1,3,FALSE),"")</f>
        <v/>
      </c>
      <c r="M533" s="139">
        <f t="shared" si="200"/>
        <v>0</v>
      </c>
      <c r="N533" s="140">
        <f t="shared" ref="N533:N596" si="224">IFERROR(VLOOKUP(I533,UR_N1,3,FALSE),"")</f>
        <v>223.80441171865309</v>
      </c>
      <c r="O533" s="337">
        <f t="shared" si="204"/>
        <v>22827.37858206746</v>
      </c>
      <c r="P533" s="109">
        <v>1</v>
      </c>
      <c r="Q533" s="143">
        <f t="shared" si="201"/>
        <v>22827.37858206746</v>
      </c>
      <c r="R533" s="111">
        <v>0.13</v>
      </c>
      <c r="S533" s="139">
        <f t="shared" si="202"/>
        <v>25794.937797736227</v>
      </c>
      <c r="T533" s="428"/>
      <c r="U533" s="147">
        <f t="shared" si="203"/>
        <v>25794.937797736227</v>
      </c>
      <c r="V533" s="290"/>
      <c r="W533" s="115"/>
      <c r="X533" s="116"/>
      <c r="Y533" s="116" t="s">
        <v>115</v>
      </c>
      <c r="Z533" s="116"/>
      <c r="AA533" s="116"/>
      <c r="AB533" s="116"/>
      <c r="AC533" s="116"/>
      <c r="AD533" s="117"/>
      <c r="AE533" s="296"/>
      <c r="AF533" s="124" t="str">
        <f t="shared" si="205"/>
        <v/>
      </c>
      <c r="AG533" s="125" t="str">
        <f t="shared" si="206"/>
        <v/>
      </c>
      <c r="AH533" s="125">
        <f t="shared" ca="1" si="207"/>
        <v>7168.0761084809337</v>
      </c>
      <c r="AI533" s="125" t="str">
        <f t="shared" si="208"/>
        <v/>
      </c>
      <c r="AJ533" s="125" t="str">
        <f t="shared" si="209"/>
        <v/>
      </c>
      <c r="AK533" s="125" t="str">
        <f t="shared" si="210"/>
        <v/>
      </c>
      <c r="AL533" s="125" t="str">
        <f t="shared" si="211"/>
        <v/>
      </c>
      <c r="AM533" s="126" t="str">
        <f t="shared" si="212"/>
        <v/>
      </c>
      <c r="AN533" s="342">
        <f t="shared" ca="1" si="213"/>
        <v>7168.0761084809337</v>
      </c>
      <c r="AO533" s="290"/>
      <c r="AP533" s="503" t="str">
        <f t="shared" si="214"/>
        <v/>
      </c>
      <c r="AQ533" s="504" t="str">
        <f t="shared" si="215"/>
        <v/>
      </c>
      <c r="AR533" s="504">
        <f t="shared" ca="1" si="216"/>
        <v>25794.937797736227</v>
      </c>
      <c r="AS533" s="504" t="str">
        <f t="shared" si="217"/>
        <v/>
      </c>
      <c r="AT533" s="504" t="str">
        <f t="shared" si="218"/>
        <v/>
      </c>
      <c r="AU533" s="504" t="str">
        <f t="shared" si="219"/>
        <v/>
      </c>
      <c r="AV533" s="504" t="str">
        <f t="shared" si="220"/>
        <v/>
      </c>
      <c r="AW533" s="504" t="str">
        <f t="shared" si="221"/>
        <v/>
      </c>
      <c r="AX533" s="507">
        <f t="shared" ca="1" si="222"/>
        <v>25794.937797736227</v>
      </c>
      <c r="AY533" s="290"/>
    </row>
    <row r="534" spans="1:51" x14ac:dyDescent="0.35">
      <c r="A534" s="290"/>
      <c r="B534" s="476" t="s">
        <v>520</v>
      </c>
      <c r="C534" s="477" t="s">
        <v>3054</v>
      </c>
      <c r="D534" s="103" t="s">
        <v>254</v>
      </c>
      <c r="E534" s="103"/>
      <c r="F534" s="360" t="s">
        <v>403</v>
      </c>
      <c r="G534" s="360">
        <v>150</v>
      </c>
      <c r="H534" s="360"/>
      <c r="I534" s="360" t="s">
        <v>2441</v>
      </c>
      <c r="J534" s="104"/>
      <c r="K534" s="431">
        <v>102.863</v>
      </c>
      <c r="L534" s="138" t="str">
        <f t="shared" si="223"/>
        <v/>
      </c>
      <c r="M534" s="139">
        <f t="shared" ref="M534:M597" si="225">IFERROR(L534*J534,0)</f>
        <v>0</v>
      </c>
      <c r="N534" s="140">
        <f t="shared" si="224"/>
        <v>223.80441171865309</v>
      </c>
      <c r="O534" s="337">
        <f t="shared" si="204"/>
        <v>23021.193202615814</v>
      </c>
      <c r="P534" s="109">
        <v>1</v>
      </c>
      <c r="Q534" s="143">
        <f t="shared" ref="Q534:Q597" si="226">O534*P534</f>
        <v>23021.193202615814</v>
      </c>
      <c r="R534" s="111">
        <v>0.13</v>
      </c>
      <c r="S534" s="139">
        <f t="shared" ref="S534:S597" si="227">Q534*(1+R534)</f>
        <v>26013.948318955867</v>
      </c>
      <c r="T534" s="428"/>
      <c r="U534" s="147">
        <f t="shared" ref="U534:U597" si="228">(S534*(1-T534))+M534</f>
        <v>26013.948318955867</v>
      </c>
      <c r="V534" s="290"/>
      <c r="W534" s="115"/>
      <c r="X534" s="116"/>
      <c r="Y534" s="116" t="s">
        <v>115</v>
      </c>
      <c r="Z534" s="116"/>
      <c r="AA534" s="116"/>
      <c r="AB534" s="116"/>
      <c r="AC534" s="116"/>
      <c r="AD534" s="117"/>
      <c r="AE534" s="296"/>
      <c r="AF534" s="124" t="str">
        <f t="shared" si="205"/>
        <v/>
      </c>
      <c r="AG534" s="125" t="str">
        <f t="shared" si="206"/>
        <v/>
      </c>
      <c r="AH534" s="125">
        <f t="shared" ca="1" si="207"/>
        <v>7168.0761084809337</v>
      </c>
      <c r="AI534" s="125" t="str">
        <f t="shared" si="208"/>
        <v/>
      </c>
      <c r="AJ534" s="125" t="str">
        <f t="shared" si="209"/>
        <v/>
      </c>
      <c r="AK534" s="125" t="str">
        <f t="shared" si="210"/>
        <v/>
      </c>
      <c r="AL534" s="125" t="str">
        <f t="shared" si="211"/>
        <v/>
      </c>
      <c r="AM534" s="126" t="str">
        <f t="shared" si="212"/>
        <v/>
      </c>
      <c r="AN534" s="342">
        <f t="shared" ca="1" si="213"/>
        <v>7168.0761084809337</v>
      </c>
      <c r="AO534" s="290"/>
      <c r="AP534" s="503" t="str">
        <f t="shared" si="214"/>
        <v/>
      </c>
      <c r="AQ534" s="504" t="str">
        <f t="shared" si="215"/>
        <v/>
      </c>
      <c r="AR534" s="504">
        <f t="shared" ca="1" si="216"/>
        <v>26013.948318955867</v>
      </c>
      <c r="AS534" s="504" t="str">
        <f t="shared" si="217"/>
        <v/>
      </c>
      <c r="AT534" s="504" t="str">
        <f t="shared" si="218"/>
        <v/>
      </c>
      <c r="AU534" s="504" t="str">
        <f t="shared" si="219"/>
        <v/>
      </c>
      <c r="AV534" s="504" t="str">
        <f t="shared" si="220"/>
        <v/>
      </c>
      <c r="AW534" s="504" t="str">
        <f t="shared" si="221"/>
        <v/>
      </c>
      <c r="AX534" s="507">
        <f t="shared" ca="1" si="222"/>
        <v>26013.948318955867</v>
      </c>
      <c r="AY534" s="290"/>
    </row>
    <row r="535" spans="1:51" x14ac:dyDescent="0.35">
      <c r="A535" s="290"/>
      <c r="B535" s="476" t="s">
        <v>521</v>
      </c>
      <c r="C535" s="477" t="s">
        <v>3041</v>
      </c>
      <c r="D535" s="103" t="s">
        <v>254</v>
      </c>
      <c r="E535" s="103"/>
      <c r="F535" s="360" t="s">
        <v>403</v>
      </c>
      <c r="G535" s="360">
        <v>150</v>
      </c>
      <c r="H535" s="360"/>
      <c r="I535" s="360" t="s">
        <v>2441</v>
      </c>
      <c r="J535" s="104"/>
      <c r="K535" s="431">
        <v>114.443</v>
      </c>
      <c r="L535" s="138" t="str">
        <f t="shared" si="223"/>
        <v/>
      </c>
      <c r="M535" s="139">
        <f t="shared" si="225"/>
        <v>0</v>
      </c>
      <c r="N535" s="140">
        <f t="shared" si="224"/>
        <v>223.80441171865309</v>
      </c>
      <c r="O535" s="337">
        <f t="shared" si="204"/>
        <v>25612.848290317816</v>
      </c>
      <c r="P535" s="109">
        <v>1</v>
      </c>
      <c r="Q535" s="143">
        <f t="shared" si="226"/>
        <v>25612.848290317816</v>
      </c>
      <c r="R535" s="111">
        <v>0.13</v>
      </c>
      <c r="S535" s="139">
        <f t="shared" si="227"/>
        <v>28942.518568059128</v>
      </c>
      <c r="T535" s="428"/>
      <c r="U535" s="147">
        <f t="shared" si="228"/>
        <v>28942.518568059128</v>
      </c>
      <c r="V535" s="290"/>
      <c r="W535" s="115"/>
      <c r="X535" s="116"/>
      <c r="Y535" s="116" t="s">
        <v>115</v>
      </c>
      <c r="Z535" s="116"/>
      <c r="AA535" s="116"/>
      <c r="AB535" s="116"/>
      <c r="AC535" s="116"/>
      <c r="AD535" s="117"/>
      <c r="AE535" s="296"/>
      <c r="AF535" s="124" t="str">
        <f t="shared" si="205"/>
        <v/>
      </c>
      <c r="AG535" s="125" t="str">
        <f t="shared" si="206"/>
        <v/>
      </c>
      <c r="AH535" s="125">
        <f t="shared" ca="1" si="207"/>
        <v>7168.0761084809337</v>
      </c>
      <c r="AI535" s="125" t="str">
        <f t="shared" si="208"/>
        <v/>
      </c>
      <c r="AJ535" s="125" t="str">
        <f t="shared" si="209"/>
        <v/>
      </c>
      <c r="AK535" s="125" t="str">
        <f t="shared" si="210"/>
        <v/>
      </c>
      <c r="AL535" s="125" t="str">
        <f t="shared" si="211"/>
        <v/>
      </c>
      <c r="AM535" s="126" t="str">
        <f t="shared" si="212"/>
        <v/>
      </c>
      <c r="AN535" s="342">
        <f t="shared" ca="1" si="213"/>
        <v>7168.0761084809337</v>
      </c>
      <c r="AO535" s="290"/>
      <c r="AP535" s="503" t="str">
        <f t="shared" si="214"/>
        <v/>
      </c>
      <c r="AQ535" s="504" t="str">
        <f t="shared" si="215"/>
        <v/>
      </c>
      <c r="AR535" s="504">
        <f t="shared" ca="1" si="216"/>
        <v>28942.518568059128</v>
      </c>
      <c r="AS535" s="504" t="str">
        <f t="shared" si="217"/>
        <v/>
      </c>
      <c r="AT535" s="504" t="str">
        <f t="shared" si="218"/>
        <v/>
      </c>
      <c r="AU535" s="504" t="str">
        <f t="shared" si="219"/>
        <v/>
      </c>
      <c r="AV535" s="504" t="str">
        <f t="shared" si="220"/>
        <v/>
      </c>
      <c r="AW535" s="504" t="str">
        <f t="shared" si="221"/>
        <v/>
      </c>
      <c r="AX535" s="507">
        <f t="shared" ca="1" si="222"/>
        <v>28942.518568059128</v>
      </c>
      <c r="AY535" s="290"/>
    </row>
    <row r="536" spans="1:51" x14ac:dyDescent="0.35">
      <c r="A536" s="290"/>
      <c r="B536" s="476" t="s">
        <v>522</v>
      </c>
      <c r="C536" s="477" t="s">
        <v>3041</v>
      </c>
      <c r="D536" s="103" t="s">
        <v>254</v>
      </c>
      <c r="E536" s="103"/>
      <c r="F536" s="360" t="s">
        <v>403</v>
      </c>
      <c r="G536" s="360">
        <v>150</v>
      </c>
      <c r="H536" s="360"/>
      <c r="I536" s="360" t="s">
        <v>2441</v>
      </c>
      <c r="J536" s="104"/>
      <c r="K536" s="431">
        <v>116.962</v>
      </c>
      <c r="L536" s="138" t="str">
        <f t="shared" si="223"/>
        <v/>
      </c>
      <c r="M536" s="139">
        <f t="shared" si="225"/>
        <v>0</v>
      </c>
      <c r="N536" s="140">
        <f t="shared" si="224"/>
        <v>223.80441171865309</v>
      </c>
      <c r="O536" s="337">
        <f t="shared" si="204"/>
        <v>26176.611603437104</v>
      </c>
      <c r="P536" s="109">
        <v>1</v>
      </c>
      <c r="Q536" s="143">
        <f t="shared" si="226"/>
        <v>26176.611603437104</v>
      </c>
      <c r="R536" s="111">
        <v>0.13</v>
      </c>
      <c r="S536" s="139">
        <f t="shared" si="227"/>
        <v>29579.571111883924</v>
      </c>
      <c r="T536" s="428"/>
      <c r="U536" s="147">
        <f t="shared" si="228"/>
        <v>29579.571111883924</v>
      </c>
      <c r="V536" s="290"/>
      <c r="W536" s="115"/>
      <c r="X536" s="116"/>
      <c r="Y536" s="116" t="s">
        <v>115</v>
      </c>
      <c r="Z536" s="116"/>
      <c r="AA536" s="116"/>
      <c r="AB536" s="116"/>
      <c r="AC536" s="116"/>
      <c r="AD536" s="117"/>
      <c r="AE536" s="296"/>
      <c r="AF536" s="124" t="str">
        <f t="shared" si="205"/>
        <v/>
      </c>
      <c r="AG536" s="125" t="str">
        <f t="shared" si="206"/>
        <v/>
      </c>
      <c r="AH536" s="125">
        <f t="shared" ca="1" si="207"/>
        <v>7168.0761084809337</v>
      </c>
      <c r="AI536" s="125" t="str">
        <f t="shared" si="208"/>
        <v/>
      </c>
      <c r="AJ536" s="125" t="str">
        <f t="shared" si="209"/>
        <v/>
      </c>
      <c r="AK536" s="125" t="str">
        <f t="shared" si="210"/>
        <v/>
      </c>
      <c r="AL536" s="125" t="str">
        <f t="shared" si="211"/>
        <v/>
      </c>
      <c r="AM536" s="126" t="str">
        <f t="shared" si="212"/>
        <v/>
      </c>
      <c r="AN536" s="342">
        <f t="shared" ca="1" si="213"/>
        <v>7168.0761084809337</v>
      </c>
      <c r="AO536" s="290"/>
      <c r="AP536" s="503" t="str">
        <f t="shared" si="214"/>
        <v/>
      </c>
      <c r="AQ536" s="504" t="str">
        <f t="shared" si="215"/>
        <v/>
      </c>
      <c r="AR536" s="504">
        <f t="shared" ca="1" si="216"/>
        <v>29579.571111883921</v>
      </c>
      <c r="AS536" s="504" t="str">
        <f t="shared" si="217"/>
        <v/>
      </c>
      <c r="AT536" s="504" t="str">
        <f t="shared" si="218"/>
        <v/>
      </c>
      <c r="AU536" s="504" t="str">
        <f t="shared" si="219"/>
        <v/>
      </c>
      <c r="AV536" s="504" t="str">
        <f t="shared" si="220"/>
        <v/>
      </c>
      <c r="AW536" s="504" t="str">
        <f t="shared" si="221"/>
        <v/>
      </c>
      <c r="AX536" s="507">
        <f t="shared" ca="1" si="222"/>
        <v>29579.571111883921</v>
      </c>
      <c r="AY536" s="290"/>
    </row>
    <row r="537" spans="1:51" x14ac:dyDescent="0.35">
      <c r="A537" s="290"/>
      <c r="B537" s="476" t="s">
        <v>523</v>
      </c>
      <c r="C537" s="477" t="s">
        <v>3055</v>
      </c>
      <c r="D537" s="103" t="s">
        <v>254</v>
      </c>
      <c r="E537" s="103"/>
      <c r="F537" s="360" t="s">
        <v>403</v>
      </c>
      <c r="G537" s="360">
        <v>150</v>
      </c>
      <c r="H537" s="360"/>
      <c r="I537" s="360" t="s">
        <v>2441</v>
      </c>
      <c r="J537" s="104"/>
      <c r="K537" s="431">
        <v>147.31299999999999</v>
      </c>
      <c r="L537" s="138" t="str">
        <f t="shared" si="223"/>
        <v/>
      </c>
      <c r="M537" s="139">
        <f t="shared" si="225"/>
        <v>0</v>
      </c>
      <c r="N537" s="140">
        <f t="shared" si="224"/>
        <v>223.80441171865309</v>
      </c>
      <c r="O537" s="337">
        <f t="shared" si="204"/>
        <v>32969.299303509943</v>
      </c>
      <c r="P537" s="109">
        <v>1</v>
      </c>
      <c r="Q537" s="143">
        <f t="shared" si="226"/>
        <v>32969.299303509943</v>
      </c>
      <c r="R537" s="111">
        <v>0.13</v>
      </c>
      <c r="S537" s="139">
        <f t="shared" si="227"/>
        <v>37255.308212966229</v>
      </c>
      <c r="T537" s="428"/>
      <c r="U537" s="147">
        <f t="shared" si="228"/>
        <v>37255.308212966229</v>
      </c>
      <c r="V537" s="290"/>
      <c r="W537" s="115"/>
      <c r="X537" s="116"/>
      <c r="Y537" s="116" t="s">
        <v>115</v>
      </c>
      <c r="Z537" s="116"/>
      <c r="AA537" s="116"/>
      <c r="AB537" s="116"/>
      <c r="AC537" s="116"/>
      <c r="AD537" s="117"/>
      <c r="AE537" s="296"/>
      <c r="AF537" s="124" t="str">
        <f t="shared" si="205"/>
        <v/>
      </c>
      <c r="AG537" s="125" t="str">
        <f t="shared" si="206"/>
        <v/>
      </c>
      <c r="AH537" s="125">
        <f t="shared" ca="1" si="207"/>
        <v>7168.0761084809337</v>
      </c>
      <c r="AI537" s="125" t="str">
        <f t="shared" si="208"/>
        <v/>
      </c>
      <c r="AJ537" s="125" t="str">
        <f t="shared" si="209"/>
        <v/>
      </c>
      <c r="AK537" s="125" t="str">
        <f t="shared" si="210"/>
        <v/>
      </c>
      <c r="AL537" s="125" t="str">
        <f t="shared" si="211"/>
        <v/>
      </c>
      <c r="AM537" s="126" t="str">
        <f t="shared" si="212"/>
        <v/>
      </c>
      <c r="AN537" s="342">
        <f t="shared" ca="1" si="213"/>
        <v>7168.0761084809337</v>
      </c>
      <c r="AO537" s="290"/>
      <c r="AP537" s="503" t="str">
        <f t="shared" si="214"/>
        <v/>
      </c>
      <c r="AQ537" s="504" t="str">
        <f t="shared" si="215"/>
        <v/>
      </c>
      <c r="AR537" s="504">
        <f t="shared" ca="1" si="216"/>
        <v>37255.308212966229</v>
      </c>
      <c r="AS537" s="504" t="str">
        <f t="shared" si="217"/>
        <v/>
      </c>
      <c r="AT537" s="504" t="str">
        <f t="shared" si="218"/>
        <v/>
      </c>
      <c r="AU537" s="504" t="str">
        <f t="shared" si="219"/>
        <v/>
      </c>
      <c r="AV537" s="504" t="str">
        <f t="shared" si="220"/>
        <v/>
      </c>
      <c r="AW537" s="504" t="str">
        <f t="shared" si="221"/>
        <v/>
      </c>
      <c r="AX537" s="507">
        <f t="shared" ca="1" si="222"/>
        <v>37255.308212966229</v>
      </c>
      <c r="AY537" s="290"/>
    </row>
    <row r="538" spans="1:51" x14ac:dyDescent="0.35">
      <c r="A538" s="290"/>
      <c r="B538" s="476" t="s">
        <v>524</v>
      </c>
      <c r="C538" s="477" t="s">
        <v>3055</v>
      </c>
      <c r="D538" s="103" t="s">
        <v>254</v>
      </c>
      <c r="E538" s="103"/>
      <c r="F538" s="360" t="s">
        <v>403</v>
      </c>
      <c r="G538" s="360">
        <v>150</v>
      </c>
      <c r="H538" s="360"/>
      <c r="I538" s="360" t="s">
        <v>2441</v>
      </c>
      <c r="J538" s="104"/>
      <c r="K538" s="431">
        <v>76.298100000000005</v>
      </c>
      <c r="L538" s="138" t="str">
        <f t="shared" si="223"/>
        <v/>
      </c>
      <c r="M538" s="139">
        <f t="shared" si="225"/>
        <v>0</v>
      </c>
      <c r="N538" s="140">
        <f t="shared" si="224"/>
        <v>223.80441171865309</v>
      </c>
      <c r="O538" s="337">
        <f t="shared" si="204"/>
        <v>17075.851385750968</v>
      </c>
      <c r="P538" s="109">
        <v>1</v>
      </c>
      <c r="Q538" s="143">
        <f t="shared" si="226"/>
        <v>17075.851385750968</v>
      </c>
      <c r="R538" s="111">
        <v>0.13</v>
      </c>
      <c r="S538" s="139">
        <f t="shared" si="227"/>
        <v>19295.712065898591</v>
      </c>
      <c r="T538" s="428"/>
      <c r="U538" s="147">
        <f t="shared" si="228"/>
        <v>19295.712065898591</v>
      </c>
      <c r="V538" s="290"/>
      <c r="W538" s="115"/>
      <c r="X538" s="116"/>
      <c r="Y538" s="116" t="s">
        <v>115</v>
      </c>
      <c r="Z538" s="116"/>
      <c r="AA538" s="116"/>
      <c r="AB538" s="116"/>
      <c r="AC538" s="116"/>
      <c r="AD538" s="117"/>
      <c r="AE538" s="296"/>
      <c r="AF538" s="124" t="str">
        <f t="shared" si="205"/>
        <v/>
      </c>
      <c r="AG538" s="125" t="str">
        <f t="shared" si="206"/>
        <v/>
      </c>
      <c r="AH538" s="125">
        <f t="shared" ca="1" si="207"/>
        <v>7168.0761084809337</v>
      </c>
      <c r="AI538" s="125" t="str">
        <f t="shared" si="208"/>
        <v/>
      </c>
      <c r="AJ538" s="125" t="str">
        <f t="shared" si="209"/>
        <v/>
      </c>
      <c r="AK538" s="125" t="str">
        <f t="shared" si="210"/>
        <v/>
      </c>
      <c r="AL538" s="125" t="str">
        <f t="shared" si="211"/>
        <v/>
      </c>
      <c r="AM538" s="126" t="str">
        <f t="shared" si="212"/>
        <v/>
      </c>
      <c r="AN538" s="342">
        <f t="shared" ca="1" si="213"/>
        <v>7168.0761084809337</v>
      </c>
      <c r="AO538" s="290"/>
      <c r="AP538" s="503" t="str">
        <f t="shared" si="214"/>
        <v/>
      </c>
      <c r="AQ538" s="504" t="str">
        <f t="shared" si="215"/>
        <v/>
      </c>
      <c r="AR538" s="504">
        <f t="shared" ca="1" si="216"/>
        <v>19295.712065898591</v>
      </c>
      <c r="AS538" s="504" t="str">
        <f t="shared" si="217"/>
        <v/>
      </c>
      <c r="AT538" s="504" t="str">
        <f t="shared" si="218"/>
        <v/>
      </c>
      <c r="AU538" s="504" t="str">
        <f t="shared" si="219"/>
        <v/>
      </c>
      <c r="AV538" s="504" t="str">
        <f t="shared" si="220"/>
        <v/>
      </c>
      <c r="AW538" s="504" t="str">
        <f t="shared" si="221"/>
        <v/>
      </c>
      <c r="AX538" s="507">
        <f t="shared" ca="1" si="222"/>
        <v>19295.712065898591</v>
      </c>
      <c r="AY538" s="290"/>
    </row>
    <row r="539" spans="1:51" x14ac:dyDescent="0.35">
      <c r="A539" s="290"/>
      <c r="B539" s="476" t="s">
        <v>525</v>
      </c>
      <c r="C539" s="477" t="s">
        <v>3056</v>
      </c>
      <c r="D539" s="103" t="s">
        <v>254</v>
      </c>
      <c r="E539" s="103"/>
      <c r="F539" s="360" t="s">
        <v>403</v>
      </c>
      <c r="G539" s="360">
        <v>150</v>
      </c>
      <c r="H539" s="360"/>
      <c r="I539" s="360" t="s">
        <v>2441</v>
      </c>
      <c r="J539" s="104"/>
      <c r="K539" s="431">
        <v>66.565799999999996</v>
      </c>
      <c r="L539" s="138" t="str">
        <f t="shared" si="223"/>
        <v/>
      </c>
      <c r="M539" s="139">
        <f t="shared" si="225"/>
        <v>0</v>
      </c>
      <c r="N539" s="140">
        <f t="shared" si="224"/>
        <v>223.80441171865309</v>
      </c>
      <c r="O539" s="337">
        <f t="shared" si="204"/>
        <v>14897.719709581517</v>
      </c>
      <c r="P539" s="109">
        <v>1</v>
      </c>
      <c r="Q539" s="143">
        <f t="shared" si="226"/>
        <v>14897.719709581517</v>
      </c>
      <c r="R539" s="111">
        <v>0.13</v>
      </c>
      <c r="S539" s="139">
        <f t="shared" si="227"/>
        <v>16834.423271827112</v>
      </c>
      <c r="T539" s="428"/>
      <c r="U539" s="147">
        <f t="shared" si="228"/>
        <v>16834.423271827112</v>
      </c>
      <c r="V539" s="290"/>
      <c r="W539" s="115"/>
      <c r="X539" s="116"/>
      <c r="Y539" s="116" t="s">
        <v>115</v>
      </c>
      <c r="Z539" s="116"/>
      <c r="AA539" s="116"/>
      <c r="AB539" s="116"/>
      <c r="AC539" s="116"/>
      <c r="AD539" s="117"/>
      <c r="AE539" s="296"/>
      <c r="AF539" s="124" t="str">
        <f t="shared" si="205"/>
        <v/>
      </c>
      <c r="AG539" s="125" t="str">
        <f t="shared" si="206"/>
        <v/>
      </c>
      <c r="AH539" s="125">
        <f t="shared" ca="1" si="207"/>
        <v>7168.0761084809337</v>
      </c>
      <c r="AI539" s="125" t="str">
        <f t="shared" si="208"/>
        <v/>
      </c>
      <c r="AJ539" s="125" t="str">
        <f t="shared" si="209"/>
        <v/>
      </c>
      <c r="AK539" s="125" t="str">
        <f t="shared" si="210"/>
        <v/>
      </c>
      <c r="AL539" s="125" t="str">
        <f t="shared" si="211"/>
        <v/>
      </c>
      <c r="AM539" s="126" t="str">
        <f t="shared" si="212"/>
        <v/>
      </c>
      <c r="AN539" s="342">
        <f t="shared" ca="1" si="213"/>
        <v>7168.0761084809337</v>
      </c>
      <c r="AO539" s="290"/>
      <c r="AP539" s="503" t="str">
        <f t="shared" si="214"/>
        <v/>
      </c>
      <c r="AQ539" s="504" t="str">
        <f t="shared" si="215"/>
        <v/>
      </c>
      <c r="AR539" s="504">
        <f t="shared" ca="1" si="216"/>
        <v>16834.423271827112</v>
      </c>
      <c r="AS539" s="504" t="str">
        <f t="shared" si="217"/>
        <v/>
      </c>
      <c r="AT539" s="504" t="str">
        <f t="shared" si="218"/>
        <v/>
      </c>
      <c r="AU539" s="504" t="str">
        <f t="shared" si="219"/>
        <v/>
      </c>
      <c r="AV539" s="504" t="str">
        <f t="shared" si="220"/>
        <v/>
      </c>
      <c r="AW539" s="504" t="str">
        <f t="shared" si="221"/>
        <v/>
      </c>
      <c r="AX539" s="507">
        <f t="shared" ca="1" si="222"/>
        <v>16834.423271827112</v>
      </c>
      <c r="AY539" s="290"/>
    </row>
    <row r="540" spans="1:51" x14ac:dyDescent="0.35">
      <c r="A540" s="290"/>
      <c r="B540" s="476" t="s">
        <v>526</v>
      </c>
      <c r="C540" s="477" t="s">
        <v>3056</v>
      </c>
      <c r="D540" s="103" t="s">
        <v>254</v>
      </c>
      <c r="E540" s="103"/>
      <c r="F540" s="360" t="s">
        <v>403</v>
      </c>
      <c r="G540" s="360">
        <v>150</v>
      </c>
      <c r="H540" s="360"/>
      <c r="I540" s="360" t="s">
        <v>2441</v>
      </c>
      <c r="J540" s="104"/>
      <c r="K540" s="431">
        <v>82.134399999999999</v>
      </c>
      <c r="L540" s="138" t="str">
        <f t="shared" si="223"/>
        <v/>
      </c>
      <c r="M540" s="139">
        <f t="shared" si="225"/>
        <v>0</v>
      </c>
      <c r="N540" s="140">
        <f t="shared" si="224"/>
        <v>223.80441171865309</v>
      </c>
      <c r="O540" s="337">
        <f t="shared" si="204"/>
        <v>18382.041073864541</v>
      </c>
      <c r="P540" s="109">
        <v>1</v>
      </c>
      <c r="Q540" s="143">
        <f t="shared" si="226"/>
        <v>18382.041073864541</v>
      </c>
      <c r="R540" s="111">
        <v>0.13</v>
      </c>
      <c r="S540" s="139">
        <f t="shared" si="227"/>
        <v>20771.706413466927</v>
      </c>
      <c r="T540" s="428"/>
      <c r="U540" s="147">
        <f t="shared" si="228"/>
        <v>20771.706413466927</v>
      </c>
      <c r="V540" s="290"/>
      <c r="W540" s="115"/>
      <c r="X540" s="116"/>
      <c r="Y540" s="116" t="s">
        <v>115</v>
      </c>
      <c r="Z540" s="116"/>
      <c r="AA540" s="116"/>
      <c r="AB540" s="116"/>
      <c r="AC540" s="116"/>
      <c r="AD540" s="117"/>
      <c r="AE540" s="296"/>
      <c r="AF540" s="124" t="str">
        <f t="shared" si="205"/>
        <v/>
      </c>
      <c r="AG540" s="125" t="str">
        <f t="shared" si="206"/>
        <v/>
      </c>
      <c r="AH540" s="125">
        <f t="shared" ca="1" si="207"/>
        <v>7168.0761084809337</v>
      </c>
      <c r="AI540" s="125" t="str">
        <f t="shared" si="208"/>
        <v/>
      </c>
      <c r="AJ540" s="125" t="str">
        <f t="shared" si="209"/>
        <v/>
      </c>
      <c r="AK540" s="125" t="str">
        <f t="shared" si="210"/>
        <v/>
      </c>
      <c r="AL540" s="125" t="str">
        <f t="shared" si="211"/>
        <v/>
      </c>
      <c r="AM540" s="126" t="str">
        <f t="shared" si="212"/>
        <v/>
      </c>
      <c r="AN540" s="342">
        <f t="shared" ca="1" si="213"/>
        <v>7168.0761084809337</v>
      </c>
      <c r="AO540" s="290"/>
      <c r="AP540" s="503" t="str">
        <f t="shared" si="214"/>
        <v/>
      </c>
      <c r="AQ540" s="504" t="str">
        <f t="shared" si="215"/>
        <v/>
      </c>
      <c r="AR540" s="504">
        <f t="shared" ca="1" si="216"/>
        <v>20771.706413466927</v>
      </c>
      <c r="AS540" s="504" t="str">
        <f t="shared" si="217"/>
        <v/>
      </c>
      <c r="AT540" s="504" t="str">
        <f t="shared" si="218"/>
        <v/>
      </c>
      <c r="AU540" s="504" t="str">
        <f t="shared" si="219"/>
        <v/>
      </c>
      <c r="AV540" s="504" t="str">
        <f t="shared" si="220"/>
        <v/>
      </c>
      <c r="AW540" s="504" t="str">
        <f t="shared" si="221"/>
        <v/>
      </c>
      <c r="AX540" s="507">
        <f t="shared" ca="1" si="222"/>
        <v>20771.706413466927</v>
      </c>
      <c r="AY540" s="290"/>
    </row>
    <row r="541" spans="1:51" x14ac:dyDescent="0.35">
      <c r="A541" s="290"/>
      <c r="B541" s="476" t="s">
        <v>527</v>
      </c>
      <c r="C541" s="477" t="s">
        <v>3057</v>
      </c>
      <c r="D541" s="103" t="s">
        <v>254</v>
      </c>
      <c r="E541" s="103"/>
      <c r="F541" s="360" t="s">
        <v>403</v>
      </c>
      <c r="G541" s="360">
        <v>150</v>
      </c>
      <c r="H541" s="360"/>
      <c r="I541" s="360" t="s">
        <v>2441</v>
      </c>
      <c r="J541" s="104"/>
      <c r="K541" s="431">
        <v>74.841399999999993</v>
      </c>
      <c r="L541" s="138" t="str">
        <f t="shared" si="223"/>
        <v/>
      </c>
      <c r="M541" s="139">
        <f t="shared" si="225"/>
        <v>0</v>
      </c>
      <c r="N541" s="140">
        <f t="shared" si="224"/>
        <v>223.80441171865309</v>
      </c>
      <c r="O541" s="337">
        <f t="shared" si="204"/>
        <v>16749.835499200402</v>
      </c>
      <c r="P541" s="109">
        <v>1</v>
      </c>
      <c r="Q541" s="143">
        <f t="shared" si="226"/>
        <v>16749.835499200402</v>
      </c>
      <c r="R541" s="111">
        <v>0.13</v>
      </c>
      <c r="S541" s="139">
        <f t="shared" si="227"/>
        <v>18927.314114096454</v>
      </c>
      <c r="T541" s="428"/>
      <c r="U541" s="147">
        <f t="shared" si="228"/>
        <v>18927.314114096454</v>
      </c>
      <c r="V541" s="290"/>
      <c r="W541" s="115"/>
      <c r="X541" s="116"/>
      <c r="Y541" s="116" t="s">
        <v>115</v>
      </c>
      <c r="Z541" s="116"/>
      <c r="AA541" s="116"/>
      <c r="AB541" s="116"/>
      <c r="AC541" s="116"/>
      <c r="AD541" s="117"/>
      <c r="AE541" s="296"/>
      <c r="AF541" s="124" t="str">
        <f t="shared" si="205"/>
        <v/>
      </c>
      <c r="AG541" s="125" t="str">
        <f t="shared" si="206"/>
        <v/>
      </c>
      <c r="AH541" s="125">
        <f t="shared" ca="1" si="207"/>
        <v>7168.0761084809337</v>
      </c>
      <c r="AI541" s="125" t="str">
        <f t="shared" si="208"/>
        <v/>
      </c>
      <c r="AJ541" s="125" t="str">
        <f t="shared" si="209"/>
        <v/>
      </c>
      <c r="AK541" s="125" t="str">
        <f t="shared" si="210"/>
        <v/>
      </c>
      <c r="AL541" s="125" t="str">
        <f t="shared" si="211"/>
        <v/>
      </c>
      <c r="AM541" s="126" t="str">
        <f t="shared" si="212"/>
        <v/>
      </c>
      <c r="AN541" s="342">
        <f t="shared" ca="1" si="213"/>
        <v>7168.0761084809337</v>
      </c>
      <c r="AO541" s="290"/>
      <c r="AP541" s="503" t="str">
        <f t="shared" si="214"/>
        <v/>
      </c>
      <c r="AQ541" s="504" t="str">
        <f t="shared" si="215"/>
        <v/>
      </c>
      <c r="AR541" s="504">
        <f t="shared" ca="1" si="216"/>
        <v>18927.314114096454</v>
      </c>
      <c r="AS541" s="504" t="str">
        <f t="shared" si="217"/>
        <v/>
      </c>
      <c r="AT541" s="504" t="str">
        <f t="shared" si="218"/>
        <v/>
      </c>
      <c r="AU541" s="504" t="str">
        <f t="shared" si="219"/>
        <v/>
      </c>
      <c r="AV541" s="504" t="str">
        <f t="shared" si="220"/>
        <v/>
      </c>
      <c r="AW541" s="504" t="str">
        <f t="shared" si="221"/>
        <v/>
      </c>
      <c r="AX541" s="507">
        <f t="shared" ca="1" si="222"/>
        <v>18927.314114096454</v>
      </c>
      <c r="AY541" s="290"/>
    </row>
    <row r="542" spans="1:51" x14ac:dyDescent="0.35">
      <c r="A542" s="290"/>
      <c r="B542" s="476" t="s">
        <v>528</v>
      </c>
      <c r="C542" s="477" t="s">
        <v>3057</v>
      </c>
      <c r="D542" s="103" t="s">
        <v>254</v>
      </c>
      <c r="E542" s="103"/>
      <c r="F542" s="360" t="s">
        <v>403</v>
      </c>
      <c r="G542" s="360">
        <v>150</v>
      </c>
      <c r="H542" s="360"/>
      <c r="I542" s="360" t="s">
        <v>2441</v>
      </c>
      <c r="J542" s="104"/>
      <c r="K542" s="431">
        <v>71.4589</v>
      </c>
      <c r="L542" s="138" t="str">
        <f t="shared" si="223"/>
        <v/>
      </c>
      <c r="M542" s="139">
        <f t="shared" si="225"/>
        <v>0</v>
      </c>
      <c r="N542" s="140">
        <f t="shared" si="224"/>
        <v>223.80441171865309</v>
      </c>
      <c r="O542" s="337">
        <f t="shared" si="204"/>
        <v>15992.81707656206</v>
      </c>
      <c r="P542" s="109">
        <v>1</v>
      </c>
      <c r="Q542" s="143">
        <f t="shared" si="226"/>
        <v>15992.81707656206</v>
      </c>
      <c r="R542" s="111">
        <v>0.13</v>
      </c>
      <c r="S542" s="139">
        <f t="shared" si="227"/>
        <v>18071.883296515127</v>
      </c>
      <c r="T542" s="428"/>
      <c r="U542" s="147">
        <f t="shared" si="228"/>
        <v>18071.883296515127</v>
      </c>
      <c r="V542" s="290"/>
      <c r="W542" s="115"/>
      <c r="X542" s="116"/>
      <c r="Y542" s="116" t="s">
        <v>115</v>
      </c>
      <c r="Z542" s="116"/>
      <c r="AA542" s="116"/>
      <c r="AB542" s="116"/>
      <c r="AC542" s="116"/>
      <c r="AD542" s="117"/>
      <c r="AE542" s="296"/>
      <c r="AF542" s="124" t="str">
        <f t="shared" si="205"/>
        <v/>
      </c>
      <c r="AG542" s="125" t="str">
        <f t="shared" si="206"/>
        <v/>
      </c>
      <c r="AH542" s="125">
        <f t="shared" ca="1" si="207"/>
        <v>7168.0761084809337</v>
      </c>
      <c r="AI542" s="125" t="str">
        <f t="shared" si="208"/>
        <v/>
      </c>
      <c r="AJ542" s="125" t="str">
        <f t="shared" si="209"/>
        <v/>
      </c>
      <c r="AK542" s="125" t="str">
        <f t="shared" si="210"/>
        <v/>
      </c>
      <c r="AL542" s="125" t="str">
        <f t="shared" si="211"/>
        <v/>
      </c>
      <c r="AM542" s="126" t="str">
        <f t="shared" si="212"/>
        <v/>
      </c>
      <c r="AN542" s="342">
        <f t="shared" ca="1" si="213"/>
        <v>7168.0761084809337</v>
      </c>
      <c r="AO542" s="290"/>
      <c r="AP542" s="503" t="str">
        <f t="shared" si="214"/>
        <v/>
      </c>
      <c r="AQ542" s="504" t="str">
        <f t="shared" si="215"/>
        <v/>
      </c>
      <c r="AR542" s="504">
        <f t="shared" ca="1" si="216"/>
        <v>18071.883296515127</v>
      </c>
      <c r="AS542" s="504" t="str">
        <f t="shared" si="217"/>
        <v/>
      </c>
      <c r="AT542" s="504" t="str">
        <f t="shared" si="218"/>
        <v/>
      </c>
      <c r="AU542" s="504" t="str">
        <f t="shared" si="219"/>
        <v/>
      </c>
      <c r="AV542" s="504" t="str">
        <f t="shared" si="220"/>
        <v/>
      </c>
      <c r="AW542" s="504" t="str">
        <f t="shared" si="221"/>
        <v/>
      </c>
      <c r="AX542" s="507">
        <f t="shared" ca="1" si="222"/>
        <v>18071.883296515127</v>
      </c>
      <c r="AY542" s="290"/>
    </row>
    <row r="543" spans="1:51" x14ac:dyDescent="0.35">
      <c r="A543" s="290"/>
      <c r="B543" s="476" t="s">
        <v>529</v>
      </c>
      <c r="C543" s="477" t="s">
        <v>3058</v>
      </c>
      <c r="D543" s="103" t="s">
        <v>254</v>
      </c>
      <c r="E543" s="103"/>
      <c r="F543" s="360" t="s">
        <v>403</v>
      </c>
      <c r="G543" s="360">
        <v>150</v>
      </c>
      <c r="H543" s="360"/>
      <c r="I543" s="360" t="s">
        <v>2441</v>
      </c>
      <c r="J543" s="104"/>
      <c r="K543" s="431">
        <v>114.07899999999999</v>
      </c>
      <c r="L543" s="138" t="str">
        <f t="shared" si="223"/>
        <v/>
      </c>
      <c r="M543" s="139">
        <f t="shared" si="225"/>
        <v>0</v>
      </c>
      <c r="N543" s="140">
        <f t="shared" si="224"/>
        <v>223.80441171865309</v>
      </c>
      <c r="O543" s="337">
        <f t="shared" si="204"/>
        <v>25531.383484452224</v>
      </c>
      <c r="P543" s="109">
        <v>1</v>
      </c>
      <c r="Q543" s="143">
        <f t="shared" si="226"/>
        <v>25531.383484452224</v>
      </c>
      <c r="R543" s="111">
        <v>0.13</v>
      </c>
      <c r="S543" s="139">
        <f t="shared" si="227"/>
        <v>28850.463337431011</v>
      </c>
      <c r="T543" s="428"/>
      <c r="U543" s="147">
        <f t="shared" si="228"/>
        <v>28850.463337431011</v>
      </c>
      <c r="V543" s="290"/>
      <c r="W543" s="115"/>
      <c r="X543" s="116"/>
      <c r="Y543" s="116" t="s">
        <v>115</v>
      </c>
      <c r="Z543" s="116"/>
      <c r="AA543" s="116"/>
      <c r="AB543" s="116"/>
      <c r="AC543" s="116"/>
      <c r="AD543" s="117"/>
      <c r="AE543" s="296"/>
      <c r="AF543" s="124" t="str">
        <f t="shared" si="205"/>
        <v/>
      </c>
      <c r="AG543" s="125" t="str">
        <f t="shared" si="206"/>
        <v/>
      </c>
      <c r="AH543" s="125">
        <f t="shared" ca="1" si="207"/>
        <v>7168.0761084809337</v>
      </c>
      <c r="AI543" s="125" t="str">
        <f t="shared" si="208"/>
        <v/>
      </c>
      <c r="AJ543" s="125" t="str">
        <f t="shared" si="209"/>
        <v/>
      </c>
      <c r="AK543" s="125" t="str">
        <f t="shared" si="210"/>
        <v/>
      </c>
      <c r="AL543" s="125" t="str">
        <f t="shared" si="211"/>
        <v/>
      </c>
      <c r="AM543" s="126" t="str">
        <f t="shared" si="212"/>
        <v/>
      </c>
      <c r="AN543" s="342">
        <f t="shared" ca="1" si="213"/>
        <v>7168.0761084809337</v>
      </c>
      <c r="AO543" s="290"/>
      <c r="AP543" s="503" t="str">
        <f t="shared" si="214"/>
        <v/>
      </c>
      <c r="AQ543" s="504" t="str">
        <f t="shared" si="215"/>
        <v/>
      </c>
      <c r="AR543" s="504">
        <f t="shared" ca="1" si="216"/>
        <v>28850.463337431011</v>
      </c>
      <c r="AS543" s="504" t="str">
        <f t="shared" si="217"/>
        <v/>
      </c>
      <c r="AT543" s="504" t="str">
        <f t="shared" si="218"/>
        <v/>
      </c>
      <c r="AU543" s="504" t="str">
        <f t="shared" si="219"/>
        <v/>
      </c>
      <c r="AV543" s="504" t="str">
        <f t="shared" si="220"/>
        <v/>
      </c>
      <c r="AW543" s="504" t="str">
        <f t="shared" si="221"/>
        <v/>
      </c>
      <c r="AX543" s="507">
        <f t="shared" ca="1" si="222"/>
        <v>28850.463337431011</v>
      </c>
      <c r="AY543" s="290"/>
    </row>
    <row r="544" spans="1:51" x14ac:dyDescent="0.35">
      <c r="A544" s="290"/>
      <c r="B544" s="476" t="s">
        <v>530</v>
      </c>
      <c r="C544" s="477" t="s">
        <v>3058</v>
      </c>
      <c r="D544" s="103" t="s">
        <v>254</v>
      </c>
      <c r="E544" s="103"/>
      <c r="F544" s="360" t="s">
        <v>403</v>
      </c>
      <c r="G544" s="360">
        <v>150</v>
      </c>
      <c r="H544" s="360"/>
      <c r="I544" s="360" t="s">
        <v>2441</v>
      </c>
      <c r="J544" s="104"/>
      <c r="K544" s="431">
        <v>94.605199999999996</v>
      </c>
      <c r="L544" s="138" t="str">
        <f t="shared" si="223"/>
        <v/>
      </c>
      <c r="M544" s="139">
        <f t="shared" si="225"/>
        <v>0</v>
      </c>
      <c r="N544" s="140">
        <f t="shared" si="224"/>
        <v>223.80441171865309</v>
      </c>
      <c r="O544" s="337">
        <f t="shared" si="204"/>
        <v>21173.061131525519</v>
      </c>
      <c r="P544" s="109">
        <v>1</v>
      </c>
      <c r="Q544" s="143">
        <f t="shared" si="226"/>
        <v>21173.061131525519</v>
      </c>
      <c r="R544" s="111">
        <v>0.13</v>
      </c>
      <c r="S544" s="139">
        <f t="shared" si="227"/>
        <v>23925.559078623835</v>
      </c>
      <c r="T544" s="428"/>
      <c r="U544" s="147">
        <f t="shared" si="228"/>
        <v>23925.559078623835</v>
      </c>
      <c r="V544" s="290"/>
      <c r="W544" s="115"/>
      <c r="X544" s="116"/>
      <c r="Y544" s="116" t="s">
        <v>115</v>
      </c>
      <c r="Z544" s="116"/>
      <c r="AA544" s="116"/>
      <c r="AB544" s="116"/>
      <c r="AC544" s="116"/>
      <c r="AD544" s="117"/>
      <c r="AE544" s="296"/>
      <c r="AF544" s="124" t="str">
        <f t="shared" si="205"/>
        <v/>
      </c>
      <c r="AG544" s="125" t="str">
        <f t="shared" si="206"/>
        <v/>
      </c>
      <c r="AH544" s="125">
        <f t="shared" ca="1" si="207"/>
        <v>7168.0761084809337</v>
      </c>
      <c r="AI544" s="125" t="str">
        <f t="shared" si="208"/>
        <v/>
      </c>
      <c r="AJ544" s="125" t="str">
        <f t="shared" si="209"/>
        <v/>
      </c>
      <c r="AK544" s="125" t="str">
        <f t="shared" si="210"/>
        <v/>
      </c>
      <c r="AL544" s="125" t="str">
        <f t="shared" si="211"/>
        <v/>
      </c>
      <c r="AM544" s="126" t="str">
        <f t="shared" si="212"/>
        <v/>
      </c>
      <c r="AN544" s="342">
        <f t="shared" ca="1" si="213"/>
        <v>7168.0761084809337</v>
      </c>
      <c r="AO544" s="290"/>
      <c r="AP544" s="503" t="str">
        <f t="shared" si="214"/>
        <v/>
      </c>
      <c r="AQ544" s="504" t="str">
        <f t="shared" si="215"/>
        <v/>
      </c>
      <c r="AR544" s="504">
        <f t="shared" ca="1" si="216"/>
        <v>23925.559078623835</v>
      </c>
      <c r="AS544" s="504" t="str">
        <f t="shared" si="217"/>
        <v/>
      </c>
      <c r="AT544" s="504" t="str">
        <f t="shared" si="218"/>
        <v/>
      </c>
      <c r="AU544" s="504" t="str">
        <f t="shared" si="219"/>
        <v/>
      </c>
      <c r="AV544" s="504" t="str">
        <f t="shared" si="220"/>
        <v/>
      </c>
      <c r="AW544" s="504" t="str">
        <f t="shared" si="221"/>
        <v/>
      </c>
      <c r="AX544" s="507">
        <f t="shared" ca="1" si="222"/>
        <v>23925.559078623835</v>
      </c>
      <c r="AY544" s="290"/>
    </row>
    <row r="545" spans="1:51" x14ac:dyDescent="0.35">
      <c r="A545" s="290"/>
      <c r="B545" s="476" t="s">
        <v>531</v>
      </c>
      <c r="C545" s="477" t="s">
        <v>3059</v>
      </c>
      <c r="D545" s="103" t="s">
        <v>254</v>
      </c>
      <c r="E545" s="103"/>
      <c r="F545" s="360" t="s">
        <v>403</v>
      </c>
      <c r="G545" s="360">
        <v>150</v>
      </c>
      <c r="H545" s="360"/>
      <c r="I545" s="360" t="s">
        <v>2441</v>
      </c>
      <c r="J545" s="104"/>
      <c r="K545" s="431">
        <v>92.5946</v>
      </c>
      <c r="L545" s="138" t="str">
        <f t="shared" si="223"/>
        <v/>
      </c>
      <c r="M545" s="139">
        <f t="shared" si="225"/>
        <v>0</v>
      </c>
      <c r="N545" s="140">
        <f t="shared" si="224"/>
        <v>223.80441171865309</v>
      </c>
      <c r="O545" s="337">
        <f t="shared" si="204"/>
        <v>20723.079981323994</v>
      </c>
      <c r="P545" s="109">
        <v>1</v>
      </c>
      <c r="Q545" s="143">
        <f t="shared" si="226"/>
        <v>20723.079981323994</v>
      </c>
      <c r="R545" s="111">
        <v>0.13</v>
      </c>
      <c r="S545" s="139">
        <f t="shared" si="227"/>
        <v>23417.080378896109</v>
      </c>
      <c r="T545" s="428"/>
      <c r="U545" s="147">
        <f t="shared" si="228"/>
        <v>23417.080378896109</v>
      </c>
      <c r="V545" s="290"/>
      <c r="W545" s="115"/>
      <c r="X545" s="116"/>
      <c r="Y545" s="116" t="s">
        <v>115</v>
      </c>
      <c r="Z545" s="116"/>
      <c r="AA545" s="116"/>
      <c r="AB545" s="116"/>
      <c r="AC545" s="116"/>
      <c r="AD545" s="117"/>
      <c r="AE545" s="296"/>
      <c r="AF545" s="124" t="str">
        <f t="shared" si="205"/>
        <v/>
      </c>
      <c r="AG545" s="125" t="str">
        <f t="shared" si="206"/>
        <v/>
      </c>
      <c r="AH545" s="125">
        <f t="shared" ca="1" si="207"/>
        <v>7168.0761084809337</v>
      </c>
      <c r="AI545" s="125" t="str">
        <f t="shared" si="208"/>
        <v/>
      </c>
      <c r="AJ545" s="125" t="str">
        <f t="shared" si="209"/>
        <v/>
      </c>
      <c r="AK545" s="125" t="str">
        <f t="shared" si="210"/>
        <v/>
      </c>
      <c r="AL545" s="125" t="str">
        <f t="shared" si="211"/>
        <v/>
      </c>
      <c r="AM545" s="126" t="str">
        <f t="shared" si="212"/>
        <v/>
      </c>
      <c r="AN545" s="342">
        <f t="shared" ca="1" si="213"/>
        <v>7168.0761084809337</v>
      </c>
      <c r="AO545" s="290"/>
      <c r="AP545" s="503" t="str">
        <f t="shared" si="214"/>
        <v/>
      </c>
      <c r="AQ545" s="504" t="str">
        <f t="shared" si="215"/>
        <v/>
      </c>
      <c r="AR545" s="504">
        <f t="shared" ca="1" si="216"/>
        <v>23417.080378896109</v>
      </c>
      <c r="AS545" s="504" t="str">
        <f t="shared" si="217"/>
        <v/>
      </c>
      <c r="AT545" s="504" t="str">
        <f t="shared" si="218"/>
        <v/>
      </c>
      <c r="AU545" s="504" t="str">
        <f t="shared" si="219"/>
        <v/>
      </c>
      <c r="AV545" s="504" t="str">
        <f t="shared" si="220"/>
        <v/>
      </c>
      <c r="AW545" s="504" t="str">
        <f t="shared" si="221"/>
        <v/>
      </c>
      <c r="AX545" s="507">
        <f t="shared" ca="1" si="222"/>
        <v>23417.080378896109</v>
      </c>
      <c r="AY545" s="290"/>
    </row>
    <row r="546" spans="1:51" x14ac:dyDescent="0.35">
      <c r="A546" s="290"/>
      <c r="B546" s="476" t="s">
        <v>532</v>
      </c>
      <c r="C546" s="477" t="s">
        <v>3060</v>
      </c>
      <c r="D546" s="103" t="s">
        <v>254</v>
      </c>
      <c r="E546" s="103"/>
      <c r="F546" s="360" t="s">
        <v>403</v>
      </c>
      <c r="G546" s="360">
        <v>150</v>
      </c>
      <c r="H546" s="360"/>
      <c r="I546" s="360" t="s">
        <v>2441</v>
      </c>
      <c r="J546" s="104"/>
      <c r="K546" s="431">
        <v>92.378799999999998</v>
      </c>
      <c r="L546" s="138" t="str">
        <f t="shared" si="223"/>
        <v/>
      </c>
      <c r="M546" s="139">
        <f t="shared" si="225"/>
        <v>0</v>
      </c>
      <c r="N546" s="140">
        <f t="shared" si="224"/>
        <v>223.80441171865309</v>
      </c>
      <c r="O546" s="337">
        <f t="shared" si="204"/>
        <v>20674.782989275111</v>
      </c>
      <c r="P546" s="109">
        <v>1</v>
      </c>
      <c r="Q546" s="143">
        <f t="shared" si="226"/>
        <v>20674.782989275111</v>
      </c>
      <c r="R546" s="111">
        <v>0.13</v>
      </c>
      <c r="S546" s="139">
        <f t="shared" si="227"/>
        <v>23362.504777880873</v>
      </c>
      <c r="T546" s="428"/>
      <c r="U546" s="147">
        <f t="shared" si="228"/>
        <v>23362.504777880873</v>
      </c>
      <c r="V546" s="290"/>
      <c r="W546" s="115"/>
      <c r="X546" s="116"/>
      <c r="Y546" s="116" t="s">
        <v>115</v>
      </c>
      <c r="Z546" s="116"/>
      <c r="AA546" s="116"/>
      <c r="AB546" s="116"/>
      <c r="AC546" s="116"/>
      <c r="AD546" s="117"/>
      <c r="AE546" s="296"/>
      <c r="AF546" s="124" t="str">
        <f t="shared" si="205"/>
        <v/>
      </c>
      <c r="AG546" s="125" t="str">
        <f t="shared" si="206"/>
        <v/>
      </c>
      <c r="AH546" s="125">
        <f t="shared" ca="1" si="207"/>
        <v>7168.0761084809337</v>
      </c>
      <c r="AI546" s="125" t="str">
        <f t="shared" si="208"/>
        <v/>
      </c>
      <c r="AJ546" s="125" t="str">
        <f t="shared" si="209"/>
        <v/>
      </c>
      <c r="AK546" s="125" t="str">
        <f t="shared" si="210"/>
        <v/>
      </c>
      <c r="AL546" s="125" t="str">
        <f t="shared" si="211"/>
        <v/>
      </c>
      <c r="AM546" s="126" t="str">
        <f t="shared" si="212"/>
        <v/>
      </c>
      <c r="AN546" s="342">
        <f t="shared" ca="1" si="213"/>
        <v>7168.0761084809337</v>
      </c>
      <c r="AO546" s="290"/>
      <c r="AP546" s="503" t="str">
        <f t="shared" si="214"/>
        <v/>
      </c>
      <c r="AQ546" s="504" t="str">
        <f t="shared" si="215"/>
        <v/>
      </c>
      <c r="AR546" s="504">
        <f t="shared" ca="1" si="216"/>
        <v>23362.504777880873</v>
      </c>
      <c r="AS546" s="504" t="str">
        <f t="shared" si="217"/>
        <v/>
      </c>
      <c r="AT546" s="504" t="str">
        <f t="shared" si="218"/>
        <v/>
      </c>
      <c r="AU546" s="504" t="str">
        <f t="shared" si="219"/>
        <v/>
      </c>
      <c r="AV546" s="504" t="str">
        <f t="shared" si="220"/>
        <v/>
      </c>
      <c r="AW546" s="504" t="str">
        <f t="shared" si="221"/>
        <v/>
      </c>
      <c r="AX546" s="507">
        <f t="shared" ca="1" si="222"/>
        <v>23362.504777880873</v>
      </c>
      <c r="AY546" s="290"/>
    </row>
    <row r="547" spans="1:51" x14ac:dyDescent="0.35">
      <c r="A547" s="290"/>
      <c r="B547" s="476" t="s">
        <v>533</v>
      </c>
      <c r="C547" s="477" t="s">
        <v>3060</v>
      </c>
      <c r="D547" s="103" t="s">
        <v>254</v>
      </c>
      <c r="E547" s="103"/>
      <c r="F547" s="360" t="s">
        <v>403</v>
      </c>
      <c r="G547" s="360">
        <v>150</v>
      </c>
      <c r="H547" s="360"/>
      <c r="I547" s="360" t="s">
        <v>2441</v>
      </c>
      <c r="J547" s="104"/>
      <c r="K547" s="431">
        <v>85.659400000000005</v>
      </c>
      <c r="L547" s="138" t="str">
        <f t="shared" si="223"/>
        <v/>
      </c>
      <c r="M547" s="139">
        <f t="shared" si="225"/>
        <v>0</v>
      </c>
      <c r="N547" s="140">
        <f t="shared" si="224"/>
        <v>223.80441171865309</v>
      </c>
      <c r="O547" s="337">
        <f t="shared" si="204"/>
        <v>19170.951625172795</v>
      </c>
      <c r="P547" s="109">
        <v>1</v>
      </c>
      <c r="Q547" s="143">
        <f t="shared" si="226"/>
        <v>19170.951625172795</v>
      </c>
      <c r="R547" s="111">
        <v>0.13</v>
      </c>
      <c r="S547" s="139">
        <f t="shared" si="227"/>
        <v>21663.175336445256</v>
      </c>
      <c r="T547" s="428"/>
      <c r="U547" s="147">
        <f t="shared" si="228"/>
        <v>21663.175336445256</v>
      </c>
      <c r="V547" s="290"/>
      <c r="W547" s="115"/>
      <c r="X547" s="116"/>
      <c r="Y547" s="116" t="s">
        <v>115</v>
      </c>
      <c r="Z547" s="116"/>
      <c r="AA547" s="116"/>
      <c r="AB547" s="116"/>
      <c r="AC547" s="116"/>
      <c r="AD547" s="117"/>
      <c r="AE547" s="296"/>
      <c r="AF547" s="124" t="str">
        <f t="shared" si="205"/>
        <v/>
      </c>
      <c r="AG547" s="125" t="str">
        <f t="shared" si="206"/>
        <v/>
      </c>
      <c r="AH547" s="125">
        <f t="shared" ca="1" si="207"/>
        <v>7168.0761084809337</v>
      </c>
      <c r="AI547" s="125" t="str">
        <f t="shared" si="208"/>
        <v/>
      </c>
      <c r="AJ547" s="125" t="str">
        <f t="shared" si="209"/>
        <v/>
      </c>
      <c r="AK547" s="125" t="str">
        <f t="shared" si="210"/>
        <v/>
      </c>
      <c r="AL547" s="125" t="str">
        <f t="shared" si="211"/>
        <v/>
      </c>
      <c r="AM547" s="126" t="str">
        <f t="shared" si="212"/>
        <v/>
      </c>
      <c r="AN547" s="342">
        <f t="shared" ca="1" si="213"/>
        <v>7168.0761084809337</v>
      </c>
      <c r="AO547" s="290"/>
      <c r="AP547" s="503" t="str">
        <f t="shared" si="214"/>
        <v/>
      </c>
      <c r="AQ547" s="504" t="str">
        <f t="shared" si="215"/>
        <v/>
      </c>
      <c r="AR547" s="504">
        <f t="shared" ca="1" si="216"/>
        <v>21663.175336445256</v>
      </c>
      <c r="AS547" s="504" t="str">
        <f t="shared" si="217"/>
        <v/>
      </c>
      <c r="AT547" s="504" t="str">
        <f t="shared" si="218"/>
        <v/>
      </c>
      <c r="AU547" s="504" t="str">
        <f t="shared" si="219"/>
        <v/>
      </c>
      <c r="AV547" s="504" t="str">
        <f t="shared" si="220"/>
        <v/>
      </c>
      <c r="AW547" s="504" t="str">
        <f t="shared" si="221"/>
        <v/>
      </c>
      <c r="AX547" s="507">
        <f t="shared" ca="1" si="222"/>
        <v>21663.175336445256</v>
      </c>
      <c r="AY547" s="290"/>
    </row>
    <row r="548" spans="1:51" x14ac:dyDescent="0.35">
      <c r="A548" s="290"/>
      <c r="B548" s="476" t="s">
        <v>534</v>
      </c>
      <c r="C548" s="477" t="s">
        <v>3060</v>
      </c>
      <c r="D548" s="103" t="s">
        <v>254</v>
      </c>
      <c r="E548" s="103"/>
      <c r="F548" s="360" t="s">
        <v>403</v>
      </c>
      <c r="G548" s="360">
        <v>150</v>
      </c>
      <c r="H548" s="360"/>
      <c r="I548" s="360" t="s">
        <v>2441</v>
      </c>
      <c r="J548" s="104"/>
      <c r="K548" s="431">
        <v>82.760900000000007</v>
      </c>
      <c r="L548" s="138" t="str">
        <f t="shared" si="223"/>
        <v/>
      </c>
      <c r="M548" s="139">
        <f t="shared" si="225"/>
        <v>0</v>
      </c>
      <c r="N548" s="140">
        <f t="shared" si="224"/>
        <v>223.80441171865309</v>
      </c>
      <c r="O548" s="337">
        <f t="shared" si="204"/>
        <v>18522.254537806279</v>
      </c>
      <c r="P548" s="109">
        <v>1</v>
      </c>
      <c r="Q548" s="143">
        <f t="shared" si="226"/>
        <v>18522.254537806279</v>
      </c>
      <c r="R548" s="111">
        <v>0.13</v>
      </c>
      <c r="S548" s="139">
        <f t="shared" si="227"/>
        <v>20930.147627721093</v>
      </c>
      <c r="T548" s="428"/>
      <c r="U548" s="147">
        <f t="shared" si="228"/>
        <v>20930.147627721093</v>
      </c>
      <c r="V548" s="290"/>
      <c r="W548" s="115"/>
      <c r="X548" s="116"/>
      <c r="Y548" s="116" t="s">
        <v>115</v>
      </c>
      <c r="Z548" s="116"/>
      <c r="AA548" s="116"/>
      <c r="AB548" s="116"/>
      <c r="AC548" s="116"/>
      <c r="AD548" s="117"/>
      <c r="AE548" s="296"/>
      <c r="AF548" s="124" t="str">
        <f t="shared" si="205"/>
        <v/>
      </c>
      <c r="AG548" s="125" t="str">
        <f t="shared" si="206"/>
        <v/>
      </c>
      <c r="AH548" s="125">
        <f t="shared" ca="1" si="207"/>
        <v>7168.0761084809337</v>
      </c>
      <c r="AI548" s="125" t="str">
        <f t="shared" si="208"/>
        <v/>
      </c>
      <c r="AJ548" s="125" t="str">
        <f t="shared" si="209"/>
        <v/>
      </c>
      <c r="AK548" s="125" t="str">
        <f t="shared" si="210"/>
        <v/>
      </c>
      <c r="AL548" s="125" t="str">
        <f t="shared" si="211"/>
        <v/>
      </c>
      <c r="AM548" s="126" t="str">
        <f t="shared" si="212"/>
        <v/>
      </c>
      <c r="AN548" s="342">
        <f t="shared" ca="1" si="213"/>
        <v>7168.0761084809337</v>
      </c>
      <c r="AO548" s="290"/>
      <c r="AP548" s="503" t="str">
        <f t="shared" si="214"/>
        <v/>
      </c>
      <c r="AQ548" s="504" t="str">
        <f t="shared" si="215"/>
        <v/>
      </c>
      <c r="AR548" s="504">
        <f t="shared" ca="1" si="216"/>
        <v>20930.147627721093</v>
      </c>
      <c r="AS548" s="504" t="str">
        <f t="shared" si="217"/>
        <v/>
      </c>
      <c r="AT548" s="504" t="str">
        <f t="shared" si="218"/>
        <v/>
      </c>
      <c r="AU548" s="504" t="str">
        <f t="shared" si="219"/>
        <v/>
      </c>
      <c r="AV548" s="504" t="str">
        <f t="shared" si="220"/>
        <v/>
      </c>
      <c r="AW548" s="504" t="str">
        <f t="shared" si="221"/>
        <v/>
      </c>
      <c r="AX548" s="507">
        <f t="shared" ca="1" si="222"/>
        <v>20930.147627721093</v>
      </c>
      <c r="AY548" s="290"/>
    </row>
    <row r="549" spans="1:51" x14ac:dyDescent="0.35">
      <c r="A549" s="290"/>
      <c r="B549" s="476" t="s">
        <v>535</v>
      </c>
      <c r="C549" s="477" t="s">
        <v>3061</v>
      </c>
      <c r="D549" s="103" t="s">
        <v>254</v>
      </c>
      <c r="E549" s="103"/>
      <c r="F549" s="360" t="s">
        <v>403</v>
      </c>
      <c r="G549" s="360">
        <v>150</v>
      </c>
      <c r="H549" s="360"/>
      <c r="I549" s="360" t="s">
        <v>2441</v>
      </c>
      <c r="J549" s="104"/>
      <c r="K549" s="431">
        <v>110.968</v>
      </c>
      <c r="L549" s="138" t="str">
        <f t="shared" si="223"/>
        <v/>
      </c>
      <c r="M549" s="139">
        <f t="shared" si="225"/>
        <v>0</v>
      </c>
      <c r="N549" s="140">
        <f t="shared" si="224"/>
        <v>223.80441171865309</v>
      </c>
      <c r="O549" s="337">
        <f t="shared" si="204"/>
        <v>24835.127959595495</v>
      </c>
      <c r="P549" s="109">
        <v>1</v>
      </c>
      <c r="Q549" s="143">
        <f t="shared" si="226"/>
        <v>24835.127959595495</v>
      </c>
      <c r="R549" s="111">
        <v>0.13</v>
      </c>
      <c r="S549" s="139">
        <f t="shared" si="227"/>
        <v>28063.694594342905</v>
      </c>
      <c r="T549" s="428"/>
      <c r="U549" s="147">
        <f t="shared" si="228"/>
        <v>28063.694594342905</v>
      </c>
      <c r="V549" s="290"/>
      <c r="W549" s="115"/>
      <c r="X549" s="116"/>
      <c r="Y549" s="116" t="s">
        <v>115</v>
      </c>
      <c r="Z549" s="116"/>
      <c r="AA549" s="116"/>
      <c r="AB549" s="116"/>
      <c r="AC549" s="116"/>
      <c r="AD549" s="117"/>
      <c r="AE549" s="296"/>
      <c r="AF549" s="124" t="str">
        <f t="shared" si="205"/>
        <v/>
      </c>
      <c r="AG549" s="125" t="str">
        <f t="shared" si="206"/>
        <v/>
      </c>
      <c r="AH549" s="125">
        <f t="shared" ca="1" si="207"/>
        <v>7168.0761084809337</v>
      </c>
      <c r="AI549" s="125" t="str">
        <f t="shared" si="208"/>
        <v/>
      </c>
      <c r="AJ549" s="125" t="str">
        <f t="shared" si="209"/>
        <v/>
      </c>
      <c r="AK549" s="125" t="str">
        <f t="shared" si="210"/>
        <v/>
      </c>
      <c r="AL549" s="125" t="str">
        <f t="shared" si="211"/>
        <v/>
      </c>
      <c r="AM549" s="126" t="str">
        <f t="shared" si="212"/>
        <v/>
      </c>
      <c r="AN549" s="342">
        <f t="shared" ca="1" si="213"/>
        <v>7168.0761084809337</v>
      </c>
      <c r="AO549" s="290"/>
      <c r="AP549" s="503" t="str">
        <f t="shared" si="214"/>
        <v/>
      </c>
      <c r="AQ549" s="504" t="str">
        <f t="shared" si="215"/>
        <v/>
      </c>
      <c r="AR549" s="504">
        <f t="shared" ca="1" si="216"/>
        <v>28063.694594342905</v>
      </c>
      <c r="AS549" s="504" t="str">
        <f t="shared" si="217"/>
        <v/>
      </c>
      <c r="AT549" s="504" t="str">
        <f t="shared" si="218"/>
        <v/>
      </c>
      <c r="AU549" s="504" t="str">
        <f t="shared" si="219"/>
        <v/>
      </c>
      <c r="AV549" s="504" t="str">
        <f t="shared" si="220"/>
        <v/>
      </c>
      <c r="AW549" s="504" t="str">
        <f t="shared" si="221"/>
        <v/>
      </c>
      <c r="AX549" s="507">
        <f t="shared" ca="1" si="222"/>
        <v>28063.694594342905</v>
      </c>
      <c r="AY549" s="290"/>
    </row>
    <row r="550" spans="1:51" x14ac:dyDescent="0.35">
      <c r="A550" s="290"/>
      <c r="B550" s="476" t="s">
        <v>536</v>
      </c>
      <c r="C550" s="477" t="s">
        <v>3061</v>
      </c>
      <c r="D550" s="103" t="s">
        <v>254</v>
      </c>
      <c r="E550" s="103"/>
      <c r="F550" s="360" t="s">
        <v>403</v>
      </c>
      <c r="G550" s="360">
        <v>150</v>
      </c>
      <c r="H550" s="360"/>
      <c r="I550" s="360" t="s">
        <v>2441</v>
      </c>
      <c r="J550" s="104"/>
      <c r="K550" s="431">
        <v>103.416</v>
      </c>
      <c r="L550" s="138" t="str">
        <f t="shared" si="223"/>
        <v/>
      </c>
      <c r="M550" s="139">
        <f t="shared" si="225"/>
        <v>0</v>
      </c>
      <c r="N550" s="140">
        <f t="shared" si="224"/>
        <v>223.80441171865309</v>
      </c>
      <c r="O550" s="337">
        <f t="shared" si="204"/>
        <v>23144.957042296228</v>
      </c>
      <c r="P550" s="109">
        <v>1</v>
      </c>
      <c r="Q550" s="143">
        <f t="shared" si="226"/>
        <v>23144.957042296228</v>
      </c>
      <c r="R550" s="111">
        <v>0.13</v>
      </c>
      <c r="S550" s="139">
        <f t="shared" si="227"/>
        <v>26153.801457794736</v>
      </c>
      <c r="T550" s="428"/>
      <c r="U550" s="147">
        <f t="shared" si="228"/>
        <v>26153.801457794736</v>
      </c>
      <c r="V550" s="290"/>
      <c r="W550" s="115"/>
      <c r="X550" s="116"/>
      <c r="Y550" s="116" t="s">
        <v>115</v>
      </c>
      <c r="Z550" s="116"/>
      <c r="AA550" s="116"/>
      <c r="AB550" s="116"/>
      <c r="AC550" s="116"/>
      <c r="AD550" s="117"/>
      <c r="AE550" s="296"/>
      <c r="AF550" s="124" t="str">
        <f t="shared" si="205"/>
        <v/>
      </c>
      <c r="AG550" s="125" t="str">
        <f t="shared" si="206"/>
        <v/>
      </c>
      <c r="AH550" s="125">
        <f t="shared" ca="1" si="207"/>
        <v>7168.0761084809337</v>
      </c>
      <c r="AI550" s="125" t="str">
        <f t="shared" si="208"/>
        <v/>
      </c>
      <c r="AJ550" s="125" t="str">
        <f t="shared" si="209"/>
        <v/>
      </c>
      <c r="AK550" s="125" t="str">
        <f t="shared" si="210"/>
        <v/>
      </c>
      <c r="AL550" s="125" t="str">
        <f t="shared" si="211"/>
        <v/>
      </c>
      <c r="AM550" s="126" t="str">
        <f t="shared" si="212"/>
        <v/>
      </c>
      <c r="AN550" s="342">
        <f t="shared" ca="1" si="213"/>
        <v>7168.0761084809337</v>
      </c>
      <c r="AO550" s="290"/>
      <c r="AP550" s="503" t="str">
        <f t="shared" si="214"/>
        <v/>
      </c>
      <c r="AQ550" s="504" t="str">
        <f t="shared" si="215"/>
        <v/>
      </c>
      <c r="AR550" s="504">
        <f t="shared" ca="1" si="216"/>
        <v>26153.801457794736</v>
      </c>
      <c r="AS550" s="504" t="str">
        <f t="shared" si="217"/>
        <v/>
      </c>
      <c r="AT550" s="504" t="str">
        <f t="shared" si="218"/>
        <v/>
      </c>
      <c r="AU550" s="504" t="str">
        <f t="shared" si="219"/>
        <v/>
      </c>
      <c r="AV550" s="504" t="str">
        <f t="shared" si="220"/>
        <v/>
      </c>
      <c r="AW550" s="504" t="str">
        <f t="shared" si="221"/>
        <v/>
      </c>
      <c r="AX550" s="507">
        <f t="shared" ca="1" si="222"/>
        <v>26153.801457794736</v>
      </c>
      <c r="AY550" s="290"/>
    </row>
    <row r="551" spans="1:51" x14ac:dyDescent="0.35">
      <c r="A551" s="290"/>
      <c r="B551" s="476" t="s">
        <v>537</v>
      </c>
      <c r="C551" s="477" t="s">
        <v>3062</v>
      </c>
      <c r="D551" s="103" t="s">
        <v>254</v>
      </c>
      <c r="E551" s="103"/>
      <c r="F551" s="360" t="s">
        <v>403</v>
      </c>
      <c r="G551" s="360">
        <v>150</v>
      </c>
      <c r="H551" s="360"/>
      <c r="I551" s="360" t="s">
        <v>2441</v>
      </c>
      <c r="J551" s="104"/>
      <c r="K551" s="431">
        <v>78.471400000000003</v>
      </c>
      <c r="L551" s="138" t="str">
        <f t="shared" si="223"/>
        <v/>
      </c>
      <c r="M551" s="139">
        <f t="shared" si="225"/>
        <v>0</v>
      </c>
      <c r="N551" s="140">
        <f t="shared" si="224"/>
        <v>223.80441171865309</v>
      </c>
      <c r="O551" s="337">
        <f t="shared" si="204"/>
        <v>17562.245513739115</v>
      </c>
      <c r="P551" s="109">
        <v>1</v>
      </c>
      <c r="Q551" s="143">
        <f t="shared" si="226"/>
        <v>17562.245513739115</v>
      </c>
      <c r="R551" s="111">
        <v>0.13</v>
      </c>
      <c r="S551" s="139">
        <f t="shared" si="227"/>
        <v>19845.3374305252</v>
      </c>
      <c r="T551" s="428"/>
      <c r="U551" s="147">
        <f t="shared" si="228"/>
        <v>19845.3374305252</v>
      </c>
      <c r="V551" s="290"/>
      <c r="W551" s="115"/>
      <c r="X551" s="116"/>
      <c r="Y551" s="116" t="s">
        <v>115</v>
      </c>
      <c r="Z551" s="116"/>
      <c r="AA551" s="116"/>
      <c r="AB551" s="116"/>
      <c r="AC551" s="116"/>
      <c r="AD551" s="117"/>
      <c r="AE551" s="296"/>
      <c r="AF551" s="124" t="str">
        <f t="shared" si="205"/>
        <v/>
      </c>
      <c r="AG551" s="125" t="str">
        <f t="shared" si="206"/>
        <v/>
      </c>
      <c r="AH551" s="125">
        <f t="shared" ca="1" si="207"/>
        <v>7168.0761084809337</v>
      </c>
      <c r="AI551" s="125" t="str">
        <f t="shared" si="208"/>
        <v/>
      </c>
      <c r="AJ551" s="125" t="str">
        <f t="shared" si="209"/>
        <v/>
      </c>
      <c r="AK551" s="125" t="str">
        <f t="shared" si="210"/>
        <v/>
      </c>
      <c r="AL551" s="125" t="str">
        <f t="shared" si="211"/>
        <v/>
      </c>
      <c r="AM551" s="126" t="str">
        <f t="shared" si="212"/>
        <v/>
      </c>
      <c r="AN551" s="342">
        <f t="shared" ca="1" si="213"/>
        <v>7168.0761084809337</v>
      </c>
      <c r="AO551" s="290"/>
      <c r="AP551" s="503" t="str">
        <f t="shared" si="214"/>
        <v/>
      </c>
      <c r="AQ551" s="504" t="str">
        <f t="shared" si="215"/>
        <v/>
      </c>
      <c r="AR551" s="504">
        <f t="shared" ca="1" si="216"/>
        <v>19845.3374305252</v>
      </c>
      <c r="AS551" s="504" t="str">
        <f t="shared" si="217"/>
        <v/>
      </c>
      <c r="AT551" s="504" t="str">
        <f t="shared" si="218"/>
        <v/>
      </c>
      <c r="AU551" s="504" t="str">
        <f t="shared" si="219"/>
        <v/>
      </c>
      <c r="AV551" s="504" t="str">
        <f t="shared" si="220"/>
        <v/>
      </c>
      <c r="AW551" s="504" t="str">
        <f t="shared" si="221"/>
        <v/>
      </c>
      <c r="AX551" s="507">
        <f t="shared" ca="1" si="222"/>
        <v>19845.3374305252</v>
      </c>
      <c r="AY551" s="290"/>
    </row>
    <row r="552" spans="1:51" x14ac:dyDescent="0.35">
      <c r="A552" s="290"/>
      <c r="B552" s="476" t="s">
        <v>538</v>
      </c>
      <c r="C552" s="477" t="s">
        <v>3063</v>
      </c>
      <c r="D552" s="103" t="s">
        <v>254</v>
      </c>
      <c r="E552" s="103"/>
      <c r="F552" s="360" t="s">
        <v>403</v>
      </c>
      <c r="G552" s="360">
        <v>150</v>
      </c>
      <c r="H552" s="360"/>
      <c r="I552" s="360" t="s">
        <v>2441</v>
      </c>
      <c r="J552" s="104"/>
      <c r="K552" s="431">
        <v>102.059</v>
      </c>
      <c r="L552" s="138" t="str">
        <f t="shared" si="223"/>
        <v/>
      </c>
      <c r="M552" s="139">
        <f t="shared" si="225"/>
        <v>0</v>
      </c>
      <c r="N552" s="140">
        <f t="shared" si="224"/>
        <v>223.80441171865309</v>
      </c>
      <c r="O552" s="337">
        <f t="shared" ref="O552:O615" si="229">N552*K552</f>
        <v>22841.254455594015</v>
      </c>
      <c r="P552" s="109">
        <v>1</v>
      </c>
      <c r="Q552" s="143">
        <f t="shared" si="226"/>
        <v>22841.254455594015</v>
      </c>
      <c r="R552" s="111">
        <v>0.13</v>
      </c>
      <c r="S552" s="139">
        <f t="shared" si="227"/>
        <v>25810.617534821235</v>
      </c>
      <c r="T552" s="428"/>
      <c r="U552" s="147">
        <f t="shared" si="228"/>
        <v>25810.617534821235</v>
      </c>
      <c r="V552" s="290"/>
      <c r="W552" s="115"/>
      <c r="X552" s="116"/>
      <c r="Y552" s="116" t="s">
        <v>115</v>
      </c>
      <c r="Z552" s="116"/>
      <c r="AA552" s="116"/>
      <c r="AB552" s="116"/>
      <c r="AC552" s="116"/>
      <c r="AD552" s="117"/>
      <c r="AE552" s="296"/>
      <c r="AF552" s="124" t="str">
        <f t="shared" si="205"/>
        <v/>
      </c>
      <c r="AG552" s="125" t="str">
        <f t="shared" si="206"/>
        <v/>
      </c>
      <c r="AH552" s="125">
        <f t="shared" ca="1" si="207"/>
        <v>7168.0761084809337</v>
      </c>
      <c r="AI552" s="125" t="str">
        <f t="shared" si="208"/>
        <v/>
      </c>
      <c r="AJ552" s="125" t="str">
        <f t="shared" si="209"/>
        <v/>
      </c>
      <c r="AK552" s="125" t="str">
        <f t="shared" si="210"/>
        <v/>
      </c>
      <c r="AL552" s="125" t="str">
        <f t="shared" si="211"/>
        <v/>
      </c>
      <c r="AM552" s="126" t="str">
        <f t="shared" si="212"/>
        <v/>
      </c>
      <c r="AN552" s="342">
        <f t="shared" ca="1" si="213"/>
        <v>7168.0761084809337</v>
      </c>
      <c r="AO552" s="290"/>
      <c r="AP552" s="503" t="str">
        <f t="shared" si="214"/>
        <v/>
      </c>
      <c r="AQ552" s="504" t="str">
        <f t="shared" si="215"/>
        <v/>
      </c>
      <c r="AR552" s="504">
        <f t="shared" ca="1" si="216"/>
        <v>25810.617534821235</v>
      </c>
      <c r="AS552" s="504" t="str">
        <f t="shared" si="217"/>
        <v/>
      </c>
      <c r="AT552" s="504" t="str">
        <f t="shared" si="218"/>
        <v/>
      </c>
      <c r="AU552" s="504" t="str">
        <f t="shared" si="219"/>
        <v/>
      </c>
      <c r="AV552" s="504" t="str">
        <f t="shared" si="220"/>
        <v/>
      </c>
      <c r="AW552" s="504" t="str">
        <f t="shared" si="221"/>
        <v/>
      </c>
      <c r="AX552" s="507">
        <f t="shared" ca="1" si="222"/>
        <v>25810.617534821235</v>
      </c>
      <c r="AY552" s="290"/>
    </row>
    <row r="553" spans="1:51" x14ac:dyDescent="0.35">
      <c r="A553" s="290"/>
      <c r="B553" s="476" t="s">
        <v>539</v>
      </c>
      <c r="C553" s="477" t="s">
        <v>3063</v>
      </c>
      <c r="D553" s="103" t="s">
        <v>254</v>
      </c>
      <c r="E553" s="103"/>
      <c r="F553" s="360" t="s">
        <v>403</v>
      </c>
      <c r="G553" s="360">
        <v>150</v>
      </c>
      <c r="H553" s="360"/>
      <c r="I553" s="360" t="s">
        <v>2441</v>
      </c>
      <c r="J553" s="104"/>
      <c r="K553" s="431">
        <v>115.22</v>
      </c>
      <c r="L553" s="138" t="str">
        <f t="shared" si="223"/>
        <v/>
      </c>
      <c r="M553" s="139">
        <f t="shared" si="225"/>
        <v>0</v>
      </c>
      <c r="N553" s="140">
        <f t="shared" si="224"/>
        <v>223.80441171865309</v>
      </c>
      <c r="O553" s="337">
        <f t="shared" si="229"/>
        <v>25786.744318223209</v>
      </c>
      <c r="P553" s="109">
        <v>1</v>
      </c>
      <c r="Q553" s="143">
        <f t="shared" si="226"/>
        <v>25786.744318223209</v>
      </c>
      <c r="R553" s="111">
        <v>0.13</v>
      </c>
      <c r="S553" s="139">
        <f t="shared" si="227"/>
        <v>29139.021079592225</v>
      </c>
      <c r="T553" s="428"/>
      <c r="U553" s="147">
        <f t="shared" si="228"/>
        <v>29139.021079592225</v>
      </c>
      <c r="V553" s="290"/>
      <c r="W553" s="115"/>
      <c r="X553" s="116"/>
      <c r="Y553" s="116" t="s">
        <v>115</v>
      </c>
      <c r="Z553" s="116"/>
      <c r="AA553" s="116"/>
      <c r="AB553" s="116"/>
      <c r="AC553" s="116"/>
      <c r="AD553" s="117"/>
      <c r="AE553" s="296"/>
      <c r="AF553" s="124" t="str">
        <f t="shared" si="205"/>
        <v/>
      </c>
      <c r="AG553" s="125" t="str">
        <f t="shared" si="206"/>
        <v/>
      </c>
      <c r="AH553" s="125">
        <f t="shared" ca="1" si="207"/>
        <v>7168.0761084809337</v>
      </c>
      <c r="AI553" s="125" t="str">
        <f t="shared" si="208"/>
        <v/>
      </c>
      <c r="AJ553" s="125" t="str">
        <f t="shared" si="209"/>
        <v/>
      </c>
      <c r="AK553" s="125" t="str">
        <f t="shared" si="210"/>
        <v/>
      </c>
      <c r="AL553" s="125" t="str">
        <f t="shared" si="211"/>
        <v/>
      </c>
      <c r="AM553" s="126" t="str">
        <f t="shared" si="212"/>
        <v/>
      </c>
      <c r="AN553" s="342">
        <f t="shared" ca="1" si="213"/>
        <v>7168.0761084809337</v>
      </c>
      <c r="AO553" s="290"/>
      <c r="AP553" s="503" t="str">
        <f t="shared" si="214"/>
        <v/>
      </c>
      <c r="AQ553" s="504" t="str">
        <f t="shared" si="215"/>
        <v/>
      </c>
      <c r="AR553" s="504">
        <f t="shared" ca="1" si="216"/>
        <v>29139.021079592228</v>
      </c>
      <c r="AS553" s="504" t="str">
        <f t="shared" si="217"/>
        <v/>
      </c>
      <c r="AT553" s="504" t="str">
        <f t="shared" si="218"/>
        <v/>
      </c>
      <c r="AU553" s="504" t="str">
        <f t="shared" si="219"/>
        <v/>
      </c>
      <c r="AV553" s="504" t="str">
        <f t="shared" si="220"/>
        <v/>
      </c>
      <c r="AW553" s="504" t="str">
        <f t="shared" si="221"/>
        <v/>
      </c>
      <c r="AX553" s="507">
        <f t="shared" ca="1" si="222"/>
        <v>29139.021079592228</v>
      </c>
      <c r="AY553" s="290"/>
    </row>
    <row r="554" spans="1:51" x14ac:dyDescent="0.35">
      <c r="A554" s="290"/>
      <c r="B554" s="476" t="s">
        <v>540</v>
      </c>
      <c r="C554" s="477" t="s">
        <v>3064</v>
      </c>
      <c r="D554" s="103" t="s">
        <v>254</v>
      </c>
      <c r="E554" s="103"/>
      <c r="F554" s="360" t="s">
        <v>403</v>
      </c>
      <c r="G554" s="360">
        <v>150</v>
      </c>
      <c r="H554" s="360"/>
      <c r="I554" s="360" t="s">
        <v>2441</v>
      </c>
      <c r="J554" s="104"/>
      <c r="K554" s="431">
        <v>105.791</v>
      </c>
      <c r="L554" s="138" t="str">
        <f t="shared" si="223"/>
        <v/>
      </c>
      <c r="M554" s="139">
        <f t="shared" si="225"/>
        <v>0</v>
      </c>
      <c r="N554" s="140">
        <f t="shared" si="224"/>
        <v>223.80441171865309</v>
      </c>
      <c r="O554" s="337">
        <f t="shared" si="229"/>
        <v>23676.492520128028</v>
      </c>
      <c r="P554" s="109">
        <v>1</v>
      </c>
      <c r="Q554" s="143">
        <f t="shared" si="226"/>
        <v>23676.492520128028</v>
      </c>
      <c r="R554" s="111">
        <v>0.13</v>
      </c>
      <c r="S554" s="139">
        <f t="shared" si="227"/>
        <v>26754.43654774467</v>
      </c>
      <c r="T554" s="428"/>
      <c r="U554" s="147">
        <f t="shared" si="228"/>
        <v>26754.43654774467</v>
      </c>
      <c r="V554" s="290"/>
      <c r="W554" s="115"/>
      <c r="X554" s="116"/>
      <c r="Y554" s="116" t="s">
        <v>115</v>
      </c>
      <c r="Z554" s="116"/>
      <c r="AA554" s="116"/>
      <c r="AB554" s="116"/>
      <c r="AC554" s="116"/>
      <c r="AD554" s="117"/>
      <c r="AE554" s="296"/>
      <c r="AF554" s="124" t="str">
        <f t="shared" si="205"/>
        <v/>
      </c>
      <c r="AG554" s="125" t="str">
        <f t="shared" si="206"/>
        <v/>
      </c>
      <c r="AH554" s="125">
        <f t="shared" ca="1" si="207"/>
        <v>7168.0761084809337</v>
      </c>
      <c r="AI554" s="125" t="str">
        <f t="shared" si="208"/>
        <v/>
      </c>
      <c r="AJ554" s="125" t="str">
        <f t="shared" si="209"/>
        <v/>
      </c>
      <c r="AK554" s="125" t="str">
        <f t="shared" si="210"/>
        <v/>
      </c>
      <c r="AL554" s="125" t="str">
        <f t="shared" si="211"/>
        <v/>
      </c>
      <c r="AM554" s="126" t="str">
        <f t="shared" si="212"/>
        <v/>
      </c>
      <c r="AN554" s="342">
        <f t="shared" ca="1" si="213"/>
        <v>7168.0761084809337</v>
      </c>
      <c r="AO554" s="290"/>
      <c r="AP554" s="503" t="str">
        <f t="shared" si="214"/>
        <v/>
      </c>
      <c r="AQ554" s="504" t="str">
        <f t="shared" si="215"/>
        <v/>
      </c>
      <c r="AR554" s="504">
        <f t="shared" ca="1" si="216"/>
        <v>26754.43654774467</v>
      </c>
      <c r="AS554" s="504" t="str">
        <f t="shared" si="217"/>
        <v/>
      </c>
      <c r="AT554" s="504" t="str">
        <f t="shared" si="218"/>
        <v/>
      </c>
      <c r="AU554" s="504" t="str">
        <f t="shared" si="219"/>
        <v/>
      </c>
      <c r="AV554" s="504" t="str">
        <f t="shared" si="220"/>
        <v/>
      </c>
      <c r="AW554" s="504" t="str">
        <f t="shared" si="221"/>
        <v/>
      </c>
      <c r="AX554" s="507">
        <f t="shared" ca="1" si="222"/>
        <v>26754.43654774467</v>
      </c>
      <c r="AY554" s="290"/>
    </row>
    <row r="555" spans="1:51" x14ac:dyDescent="0.35">
      <c r="A555" s="290"/>
      <c r="B555" s="476" t="s">
        <v>541</v>
      </c>
      <c r="C555" s="477" t="s">
        <v>3065</v>
      </c>
      <c r="D555" s="103" t="s">
        <v>254</v>
      </c>
      <c r="E555" s="103"/>
      <c r="F555" s="360" t="s">
        <v>403</v>
      </c>
      <c r="G555" s="360">
        <v>150</v>
      </c>
      <c r="H555" s="360"/>
      <c r="I555" s="360" t="s">
        <v>2441</v>
      </c>
      <c r="J555" s="104"/>
      <c r="K555" s="431">
        <v>116.503</v>
      </c>
      <c r="L555" s="138" t="str">
        <f t="shared" si="223"/>
        <v/>
      </c>
      <c r="M555" s="139">
        <f t="shared" si="225"/>
        <v>0</v>
      </c>
      <c r="N555" s="140">
        <f t="shared" si="224"/>
        <v>223.80441171865309</v>
      </c>
      <c r="O555" s="337">
        <f t="shared" si="229"/>
        <v>26073.885378458239</v>
      </c>
      <c r="P555" s="109">
        <v>1</v>
      </c>
      <c r="Q555" s="143">
        <f t="shared" si="226"/>
        <v>26073.885378458239</v>
      </c>
      <c r="R555" s="111">
        <v>0.13</v>
      </c>
      <c r="S555" s="139">
        <f t="shared" si="227"/>
        <v>29463.490477657808</v>
      </c>
      <c r="T555" s="428"/>
      <c r="U555" s="147">
        <f t="shared" si="228"/>
        <v>29463.490477657808</v>
      </c>
      <c r="V555" s="290"/>
      <c r="W555" s="115"/>
      <c r="X555" s="116"/>
      <c r="Y555" s="116" t="s">
        <v>115</v>
      </c>
      <c r="Z555" s="116"/>
      <c r="AA555" s="116"/>
      <c r="AB555" s="116"/>
      <c r="AC555" s="116"/>
      <c r="AD555" s="117"/>
      <c r="AE555" s="296"/>
      <c r="AF555" s="124" t="str">
        <f t="shared" si="205"/>
        <v/>
      </c>
      <c r="AG555" s="125" t="str">
        <f t="shared" si="206"/>
        <v/>
      </c>
      <c r="AH555" s="125">
        <f t="shared" ca="1" si="207"/>
        <v>7168.0761084809337</v>
      </c>
      <c r="AI555" s="125" t="str">
        <f t="shared" si="208"/>
        <v/>
      </c>
      <c r="AJ555" s="125" t="str">
        <f t="shared" si="209"/>
        <v/>
      </c>
      <c r="AK555" s="125" t="str">
        <f t="shared" si="210"/>
        <v/>
      </c>
      <c r="AL555" s="125" t="str">
        <f t="shared" si="211"/>
        <v/>
      </c>
      <c r="AM555" s="126" t="str">
        <f t="shared" si="212"/>
        <v/>
      </c>
      <c r="AN555" s="342">
        <f t="shared" ca="1" si="213"/>
        <v>7168.0761084809337</v>
      </c>
      <c r="AO555" s="290"/>
      <c r="AP555" s="503" t="str">
        <f t="shared" si="214"/>
        <v/>
      </c>
      <c r="AQ555" s="504" t="str">
        <f t="shared" si="215"/>
        <v/>
      </c>
      <c r="AR555" s="504">
        <f t="shared" ca="1" si="216"/>
        <v>29463.490477657808</v>
      </c>
      <c r="AS555" s="504" t="str">
        <f t="shared" si="217"/>
        <v/>
      </c>
      <c r="AT555" s="504" t="str">
        <f t="shared" si="218"/>
        <v/>
      </c>
      <c r="AU555" s="504" t="str">
        <f t="shared" si="219"/>
        <v/>
      </c>
      <c r="AV555" s="504" t="str">
        <f t="shared" si="220"/>
        <v/>
      </c>
      <c r="AW555" s="504" t="str">
        <f t="shared" si="221"/>
        <v/>
      </c>
      <c r="AX555" s="507">
        <f t="shared" ca="1" si="222"/>
        <v>29463.490477657808</v>
      </c>
      <c r="AY555" s="290"/>
    </row>
    <row r="556" spans="1:51" x14ac:dyDescent="0.35">
      <c r="A556" s="290"/>
      <c r="B556" s="476" t="s">
        <v>542</v>
      </c>
      <c r="C556" s="477" t="s">
        <v>3039</v>
      </c>
      <c r="D556" s="103" t="s">
        <v>254</v>
      </c>
      <c r="E556" s="103"/>
      <c r="F556" s="360" t="s">
        <v>403</v>
      </c>
      <c r="G556" s="360">
        <v>150</v>
      </c>
      <c r="H556" s="360"/>
      <c r="I556" s="360" t="s">
        <v>2441</v>
      </c>
      <c r="J556" s="104"/>
      <c r="K556" s="431">
        <v>76.777699999999996</v>
      </c>
      <c r="L556" s="138" t="str">
        <f t="shared" si="223"/>
        <v/>
      </c>
      <c r="M556" s="139">
        <f t="shared" si="225"/>
        <v>0</v>
      </c>
      <c r="N556" s="140">
        <f t="shared" si="224"/>
        <v>223.80441171865309</v>
      </c>
      <c r="O556" s="337">
        <f t="shared" si="229"/>
        <v>17183.18798161123</v>
      </c>
      <c r="P556" s="109">
        <v>1</v>
      </c>
      <c r="Q556" s="143">
        <f t="shared" si="226"/>
        <v>17183.18798161123</v>
      </c>
      <c r="R556" s="111">
        <v>0.13</v>
      </c>
      <c r="S556" s="139">
        <f t="shared" si="227"/>
        <v>19417.002419220687</v>
      </c>
      <c r="T556" s="428"/>
      <c r="U556" s="147">
        <f t="shared" si="228"/>
        <v>19417.002419220687</v>
      </c>
      <c r="V556" s="290"/>
      <c r="W556" s="115"/>
      <c r="X556" s="116"/>
      <c r="Y556" s="116" t="s">
        <v>115</v>
      </c>
      <c r="Z556" s="116"/>
      <c r="AA556" s="116"/>
      <c r="AB556" s="116"/>
      <c r="AC556" s="116"/>
      <c r="AD556" s="117"/>
      <c r="AE556" s="296"/>
      <c r="AF556" s="124" t="str">
        <f t="shared" si="205"/>
        <v/>
      </c>
      <c r="AG556" s="125" t="str">
        <f t="shared" si="206"/>
        <v/>
      </c>
      <c r="AH556" s="125">
        <f t="shared" ca="1" si="207"/>
        <v>7168.0761084809337</v>
      </c>
      <c r="AI556" s="125" t="str">
        <f t="shared" si="208"/>
        <v/>
      </c>
      <c r="AJ556" s="125" t="str">
        <f t="shared" si="209"/>
        <v/>
      </c>
      <c r="AK556" s="125" t="str">
        <f t="shared" si="210"/>
        <v/>
      </c>
      <c r="AL556" s="125" t="str">
        <f t="shared" si="211"/>
        <v/>
      </c>
      <c r="AM556" s="126" t="str">
        <f t="shared" si="212"/>
        <v/>
      </c>
      <c r="AN556" s="342">
        <f t="shared" ca="1" si="213"/>
        <v>7168.0761084809337</v>
      </c>
      <c r="AO556" s="290"/>
      <c r="AP556" s="503" t="str">
        <f t="shared" si="214"/>
        <v/>
      </c>
      <c r="AQ556" s="504" t="str">
        <f t="shared" si="215"/>
        <v/>
      </c>
      <c r="AR556" s="504">
        <f t="shared" ca="1" si="216"/>
        <v>19417.002419220687</v>
      </c>
      <c r="AS556" s="504" t="str">
        <f t="shared" si="217"/>
        <v/>
      </c>
      <c r="AT556" s="504" t="str">
        <f t="shared" si="218"/>
        <v/>
      </c>
      <c r="AU556" s="504" t="str">
        <f t="shared" si="219"/>
        <v/>
      </c>
      <c r="AV556" s="504" t="str">
        <f t="shared" si="220"/>
        <v/>
      </c>
      <c r="AW556" s="504" t="str">
        <f t="shared" si="221"/>
        <v/>
      </c>
      <c r="AX556" s="507">
        <f t="shared" ca="1" si="222"/>
        <v>19417.002419220687</v>
      </c>
      <c r="AY556" s="290"/>
    </row>
    <row r="557" spans="1:51" x14ac:dyDescent="0.35">
      <c r="A557" s="290"/>
      <c r="B557" s="476" t="s">
        <v>543</v>
      </c>
      <c r="C557" s="477" t="s">
        <v>3066</v>
      </c>
      <c r="D557" s="103" t="s">
        <v>254</v>
      </c>
      <c r="E557" s="103"/>
      <c r="F557" s="360" t="s">
        <v>403</v>
      </c>
      <c r="G557" s="360">
        <v>150</v>
      </c>
      <c r="H557" s="360"/>
      <c r="I557" s="360" t="s">
        <v>2441</v>
      </c>
      <c r="J557" s="104"/>
      <c r="K557" s="431">
        <v>133.40899999999999</v>
      </c>
      <c r="L557" s="138" t="str">
        <f t="shared" si="223"/>
        <v/>
      </c>
      <c r="M557" s="139">
        <f t="shared" si="225"/>
        <v>0</v>
      </c>
      <c r="N557" s="140">
        <f t="shared" si="224"/>
        <v>223.80441171865309</v>
      </c>
      <c r="O557" s="337">
        <f t="shared" si="229"/>
        <v>29857.522762973789</v>
      </c>
      <c r="P557" s="109">
        <v>1</v>
      </c>
      <c r="Q557" s="143">
        <f t="shared" si="226"/>
        <v>29857.522762973789</v>
      </c>
      <c r="R557" s="111">
        <v>0.13</v>
      </c>
      <c r="S557" s="139">
        <f t="shared" si="227"/>
        <v>33739.000722160381</v>
      </c>
      <c r="T557" s="428"/>
      <c r="U557" s="147">
        <f t="shared" si="228"/>
        <v>33739.000722160381</v>
      </c>
      <c r="V557" s="290"/>
      <c r="W557" s="115"/>
      <c r="X557" s="116"/>
      <c r="Y557" s="116" t="s">
        <v>115</v>
      </c>
      <c r="Z557" s="116"/>
      <c r="AA557" s="116"/>
      <c r="AB557" s="116"/>
      <c r="AC557" s="116"/>
      <c r="AD557" s="117"/>
      <c r="AE557" s="296"/>
      <c r="AF557" s="124" t="str">
        <f t="shared" si="205"/>
        <v/>
      </c>
      <c r="AG557" s="125" t="str">
        <f t="shared" si="206"/>
        <v/>
      </c>
      <c r="AH557" s="125">
        <f t="shared" ca="1" si="207"/>
        <v>7168.0761084809337</v>
      </c>
      <c r="AI557" s="125" t="str">
        <f t="shared" si="208"/>
        <v/>
      </c>
      <c r="AJ557" s="125" t="str">
        <f t="shared" si="209"/>
        <v/>
      </c>
      <c r="AK557" s="125" t="str">
        <f t="shared" si="210"/>
        <v/>
      </c>
      <c r="AL557" s="125" t="str">
        <f t="shared" si="211"/>
        <v/>
      </c>
      <c r="AM557" s="126" t="str">
        <f t="shared" si="212"/>
        <v/>
      </c>
      <c r="AN557" s="342">
        <f t="shared" ca="1" si="213"/>
        <v>7168.0761084809337</v>
      </c>
      <c r="AO557" s="290"/>
      <c r="AP557" s="503" t="str">
        <f t="shared" si="214"/>
        <v/>
      </c>
      <c r="AQ557" s="504" t="str">
        <f t="shared" si="215"/>
        <v/>
      </c>
      <c r="AR557" s="504">
        <f t="shared" ca="1" si="216"/>
        <v>33739.000722160381</v>
      </c>
      <c r="AS557" s="504" t="str">
        <f t="shared" si="217"/>
        <v/>
      </c>
      <c r="AT557" s="504" t="str">
        <f t="shared" si="218"/>
        <v/>
      </c>
      <c r="AU557" s="504" t="str">
        <f t="shared" si="219"/>
        <v/>
      </c>
      <c r="AV557" s="504" t="str">
        <f t="shared" si="220"/>
        <v/>
      </c>
      <c r="AW557" s="504" t="str">
        <f t="shared" si="221"/>
        <v/>
      </c>
      <c r="AX557" s="507">
        <f t="shared" ca="1" si="222"/>
        <v>33739.000722160381</v>
      </c>
      <c r="AY557" s="290"/>
    </row>
    <row r="558" spans="1:51" x14ac:dyDescent="0.35">
      <c r="A558" s="290"/>
      <c r="B558" s="476" t="s">
        <v>544</v>
      </c>
      <c r="C558" s="477" t="s">
        <v>3066</v>
      </c>
      <c r="D558" s="103" t="s">
        <v>254</v>
      </c>
      <c r="E558" s="103"/>
      <c r="F558" s="360" t="s">
        <v>403</v>
      </c>
      <c r="G558" s="360">
        <v>150</v>
      </c>
      <c r="H558" s="360"/>
      <c r="I558" s="360" t="s">
        <v>2441</v>
      </c>
      <c r="J558" s="104"/>
      <c r="K558" s="431">
        <v>82.765299999999996</v>
      </c>
      <c r="L558" s="138" t="str">
        <f t="shared" si="223"/>
        <v/>
      </c>
      <c r="M558" s="139">
        <f t="shared" si="225"/>
        <v>0</v>
      </c>
      <c r="N558" s="140">
        <f t="shared" si="224"/>
        <v>223.80441171865309</v>
      </c>
      <c r="O558" s="337">
        <f t="shared" si="229"/>
        <v>18523.239277217839</v>
      </c>
      <c r="P558" s="109">
        <v>1</v>
      </c>
      <c r="Q558" s="143">
        <f t="shared" si="226"/>
        <v>18523.239277217839</v>
      </c>
      <c r="R558" s="111">
        <v>0.13</v>
      </c>
      <c r="S558" s="139">
        <f t="shared" si="227"/>
        <v>20931.260383256154</v>
      </c>
      <c r="T558" s="428"/>
      <c r="U558" s="147">
        <f t="shared" si="228"/>
        <v>20931.260383256154</v>
      </c>
      <c r="V558" s="290"/>
      <c r="W558" s="115"/>
      <c r="X558" s="116"/>
      <c r="Y558" s="116" t="s">
        <v>115</v>
      </c>
      <c r="Z558" s="116"/>
      <c r="AA558" s="116"/>
      <c r="AB558" s="116"/>
      <c r="AC558" s="116"/>
      <c r="AD558" s="117"/>
      <c r="AE558" s="296"/>
      <c r="AF558" s="124" t="str">
        <f t="shared" si="205"/>
        <v/>
      </c>
      <c r="AG558" s="125" t="str">
        <f t="shared" si="206"/>
        <v/>
      </c>
      <c r="AH558" s="125">
        <f t="shared" ca="1" si="207"/>
        <v>7168.0761084809337</v>
      </c>
      <c r="AI558" s="125" t="str">
        <f t="shared" si="208"/>
        <v/>
      </c>
      <c r="AJ558" s="125" t="str">
        <f t="shared" si="209"/>
        <v/>
      </c>
      <c r="AK558" s="125" t="str">
        <f t="shared" si="210"/>
        <v/>
      </c>
      <c r="AL558" s="125" t="str">
        <f t="shared" si="211"/>
        <v/>
      </c>
      <c r="AM558" s="126" t="str">
        <f t="shared" si="212"/>
        <v/>
      </c>
      <c r="AN558" s="342">
        <f t="shared" ca="1" si="213"/>
        <v>7168.0761084809337</v>
      </c>
      <c r="AO558" s="290"/>
      <c r="AP558" s="503" t="str">
        <f t="shared" si="214"/>
        <v/>
      </c>
      <c r="AQ558" s="504" t="str">
        <f t="shared" si="215"/>
        <v/>
      </c>
      <c r="AR558" s="504">
        <f t="shared" ca="1" si="216"/>
        <v>20931.260383256154</v>
      </c>
      <c r="AS558" s="504" t="str">
        <f t="shared" si="217"/>
        <v/>
      </c>
      <c r="AT558" s="504" t="str">
        <f t="shared" si="218"/>
        <v/>
      </c>
      <c r="AU558" s="504" t="str">
        <f t="shared" si="219"/>
        <v/>
      </c>
      <c r="AV558" s="504" t="str">
        <f t="shared" si="220"/>
        <v/>
      </c>
      <c r="AW558" s="504" t="str">
        <f t="shared" si="221"/>
        <v/>
      </c>
      <c r="AX558" s="507">
        <f t="shared" ca="1" si="222"/>
        <v>20931.260383256154</v>
      </c>
      <c r="AY558" s="290"/>
    </row>
    <row r="559" spans="1:51" x14ac:dyDescent="0.35">
      <c r="A559" s="290"/>
      <c r="B559" s="476" t="s">
        <v>545</v>
      </c>
      <c r="C559" s="477" t="s">
        <v>3066</v>
      </c>
      <c r="D559" s="103" t="s">
        <v>254</v>
      </c>
      <c r="E559" s="103"/>
      <c r="F559" s="360" t="s">
        <v>403</v>
      </c>
      <c r="G559" s="360">
        <v>150</v>
      </c>
      <c r="H559" s="360"/>
      <c r="I559" s="360" t="s">
        <v>2441</v>
      </c>
      <c r="J559" s="104"/>
      <c r="K559" s="431">
        <v>115.14</v>
      </c>
      <c r="L559" s="138" t="str">
        <f t="shared" si="223"/>
        <v/>
      </c>
      <c r="M559" s="139">
        <f t="shared" si="225"/>
        <v>0</v>
      </c>
      <c r="N559" s="140">
        <f t="shared" si="224"/>
        <v>223.80441171865309</v>
      </c>
      <c r="O559" s="337">
        <f t="shared" si="229"/>
        <v>25768.839965285715</v>
      </c>
      <c r="P559" s="109">
        <v>1</v>
      </c>
      <c r="Q559" s="143">
        <f t="shared" si="226"/>
        <v>25768.839965285715</v>
      </c>
      <c r="R559" s="111">
        <v>0.13</v>
      </c>
      <c r="S559" s="139">
        <f t="shared" si="227"/>
        <v>29118.789160772856</v>
      </c>
      <c r="T559" s="428"/>
      <c r="U559" s="147">
        <f t="shared" si="228"/>
        <v>29118.789160772856</v>
      </c>
      <c r="V559" s="290"/>
      <c r="W559" s="115"/>
      <c r="X559" s="116"/>
      <c r="Y559" s="116" t="s">
        <v>115</v>
      </c>
      <c r="Z559" s="116"/>
      <c r="AA559" s="116"/>
      <c r="AB559" s="116"/>
      <c r="AC559" s="116"/>
      <c r="AD559" s="117"/>
      <c r="AE559" s="296"/>
      <c r="AF559" s="124" t="str">
        <f t="shared" si="205"/>
        <v/>
      </c>
      <c r="AG559" s="125" t="str">
        <f t="shared" si="206"/>
        <v/>
      </c>
      <c r="AH559" s="125">
        <f t="shared" ca="1" si="207"/>
        <v>7168.0761084809337</v>
      </c>
      <c r="AI559" s="125" t="str">
        <f t="shared" si="208"/>
        <v/>
      </c>
      <c r="AJ559" s="125" t="str">
        <f t="shared" si="209"/>
        <v/>
      </c>
      <c r="AK559" s="125" t="str">
        <f t="shared" si="210"/>
        <v/>
      </c>
      <c r="AL559" s="125" t="str">
        <f t="shared" si="211"/>
        <v/>
      </c>
      <c r="AM559" s="126" t="str">
        <f t="shared" si="212"/>
        <v/>
      </c>
      <c r="AN559" s="342">
        <f t="shared" ca="1" si="213"/>
        <v>7168.0761084809337</v>
      </c>
      <c r="AO559" s="290"/>
      <c r="AP559" s="503" t="str">
        <f t="shared" si="214"/>
        <v/>
      </c>
      <c r="AQ559" s="504" t="str">
        <f t="shared" si="215"/>
        <v/>
      </c>
      <c r="AR559" s="504">
        <f t="shared" ca="1" si="216"/>
        <v>29118.78916077286</v>
      </c>
      <c r="AS559" s="504" t="str">
        <f t="shared" si="217"/>
        <v/>
      </c>
      <c r="AT559" s="504" t="str">
        <f t="shared" si="218"/>
        <v/>
      </c>
      <c r="AU559" s="504" t="str">
        <f t="shared" si="219"/>
        <v/>
      </c>
      <c r="AV559" s="504" t="str">
        <f t="shared" si="220"/>
        <v/>
      </c>
      <c r="AW559" s="504" t="str">
        <f t="shared" si="221"/>
        <v/>
      </c>
      <c r="AX559" s="507">
        <f t="shared" ca="1" si="222"/>
        <v>29118.78916077286</v>
      </c>
      <c r="AY559" s="290"/>
    </row>
    <row r="560" spans="1:51" x14ac:dyDescent="0.35">
      <c r="A560" s="290"/>
      <c r="B560" s="476" t="s">
        <v>778</v>
      </c>
      <c r="C560" s="477" t="s">
        <v>3067</v>
      </c>
      <c r="D560" s="103" t="s">
        <v>254</v>
      </c>
      <c r="E560" s="103"/>
      <c r="F560" s="360" t="s">
        <v>119</v>
      </c>
      <c r="G560" s="360">
        <v>250</v>
      </c>
      <c r="H560" s="360"/>
      <c r="I560" s="360" t="s">
        <v>1005</v>
      </c>
      <c r="J560" s="104"/>
      <c r="K560" s="431">
        <v>108.39100000000001</v>
      </c>
      <c r="L560" s="138" t="str">
        <f t="shared" si="223"/>
        <v/>
      </c>
      <c r="M560" s="139">
        <f t="shared" si="225"/>
        <v>0</v>
      </c>
      <c r="N560" s="140">
        <f t="shared" si="224"/>
        <v>562.2901726186077</v>
      </c>
      <c r="O560" s="337">
        <f t="shared" si="229"/>
        <v>60947.19410030351</v>
      </c>
      <c r="P560" s="109">
        <v>1</v>
      </c>
      <c r="Q560" s="143">
        <f t="shared" si="226"/>
        <v>60947.19410030351</v>
      </c>
      <c r="R560" s="111">
        <v>0.13</v>
      </c>
      <c r="S560" s="139">
        <f t="shared" si="227"/>
        <v>68870.329333342961</v>
      </c>
      <c r="T560" s="428"/>
      <c r="U560" s="147">
        <f t="shared" si="228"/>
        <v>68870.329333342961</v>
      </c>
      <c r="V560" s="290"/>
      <c r="W560" s="115"/>
      <c r="X560" s="116"/>
      <c r="Y560" s="116"/>
      <c r="Z560" s="116" t="s">
        <v>115</v>
      </c>
      <c r="AA560" s="116"/>
      <c r="AB560" s="116"/>
      <c r="AC560" s="116"/>
      <c r="AD560" s="117"/>
      <c r="AE560" s="296"/>
      <c r="AF560" s="124" t="str">
        <f t="shared" si="205"/>
        <v/>
      </c>
      <c r="AG560" s="125" t="str">
        <f t="shared" si="206"/>
        <v/>
      </c>
      <c r="AH560" s="125" t="str">
        <f t="shared" si="207"/>
        <v/>
      </c>
      <c r="AI560" s="125">
        <f t="shared" ca="1" si="208"/>
        <v>4804.0113505125973</v>
      </c>
      <c r="AJ560" s="125" t="str">
        <f t="shared" si="209"/>
        <v/>
      </c>
      <c r="AK560" s="125" t="str">
        <f t="shared" si="210"/>
        <v/>
      </c>
      <c r="AL560" s="125" t="str">
        <f t="shared" si="211"/>
        <v/>
      </c>
      <c r="AM560" s="126" t="str">
        <f t="shared" si="212"/>
        <v/>
      </c>
      <c r="AN560" s="342">
        <f t="shared" ca="1" si="213"/>
        <v>4804.0113505125973</v>
      </c>
      <c r="AO560" s="290"/>
      <c r="AP560" s="503" t="str">
        <f t="shared" si="214"/>
        <v/>
      </c>
      <c r="AQ560" s="504" t="str">
        <f t="shared" si="215"/>
        <v/>
      </c>
      <c r="AR560" s="504" t="str">
        <f t="shared" si="216"/>
        <v/>
      </c>
      <c r="AS560" s="504">
        <f t="shared" ca="1" si="217"/>
        <v>68870.329333342961</v>
      </c>
      <c r="AT560" s="504" t="str">
        <f t="shared" si="218"/>
        <v/>
      </c>
      <c r="AU560" s="504" t="str">
        <f t="shared" si="219"/>
        <v/>
      </c>
      <c r="AV560" s="504" t="str">
        <f t="shared" si="220"/>
        <v/>
      </c>
      <c r="AW560" s="504" t="str">
        <f t="shared" si="221"/>
        <v/>
      </c>
      <c r="AX560" s="507">
        <f t="shared" ca="1" si="222"/>
        <v>68870.329333342961</v>
      </c>
      <c r="AY560" s="290"/>
    </row>
    <row r="561" spans="1:51" x14ac:dyDescent="0.35">
      <c r="A561" s="290"/>
      <c r="B561" s="476" t="s">
        <v>779</v>
      </c>
      <c r="C561" s="477" t="s">
        <v>3067</v>
      </c>
      <c r="D561" s="103" t="s">
        <v>254</v>
      </c>
      <c r="E561" s="103"/>
      <c r="F561" s="360" t="s">
        <v>119</v>
      </c>
      <c r="G561" s="360">
        <v>250</v>
      </c>
      <c r="H561" s="360"/>
      <c r="I561" s="360" t="s">
        <v>1005</v>
      </c>
      <c r="J561" s="104"/>
      <c r="K561" s="431">
        <v>89.560199999999995</v>
      </c>
      <c r="L561" s="138" t="str">
        <f t="shared" si="223"/>
        <v/>
      </c>
      <c r="M561" s="139">
        <f t="shared" si="225"/>
        <v>0</v>
      </c>
      <c r="N561" s="140">
        <f t="shared" si="224"/>
        <v>562.2901726186077</v>
      </c>
      <c r="O561" s="337">
        <f t="shared" si="229"/>
        <v>50358.820317757025</v>
      </c>
      <c r="P561" s="109">
        <v>1</v>
      </c>
      <c r="Q561" s="143">
        <f t="shared" si="226"/>
        <v>50358.820317757025</v>
      </c>
      <c r="R561" s="111">
        <v>0.13</v>
      </c>
      <c r="S561" s="139">
        <f t="shared" si="227"/>
        <v>56905.46695906543</v>
      </c>
      <c r="T561" s="428"/>
      <c r="U561" s="147">
        <f t="shared" si="228"/>
        <v>56905.46695906543</v>
      </c>
      <c r="V561" s="290"/>
      <c r="W561" s="115"/>
      <c r="X561" s="116"/>
      <c r="Y561" s="116"/>
      <c r="Z561" s="116" t="s">
        <v>115</v>
      </c>
      <c r="AA561" s="116"/>
      <c r="AB561" s="116"/>
      <c r="AC561" s="116"/>
      <c r="AD561" s="117"/>
      <c r="AE561" s="296"/>
      <c r="AF561" s="124" t="str">
        <f t="shared" si="205"/>
        <v/>
      </c>
      <c r="AG561" s="125" t="str">
        <f t="shared" si="206"/>
        <v/>
      </c>
      <c r="AH561" s="125" t="str">
        <f t="shared" si="207"/>
        <v/>
      </c>
      <c r="AI561" s="125">
        <f t="shared" ca="1" si="208"/>
        <v>4804.0113505125973</v>
      </c>
      <c r="AJ561" s="125" t="str">
        <f t="shared" si="209"/>
        <v/>
      </c>
      <c r="AK561" s="125" t="str">
        <f t="shared" si="210"/>
        <v/>
      </c>
      <c r="AL561" s="125" t="str">
        <f t="shared" si="211"/>
        <v/>
      </c>
      <c r="AM561" s="126" t="str">
        <f t="shared" si="212"/>
        <v/>
      </c>
      <c r="AN561" s="342">
        <f t="shared" ca="1" si="213"/>
        <v>4804.0113505125973</v>
      </c>
      <c r="AO561" s="290"/>
      <c r="AP561" s="503" t="str">
        <f t="shared" si="214"/>
        <v/>
      </c>
      <c r="AQ561" s="504" t="str">
        <f t="shared" si="215"/>
        <v/>
      </c>
      <c r="AR561" s="504" t="str">
        <f t="shared" si="216"/>
        <v/>
      </c>
      <c r="AS561" s="504">
        <f t="shared" ca="1" si="217"/>
        <v>56905.46695906543</v>
      </c>
      <c r="AT561" s="504" t="str">
        <f t="shared" si="218"/>
        <v/>
      </c>
      <c r="AU561" s="504" t="str">
        <f t="shared" si="219"/>
        <v/>
      </c>
      <c r="AV561" s="504" t="str">
        <f t="shared" si="220"/>
        <v/>
      </c>
      <c r="AW561" s="504" t="str">
        <f t="shared" si="221"/>
        <v/>
      </c>
      <c r="AX561" s="507">
        <f t="shared" ca="1" si="222"/>
        <v>56905.46695906543</v>
      </c>
      <c r="AY561" s="290"/>
    </row>
    <row r="562" spans="1:51" x14ac:dyDescent="0.35">
      <c r="A562" s="290"/>
      <c r="B562" s="476" t="s">
        <v>780</v>
      </c>
      <c r="C562" s="477" t="s">
        <v>3067</v>
      </c>
      <c r="D562" s="103" t="s">
        <v>254</v>
      </c>
      <c r="E562" s="103"/>
      <c r="F562" s="360" t="s">
        <v>119</v>
      </c>
      <c r="G562" s="360">
        <v>250</v>
      </c>
      <c r="H562" s="360"/>
      <c r="I562" s="360" t="s">
        <v>1005</v>
      </c>
      <c r="J562" s="104"/>
      <c r="K562" s="431">
        <v>131.41999999999999</v>
      </c>
      <c r="L562" s="138" t="str">
        <f t="shared" si="223"/>
        <v/>
      </c>
      <c r="M562" s="139">
        <f t="shared" si="225"/>
        <v>0</v>
      </c>
      <c r="N562" s="140">
        <f t="shared" si="224"/>
        <v>562.2901726186077</v>
      </c>
      <c r="O562" s="337">
        <f t="shared" si="229"/>
        <v>73896.174485537413</v>
      </c>
      <c r="P562" s="109">
        <v>1</v>
      </c>
      <c r="Q562" s="143">
        <f t="shared" si="226"/>
        <v>73896.174485537413</v>
      </c>
      <c r="R562" s="111">
        <v>0.13</v>
      </c>
      <c r="S562" s="139">
        <f t="shared" si="227"/>
        <v>83502.677168657276</v>
      </c>
      <c r="T562" s="428"/>
      <c r="U562" s="147">
        <f t="shared" si="228"/>
        <v>83502.677168657276</v>
      </c>
      <c r="V562" s="290"/>
      <c r="W562" s="115"/>
      <c r="X562" s="116"/>
      <c r="Y562" s="116"/>
      <c r="Z562" s="116" t="s">
        <v>115</v>
      </c>
      <c r="AA562" s="116"/>
      <c r="AB562" s="116"/>
      <c r="AC562" s="116"/>
      <c r="AD562" s="117"/>
      <c r="AE562" s="296"/>
      <c r="AF562" s="124" t="str">
        <f t="shared" si="205"/>
        <v/>
      </c>
      <c r="AG562" s="125" t="str">
        <f t="shared" si="206"/>
        <v/>
      </c>
      <c r="AH562" s="125" t="str">
        <f t="shared" si="207"/>
        <v/>
      </c>
      <c r="AI562" s="125">
        <f t="shared" ca="1" si="208"/>
        <v>4804.0113505125973</v>
      </c>
      <c r="AJ562" s="125" t="str">
        <f t="shared" si="209"/>
        <v/>
      </c>
      <c r="AK562" s="125" t="str">
        <f t="shared" si="210"/>
        <v/>
      </c>
      <c r="AL562" s="125" t="str">
        <f t="shared" si="211"/>
        <v/>
      </c>
      <c r="AM562" s="126" t="str">
        <f t="shared" si="212"/>
        <v/>
      </c>
      <c r="AN562" s="342">
        <f t="shared" ca="1" si="213"/>
        <v>4804.0113505125973</v>
      </c>
      <c r="AO562" s="290"/>
      <c r="AP562" s="503" t="str">
        <f t="shared" si="214"/>
        <v/>
      </c>
      <c r="AQ562" s="504" t="str">
        <f t="shared" si="215"/>
        <v/>
      </c>
      <c r="AR562" s="504" t="str">
        <f t="shared" si="216"/>
        <v/>
      </c>
      <c r="AS562" s="504">
        <f t="shared" ca="1" si="217"/>
        <v>83502.677168657276</v>
      </c>
      <c r="AT562" s="504" t="str">
        <f t="shared" si="218"/>
        <v/>
      </c>
      <c r="AU562" s="504" t="str">
        <f t="shared" si="219"/>
        <v/>
      </c>
      <c r="AV562" s="504" t="str">
        <f t="shared" si="220"/>
        <v/>
      </c>
      <c r="AW562" s="504" t="str">
        <f t="shared" si="221"/>
        <v/>
      </c>
      <c r="AX562" s="507">
        <f t="shared" ca="1" si="222"/>
        <v>83502.677168657276</v>
      </c>
      <c r="AY562" s="290"/>
    </row>
    <row r="563" spans="1:51" x14ac:dyDescent="0.35">
      <c r="A563" s="290"/>
      <c r="B563" s="476" t="s">
        <v>781</v>
      </c>
      <c r="C563" s="477" t="s">
        <v>3067</v>
      </c>
      <c r="D563" s="103" t="s">
        <v>254</v>
      </c>
      <c r="E563" s="103"/>
      <c r="F563" s="360" t="s">
        <v>119</v>
      </c>
      <c r="G563" s="360">
        <v>250</v>
      </c>
      <c r="H563" s="360"/>
      <c r="I563" s="360" t="s">
        <v>1005</v>
      </c>
      <c r="J563" s="104"/>
      <c r="K563" s="431">
        <v>95.291300000000007</v>
      </c>
      <c r="L563" s="138" t="str">
        <f t="shared" si="223"/>
        <v/>
      </c>
      <c r="M563" s="139">
        <f t="shared" si="225"/>
        <v>0</v>
      </c>
      <c r="N563" s="140">
        <f t="shared" si="224"/>
        <v>562.2901726186077</v>
      </c>
      <c r="O563" s="337">
        <f t="shared" si="229"/>
        <v>53581.361526051536</v>
      </c>
      <c r="P563" s="109">
        <v>1</v>
      </c>
      <c r="Q563" s="143">
        <f t="shared" si="226"/>
        <v>53581.361526051536</v>
      </c>
      <c r="R563" s="111">
        <v>0.13</v>
      </c>
      <c r="S563" s="139">
        <f t="shared" si="227"/>
        <v>60546.938524438228</v>
      </c>
      <c r="T563" s="428"/>
      <c r="U563" s="147">
        <f t="shared" si="228"/>
        <v>60546.938524438228</v>
      </c>
      <c r="V563" s="290"/>
      <c r="W563" s="115"/>
      <c r="X563" s="116"/>
      <c r="Y563" s="116"/>
      <c r="Z563" s="116" t="s">
        <v>115</v>
      </c>
      <c r="AA563" s="116"/>
      <c r="AB563" s="116"/>
      <c r="AC563" s="116"/>
      <c r="AD563" s="117"/>
      <c r="AE563" s="296"/>
      <c r="AF563" s="124" t="str">
        <f t="shared" si="205"/>
        <v/>
      </c>
      <c r="AG563" s="125" t="str">
        <f t="shared" si="206"/>
        <v/>
      </c>
      <c r="AH563" s="125" t="str">
        <f t="shared" si="207"/>
        <v/>
      </c>
      <c r="AI563" s="125">
        <f t="shared" ca="1" si="208"/>
        <v>4804.0113505125973</v>
      </c>
      <c r="AJ563" s="125" t="str">
        <f t="shared" si="209"/>
        <v/>
      </c>
      <c r="AK563" s="125" t="str">
        <f t="shared" si="210"/>
        <v/>
      </c>
      <c r="AL563" s="125" t="str">
        <f t="shared" si="211"/>
        <v/>
      </c>
      <c r="AM563" s="126" t="str">
        <f t="shared" si="212"/>
        <v/>
      </c>
      <c r="AN563" s="342">
        <f t="shared" ca="1" si="213"/>
        <v>4804.0113505125973</v>
      </c>
      <c r="AO563" s="290"/>
      <c r="AP563" s="503" t="str">
        <f t="shared" si="214"/>
        <v/>
      </c>
      <c r="AQ563" s="504" t="str">
        <f t="shared" si="215"/>
        <v/>
      </c>
      <c r="AR563" s="504" t="str">
        <f t="shared" si="216"/>
        <v/>
      </c>
      <c r="AS563" s="504">
        <f t="shared" ca="1" si="217"/>
        <v>60546.938524438228</v>
      </c>
      <c r="AT563" s="504" t="str">
        <f t="shared" si="218"/>
        <v/>
      </c>
      <c r="AU563" s="504" t="str">
        <f t="shared" si="219"/>
        <v/>
      </c>
      <c r="AV563" s="504" t="str">
        <f t="shared" si="220"/>
        <v/>
      </c>
      <c r="AW563" s="504" t="str">
        <f t="shared" si="221"/>
        <v/>
      </c>
      <c r="AX563" s="507">
        <f t="shared" ca="1" si="222"/>
        <v>60546.938524438228</v>
      </c>
      <c r="AY563" s="290"/>
    </row>
    <row r="564" spans="1:51" x14ac:dyDescent="0.35">
      <c r="A564" s="290"/>
      <c r="B564" s="476" t="s">
        <v>782</v>
      </c>
      <c r="C564" s="477" t="s">
        <v>3068</v>
      </c>
      <c r="D564" s="103" t="s">
        <v>254</v>
      </c>
      <c r="E564" s="103"/>
      <c r="F564" s="360" t="s">
        <v>119</v>
      </c>
      <c r="G564" s="360">
        <v>250</v>
      </c>
      <c r="H564" s="360"/>
      <c r="I564" s="360" t="s">
        <v>1005</v>
      </c>
      <c r="J564" s="104"/>
      <c r="K564" s="431">
        <v>71.226200000000006</v>
      </c>
      <c r="L564" s="138" t="str">
        <f t="shared" si="223"/>
        <v/>
      </c>
      <c r="M564" s="139">
        <f t="shared" si="225"/>
        <v>0</v>
      </c>
      <c r="N564" s="140">
        <f t="shared" si="224"/>
        <v>562.2901726186077</v>
      </c>
      <c r="O564" s="337">
        <f t="shared" si="229"/>
        <v>40049.792292967482</v>
      </c>
      <c r="P564" s="109">
        <v>1</v>
      </c>
      <c r="Q564" s="143">
        <f t="shared" si="226"/>
        <v>40049.792292967482</v>
      </c>
      <c r="R564" s="111">
        <v>0.13</v>
      </c>
      <c r="S564" s="139">
        <f t="shared" si="227"/>
        <v>45256.265291053249</v>
      </c>
      <c r="T564" s="428"/>
      <c r="U564" s="147">
        <f t="shared" si="228"/>
        <v>45256.265291053249</v>
      </c>
      <c r="V564" s="290"/>
      <c r="W564" s="115"/>
      <c r="X564" s="116"/>
      <c r="Y564" s="116"/>
      <c r="Z564" s="116" t="s">
        <v>115</v>
      </c>
      <c r="AA564" s="116"/>
      <c r="AB564" s="116"/>
      <c r="AC564" s="116"/>
      <c r="AD564" s="117"/>
      <c r="AE564" s="296"/>
      <c r="AF564" s="124" t="str">
        <f t="shared" si="205"/>
        <v/>
      </c>
      <c r="AG564" s="125" t="str">
        <f t="shared" si="206"/>
        <v/>
      </c>
      <c r="AH564" s="125" t="str">
        <f t="shared" si="207"/>
        <v/>
      </c>
      <c r="AI564" s="125">
        <f t="shared" ca="1" si="208"/>
        <v>4804.0113505125973</v>
      </c>
      <c r="AJ564" s="125" t="str">
        <f t="shared" si="209"/>
        <v/>
      </c>
      <c r="AK564" s="125" t="str">
        <f t="shared" si="210"/>
        <v/>
      </c>
      <c r="AL564" s="125" t="str">
        <f t="shared" si="211"/>
        <v/>
      </c>
      <c r="AM564" s="126" t="str">
        <f t="shared" si="212"/>
        <v/>
      </c>
      <c r="AN564" s="342">
        <f t="shared" ca="1" si="213"/>
        <v>4804.0113505125973</v>
      </c>
      <c r="AO564" s="290"/>
      <c r="AP564" s="503" t="str">
        <f t="shared" si="214"/>
        <v/>
      </c>
      <c r="AQ564" s="504" t="str">
        <f t="shared" si="215"/>
        <v/>
      </c>
      <c r="AR564" s="504" t="str">
        <f t="shared" si="216"/>
        <v/>
      </c>
      <c r="AS564" s="504">
        <f t="shared" ca="1" si="217"/>
        <v>45256.265291053249</v>
      </c>
      <c r="AT564" s="504" t="str">
        <f t="shared" si="218"/>
        <v/>
      </c>
      <c r="AU564" s="504" t="str">
        <f t="shared" si="219"/>
        <v/>
      </c>
      <c r="AV564" s="504" t="str">
        <f t="shared" si="220"/>
        <v/>
      </c>
      <c r="AW564" s="504" t="str">
        <f t="shared" si="221"/>
        <v/>
      </c>
      <c r="AX564" s="507">
        <f t="shared" ca="1" si="222"/>
        <v>45256.265291053249</v>
      </c>
      <c r="AY564" s="290"/>
    </row>
    <row r="565" spans="1:51" x14ac:dyDescent="0.35">
      <c r="A565" s="290"/>
      <c r="B565" s="476" t="s">
        <v>783</v>
      </c>
      <c r="C565" s="477" t="s">
        <v>3068</v>
      </c>
      <c r="D565" s="103" t="s">
        <v>254</v>
      </c>
      <c r="E565" s="103"/>
      <c r="F565" s="360" t="s">
        <v>119</v>
      </c>
      <c r="G565" s="360">
        <v>250</v>
      </c>
      <c r="H565" s="360"/>
      <c r="I565" s="360" t="s">
        <v>1005</v>
      </c>
      <c r="J565" s="104"/>
      <c r="K565" s="431">
        <v>88.077699999999993</v>
      </c>
      <c r="L565" s="138" t="str">
        <f t="shared" si="223"/>
        <v/>
      </c>
      <c r="M565" s="139">
        <f t="shared" si="225"/>
        <v>0</v>
      </c>
      <c r="N565" s="140">
        <f t="shared" si="224"/>
        <v>562.2901726186077</v>
      </c>
      <c r="O565" s="337">
        <f t="shared" si="229"/>
        <v>49525.225136849942</v>
      </c>
      <c r="P565" s="109">
        <v>1</v>
      </c>
      <c r="Q565" s="143">
        <f t="shared" si="226"/>
        <v>49525.225136849942</v>
      </c>
      <c r="R565" s="111">
        <v>0.13</v>
      </c>
      <c r="S565" s="139">
        <f t="shared" si="227"/>
        <v>55963.504404640429</v>
      </c>
      <c r="T565" s="428"/>
      <c r="U565" s="147">
        <f t="shared" si="228"/>
        <v>55963.504404640429</v>
      </c>
      <c r="V565" s="290"/>
      <c r="W565" s="115"/>
      <c r="X565" s="116"/>
      <c r="Y565" s="116"/>
      <c r="Z565" s="116" t="s">
        <v>115</v>
      </c>
      <c r="AA565" s="116"/>
      <c r="AB565" s="116"/>
      <c r="AC565" s="116"/>
      <c r="AD565" s="117"/>
      <c r="AE565" s="296"/>
      <c r="AF565" s="124" t="str">
        <f t="shared" si="205"/>
        <v/>
      </c>
      <c r="AG565" s="125" t="str">
        <f t="shared" si="206"/>
        <v/>
      </c>
      <c r="AH565" s="125" t="str">
        <f t="shared" si="207"/>
        <v/>
      </c>
      <c r="AI565" s="125">
        <f t="shared" ca="1" si="208"/>
        <v>4804.0113505125973</v>
      </c>
      <c r="AJ565" s="125" t="str">
        <f t="shared" si="209"/>
        <v/>
      </c>
      <c r="AK565" s="125" t="str">
        <f t="shared" si="210"/>
        <v/>
      </c>
      <c r="AL565" s="125" t="str">
        <f t="shared" si="211"/>
        <v/>
      </c>
      <c r="AM565" s="126" t="str">
        <f t="shared" si="212"/>
        <v/>
      </c>
      <c r="AN565" s="342">
        <f t="shared" ca="1" si="213"/>
        <v>4804.0113505125973</v>
      </c>
      <c r="AO565" s="290"/>
      <c r="AP565" s="503" t="str">
        <f t="shared" si="214"/>
        <v/>
      </c>
      <c r="AQ565" s="504" t="str">
        <f t="shared" si="215"/>
        <v/>
      </c>
      <c r="AR565" s="504" t="str">
        <f t="shared" si="216"/>
        <v/>
      </c>
      <c r="AS565" s="504">
        <f t="shared" ca="1" si="217"/>
        <v>55963.504404640429</v>
      </c>
      <c r="AT565" s="504" t="str">
        <f t="shared" si="218"/>
        <v/>
      </c>
      <c r="AU565" s="504" t="str">
        <f t="shared" si="219"/>
        <v/>
      </c>
      <c r="AV565" s="504" t="str">
        <f t="shared" si="220"/>
        <v/>
      </c>
      <c r="AW565" s="504" t="str">
        <f t="shared" si="221"/>
        <v/>
      </c>
      <c r="AX565" s="507">
        <f t="shared" ca="1" si="222"/>
        <v>55963.504404640429</v>
      </c>
      <c r="AY565" s="290"/>
    </row>
    <row r="566" spans="1:51" x14ac:dyDescent="0.35">
      <c r="A566" s="290"/>
      <c r="B566" s="476" t="s">
        <v>784</v>
      </c>
      <c r="C566" s="477" t="s">
        <v>3069</v>
      </c>
      <c r="D566" s="103" t="s">
        <v>254</v>
      </c>
      <c r="E566" s="103"/>
      <c r="F566" s="360" t="s">
        <v>119</v>
      </c>
      <c r="G566" s="360">
        <v>250</v>
      </c>
      <c r="H566" s="360"/>
      <c r="I566" s="360" t="s">
        <v>1005</v>
      </c>
      <c r="J566" s="104"/>
      <c r="K566" s="431">
        <v>57.395800000000001</v>
      </c>
      <c r="L566" s="138" t="str">
        <f t="shared" si="223"/>
        <v/>
      </c>
      <c r="M566" s="139">
        <f t="shared" si="225"/>
        <v>0</v>
      </c>
      <c r="N566" s="140">
        <f t="shared" si="224"/>
        <v>562.2901726186077</v>
      </c>
      <c r="O566" s="337">
        <f t="shared" si="229"/>
        <v>32273.094289583085</v>
      </c>
      <c r="P566" s="109">
        <v>1</v>
      </c>
      <c r="Q566" s="143">
        <f t="shared" si="226"/>
        <v>32273.094289583085</v>
      </c>
      <c r="R566" s="111">
        <v>0.13</v>
      </c>
      <c r="S566" s="139">
        <f t="shared" si="227"/>
        <v>36468.596547228881</v>
      </c>
      <c r="T566" s="428"/>
      <c r="U566" s="147">
        <f t="shared" si="228"/>
        <v>36468.596547228881</v>
      </c>
      <c r="V566" s="290"/>
      <c r="W566" s="115"/>
      <c r="X566" s="116"/>
      <c r="Y566" s="116"/>
      <c r="Z566" s="116" t="s">
        <v>115</v>
      </c>
      <c r="AA566" s="116"/>
      <c r="AB566" s="116"/>
      <c r="AC566" s="116"/>
      <c r="AD566" s="117"/>
      <c r="AE566" s="296"/>
      <c r="AF566" s="124" t="str">
        <f t="shared" si="205"/>
        <v/>
      </c>
      <c r="AG566" s="125" t="str">
        <f t="shared" si="206"/>
        <v/>
      </c>
      <c r="AH566" s="125" t="str">
        <f t="shared" si="207"/>
        <v/>
      </c>
      <c r="AI566" s="125">
        <f t="shared" ca="1" si="208"/>
        <v>4804.0113505125973</v>
      </c>
      <c r="AJ566" s="125" t="str">
        <f t="shared" si="209"/>
        <v/>
      </c>
      <c r="AK566" s="125" t="str">
        <f t="shared" si="210"/>
        <v/>
      </c>
      <c r="AL566" s="125" t="str">
        <f t="shared" si="211"/>
        <v/>
      </c>
      <c r="AM566" s="126" t="str">
        <f t="shared" si="212"/>
        <v/>
      </c>
      <c r="AN566" s="342">
        <f t="shared" ca="1" si="213"/>
        <v>4804.0113505125973</v>
      </c>
      <c r="AO566" s="290"/>
      <c r="AP566" s="503" t="str">
        <f t="shared" si="214"/>
        <v/>
      </c>
      <c r="AQ566" s="504" t="str">
        <f t="shared" si="215"/>
        <v/>
      </c>
      <c r="AR566" s="504" t="str">
        <f t="shared" si="216"/>
        <v/>
      </c>
      <c r="AS566" s="504">
        <f t="shared" ca="1" si="217"/>
        <v>36468.596547228881</v>
      </c>
      <c r="AT566" s="504" t="str">
        <f t="shared" si="218"/>
        <v/>
      </c>
      <c r="AU566" s="504" t="str">
        <f t="shared" si="219"/>
        <v/>
      </c>
      <c r="AV566" s="504" t="str">
        <f t="shared" si="220"/>
        <v/>
      </c>
      <c r="AW566" s="504" t="str">
        <f t="shared" si="221"/>
        <v/>
      </c>
      <c r="AX566" s="507">
        <f t="shared" ca="1" si="222"/>
        <v>36468.596547228881</v>
      </c>
      <c r="AY566" s="290"/>
    </row>
    <row r="567" spans="1:51" x14ac:dyDescent="0.35">
      <c r="A567" s="290"/>
      <c r="B567" s="476" t="s">
        <v>785</v>
      </c>
      <c r="C567" s="477" t="s">
        <v>3069</v>
      </c>
      <c r="D567" s="103" t="s">
        <v>254</v>
      </c>
      <c r="E567" s="103"/>
      <c r="F567" s="360" t="s">
        <v>119</v>
      </c>
      <c r="G567" s="360">
        <v>250</v>
      </c>
      <c r="H567" s="360"/>
      <c r="I567" s="360" t="s">
        <v>1005</v>
      </c>
      <c r="J567" s="104"/>
      <c r="K567" s="431">
        <v>86.029200000000003</v>
      </c>
      <c r="L567" s="138" t="str">
        <f t="shared" si="223"/>
        <v/>
      </c>
      <c r="M567" s="139">
        <f t="shared" si="225"/>
        <v>0</v>
      </c>
      <c r="N567" s="140">
        <f t="shared" si="224"/>
        <v>562.2901726186077</v>
      </c>
      <c r="O567" s="337">
        <f t="shared" si="229"/>
        <v>48373.373718240728</v>
      </c>
      <c r="P567" s="109">
        <v>1</v>
      </c>
      <c r="Q567" s="143">
        <f t="shared" si="226"/>
        <v>48373.373718240728</v>
      </c>
      <c r="R567" s="111">
        <v>0.13</v>
      </c>
      <c r="S567" s="139">
        <f t="shared" si="227"/>
        <v>54661.912301612014</v>
      </c>
      <c r="T567" s="428"/>
      <c r="U567" s="147">
        <f t="shared" si="228"/>
        <v>54661.912301612014</v>
      </c>
      <c r="V567" s="290"/>
      <c r="W567" s="115"/>
      <c r="X567" s="116"/>
      <c r="Y567" s="116"/>
      <c r="Z567" s="116" t="s">
        <v>115</v>
      </c>
      <c r="AA567" s="116"/>
      <c r="AB567" s="116"/>
      <c r="AC567" s="116"/>
      <c r="AD567" s="117"/>
      <c r="AE567" s="296"/>
      <c r="AF567" s="124" t="str">
        <f t="shared" si="205"/>
        <v/>
      </c>
      <c r="AG567" s="125" t="str">
        <f t="shared" si="206"/>
        <v/>
      </c>
      <c r="AH567" s="125" t="str">
        <f t="shared" si="207"/>
        <v/>
      </c>
      <c r="AI567" s="125">
        <f t="shared" ca="1" si="208"/>
        <v>4804.0113505125973</v>
      </c>
      <c r="AJ567" s="125" t="str">
        <f t="shared" si="209"/>
        <v/>
      </c>
      <c r="AK567" s="125" t="str">
        <f t="shared" si="210"/>
        <v/>
      </c>
      <c r="AL567" s="125" t="str">
        <f t="shared" si="211"/>
        <v/>
      </c>
      <c r="AM567" s="126" t="str">
        <f t="shared" si="212"/>
        <v/>
      </c>
      <c r="AN567" s="342">
        <f t="shared" ca="1" si="213"/>
        <v>4804.0113505125973</v>
      </c>
      <c r="AO567" s="290"/>
      <c r="AP567" s="503" t="str">
        <f t="shared" si="214"/>
        <v/>
      </c>
      <c r="AQ567" s="504" t="str">
        <f t="shared" si="215"/>
        <v/>
      </c>
      <c r="AR567" s="504" t="str">
        <f t="shared" si="216"/>
        <v/>
      </c>
      <c r="AS567" s="504">
        <f t="shared" ca="1" si="217"/>
        <v>54661.912301612014</v>
      </c>
      <c r="AT567" s="504" t="str">
        <f t="shared" si="218"/>
        <v/>
      </c>
      <c r="AU567" s="504" t="str">
        <f t="shared" si="219"/>
        <v/>
      </c>
      <c r="AV567" s="504" t="str">
        <f t="shared" si="220"/>
        <v/>
      </c>
      <c r="AW567" s="504" t="str">
        <f t="shared" si="221"/>
        <v/>
      </c>
      <c r="AX567" s="507">
        <f t="shared" ca="1" si="222"/>
        <v>54661.912301612014</v>
      </c>
      <c r="AY567" s="290"/>
    </row>
    <row r="568" spans="1:51" x14ac:dyDescent="0.35">
      <c r="A568" s="290"/>
      <c r="B568" s="476" t="s">
        <v>786</v>
      </c>
      <c r="C568" s="477" t="s">
        <v>3070</v>
      </c>
      <c r="D568" s="103" t="s">
        <v>254</v>
      </c>
      <c r="E568" s="103"/>
      <c r="F568" s="360" t="s">
        <v>403</v>
      </c>
      <c r="G568" s="360">
        <v>375</v>
      </c>
      <c r="H568" s="360"/>
      <c r="I568" s="360" t="s">
        <v>2447</v>
      </c>
      <c r="J568" s="104"/>
      <c r="K568" s="431">
        <v>137.72200000000001</v>
      </c>
      <c r="L568" s="138" t="str">
        <f t="shared" si="223"/>
        <v/>
      </c>
      <c r="M568" s="139">
        <f t="shared" si="225"/>
        <v>0</v>
      </c>
      <c r="N568" s="140">
        <f t="shared" si="224"/>
        <v>988.69413250924413</v>
      </c>
      <c r="O568" s="337">
        <f t="shared" si="229"/>
        <v>136164.93331743812</v>
      </c>
      <c r="P568" s="109">
        <v>1</v>
      </c>
      <c r="Q568" s="143">
        <f t="shared" si="226"/>
        <v>136164.93331743812</v>
      </c>
      <c r="R568" s="111">
        <v>0.13</v>
      </c>
      <c r="S568" s="139">
        <f t="shared" si="227"/>
        <v>153866.37464870507</v>
      </c>
      <c r="T568" s="428"/>
      <c r="U568" s="147">
        <f t="shared" si="228"/>
        <v>153866.37464870507</v>
      </c>
      <c r="V568" s="290"/>
      <c r="W568" s="115"/>
      <c r="X568" s="116"/>
      <c r="Y568" s="116"/>
      <c r="Z568" s="116" t="s">
        <v>115</v>
      </c>
      <c r="AA568" s="116"/>
      <c r="AB568" s="116"/>
      <c r="AC568" s="116"/>
      <c r="AD568" s="117"/>
      <c r="AE568" s="296"/>
      <c r="AF568" s="124" t="str">
        <f t="shared" si="205"/>
        <v/>
      </c>
      <c r="AG568" s="125" t="str">
        <f t="shared" si="206"/>
        <v/>
      </c>
      <c r="AH568" s="125" t="str">
        <f t="shared" si="207"/>
        <v/>
      </c>
      <c r="AI568" s="125">
        <f t="shared" ca="1" si="208"/>
        <v>4804.0113505125973</v>
      </c>
      <c r="AJ568" s="125" t="str">
        <f t="shared" si="209"/>
        <v/>
      </c>
      <c r="AK568" s="125" t="str">
        <f t="shared" si="210"/>
        <v/>
      </c>
      <c r="AL568" s="125" t="str">
        <f t="shared" si="211"/>
        <v/>
      </c>
      <c r="AM568" s="126" t="str">
        <f t="shared" si="212"/>
        <v/>
      </c>
      <c r="AN568" s="342">
        <f t="shared" ca="1" si="213"/>
        <v>4804.0113505125973</v>
      </c>
      <c r="AO568" s="290"/>
      <c r="AP568" s="503" t="str">
        <f t="shared" si="214"/>
        <v/>
      </c>
      <c r="AQ568" s="504" t="str">
        <f t="shared" si="215"/>
        <v/>
      </c>
      <c r="AR568" s="504" t="str">
        <f t="shared" si="216"/>
        <v/>
      </c>
      <c r="AS568" s="504">
        <f t="shared" ca="1" si="217"/>
        <v>153866.37464870507</v>
      </c>
      <c r="AT568" s="504" t="str">
        <f t="shared" si="218"/>
        <v/>
      </c>
      <c r="AU568" s="504" t="str">
        <f t="shared" si="219"/>
        <v/>
      </c>
      <c r="AV568" s="504" t="str">
        <f t="shared" si="220"/>
        <v/>
      </c>
      <c r="AW568" s="504" t="str">
        <f t="shared" si="221"/>
        <v/>
      </c>
      <c r="AX568" s="507">
        <f t="shared" ca="1" si="222"/>
        <v>153866.37464870507</v>
      </c>
      <c r="AY568" s="290"/>
    </row>
    <row r="569" spans="1:51" x14ac:dyDescent="0.35">
      <c r="A569" s="290"/>
      <c r="B569" s="476" t="s">
        <v>787</v>
      </c>
      <c r="C569" s="477" t="s">
        <v>3070</v>
      </c>
      <c r="D569" s="103" t="s">
        <v>254</v>
      </c>
      <c r="E569" s="103"/>
      <c r="F569" s="360" t="s">
        <v>403</v>
      </c>
      <c r="G569" s="360">
        <v>375</v>
      </c>
      <c r="H569" s="360"/>
      <c r="I569" s="360" t="s">
        <v>2447</v>
      </c>
      <c r="J569" s="104"/>
      <c r="K569" s="431">
        <v>341.88499999999999</v>
      </c>
      <c r="L569" s="138" t="str">
        <f t="shared" si="223"/>
        <v/>
      </c>
      <c r="M569" s="139">
        <f t="shared" si="225"/>
        <v>0</v>
      </c>
      <c r="N569" s="140">
        <f t="shared" si="224"/>
        <v>988.69413250924413</v>
      </c>
      <c r="O569" s="337">
        <f t="shared" si="229"/>
        <v>338019.69349292293</v>
      </c>
      <c r="P569" s="109">
        <v>1</v>
      </c>
      <c r="Q569" s="143">
        <f t="shared" si="226"/>
        <v>338019.69349292293</v>
      </c>
      <c r="R569" s="111">
        <v>0.13</v>
      </c>
      <c r="S569" s="139">
        <f t="shared" si="227"/>
        <v>381962.25364700286</v>
      </c>
      <c r="T569" s="428"/>
      <c r="U569" s="147">
        <f t="shared" si="228"/>
        <v>381962.25364700286</v>
      </c>
      <c r="V569" s="290"/>
      <c r="W569" s="115"/>
      <c r="X569" s="116"/>
      <c r="Y569" s="116"/>
      <c r="Z569" s="116" t="s">
        <v>115</v>
      </c>
      <c r="AA569" s="116"/>
      <c r="AB569" s="116"/>
      <c r="AC569" s="116"/>
      <c r="AD569" s="117"/>
      <c r="AE569" s="296"/>
      <c r="AF569" s="124" t="str">
        <f t="shared" si="205"/>
        <v/>
      </c>
      <c r="AG569" s="125" t="str">
        <f t="shared" si="206"/>
        <v/>
      </c>
      <c r="AH569" s="125" t="str">
        <f t="shared" si="207"/>
        <v/>
      </c>
      <c r="AI569" s="125">
        <f t="shared" ca="1" si="208"/>
        <v>4804.0113505125973</v>
      </c>
      <c r="AJ569" s="125" t="str">
        <f t="shared" si="209"/>
        <v/>
      </c>
      <c r="AK569" s="125" t="str">
        <f t="shared" si="210"/>
        <v/>
      </c>
      <c r="AL569" s="125" t="str">
        <f t="shared" si="211"/>
        <v/>
      </c>
      <c r="AM569" s="126" t="str">
        <f t="shared" si="212"/>
        <v/>
      </c>
      <c r="AN569" s="342">
        <f t="shared" ca="1" si="213"/>
        <v>4804.0113505125973</v>
      </c>
      <c r="AO569" s="290"/>
      <c r="AP569" s="503" t="str">
        <f t="shared" si="214"/>
        <v/>
      </c>
      <c r="AQ569" s="504" t="str">
        <f t="shared" si="215"/>
        <v/>
      </c>
      <c r="AR569" s="504" t="str">
        <f t="shared" si="216"/>
        <v/>
      </c>
      <c r="AS569" s="504">
        <f t="shared" ca="1" si="217"/>
        <v>381962.25364700286</v>
      </c>
      <c r="AT569" s="504" t="str">
        <f t="shared" si="218"/>
        <v/>
      </c>
      <c r="AU569" s="504" t="str">
        <f t="shared" si="219"/>
        <v/>
      </c>
      <c r="AV569" s="504" t="str">
        <f t="shared" si="220"/>
        <v/>
      </c>
      <c r="AW569" s="504" t="str">
        <f t="shared" si="221"/>
        <v/>
      </c>
      <c r="AX569" s="507">
        <f t="shared" ca="1" si="222"/>
        <v>381962.25364700286</v>
      </c>
      <c r="AY569" s="290"/>
    </row>
    <row r="570" spans="1:51" x14ac:dyDescent="0.35">
      <c r="A570" s="290"/>
      <c r="B570" s="476" t="s">
        <v>788</v>
      </c>
      <c r="C570" s="477" t="s">
        <v>3071</v>
      </c>
      <c r="D570" s="103" t="s">
        <v>254</v>
      </c>
      <c r="E570" s="103"/>
      <c r="F570" s="360" t="s">
        <v>119</v>
      </c>
      <c r="G570" s="360">
        <v>300</v>
      </c>
      <c r="H570" s="360"/>
      <c r="I570" s="360" t="s">
        <v>1006</v>
      </c>
      <c r="J570" s="104"/>
      <c r="K570" s="431">
        <v>136.029</v>
      </c>
      <c r="L570" s="138" t="str">
        <f t="shared" si="223"/>
        <v/>
      </c>
      <c r="M570" s="139">
        <f t="shared" si="225"/>
        <v>0</v>
      </c>
      <c r="N570" s="140">
        <f t="shared" si="224"/>
        <v>692.70147300228837</v>
      </c>
      <c r="O570" s="337">
        <f t="shared" si="229"/>
        <v>94227.488671028288</v>
      </c>
      <c r="P570" s="109">
        <v>1</v>
      </c>
      <c r="Q570" s="143">
        <f t="shared" si="226"/>
        <v>94227.488671028288</v>
      </c>
      <c r="R570" s="111">
        <v>0.13</v>
      </c>
      <c r="S570" s="139">
        <f t="shared" si="227"/>
        <v>106477.06219826195</v>
      </c>
      <c r="T570" s="428"/>
      <c r="U570" s="147">
        <f t="shared" si="228"/>
        <v>106477.06219826195</v>
      </c>
      <c r="V570" s="290"/>
      <c r="W570" s="115"/>
      <c r="X570" s="116"/>
      <c r="Y570" s="116"/>
      <c r="Z570" s="116" t="s">
        <v>115</v>
      </c>
      <c r="AA570" s="116"/>
      <c r="AB570" s="116"/>
      <c r="AC570" s="116"/>
      <c r="AD570" s="117"/>
      <c r="AE570" s="296"/>
      <c r="AF570" s="124" t="str">
        <f t="shared" si="205"/>
        <v/>
      </c>
      <c r="AG570" s="125" t="str">
        <f t="shared" si="206"/>
        <v/>
      </c>
      <c r="AH570" s="125" t="str">
        <f t="shared" si="207"/>
        <v/>
      </c>
      <c r="AI570" s="125">
        <f t="shared" ca="1" si="208"/>
        <v>4804.0113505125973</v>
      </c>
      <c r="AJ570" s="125" t="str">
        <f t="shared" si="209"/>
        <v/>
      </c>
      <c r="AK570" s="125" t="str">
        <f t="shared" si="210"/>
        <v/>
      </c>
      <c r="AL570" s="125" t="str">
        <f t="shared" si="211"/>
        <v/>
      </c>
      <c r="AM570" s="126" t="str">
        <f t="shared" si="212"/>
        <v/>
      </c>
      <c r="AN570" s="342">
        <f t="shared" ca="1" si="213"/>
        <v>4804.0113505125973</v>
      </c>
      <c r="AO570" s="290"/>
      <c r="AP570" s="503" t="str">
        <f t="shared" si="214"/>
        <v/>
      </c>
      <c r="AQ570" s="504" t="str">
        <f t="shared" si="215"/>
        <v/>
      </c>
      <c r="AR570" s="504" t="str">
        <f t="shared" si="216"/>
        <v/>
      </c>
      <c r="AS570" s="504">
        <f t="shared" ca="1" si="217"/>
        <v>106477.06219826195</v>
      </c>
      <c r="AT570" s="504" t="str">
        <f t="shared" si="218"/>
        <v/>
      </c>
      <c r="AU570" s="504" t="str">
        <f t="shared" si="219"/>
        <v/>
      </c>
      <c r="AV570" s="504" t="str">
        <f t="shared" si="220"/>
        <v/>
      </c>
      <c r="AW570" s="504" t="str">
        <f t="shared" si="221"/>
        <v/>
      </c>
      <c r="AX570" s="507">
        <f t="shared" ca="1" si="222"/>
        <v>106477.06219826195</v>
      </c>
      <c r="AY570" s="290"/>
    </row>
    <row r="571" spans="1:51" x14ac:dyDescent="0.35">
      <c r="A571" s="290"/>
      <c r="B571" s="476" t="s">
        <v>789</v>
      </c>
      <c r="C571" s="477" t="s">
        <v>3071</v>
      </c>
      <c r="D571" s="103" t="s">
        <v>254</v>
      </c>
      <c r="E571" s="103"/>
      <c r="F571" s="360" t="s">
        <v>119</v>
      </c>
      <c r="G571" s="360">
        <v>300</v>
      </c>
      <c r="H571" s="360"/>
      <c r="I571" s="360" t="s">
        <v>1006</v>
      </c>
      <c r="J571" s="104"/>
      <c r="K571" s="431">
        <v>94.754999999999995</v>
      </c>
      <c r="L571" s="138" t="str">
        <f t="shared" si="223"/>
        <v/>
      </c>
      <c r="M571" s="139">
        <f t="shared" si="225"/>
        <v>0</v>
      </c>
      <c r="N571" s="140">
        <f t="shared" si="224"/>
        <v>692.70147300228837</v>
      </c>
      <c r="O571" s="337">
        <f t="shared" si="229"/>
        <v>65636.928074331838</v>
      </c>
      <c r="P571" s="109">
        <v>1</v>
      </c>
      <c r="Q571" s="143">
        <f t="shared" si="226"/>
        <v>65636.928074331838</v>
      </c>
      <c r="R571" s="111">
        <v>0.13</v>
      </c>
      <c r="S571" s="139">
        <f t="shared" si="227"/>
        <v>74169.728723994966</v>
      </c>
      <c r="T571" s="428"/>
      <c r="U571" s="147">
        <f t="shared" si="228"/>
        <v>74169.728723994966</v>
      </c>
      <c r="V571" s="290"/>
      <c r="W571" s="115"/>
      <c r="X571" s="116"/>
      <c r="Y571" s="116"/>
      <c r="Z571" s="116" t="s">
        <v>115</v>
      </c>
      <c r="AA571" s="116"/>
      <c r="AB571" s="116"/>
      <c r="AC571" s="116"/>
      <c r="AD571" s="117"/>
      <c r="AE571" s="296"/>
      <c r="AF571" s="124" t="str">
        <f t="shared" si="205"/>
        <v/>
      </c>
      <c r="AG571" s="125" t="str">
        <f t="shared" si="206"/>
        <v/>
      </c>
      <c r="AH571" s="125" t="str">
        <f t="shared" si="207"/>
        <v/>
      </c>
      <c r="AI571" s="125">
        <f t="shared" ca="1" si="208"/>
        <v>4804.0113505125973</v>
      </c>
      <c r="AJ571" s="125" t="str">
        <f t="shared" si="209"/>
        <v/>
      </c>
      <c r="AK571" s="125" t="str">
        <f t="shared" si="210"/>
        <v/>
      </c>
      <c r="AL571" s="125" t="str">
        <f t="shared" si="211"/>
        <v/>
      </c>
      <c r="AM571" s="126" t="str">
        <f t="shared" si="212"/>
        <v/>
      </c>
      <c r="AN571" s="342">
        <f t="shared" ca="1" si="213"/>
        <v>4804.0113505125973</v>
      </c>
      <c r="AO571" s="290"/>
      <c r="AP571" s="503" t="str">
        <f t="shared" si="214"/>
        <v/>
      </c>
      <c r="AQ571" s="504" t="str">
        <f t="shared" si="215"/>
        <v/>
      </c>
      <c r="AR571" s="504" t="str">
        <f t="shared" si="216"/>
        <v/>
      </c>
      <c r="AS571" s="504">
        <f t="shared" ca="1" si="217"/>
        <v>74169.728723994966</v>
      </c>
      <c r="AT571" s="504" t="str">
        <f t="shared" si="218"/>
        <v/>
      </c>
      <c r="AU571" s="504" t="str">
        <f t="shared" si="219"/>
        <v/>
      </c>
      <c r="AV571" s="504" t="str">
        <f t="shared" si="220"/>
        <v/>
      </c>
      <c r="AW571" s="504" t="str">
        <f t="shared" si="221"/>
        <v/>
      </c>
      <c r="AX571" s="507">
        <f t="shared" ca="1" si="222"/>
        <v>74169.728723994966</v>
      </c>
      <c r="AY571" s="290"/>
    </row>
    <row r="572" spans="1:51" x14ac:dyDescent="0.35">
      <c r="A572" s="290"/>
      <c r="B572" s="476" t="s">
        <v>790</v>
      </c>
      <c r="C572" s="477" t="s">
        <v>3072</v>
      </c>
      <c r="D572" s="103" t="s">
        <v>254</v>
      </c>
      <c r="E572" s="103"/>
      <c r="F572" s="360" t="s">
        <v>119</v>
      </c>
      <c r="G572" s="360">
        <v>300</v>
      </c>
      <c r="H572" s="360"/>
      <c r="I572" s="360" t="s">
        <v>1006</v>
      </c>
      <c r="J572" s="104"/>
      <c r="K572" s="431">
        <v>73.467200000000005</v>
      </c>
      <c r="L572" s="138" t="str">
        <f t="shared" si="223"/>
        <v/>
      </c>
      <c r="M572" s="139">
        <f t="shared" si="225"/>
        <v>0</v>
      </c>
      <c r="N572" s="140">
        <f t="shared" si="224"/>
        <v>692.70147300228837</v>
      </c>
      <c r="O572" s="337">
        <f t="shared" si="229"/>
        <v>50890.837657353724</v>
      </c>
      <c r="P572" s="109">
        <v>1</v>
      </c>
      <c r="Q572" s="143">
        <f t="shared" si="226"/>
        <v>50890.837657353724</v>
      </c>
      <c r="R572" s="111">
        <v>0.13</v>
      </c>
      <c r="S572" s="139">
        <f t="shared" si="227"/>
        <v>57506.646552809703</v>
      </c>
      <c r="T572" s="428"/>
      <c r="U572" s="147">
        <f t="shared" si="228"/>
        <v>57506.646552809703</v>
      </c>
      <c r="V572" s="290"/>
      <c r="W572" s="115"/>
      <c r="X572" s="116"/>
      <c r="Y572" s="116"/>
      <c r="Z572" s="116" t="s">
        <v>115</v>
      </c>
      <c r="AA572" s="116"/>
      <c r="AB572" s="116"/>
      <c r="AC572" s="116"/>
      <c r="AD572" s="117"/>
      <c r="AE572" s="296"/>
      <c r="AF572" s="124" t="str">
        <f t="shared" si="205"/>
        <v/>
      </c>
      <c r="AG572" s="125" t="str">
        <f t="shared" si="206"/>
        <v/>
      </c>
      <c r="AH572" s="125" t="str">
        <f t="shared" si="207"/>
        <v/>
      </c>
      <c r="AI572" s="125">
        <f t="shared" ca="1" si="208"/>
        <v>4804.0113505125973</v>
      </c>
      <c r="AJ572" s="125" t="str">
        <f t="shared" si="209"/>
        <v/>
      </c>
      <c r="AK572" s="125" t="str">
        <f t="shared" si="210"/>
        <v/>
      </c>
      <c r="AL572" s="125" t="str">
        <f t="shared" si="211"/>
        <v/>
      </c>
      <c r="AM572" s="126" t="str">
        <f t="shared" si="212"/>
        <v/>
      </c>
      <c r="AN572" s="342">
        <f t="shared" ca="1" si="213"/>
        <v>4804.0113505125973</v>
      </c>
      <c r="AO572" s="290"/>
      <c r="AP572" s="503" t="str">
        <f t="shared" si="214"/>
        <v/>
      </c>
      <c r="AQ572" s="504" t="str">
        <f t="shared" si="215"/>
        <v/>
      </c>
      <c r="AR572" s="504" t="str">
        <f t="shared" si="216"/>
        <v/>
      </c>
      <c r="AS572" s="504">
        <f t="shared" ca="1" si="217"/>
        <v>57506.646552809703</v>
      </c>
      <c r="AT572" s="504" t="str">
        <f t="shared" si="218"/>
        <v/>
      </c>
      <c r="AU572" s="504" t="str">
        <f t="shared" si="219"/>
        <v/>
      </c>
      <c r="AV572" s="504" t="str">
        <f t="shared" si="220"/>
        <v/>
      </c>
      <c r="AW572" s="504" t="str">
        <f t="shared" si="221"/>
        <v/>
      </c>
      <c r="AX572" s="507">
        <f t="shared" ca="1" si="222"/>
        <v>57506.646552809703</v>
      </c>
      <c r="AY572" s="290"/>
    </row>
    <row r="573" spans="1:51" x14ac:dyDescent="0.35">
      <c r="A573" s="290"/>
      <c r="B573" s="476" t="s">
        <v>791</v>
      </c>
      <c r="C573" s="477" t="s">
        <v>3072</v>
      </c>
      <c r="D573" s="103" t="s">
        <v>254</v>
      </c>
      <c r="E573" s="103"/>
      <c r="F573" s="360" t="s">
        <v>119</v>
      </c>
      <c r="G573" s="360">
        <v>300</v>
      </c>
      <c r="H573" s="360"/>
      <c r="I573" s="360" t="s">
        <v>1006</v>
      </c>
      <c r="J573" s="104"/>
      <c r="K573" s="431">
        <v>75.979100000000003</v>
      </c>
      <c r="L573" s="138" t="str">
        <f t="shared" si="223"/>
        <v/>
      </c>
      <c r="M573" s="139">
        <f t="shared" si="225"/>
        <v>0</v>
      </c>
      <c r="N573" s="140">
        <f t="shared" si="224"/>
        <v>692.70147300228837</v>
      </c>
      <c r="O573" s="337">
        <f t="shared" si="229"/>
        <v>52630.834487388172</v>
      </c>
      <c r="P573" s="109">
        <v>1</v>
      </c>
      <c r="Q573" s="143">
        <f t="shared" si="226"/>
        <v>52630.834487388172</v>
      </c>
      <c r="R573" s="111">
        <v>0.13</v>
      </c>
      <c r="S573" s="139">
        <f t="shared" si="227"/>
        <v>59472.842970748628</v>
      </c>
      <c r="T573" s="428"/>
      <c r="U573" s="147">
        <f t="shared" si="228"/>
        <v>59472.842970748628</v>
      </c>
      <c r="V573" s="290"/>
      <c r="W573" s="115"/>
      <c r="X573" s="116"/>
      <c r="Y573" s="116"/>
      <c r="Z573" s="116" t="s">
        <v>115</v>
      </c>
      <c r="AA573" s="116"/>
      <c r="AB573" s="116"/>
      <c r="AC573" s="116"/>
      <c r="AD573" s="117"/>
      <c r="AE573" s="296"/>
      <c r="AF573" s="124" t="str">
        <f t="shared" si="205"/>
        <v/>
      </c>
      <c r="AG573" s="125" t="str">
        <f t="shared" si="206"/>
        <v/>
      </c>
      <c r="AH573" s="125" t="str">
        <f t="shared" si="207"/>
        <v/>
      </c>
      <c r="AI573" s="125">
        <f t="shared" ca="1" si="208"/>
        <v>4804.0113505125973</v>
      </c>
      <c r="AJ573" s="125" t="str">
        <f t="shared" si="209"/>
        <v/>
      </c>
      <c r="AK573" s="125" t="str">
        <f t="shared" si="210"/>
        <v/>
      </c>
      <c r="AL573" s="125" t="str">
        <f t="shared" si="211"/>
        <v/>
      </c>
      <c r="AM573" s="126" t="str">
        <f t="shared" si="212"/>
        <v/>
      </c>
      <c r="AN573" s="342">
        <f t="shared" ca="1" si="213"/>
        <v>4804.0113505125973</v>
      </c>
      <c r="AO573" s="290"/>
      <c r="AP573" s="503" t="str">
        <f t="shared" si="214"/>
        <v/>
      </c>
      <c r="AQ573" s="504" t="str">
        <f t="shared" si="215"/>
        <v/>
      </c>
      <c r="AR573" s="504" t="str">
        <f t="shared" si="216"/>
        <v/>
      </c>
      <c r="AS573" s="504">
        <f t="shared" ca="1" si="217"/>
        <v>59472.842970748628</v>
      </c>
      <c r="AT573" s="504" t="str">
        <f t="shared" si="218"/>
        <v/>
      </c>
      <c r="AU573" s="504" t="str">
        <f t="shared" si="219"/>
        <v/>
      </c>
      <c r="AV573" s="504" t="str">
        <f t="shared" si="220"/>
        <v/>
      </c>
      <c r="AW573" s="504" t="str">
        <f t="shared" si="221"/>
        <v/>
      </c>
      <c r="AX573" s="507">
        <f t="shared" ca="1" si="222"/>
        <v>59472.842970748628</v>
      </c>
      <c r="AY573" s="290"/>
    </row>
    <row r="574" spans="1:51" x14ac:dyDescent="0.35">
      <c r="A574" s="290"/>
      <c r="B574" s="476" t="s">
        <v>792</v>
      </c>
      <c r="C574" s="477" t="s">
        <v>3073</v>
      </c>
      <c r="D574" s="103" t="s">
        <v>254</v>
      </c>
      <c r="E574" s="103"/>
      <c r="F574" s="360" t="s">
        <v>119</v>
      </c>
      <c r="G574" s="360">
        <v>200</v>
      </c>
      <c r="H574" s="360"/>
      <c r="I574" s="360" t="s">
        <v>1003</v>
      </c>
      <c r="J574" s="104"/>
      <c r="K574" s="431">
        <v>60.606900000000003</v>
      </c>
      <c r="L574" s="138" t="str">
        <f t="shared" si="223"/>
        <v/>
      </c>
      <c r="M574" s="139">
        <f t="shared" si="225"/>
        <v>0</v>
      </c>
      <c r="N574" s="140">
        <f t="shared" si="224"/>
        <v>336.63763059084124</v>
      </c>
      <c r="O574" s="337">
        <f t="shared" si="229"/>
        <v>20402.563213456058</v>
      </c>
      <c r="P574" s="109">
        <v>1</v>
      </c>
      <c r="Q574" s="143">
        <f t="shared" si="226"/>
        <v>20402.563213456058</v>
      </c>
      <c r="R574" s="111">
        <v>0.13</v>
      </c>
      <c r="S574" s="139">
        <f t="shared" si="227"/>
        <v>23054.896431205343</v>
      </c>
      <c r="T574" s="428"/>
      <c r="U574" s="147">
        <f t="shared" si="228"/>
        <v>23054.896431205343</v>
      </c>
      <c r="V574" s="290"/>
      <c r="W574" s="115"/>
      <c r="X574" s="116"/>
      <c r="Y574" s="116"/>
      <c r="Z574" s="116" t="s">
        <v>115</v>
      </c>
      <c r="AA574" s="116"/>
      <c r="AB574" s="116"/>
      <c r="AC574" s="116"/>
      <c r="AD574" s="117"/>
      <c r="AE574" s="296"/>
      <c r="AF574" s="124" t="str">
        <f t="shared" si="205"/>
        <v/>
      </c>
      <c r="AG574" s="125" t="str">
        <f t="shared" si="206"/>
        <v/>
      </c>
      <c r="AH574" s="125" t="str">
        <f t="shared" si="207"/>
        <v/>
      </c>
      <c r="AI574" s="125">
        <f t="shared" ca="1" si="208"/>
        <v>4804.0113505125973</v>
      </c>
      <c r="AJ574" s="125" t="str">
        <f t="shared" si="209"/>
        <v/>
      </c>
      <c r="AK574" s="125" t="str">
        <f t="shared" si="210"/>
        <v/>
      </c>
      <c r="AL574" s="125" t="str">
        <f t="shared" si="211"/>
        <v/>
      </c>
      <c r="AM574" s="126" t="str">
        <f t="shared" si="212"/>
        <v/>
      </c>
      <c r="AN574" s="342">
        <f t="shared" ca="1" si="213"/>
        <v>4804.0113505125973</v>
      </c>
      <c r="AO574" s="290"/>
      <c r="AP574" s="503" t="str">
        <f t="shared" si="214"/>
        <v/>
      </c>
      <c r="AQ574" s="504" t="str">
        <f t="shared" si="215"/>
        <v/>
      </c>
      <c r="AR574" s="504" t="str">
        <f t="shared" si="216"/>
        <v/>
      </c>
      <c r="AS574" s="504">
        <f t="shared" ca="1" si="217"/>
        <v>23054.896431205343</v>
      </c>
      <c r="AT574" s="504" t="str">
        <f t="shared" si="218"/>
        <v/>
      </c>
      <c r="AU574" s="504" t="str">
        <f t="shared" si="219"/>
        <v/>
      </c>
      <c r="AV574" s="504" t="str">
        <f t="shared" si="220"/>
        <v/>
      </c>
      <c r="AW574" s="504" t="str">
        <f t="shared" si="221"/>
        <v/>
      </c>
      <c r="AX574" s="507">
        <f t="shared" ca="1" si="222"/>
        <v>23054.896431205343</v>
      </c>
      <c r="AY574" s="290"/>
    </row>
    <row r="575" spans="1:51" x14ac:dyDescent="0.35">
      <c r="A575" s="290"/>
      <c r="B575" s="476" t="s">
        <v>793</v>
      </c>
      <c r="C575" s="477" t="s">
        <v>3073</v>
      </c>
      <c r="D575" s="103" t="s">
        <v>254</v>
      </c>
      <c r="E575" s="103"/>
      <c r="F575" s="360" t="s">
        <v>119</v>
      </c>
      <c r="G575" s="360">
        <v>200</v>
      </c>
      <c r="H575" s="360"/>
      <c r="I575" s="360" t="s">
        <v>1003</v>
      </c>
      <c r="J575" s="104"/>
      <c r="K575" s="431">
        <v>81.777500000000003</v>
      </c>
      <c r="L575" s="138" t="str">
        <f t="shared" si="223"/>
        <v/>
      </c>
      <c r="M575" s="139">
        <f t="shared" si="225"/>
        <v>0</v>
      </c>
      <c r="N575" s="140">
        <f t="shared" si="224"/>
        <v>336.63763059084124</v>
      </c>
      <c r="O575" s="337">
        <f t="shared" si="229"/>
        <v>27529.383835642522</v>
      </c>
      <c r="P575" s="109">
        <v>1</v>
      </c>
      <c r="Q575" s="143">
        <f t="shared" si="226"/>
        <v>27529.383835642522</v>
      </c>
      <c r="R575" s="111">
        <v>0.13</v>
      </c>
      <c r="S575" s="139">
        <f t="shared" si="227"/>
        <v>31108.203734276049</v>
      </c>
      <c r="T575" s="428"/>
      <c r="U575" s="147">
        <f t="shared" si="228"/>
        <v>31108.203734276049</v>
      </c>
      <c r="V575" s="290"/>
      <c r="W575" s="115"/>
      <c r="X575" s="116"/>
      <c r="Y575" s="116"/>
      <c r="Z575" s="116" t="s">
        <v>115</v>
      </c>
      <c r="AA575" s="116"/>
      <c r="AB575" s="116"/>
      <c r="AC575" s="116"/>
      <c r="AD575" s="117"/>
      <c r="AE575" s="296"/>
      <c r="AF575" s="124" t="str">
        <f t="shared" si="205"/>
        <v/>
      </c>
      <c r="AG575" s="125" t="str">
        <f t="shared" si="206"/>
        <v/>
      </c>
      <c r="AH575" s="125" t="str">
        <f t="shared" si="207"/>
        <v/>
      </c>
      <c r="AI575" s="125">
        <f t="shared" ca="1" si="208"/>
        <v>4804.0113505125973</v>
      </c>
      <c r="AJ575" s="125" t="str">
        <f t="shared" si="209"/>
        <v/>
      </c>
      <c r="AK575" s="125" t="str">
        <f t="shared" si="210"/>
        <v/>
      </c>
      <c r="AL575" s="125" t="str">
        <f t="shared" si="211"/>
        <v/>
      </c>
      <c r="AM575" s="126" t="str">
        <f t="shared" si="212"/>
        <v/>
      </c>
      <c r="AN575" s="342">
        <f t="shared" ca="1" si="213"/>
        <v>4804.0113505125973</v>
      </c>
      <c r="AO575" s="290"/>
      <c r="AP575" s="503" t="str">
        <f t="shared" si="214"/>
        <v/>
      </c>
      <c r="AQ575" s="504" t="str">
        <f t="shared" si="215"/>
        <v/>
      </c>
      <c r="AR575" s="504" t="str">
        <f t="shared" si="216"/>
        <v/>
      </c>
      <c r="AS575" s="504">
        <f t="shared" ca="1" si="217"/>
        <v>31108.203734276045</v>
      </c>
      <c r="AT575" s="504" t="str">
        <f t="shared" si="218"/>
        <v/>
      </c>
      <c r="AU575" s="504" t="str">
        <f t="shared" si="219"/>
        <v/>
      </c>
      <c r="AV575" s="504" t="str">
        <f t="shared" si="220"/>
        <v/>
      </c>
      <c r="AW575" s="504" t="str">
        <f t="shared" si="221"/>
        <v/>
      </c>
      <c r="AX575" s="507">
        <f t="shared" ca="1" si="222"/>
        <v>31108.203734276045</v>
      </c>
      <c r="AY575" s="290"/>
    </row>
    <row r="576" spans="1:51" x14ac:dyDescent="0.35">
      <c r="A576" s="290"/>
      <c r="B576" s="476" t="s">
        <v>794</v>
      </c>
      <c r="C576" s="477" t="s">
        <v>3074</v>
      </c>
      <c r="D576" s="103" t="s">
        <v>254</v>
      </c>
      <c r="E576" s="103"/>
      <c r="F576" s="360" t="s">
        <v>119</v>
      </c>
      <c r="G576" s="360">
        <v>200</v>
      </c>
      <c r="H576" s="360"/>
      <c r="I576" s="360" t="s">
        <v>1003</v>
      </c>
      <c r="J576" s="104"/>
      <c r="K576" s="431">
        <v>78.021799999999999</v>
      </c>
      <c r="L576" s="138" t="str">
        <f t="shared" si="223"/>
        <v/>
      </c>
      <c r="M576" s="139">
        <f t="shared" si="225"/>
        <v>0</v>
      </c>
      <c r="N576" s="140">
        <f t="shared" si="224"/>
        <v>336.63763059084124</v>
      </c>
      <c r="O576" s="337">
        <f t="shared" si="229"/>
        <v>26265.073886432496</v>
      </c>
      <c r="P576" s="109">
        <v>1</v>
      </c>
      <c r="Q576" s="143">
        <f t="shared" si="226"/>
        <v>26265.073886432496</v>
      </c>
      <c r="R576" s="111">
        <v>0.13</v>
      </c>
      <c r="S576" s="139">
        <f t="shared" si="227"/>
        <v>29679.533491668717</v>
      </c>
      <c r="T576" s="428"/>
      <c r="U576" s="147">
        <f t="shared" si="228"/>
        <v>29679.533491668717</v>
      </c>
      <c r="V576" s="290"/>
      <c r="W576" s="115"/>
      <c r="X576" s="116"/>
      <c r="Y576" s="116"/>
      <c r="Z576" s="116" t="s">
        <v>115</v>
      </c>
      <c r="AA576" s="116"/>
      <c r="AB576" s="116"/>
      <c r="AC576" s="116"/>
      <c r="AD576" s="117"/>
      <c r="AE576" s="296"/>
      <c r="AF576" s="124" t="str">
        <f t="shared" si="205"/>
        <v/>
      </c>
      <c r="AG576" s="125" t="str">
        <f t="shared" si="206"/>
        <v/>
      </c>
      <c r="AH576" s="125" t="str">
        <f t="shared" si="207"/>
        <v/>
      </c>
      <c r="AI576" s="125">
        <f t="shared" ca="1" si="208"/>
        <v>4804.0113505125973</v>
      </c>
      <c r="AJ576" s="125" t="str">
        <f t="shared" si="209"/>
        <v/>
      </c>
      <c r="AK576" s="125" t="str">
        <f t="shared" si="210"/>
        <v/>
      </c>
      <c r="AL576" s="125" t="str">
        <f t="shared" si="211"/>
        <v/>
      </c>
      <c r="AM576" s="126" t="str">
        <f t="shared" si="212"/>
        <v/>
      </c>
      <c r="AN576" s="342">
        <f t="shared" ca="1" si="213"/>
        <v>4804.0113505125973</v>
      </c>
      <c r="AO576" s="290"/>
      <c r="AP576" s="503" t="str">
        <f t="shared" si="214"/>
        <v/>
      </c>
      <c r="AQ576" s="504" t="str">
        <f t="shared" si="215"/>
        <v/>
      </c>
      <c r="AR576" s="504" t="str">
        <f t="shared" si="216"/>
        <v/>
      </c>
      <c r="AS576" s="504">
        <f t="shared" ca="1" si="217"/>
        <v>29679.533491668713</v>
      </c>
      <c r="AT576" s="504" t="str">
        <f t="shared" si="218"/>
        <v/>
      </c>
      <c r="AU576" s="504" t="str">
        <f t="shared" si="219"/>
        <v/>
      </c>
      <c r="AV576" s="504" t="str">
        <f t="shared" si="220"/>
        <v/>
      </c>
      <c r="AW576" s="504" t="str">
        <f t="shared" si="221"/>
        <v/>
      </c>
      <c r="AX576" s="507">
        <f t="shared" ca="1" si="222"/>
        <v>29679.533491668713</v>
      </c>
      <c r="AY576" s="290"/>
    </row>
    <row r="577" spans="1:51" x14ac:dyDescent="0.35">
      <c r="A577" s="290"/>
      <c r="B577" s="476" t="s">
        <v>795</v>
      </c>
      <c r="C577" s="477" t="s">
        <v>3074</v>
      </c>
      <c r="D577" s="103" t="s">
        <v>254</v>
      </c>
      <c r="E577" s="103"/>
      <c r="F577" s="360" t="s">
        <v>119</v>
      </c>
      <c r="G577" s="360">
        <v>200</v>
      </c>
      <c r="H577" s="360"/>
      <c r="I577" s="360" t="s">
        <v>1003</v>
      </c>
      <c r="J577" s="104"/>
      <c r="K577" s="431">
        <v>83.066199999999995</v>
      </c>
      <c r="L577" s="138" t="str">
        <f t="shared" si="223"/>
        <v/>
      </c>
      <c r="M577" s="139">
        <f t="shared" si="225"/>
        <v>0</v>
      </c>
      <c r="N577" s="140">
        <f t="shared" si="224"/>
        <v>336.63763059084124</v>
      </c>
      <c r="O577" s="337">
        <f t="shared" si="229"/>
        <v>27963.208750184935</v>
      </c>
      <c r="P577" s="109">
        <v>1</v>
      </c>
      <c r="Q577" s="143">
        <f t="shared" si="226"/>
        <v>27963.208750184935</v>
      </c>
      <c r="R577" s="111">
        <v>0.13</v>
      </c>
      <c r="S577" s="139">
        <f t="shared" si="227"/>
        <v>31598.425887708974</v>
      </c>
      <c r="T577" s="428"/>
      <c r="U577" s="147">
        <f t="shared" si="228"/>
        <v>31598.425887708974</v>
      </c>
      <c r="V577" s="290"/>
      <c r="W577" s="115"/>
      <c r="X577" s="116"/>
      <c r="Y577" s="116"/>
      <c r="Z577" s="116" t="s">
        <v>115</v>
      </c>
      <c r="AA577" s="116"/>
      <c r="AB577" s="116"/>
      <c r="AC577" s="116"/>
      <c r="AD577" s="117"/>
      <c r="AE577" s="296"/>
      <c r="AF577" s="124" t="str">
        <f t="shared" si="205"/>
        <v/>
      </c>
      <c r="AG577" s="125" t="str">
        <f t="shared" si="206"/>
        <v/>
      </c>
      <c r="AH577" s="125" t="str">
        <f t="shared" si="207"/>
        <v/>
      </c>
      <c r="AI577" s="125">
        <f t="shared" ca="1" si="208"/>
        <v>4804.0113505125973</v>
      </c>
      <c r="AJ577" s="125" t="str">
        <f t="shared" si="209"/>
        <v/>
      </c>
      <c r="AK577" s="125" t="str">
        <f t="shared" si="210"/>
        <v/>
      </c>
      <c r="AL577" s="125" t="str">
        <f t="shared" si="211"/>
        <v/>
      </c>
      <c r="AM577" s="126" t="str">
        <f t="shared" si="212"/>
        <v/>
      </c>
      <c r="AN577" s="342">
        <f t="shared" ca="1" si="213"/>
        <v>4804.0113505125973</v>
      </c>
      <c r="AO577" s="290"/>
      <c r="AP577" s="503" t="str">
        <f t="shared" si="214"/>
        <v/>
      </c>
      <c r="AQ577" s="504" t="str">
        <f t="shared" si="215"/>
        <v/>
      </c>
      <c r="AR577" s="504" t="str">
        <f t="shared" si="216"/>
        <v/>
      </c>
      <c r="AS577" s="504">
        <f t="shared" ca="1" si="217"/>
        <v>31598.425887708974</v>
      </c>
      <c r="AT577" s="504" t="str">
        <f t="shared" si="218"/>
        <v/>
      </c>
      <c r="AU577" s="504" t="str">
        <f t="shared" si="219"/>
        <v/>
      </c>
      <c r="AV577" s="504" t="str">
        <f t="shared" si="220"/>
        <v/>
      </c>
      <c r="AW577" s="504" t="str">
        <f t="shared" si="221"/>
        <v/>
      </c>
      <c r="AX577" s="507">
        <f t="shared" ca="1" si="222"/>
        <v>31598.425887708974</v>
      </c>
      <c r="AY577" s="290"/>
    </row>
    <row r="578" spans="1:51" x14ac:dyDescent="0.35">
      <c r="A578" s="290"/>
      <c r="B578" s="476" t="s">
        <v>796</v>
      </c>
      <c r="C578" s="477" t="s">
        <v>3074</v>
      </c>
      <c r="D578" s="103" t="s">
        <v>254</v>
      </c>
      <c r="E578" s="103"/>
      <c r="F578" s="360" t="s">
        <v>119</v>
      </c>
      <c r="G578" s="360">
        <v>200</v>
      </c>
      <c r="H578" s="360"/>
      <c r="I578" s="360" t="s">
        <v>1003</v>
      </c>
      <c r="J578" s="104"/>
      <c r="K578" s="431">
        <v>59.531799999999997</v>
      </c>
      <c r="L578" s="138" t="str">
        <f t="shared" si="223"/>
        <v/>
      </c>
      <c r="M578" s="139">
        <f t="shared" si="225"/>
        <v>0</v>
      </c>
      <c r="N578" s="140">
        <f t="shared" si="224"/>
        <v>336.63763059084124</v>
      </c>
      <c r="O578" s="337">
        <f t="shared" si="229"/>
        <v>20040.644096807842</v>
      </c>
      <c r="P578" s="109">
        <v>1</v>
      </c>
      <c r="Q578" s="143">
        <f t="shared" si="226"/>
        <v>20040.644096807842</v>
      </c>
      <c r="R578" s="111">
        <v>0.13</v>
      </c>
      <c r="S578" s="139">
        <f t="shared" si="227"/>
        <v>22645.927829392858</v>
      </c>
      <c r="T578" s="428"/>
      <c r="U578" s="147">
        <f t="shared" si="228"/>
        <v>22645.927829392858</v>
      </c>
      <c r="V578" s="290"/>
      <c r="W578" s="115"/>
      <c r="X578" s="116"/>
      <c r="Y578" s="116"/>
      <c r="Z578" s="116" t="s">
        <v>115</v>
      </c>
      <c r="AA578" s="116"/>
      <c r="AB578" s="116"/>
      <c r="AC578" s="116"/>
      <c r="AD578" s="117"/>
      <c r="AE578" s="296"/>
      <c r="AF578" s="124" t="str">
        <f t="shared" si="205"/>
        <v/>
      </c>
      <c r="AG578" s="125" t="str">
        <f t="shared" si="206"/>
        <v/>
      </c>
      <c r="AH578" s="125" t="str">
        <f t="shared" si="207"/>
        <v/>
      </c>
      <c r="AI578" s="125">
        <f t="shared" ca="1" si="208"/>
        <v>4804.0113505125973</v>
      </c>
      <c r="AJ578" s="125" t="str">
        <f t="shared" si="209"/>
        <v/>
      </c>
      <c r="AK578" s="125" t="str">
        <f t="shared" si="210"/>
        <v/>
      </c>
      <c r="AL578" s="125" t="str">
        <f t="shared" si="211"/>
        <v/>
      </c>
      <c r="AM578" s="126" t="str">
        <f t="shared" si="212"/>
        <v/>
      </c>
      <c r="AN578" s="342">
        <f t="shared" ca="1" si="213"/>
        <v>4804.0113505125973</v>
      </c>
      <c r="AO578" s="290"/>
      <c r="AP578" s="503" t="str">
        <f t="shared" si="214"/>
        <v/>
      </c>
      <c r="AQ578" s="504" t="str">
        <f t="shared" si="215"/>
        <v/>
      </c>
      <c r="AR578" s="504" t="str">
        <f t="shared" si="216"/>
        <v/>
      </c>
      <c r="AS578" s="504">
        <f t="shared" ca="1" si="217"/>
        <v>22645.927829392858</v>
      </c>
      <c r="AT578" s="504" t="str">
        <f t="shared" si="218"/>
        <v/>
      </c>
      <c r="AU578" s="504" t="str">
        <f t="shared" si="219"/>
        <v/>
      </c>
      <c r="AV578" s="504" t="str">
        <f t="shared" si="220"/>
        <v/>
      </c>
      <c r="AW578" s="504" t="str">
        <f t="shared" si="221"/>
        <v/>
      </c>
      <c r="AX578" s="507">
        <f t="shared" ca="1" si="222"/>
        <v>22645.927829392858</v>
      </c>
      <c r="AY578" s="290"/>
    </row>
    <row r="579" spans="1:51" x14ac:dyDescent="0.35">
      <c r="A579" s="290"/>
      <c r="B579" s="476" t="s">
        <v>797</v>
      </c>
      <c r="C579" s="477" t="s">
        <v>3075</v>
      </c>
      <c r="D579" s="103" t="s">
        <v>254</v>
      </c>
      <c r="E579" s="103"/>
      <c r="F579" s="360" t="s">
        <v>119</v>
      </c>
      <c r="G579" s="360">
        <v>200</v>
      </c>
      <c r="H579" s="360"/>
      <c r="I579" s="360" t="s">
        <v>1003</v>
      </c>
      <c r="J579" s="104"/>
      <c r="K579" s="431">
        <v>39.917099999999998</v>
      </c>
      <c r="L579" s="138" t="str">
        <f t="shared" si="223"/>
        <v/>
      </c>
      <c r="M579" s="139">
        <f t="shared" si="225"/>
        <v>0</v>
      </c>
      <c r="N579" s="140">
        <f t="shared" si="224"/>
        <v>336.63763059084124</v>
      </c>
      <c r="O579" s="337">
        <f t="shared" si="229"/>
        <v>13437.597964057668</v>
      </c>
      <c r="P579" s="109">
        <v>1</v>
      </c>
      <c r="Q579" s="143">
        <f t="shared" si="226"/>
        <v>13437.597964057668</v>
      </c>
      <c r="R579" s="111">
        <v>0.13</v>
      </c>
      <c r="S579" s="139">
        <f t="shared" si="227"/>
        <v>15184.485699385163</v>
      </c>
      <c r="T579" s="428"/>
      <c r="U579" s="147">
        <f t="shared" si="228"/>
        <v>15184.485699385163</v>
      </c>
      <c r="V579" s="290"/>
      <c r="W579" s="115"/>
      <c r="X579" s="116"/>
      <c r="Y579" s="116"/>
      <c r="Z579" s="116" t="s">
        <v>115</v>
      </c>
      <c r="AA579" s="116"/>
      <c r="AB579" s="116"/>
      <c r="AC579" s="116"/>
      <c r="AD579" s="117"/>
      <c r="AE579" s="296"/>
      <c r="AF579" s="124" t="str">
        <f t="shared" si="205"/>
        <v/>
      </c>
      <c r="AG579" s="125" t="str">
        <f t="shared" si="206"/>
        <v/>
      </c>
      <c r="AH579" s="125" t="str">
        <f t="shared" si="207"/>
        <v/>
      </c>
      <c r="AI579" s="125">
        <f t="shared" ca="1" si="208"/>
        <v>4804.0113505125973</v>
      </c>
      <c r="AJ579" s="125" t="str">
        <f t="shared" si="209"/>
        <v/>
      </c>
      <c r="AK579" s="125" t="str">
        <f t="shared" si="210"/>
        <v/>
      </c>
      <c r="AL579" s="125" t="str">
        <f t="shared" si="211"/>
        <v/>
      </c>
      <c r="AM579" s="126" t="str">
        <f t="shared" si="212"/>
        <v/>
      </c>
      <c r="AN579" s="342">
        <f t="shared" ca="1" si="213"/>
        <v>4804.0113505125973</v>
      </c>
      <c r="AO579" s="290"/>
      <c r="AP579" s="503" t="str">
        <f t="shared" si="214"/>
        <v/>
      </c>
      <c r="AQ579" s="504" t="str">
        <f t="shared" si="215"/>
        <v/>
      </c>
      <c r="AR579" s="504" t="str">
        <f t="shared" si="216"/>
        <v/>
      </c>
      <c r="AS579" s="504">
        <f t="shared" ca="1" si="217"/>
        <v>15184.485699385164</v>
      </c>
      <c r="AT579" s="504" t="str">
        <f t="shared" si="218"/>
        <v/>
      </c>
      <c r="AU579" s="504" t="str">
        <f t="shared" si="219"/>
        <v/>
      </c>
      <c r="AV579" s="504" t="str">
        <f t="shared" si="220"/>
        <v/>
      </c>
      <c r="AW579" s="504" t="str">
        <f t="shared" si="221"/>
        <v/>
      </c>
      <c r="AX579" s="507">
        <f t="shared" ca="1" si="222"/>
        <v>15184.485699385164</v>
      </c>
      <c r="AY579" s="290"/>
    </row>
    <row r="580" spans="1:51" x14ac:dyDescent="0.35">
      <c r="A580" s="290"/>
      <c r="B580" s="476" t="s">
        <v>798</v>
      </c>
      <c r="C580" s="477" t="s">
        <v>3075</v>
      </c>
      <c r="D580" s="103" t="s">
        <v>254</v>
      </c>
      <c r="E580" s="103"/>
      <c r="F580" s="360" t="s">
        <v>119</v>
      </c>
      <c r="G580" s="360">
        <v>200</v>
      </c>
      <c r="H580" s="360"/>
      <c r="I580" s="360" t="s">
        <v>1003</v>
      </c>
      <c r="J580" s="104"/>
      <c r="K580" s="431">
        <v>41.618099999999998</v>
      </c>
      <c r="L580" s="138" t="str">
        <f t="shared" si="223"/>
        <v/>
      </c>
      <c r="M580" s="139">
        <f t="shared" si="225"/>
        <v>0</v>
      </c>
      <c r="N580" s="140">
        <f t="shared" si="224"/>
        <v>336.63763059084124</v>
      </c>
      <c r="O580" s="337">
        <f t="shared" si="229"/>
        <v>14010.218573692689</v>
      </c>
      <c r="P580" s="109">
        <v>1</v>
      </c>
      <c r="Q580" s="143">
        <f t="shared" si="226"/>
        <v>14010.218573692689</v>
      </c>
      <c r="R580" s="111">
        <v>0.13</v>
      </c>
      <c r="S580" s="139">
        <f t="shared" si="227"/>
        <v>15831.546988272738</v>
      </c>
      <c r="T580" s="428"/>
      <c r="U580" s="147">
        <f t="shared" si="228"/>
        <v>15831.546988272738</v>
      </c>
      <c r="V580" s="290"/>
      <c r="W580" s="115"/>
      <c r="X580" s="116"/>
      <c r="Y580" s="116"/>
      <c r="Z580" s="116" t="s">
        <v>115</v>
      </c>
      <c r="AA580" s="116"/>
      <c r="AB580" s="116"/>
      <c r="AC580" s="116"/>
      <c r="AD580" s="117"/>
      <c r="AE580" s="296"/>
      <c r="AF580" s="124" t="str">
        <f t="shared" si="205"/>
        <v/>
      </c>
      <c r="AG580" s="125" t="str">
        <f t="shared" si="206"/>
        <v/>
      </c>
      <c r="AH580" s="125" t="str">
        <f t="shared" si="207"/>
        <v/>
      </c>
      <c r="AI580" s="125">
        <f t="shared" ca="1" si="208"/>
        <v>4804.0113505125973</v>
      </c>
      <c r="AJ580" s="125" t="str">
        <f t="shared" si="209"/>
        <v/>
      </c>
      <c r="AK580" s="125" t="str">
        <f t="shared" si="210"/>
        <v/>
      </c>
      <c r="AL580" s="125" t="str">
        <f t="shared" si="211"/>
        <v/>
      </c>
      <c r="AM580" s="126" t="str">
        <f t="shared" si="212"/>
        <v/>
      </c>
      <c r="AN580" s="342">
        <f t="shared" ca="1" si="213"/>
        <v>4804.0113505125973</v>
      </c>
      <c r="AO580" s="290"/>
      <c r="AP580" s="503" t="str">
        <f t="shared" si="214"/>
        <v/>
      </c>
      <c r="AQ580" s="504" t="str">
        <f t="shared" si="215"/>
        <v/>
      </c>
      <c r="AR580" s="504" t="str">
        <f t="shared" si="216"/>
        <v/>
      </c>
      <c r="AS580" s="504">
        <f t="shared" ca="1" si="217"/>
        <v>15831.546988272739</v>
      </c>
      <c r="AT580" s="504" t="str">
        <f t="shared" si="218"/>
        <v/>
      </c>
      <c r="AU580" s="504" t="str">
        <f t="shared" si="219"/>
        <v/>
      </c>
      <c r="AV580" s="504" t="str">
        <f t="shared" si="220"/>
        <v/>
      </c>
      <c r="AW580" s="504" t="str">
        <f t="shared" si="221"/>
        <v/>
      </c>
      <c r="AX580" s="507">
        <f t="shared" ca="1" si="222"/>
        <v>15831.546988272739</v>
      </c>
      <c r="AY580" s="290"/>
    </row>
    <row r="581" spans="1:51" x14ac:dyDescent="0.35">
      <c r="A581" s="290"/>
      <c r="B581" s="476" t="s">
        <v>799</v>
      </c>
      <c r="C581" s="477" t="s">
        <v>3075</v>
      </c>
      <c r="D581" s="103" t="s">
        <v>254</v>
      </c>
      <c r="E581" s="103"/>
      <c r="F581" s="360" t="s">
        <v>119</v>
      </c>
      <c r="G581" s="360">
        <v>200</v>
      </c>
      <c r="H581" s="360"/>
      <c r="I581" s="360" t="s">
        <v>1003</v>
      </c>
      <c r="J581" s="104"/>
      <c r="K581" s="431">
        <v>56.857500000000002</v>
      </c>
      <c r="L581" s="138" t="str">
        <f t="shared" si="223"/>
        <v/>
      </c>
      <c r="M581" s="139">
        <f t="shared" si="225"/>
        <v>0</v>
      </c>
      <c r="N581" s="140">
        <f t="shared" si="224"/>
        <v>336.63763059084124</v>
      </c>
      <c r="O581" s="337">
        <f t="shared" si="229"/>
        <v>19140.374081318758</v>
      </c>
      <c r="P581" s="109">
        <v>1</v>
      </c>
      <c r="Q581" s="143">
        <f t="shared" si="226"/>
        <v>19140.374081318758</v>
      </c>
      <c r="R581" s="111">
        <v>0.13</v>
      </c>
      <c r="S581" s="139">
        <f t="shared" si="227"/>
        <v>21628.622711890195</v>
      </c>
      <c r="T581" s="428"/>
      <c r="U581" s="147">
        <f t="shared" si="228"/>
        <v>21628.622711890195</v>
      </c>
      <c r="V581" s="290"/>
      <c r="W581" s="115"/>
      <c r="X581" s="116"/>
      <c r="Y581" s="116"/>
      <c r="Z581" s="116" t="s">
        <v>115</v>
      </c>
      <c r="AA581" s="116"/>
      <c r="AB581" s="116"/>
      <c r="AC581" s="116"/>
      <c r="AD581" s="117"/>
      <c r="AE581" s="296"/>
      <c r="AF581" s="124" t="str">
        <f t="shared" si="205"/>
        <v/>
      </c>
      <c r="AG581" s="125" t="str">
        <f t="shared" si="206"/>
        <v/>
      </c>
      <c r="AH581" s="125" t="str">
        <f t="shared" si="207"/>
        <v/>
      </c>
      <c r="AI581" s="125">
        <f t="shared" ca="1" si="208"/>
        <v>4804.0113505125973</v>
      </c>
      <c r="AJ581" s="125" t="str">
        <f t="shared" si="209"/>
        <v/>
      </c>
      <c r="AK581" s="125" t="str">
        <f t="shared" si="210"/>
        <v/>
      </c>
      <c r="AL581" s="125" t="str">
        <f t="shared" si="211"/>
        <v/>
      </c>
      <c r="AM581" s="126" t="str">
        <f t="shared" si="212"/>
        <v/>
      </c>
      <c r="AN581" s="342">
        <f t="shared" ca="1" si="213"/>
        <v>4804.0113505125973</v>
      </c>
      <c r="AO581" s="290"/>
      <c r="AP581" s="503" t="str">
        <f t="shared" si="214"/>
        <v/>
      </c>
      <c r="AQ581" s="504" t="str">
        <f t="shared" si="215"/>
        <v/>
      </c>
      <c r="AR581" s="504" t="str">
        <f t="shared" si="216"/>
        <v/>
      </c>
      <c r="AS581" s="504">
        <f t="shared" ca="1" si="217"/>
        <v>21628.622711890195</v>
      </c>
      <c r="AT581" s="504" t="str">
        <f t="shared" si="218"/>
        <v/>
      </c>
      <c r="AU581" s="504" t="str">
        <f t="shared" si="219"/>
        <v/>
      </c>
      <c r="AV581" s="504" t="str">
        <f t="shared" si="220"/>
        <v/>
      </c>
      <c r="AW581" s="504" t="str">
        <f t="shared" si="221"/>
        <v/>
      </c>
      <c r="AX581" s="507">
        <f t="shared" ca="1" si="222"/>
        <v>21628.622711890195</v>
      </c>
      <c r="AY581" s="290"/>
    </row>
    <row r="582" spans="1:51" x14ac:dyDescent="0.35">
      <c r="A582" s="290"/>
      <c r="B582" s="476" t="s">
        <v>800</v>
      </c>
      <c r="C582" s="477" t="s">
        <v>3076</v>
      </c>
      <c r="D582" s="103" t="s">
        <v>254</v>
      </c>
      <c r="E582" s="103"/>
      <c r="F582" s="360" t="s">
        <v>119</v>
      </c>
      <c r="G582" s="360">
        <v>200</v>
      </c>
      <c r="H582" s="360"/>
      <c r="I582" s="360" t="s">
        <v>1003</v>
      </c>
      <c r="J582" s="104"/>
      <c r="K582" s="431">
        <v>83.380399999999995</v>
      </c>
      <c r="L582" s="138" t="str">
        <f t="shared" si="223"/>
        <v/>
      </c>
      <c r="M582" s="139">
        <f t="shared" si="225"/>
        <v>0</v>
      </c>
      <c r="N582" s="140">
        <f t="shared" si="224"/>
        <v>336.63763059084124</v>
      </c>
      <c r="O582" s="337">
        <f t="shared" si="229"/>
        <v>28068.980293716577</v>
      </c>
      <c r="P582" s="109">
        <v>1</v>
      </c>
      <c r="Q582" s="143">
        <f t="shared" si="226"/>
        <v>28068.980293716577</v>
      </c>
      <c r="R582" s="111">
        <v>0.13</v>
      </c>
      <c r="S582" s="139">
        <f t="shared" si="227"/>
        <v>31717.947731899731</v>
      </c>
      <c r="T582" s="428"/>
      <c r="U582" s="147">
        <f t="shared" si="228"/>
        <v>31717.947731899731</v>
      </c>
      <c r="V582" s="290"/>
      <c r="W582" s="115"/>
      <c r="X582" s="116"/>
      <c r="Y582" s="116"/>
      <c r="Z582" s="116" t="s">
        <v>115</v>
      </c>
      <c r="AA582" s="116"/>
      <c r="AB582" s="116"/>
      <c r="AC582" s="116"/>
      <c r="AD582" s="117"/>
      <c r="AE582" s="296"/>
      <c r="AF582" s="124" t="str">
        <f t="shared" si="205"/>
        <v/>
      </c>
      <c r="AG582" s="125" t="str">
        <f t="shared" si="206"/>
        <v/>
      </c>
      <c r="AH582" s="125" t="str">
        <f t="shared" si="207"/>
        <v/>
      </c>
      <c r="AI582" s="125">
        <f t="shared" ca="1" si="208"/>
        <v>4804.0113505125973</v>
      </c>
      <c r="AJ582" s="125" t="str">
        <f t="shared" si="209"/>
        <v/>
      </c>
      <c r="AK582" s="125" t="str">
        <f t="shared" si="210"/>
        <v/>
      </c>
      <c r="AL582" s="125" t="str">
        <f t="shared" si="211"/>
        <v/>
      </c>
      <c r="AM582" s="126" t="str">
        <f t="shared" si="212"/>
        <v/>
      </c>
      <c r="AN582" s="342">
        <f t="shared" ca="1" si="213"/>
        <v>4804.0113505125973</v>
      </c>
      <c r="AO582" s="290"/>
      <c r="AP582" s="503" t="str">
        <f t="shared" si="214"/>
        <v/>
      </c>
      <c r="AQ582" s="504" t="str">
        <f t="shared" si="215"/>
        <v/>
      </c>
      <c r="AR582" s="504" t="str">
        <f t="shared" si="216"/>
        <v/>
      </c>
      <c r="AS582" s="504">
        <f t="shared" ca="1" si="217"/>
        <v>31717.947731899731</v>
      </c>
      <c r="AT582" s="504" t="str">
        <f t="shared" si="218"/>
        <v/>
      </c>
      <c r="AU582" s="504" t="str">
        <f t="shared" si="219"/>
        <v/>
      </c>
      <c r="AV582" s="504" t="str">
        <f t="shared" si="220"/>
        <v/>
      </c>
      <c r="AW582" s="504" t="str">
        <f t="shared" si="221"/>
        <v/>
      </c>
      <c r="AX582" s="507">
        <f t="shared" ca="1" si="222"/>
        <v>31717.947731899731</v>
      </c>
      <c r="AY582" s="290"/>
    </row>
    <row r="583" spans="1:51" x14ac:dyDescent="0.35">
      <c r="A583" s="290"/>
      <c r="B583" s="476" t="s">
        <v>801</v>
      </c>
      <c r="C583" s="477" t="s">
        <v>3077</v>
      </c>
      <c r="D583" s="103" t="s">
        <v>254</v>
      </c>
      <c r="E583" s="103"/>
      <c r="F583" s="360" t="s">
        <v>119</v>
      </c>
      <c r="G583" s="360">
        <v>200</v>
      </c>
      <c r="H583" s="360"/>
      <c r="I583" s="360" t="s">
        <v>1003</v>
      </c>
      <c r="J583" s="104"/>
      <c r="K583" s="431">
        <v>74.025099999999995</v>
      </c>
      <c r="L583" s="138" t="str">
        <f t="shared" si="223"/>
        <v/>
      </c>
      <c r="M583" s="139">
        <f t="shared" si="225"/>
        <v>0</v>
      </c>
      <c r="N583" s="140">
        <f t="shared" si="224"/>
        <v>336.63763059084124</v>
      </c>
      <c r="O583" s="337">
        <f t="shared" si="229"/>
        <v>24919.63426825008</v>
      </c>
      <c r="P583" s="109">
        <v>1</v>
      </c>
      <c r="Q583" s="143">
        <f t="shared" si="226"/>
        <v>24919.63426825008</v>
      </c>
      <c r="R583" s="111">
        <v>0.13</v>
      </c>
      <c r="S583" s="139">
        <f t="shared" si="227"/>
        <v>28159.186723122588</v>
      </c>
      <c r="T583" s="428"/>
      <c r="U583" s="147">
        <f t="shared" si="228"/>
        <v>28159.186723122588</v>
      </c>
      <c r="V583" s="290"/>
      <c r="W583" s="115"/>
      <c r="X583" s="116"/>
      <c r="Y583" s="116"/>
      <c r="Z583" s="116" t="s">
        <v>115</v>
      </c>
      <c r="AA583" s="116"/>
      <c r="AB583" s="116"/>
      <c r="AC583" s="116"/>
      <c r="AD583" s="117"/>
      <c r="AE583" s="296"/>
      <c r="AF583" s="124" t="str">
        <f t="shared" si="205"/>
        <v/>
      </c>
      <c r="AG583" s="125" t="str">
        <f t="shared" si="206"/>
        <v/>
      </c>
      <c r="AH583" s="125" t="str">
        <f t="shared" si="207"/>
        <v/>
      </c>
      <c r="AI583" s="125">
        <f t="shared" ca="1" si="208"/>
        <v>4804.0113505125973</v>
      </c>
      <c r="AJ583" s="125" t="str">
        <f t="shared" si="209"/>
        <v/>
      </c>
      <c r="AK583" s="125" t="str">
        <f t="shared" si="210"/>
        <v/>
      </c>
      <c r="AL583" s="125" t="str">
        <f t="shared" si="211"/>
        <v/>
      </c>
      <c r="AM583" s="126" t="str">
        <f t="shared" si="212"/>
        <v/>
      </c>
      <c r="AN583" s="342">
        <f t="shared" ca="1" si="213"/>
        <v>4804.0113505125973</v>
      </c>
      <c r="AO583" s="290"/>
      <c r="AP583" s="503" t="str">
        <f t="shared" si="214"/>
        <v/>
      </c>
      <c r="AQ583" s="504" t="str">
        <f t="shared" si="215"/>
        <v/>
      </c>
      <c r="AR583" s="504" t="str">
        <f t="shared" si="216"/>
        <v/>
      </c>
      <c r="AS583" s="504">
        <f t="shared" ca="1" si="217"/>
        <v>28159.186723122588</v>
      </c>
      <c r="AT583" s="504" t="str">
        <f t="shared" si="218"/>
        <v/>
      </c>
      <c r="AU583" s="504" t="str">
        <f t="shared" si="219"/>
        <v/>
      </c>
      <c r="AV583" s="504" t="str">
        <f t="shared" si="220"/>
        <v/>
      </c>
      <c r="AW583" s="504" t="str">
        <f t="shared" si="221"/>
        <v/>
      </c>
      <c r="AX583" s="507">
        <f t="shared" ca="1" si="222"/>
        <v>28159.186723122588</v>
      </c>
      <c r="AY583" s="290"/>
    </row>
    <row r="584" spans="1:51" x14ac:dyDescent="0.35">
      <c r="A584" s="290"/>
      <c r="B584" s="476" t="s">
        <v>802</v>
      </c>
      <c r="C584" s="477" t="s">
        <v>3078</v>
      </c>
      <c r="D584" s="103" t="s">
        <v>254</v>
      </c>
      <c r="E584" s="103"/>
      <c r="F584" s="360" t="s">
        <v>119</v>
      </c>
      <c r="G584" s="360">
        <v>250</v>
      </c>
      <c r="H584" s="360"/>
      <c r="I584" s="360" t="s">
        <v>1005</v>
      </c>
      <c r="J584" s="104"/>
      <c r="K584" s="431">
        <v>75.446899999999999</v>
      </c>
      <c r="L584" s="138" t="str">
        <f t="shared" si="223"/>
        <v/>
      </c>
      <c r="M584" s="139">
        <f t="shared" si="225"/>
        <v>0</v>
      </c>
      <c r="N584" s="140">
        <f t="shared" si="224"/>
        <v>562.2901726186077</v>
      </c>
      <c r="O584" s="337">
        <f t="shared" si="229"/>
        <v>42423.050424538829</v>
      </c>
      <c r="P584" s="109">
        <v>1</v>
      </c>
      <c r="Q584" s="143">
        <f t="shared" si="226"/>
        <v>42423.050424538829</v>
      </c>
      <c r="R584" s="111">
        <v>0.13</v>
      </c>
      <c r="S584" s="139">
        <f t="shared" si="227"/>
        <v>47938.046979728875</v>
      </c>
      <c r="T584" s="428"/>
      <c r="U584" s="147">
        <f t="shared" si="228"/>
        <v>47938.046979728875</v>
      </c>
      <c r="V584" s="290"/>
      <c r="W584" s="115"/>
      <c r="X584" s="116"/>
      <c r="Y584" s="116"/>
      <c r="Z584" s="116" t="s">
        <v>115</v>
      </c>
      <c r="AA584" s="116"/>
      <c r="AB584" s="116"/>
      <c r="AC584" s="116"/>
      <c r="AD584" s="117"/>
      <c r="AE584" s="296"/>
      <c r="AF584" s="124" t="str">
        <f t="shared" si="205"/>
        <v/>
      </c>
      <c r="AG584" s="125" t="str">
        <f t="shared" si="206"/>
        <v/>
      </c>
      <c r="AH584" s="125" t="str">
        <f t="shared" si="207"/>
        <v/>
      </c>
      <c r="AI584" s="125">
        <f t="shared" ca="1" si="208"/>
        <v>4804.0113505125973</v>
      </c>
      <c r="AJ584" s="125" t="str">
        <f t="shared" si="209"/>
        <v/>
      </c>
      <c r="AK584" s="125" t="str">
        <f t="shared" si="210"/>
        <v/>
      </c>
      <c r="AL584" s="125" t="str">
        <f t="shared" si="211"/>
        <v/>
      </c>
      <c r="AM584" s="126" t="str">
        <f t="shared" si="212"/>
        <v/>
      </c>
      <c r="AN584" s="342">
        <f t="shared" ca="1" si="213"/>
        <v>4804.0113505125973</v>
      </c>
      <c r="AO584" s="290"/>
      <c r="AP584" s="503" t="str">
        <f t="shared" si="214"/>
        <v/>
      </c>
      <c r="AQ584" s="504" t="str">
        <f t="shared" si="215"/>
        <v/>
      </c>
      <c r="AR584" s="504" t="str">
        <f t="shared" si="216"/>
        <v/>
      </c>
      <c r="AS584" s="504">
        <f t="shared" ca="1" si="217"/>
        <v>47938.046979728875</v>
      </c>
      <c r="AT584" s="504" t="str">
        <f t="shared" si="218"/>
        <v/>
      </c>
      <c r="AU584" s="504" t="str">
        <f t="shared" si="219"/>
        <v/>
      </c>
      <c r="AV584" s="504" t="str">
        <f t="shared" si="220"/>
        <v/>
      </c>
      <c r="AW584" s="504" t="str">
        <f t="shared" si="221"/>
        <v/>
      </c>
      <c r="AX584" s="507">
        <f t="shared" ca="1" si="222"/>
        <v>47938.046979728875</v>
      </c>
      <c r="AY584" s="290"/>
    </row>
    <row r="585" spans="1:51" x14ac:dyDescent="0.35">
      <c r="A585" s="290"/>
      <c r="B585" s="476" t="s">
        <v>803</v>
      </c>
      <c r="C585" s="477" t="s">
        <v>3078</v>
      </c>
      <c r="D585" s="103" t="s">
        <v>254</v>
      </c>
      <c r="E585" s="103"/>
      <c r="F585" s="360" t="s">
        <v>119</v>
      </c>
      <c r="G585" s="360">
        <v>250</v>
      </c>
      <c r="H585" s="360"/>
      <c r="I585" s="360" t="s">
        <v>1005</v>
      </c>
      <c r="J585" s="104"/>
      <c r="K585" s="431">
        <v>87.272199999999998</v>
      </c>
      <c r="L585" s="138" t="str">
        <f t="shared" si="223"/>
        <v/>
      </c>
      <c r="M585" s="139">
        <f t="shared" si="225"/>
        <v>0</v>
      </c>
      <c r="N585" s="140">
        <f t="shared" si="224"/>
        <v>562.2901726186077</v>
      </c>
      <c r="O585" s="337">
        <f t="shared" si="229"/>
        <v>49072.300402805653</v>
      </c>
      <c r="P585" s="109">
        <v>1</v>
      </c>
      <c r="Q585" s="143">
        <f t="shared" si="226"/>
        <v>49072.300402805653</v>
      </c>
      <c r="R585" s="111">
        <v>0.13</v>
      </c>
      <c r="S585" s="139">
        <f t="shared" si="227"/>
        <v>55451.699455170383</v>
      </c>
      <c r="T585" s="428"/>
      <c r="U585" s="147">
        <f t="shared" si="228"/>
        <v>55451.699455170383</v>
      </c>
      <c r="V585" s="290"/>
      <c r="W585" s="115"/>
      <c r="X585" s="116"/>
      <c r="Y585" s="116"/>
      <c r="Z585" s="116" t="s">
        <v>115</v>
      </c>
      <c r="AA585" s="116"/>
      <c r="AB585" s="116"/>
      <c r="AC585" s="116"/>
      <c r="AD585" s="117"/>
      <c r="AE585" s="296"/>
      <c r="AF585" s="124" t="str">
        <f t="shared" ref="AF585:AF648" si="230">IF(W585="","",AF$8)</f>
        <v/>
      </c>
      <c r="AG585" s="125" t="str">
        <f t="shared" ref="AG585:AG648" si="231">IF(X585="","",AG$8)</f>
        <v/>
      </c>
      <c r="AH585" s="125" t="str">
        <f t="shared" ref="AH585:AH648" si="232">IF(Y585="","",AH$8)</f>
        <v/>
      </c>
      <c r="AI585" s="125">
        <f t="shared" ref="AI585:AI648" ca="1" si="233">IF(Z585="","",AI$8)</f>
        <v>4804.0113505125973</v>
      </c>
      <c r="AJ585" s="125" t="str">
        <f t="shared" ref="AJ585:AJ648" si="234">IF(AA585="","",AJ$8)</f>
        <v/>
      </c>
      <c r="AK585" s="125" t="str">
        <f t="shared" ref="AK585:AK648" si="235">IF(AB585="","",AK$8)</f>
        <v/>
      </c>
      <c r="AL585" s="125" t="str">
        <f t="shared" ref="AL585:AL648" si="236">IF(AC585="","",AL$8)</f>
        <v/>
      </c>
      <c r="AM585" s="126" t="str">
        <f t="shared" ref="AM585:AM648" si="237">IF(AD585="","",AM$8)</f>
        <v/>
      </c>
      <c r="AN585" s="342">
        <f t="shared" ref="AN585:AN648" ca="1" si="238">SUM(AF585:AM585)</f>
        <v>4804.0113505125973</v>
      </c>
      <c r="AO585" s="290"/>
      <c r="AP585" s="503" t="str">
        <f t="shared" si="214"/>
        <v/>
      </c>
      <c r="AQ585" s="504" t="str">
        <f t="shared" si="215"/>
        <v/>
      </c>
      <c r="AR585" s="504" t="str">
        <f t="shared" si="216"/>
        <v/>
      </c>
      <c r="AS585" s="504">
        <f t="shared" ca="1" si="217"/>
        <v>55451.699455170383</v>
      </c>
      <c r="AT585" s="504" t="str">
        <f t="shared" si="218"/>
        <v/>
      </c>
      <c r="AU585" s="504" t="str">
        <f t="shared" si="219"/>
        <v/>
      </c>
      <c r="AV585" s="504" t="str">
        <f t="shared" si="220"/>
        <v/>
      </c>
      <c r="AW585" s="504" t="str">
        <f t="shared" si="221"/>
        <v/>
      </c>
      <c r="AX585" s="507">
        <f t="shared" ca="1" si="222"/>
        <v>55451.699455170383</v>
      </c>
      <c r="AY585" s="290"/>
    </row>
    <row r="586" spans="1:51" x14ac:dyDescent="0.35">
      <c r="A586" s="290"/>
      <c r="B586" s="476" t="s">
        <v>804</v>
      </c>
      <c r="C586" s="477" t="s">
        <v>3079</v>
      </c>
      <c r="D586" s="103" t="s">
        <v>254</v>
      </c>
      <c r="E586" s="103"/>
      <c r="F586" s="360" t="s">
        <v>119</v>
      </c>
      <c r="G586" s="360">
        <v>250</v>
      </c>
      <c r="H586" s="360"/>
      <c r="I586" s="360" t="s">
        <v>1005</v>
      </c>
      <c r="J586" s="104"/>
      <c r="K586" s="431">
        <v>52.7879</v>
      </c>
      <c r="L586" s="138" t="str">
        <f t="shared" si="223"/>
        <v/>
      </c>
      <c r="M586" s="139">
        <f t="shared" si="225"/>
        <v>0</v>
      </c>
      <c r="N586" s="140">
        <f t="shared" si="224"/>
        <v>562.2901726186077</v>
      </c>
      <c r="O586" s="337">
        <f t="shared" si="229"/>
        <v>29682.117403173801</v>
      </c>
      <c r="P586" s="109">
        <v>1</v>
      </c>
      <c r="Q586" s="143">
        <f t="shared" si="226"/>
        <v>29682.117403173801</v>
      </c>
      <c r="R586" s="111">
        <v>0.13</v>
      </c>
      <c r="S586" s="139">
        <f t="shared" si="227"/>
        <v>33540.792665586392</v>
      </c>
      <c r="T586" s="428"/>
      <c r="U586" s="147">
        <f t="shared" si="228"/>
        <v>33540.792665586392</v>
      </c>
      <c r="V586" s="290"/>
      <c r="W586" s="115"/>
      <c r="X586" s="116"/>
      <c r="Y586" s="116"/>
      <c r="Z586" s="116" t="s">
        <v>115</v>
      </c>
      <c r="AA586" s="116"/>
      <c r="AB586" s="116"/>
      <c r="AC586" s="116"/>
      <c r="AD586" s="117"/>
      <c r="AE586" s="296"/>
      <c r="AF586" s="124" t="str">
        <f t="shared" si="230"/>
        <v/>
      </c>
      <c r="AG586" s="125" t="str">
        <f t="shared" si="231"/>
        <v/>
      </c>
      <c r="AH586" s="125" t="str">
        <f t="shared" si="232"/>
        <v/>
      </c>
      <c r="AI586" s="125">
        <f t="shared" ca="1" si="233"/>
        <v>4804.0113505125973</v>
      </c>
      <c r="AJ586" s="125" t="str">
        <f t="shared" si="234"/>
        <v/>
      </c>
      <c r="AK586" s="125" t="str">
        <f t="shared" si="235"/>
        <v/>
      </c>
      <c r="AL586" s="125" t="str">
        <f t="shared" si="236"/>
        <v/>
      </c>
      <c r="AM586" s="126" t="str">
        <f t="shared" si="237"/>
        <v/>
      </c>
      <c r="AN586" s="342">
        <f t="shared" ca="1" si="238"/>
        <v>4804.0113505125973</v>
      </c>
      <c r="AO586" s="290"/>
      <c r="AP586" s="503" t="str">
        <f t="shared" si="214"/>
        <v/>
      </c>
      <c r="AQ586" s="504" t="str">
        <f t="shared" si="215"/>
        <v/>
      </c>
      <c r="AR586" s="504" t="str">
        <f t="shared" si="216"/>
        <v/>
      </c>
      <c r="AS586" s="504">
        <f t="shared" ca="1" si="217"/>
        <v>33540.792665586392</v>
      </c>
      <c r="AT586" s="504" t="str">
        <f t="shared" si="218"/>
        <v/>
      </c>
      <c r="AU586" s="504" t="str">
        <f t="shared" si="219"/>
        <v/>
      </c>
      <c r="AV586" s="504" t="str">
        <f t="shared" si="220"/>
        <v/>
      </c>
      <c r="AW586" s="504" t="str">
        <f t="shared" si="221"/>
        <v/>
      </c>
      <c r="AX586" s="507">
        <f t="shared" ca="1" si="222"/>
        <v>33540.792665586392</v>
      </c>
      <c r="AY586" s="290"/>
    </row>
    <row r="587" spans="1:51" x14ac:dyDescent="0.35">
      <c r="A587" s="290"/>
      <c r="B587" s="476" t="s">
        <v>805</v>
      </c>
      <c r="C587" s="477" t="s">
        <v>3079</v>
      </c>
      <c r="D587" s="103" t="s">
        <v>254</v>
      </c>
      <c r="E587" s="103"/>
      <c r="F587" s="360" t="s">
        <v>119</v>
      </c>
      <c r="G587" s="360">
        <v>250</v>
      </c>
      <c r="H587" s="360"/>
      <c r="I587" s="360" t="s">
        <v>1005</v>
      </c>
      <c r="J587" s="104"/>
      <c r="K587" s="431">
        <v>58.458199999999998</v>
      </c>
      <c r="L587" s="138" t="str">
        <f t="shared" si="223"/>
        <v/>
      </c>
      <c r="M587" s="139">
        <f t="shared" si="225"/>
        <v>0</v>
      </c>
      <c r="N587" s="140">
        <f t="shared" si="224"/>
        <v>562.2901726186077</v>
      </c>
      <c r="O587" s="337">
        <f t="shared" si="229"/>
        <v>32870.471368973092</v>
      </c>
      <c r="P587" s="109">
        <v>1</v>
      </c>
      <c r="Q587" s="143">
        <f t="shared" si="226"/>
        <v>32870.471368973092</v>
      </c>
      <c r="R587" s="111">
        <v>0.13</v>
      </c>
      <c r="S587" s="139">
        <f t="shared" si="227"/>
        <v>37143.632646939594</v>
      </c>
      <c r="T587" s="428"/>
      <c r="U587" s="147">
        <f t="shared" si="228"/>
        <v>37143.632646939594</v>
      </c>
      <c r="V587" s="290"/>
      <c r="W587" s="115"/>
      <c r="X587" s="116"/>
      <c r="Y587" s="116"/>
      <c r="Z587" s="116" t="s">
        <v>115</v>
      </c>
      <c r="AA587" s="116"/>
      <c r="AB587" s="116"/>
      <c r="AC587" s="116"/>
      <c r="AD587" s="117"/>
      <c r="AE587" s="296"/>
      <c r="AF587" s="124" t="str">
        <f t="shared" si="230"/>
        <v/>
      </c>
      <c r="AG587" s="125" t="str">
        <f t="shared" si="231"/>
        <v/>
      </c>
      <c r="AH587" s="125" t="str">
        <f t="shared" si="232"/>
        <v/>
      </c>
      <c r="AI587" s="125">
        <f t="shared" ca="1" si="233"/>
        <v>4804.0113505125973</v>
      </c>
      <c r="AJ587" s="125" t="str">
        <f t="shared" si="234"/>
        <v/>
      </c>
      <c r="AK587" s="125" t="str">
        <f t="shared" si="235"/>
        <v/>
      </c>
      <c r="AL587" s="125" t="str">
        <f t="shared" si="236"/>
        <v/>
      </c>
      <c r="AM587" s="126" t="str">
        <f t="shared" si="237"/>
        <v/>
      </c>
      <c r="AN587" s="342">
        <f t="shared" ca="1" si="238"/>
        <v>4804.0113505125973</v>
      </c>
      <c r="AO587" s="290"/>
      <c r="AP587" s="503" t="str">
        <f t="shared" ref="AP587:AP650" si="239">IF(W587="","",IFERROR(W587*$U587,$U587/$AN587*AF587))</f>
        <v/>
      </c>
      <c r="AQ587" s="504" t="str">
        <f t="shared" ref="AQ587:AQ650" si="240">IF(X587="","",IFERROR(X587*$U587,$U587/$AN587*AG587))</f>
        <v/>
      </c>
      <c r="AR587" s="504" t="str">
        <f t="shared" ref="AR587:AR650" si="241">IF(Y587="","",IFERROR(Y587*$U587,$U587/$AN587*AH587))</f>
        <v/>
      </c>
      <c r="AS587" s="504">
        <f t="shared" ref="AS587:AS650" ca="1" si="242">IF(Z587="","",IFERROR(Z587*$U587,$U587/$AN587*AI587))</f>
        <v>37143.632646939594</v>
      </c>
      <c r="AT587" s="504" t="str">
        <f t="shared" ref="AT587:AT650" si="243">IF(AA587="","",IFERROR(AA587*$U587,$U587/$AN587*AJ587))</f>
        <v/>
      </c>
      <c r="AU587" s="504" t="str">
        <f t="shared" ref="AU587:AU650" si="244">IF(AB587="","",IFERROR(AB587*$U587,$U587/$AN587*AK587))</f>
        <v/>
      </c>
      <c r="AV587" s="504" t="str">
        <f t="shared" ref="AV587:AV650" si="245">IF(AC587="","",IFERROR(AC587*$U587,$U587/$AN587*AL587))</f>
        <v/>
      </c>
      <c r="AW587" s="504" t="str">
        <f t="shared" ref="AW587:AW650" si="246">IF(AD587="","",IFERROR(AD587*$U587,$U587/$AN587*AM587))</f>
        <v/>
      </c>
      <c r="AX587" s="507">
        <f t="shared" ref="AX587:AX650" ca="1" si="247">SUM(AP587:AW587)</f>
        <v>37143.632646939594</v>
      </c>
      <c r="AY587" s="290"/>
    </row>
    <row r="588" spans="1:51" x14ac:dyDescent="0.35">
      <c r="A588" s="290"/>
      <c r="B588" s="476" t="s">
        <v>806</v>
      </c>
      <c r="C588" s="477" t="s">
        <v>3080</v>
      </c>
      <c r="D588" s="103" t="s">
        <v>254</v>
      </c>
      <c r="E588" s="103"/>
      <c r="F588" s="360" t="s">
        <v>119</v>
      </c>
      <c r="G588" s="360">
        <v>250</v>
      </c>
      <c r="H588" s="360"/>
      <c r="I588" s="360" t="s">
        <v>1005</v>
      </c>
      <c r="J588" s="104"/>
      <c r="K588" s="431">
        <v>79.660300000000007</v>
      </c>
      <c r="L588" s="138" t="str">
        <f t="shared" si="223"/>
        <v/>
      </c>
      <c r="M588" s="139">
        <f t="shared" si="225"/>
        <v>0</v>
      </c>
      <c r="N588" s="140">
        <f t="shared" si="224"/>
        <v>562.2901726186077</v>
      </c>
      <c r="O588" s="337">
        <f t="shared" si="229"/>
        <v>44792.20383785008</v>
      </c>
      <c r="P588" s="109">
        <v>1</v>
      </c>
      <c r="Q588" s="143">
        <f t="shared" si="226"/>
        <v>44792.20383785008</v>
      </c>
      <c r="R588" s="111">
        <v>0.13</v>
      </c>
      <c r="S588" s="139">
        <f t="shared" si="227"/>
        <v>50615.190336770589</v>
      </c>
      <c r="T588" s="428"/>
      <c r="U588" s="147">
        <f t="shared" si="228"/>
        <v>50615.190336770589</v>
      </c>
      <c r="V588" s="290"/>
      <c r="W588" s="115"/>
      <c r="X588" s="116"/>
      <c r="Y588" s="116"/>
      <c r="Z588" s="116" t="s">
        <v>115</v>
      </c>
      <c r="AA588" s="116"/>
      <c r="AB588" s="116"/>
      <c r="AC588" s="116"/>
      <c r="AD588" s="117"/>
      <c r="AE588" s="296"/>
      <c r="AF588" s="124" t="str">
        <f t="shared" si="230"/>
        <v/>
      </c>
      <c r="AG588" s="125" t="str">
        <f t="shared" si="231"/>
        <v/>
      </c>
      <c r="AH588" s="125" t="str">
        <f t="shared" si="232"/>
        <v/>
      </c>
      <c r="AI588" s="125">
        <f t="shared" ca="1" si="233"/>
        <v>4804.0113505125973</v>
      </c>
      <c r="AJ588" s="125" t="str">
        <f t="shared" si="234"/>
        <v/>
      </c>
      <c r="AK588" s="125" t="str">
        <f t="shared" si="235"/>
        <v/>
      </c>
      <c r="AL588" s="125" t="str">
        <f t="shared" si="236"/>
        <v/>
      </c>
      <c r="AM588" s="126" t="str">
        <f t="shared" si="237"/>
        <v/>
      </c>
      <c r="AN588" s="342">
        <f t="shared" ca="1" si="238"/>
        <v>4804.0113505125973</v>
      </c>
      <c r="AO588" s="290"/>
      <c r="AP588" s="503" t="str">
        <f t="shared" si="239"/>
        <v/>
      </c>
      <c r="AQ588" s="504" t="str">
        <f t="shared" si="240"/>
        <v/>
      </c>
      <c r="AR588" s="504" t="str">
        <f t="shared" si="241"/>
        <v/>
      </c>
      <c r="AS588" s="504">
        <f t="shared" ca="1" si="242"/>
        <v>50615.190336770589</v>
      </c>
      <c r="AT588" s="504" t="str">
        <f t="shared" si="243"/>
        <v/>
      </c>
      <c r="AU588" s="504" t="str">
        <f t="shared" si="244"/>
        <v/>
      </c>
      <c r="AV588" s="504" t="str">
        <f t="shared" si="245"/>
        <v/>
      </c>
      <c r="AW588" s="504" t="str">
        <f t="shared" si="246"/>
        <v/>
      </c>
      <c r="AX588" s="507">
        <f t="shared" ca="1" si="247"/>
        <v>50615.190336770589</v>
      </c>
      <c r="AY588" s="290"/>
    </row>
    <row r="589" spans="1:51" x14ac:dyDescent="0.35">
      <c r="A589" s="290"/>
      <c r="B589" s="476" t="s">
        <v>807</v>
      </c>
      <c r="C589" s="477" t="s">
        <v>3080</v>
      </c>
      <c r="D589" s="103" t="s">
        <v>254</v>
      </c>
      <c r="E589" s="103"/>
      <c r="F589" s="360" t="s">
        <v>119</v>
      </c>
      <c r="G589" s="360">
        <v>250</v>
      </c>
      <c r="H589" s="360"/>
      <c r="I589" s="360" t="s">
        <v>1005</v>
      </c>
      <c r="J589" s="104"/>
      <c r="K589" s="431">
        <v>65.5124</v>
      </c>
      <c r="L589" s="138" t="str">
        <f t="shared" si="223"/>
        <v/>
      </c>
      <c r="M589" s="139">
        <f t="shared" si="225"/>
        <v>0</v>
      </c>
      <c r="N589" s="140">
        <f t="shared" si="224"/>
        <v>562.2901726186077</v>
      </c>
      <c r="O589" s="337">
        <f t="shared" si="229"/>
        <v>36836.978704659276</v>
      </c>
      <c r="P589" s="109">
        <v>1</v>
      </c>
      <c r="Q589" s="143">
        <f t="shared" si="226"/>
        <v>36836.978704659276</v>
      </c>
      <c r="R589" s="111">
        <v>0.13</v>
      </c>
      <c r="S589" s="139">
        <f t="shared" si="227"/>
        <v>41625.785936264976</v>
      </c>
      <c r="T589" s="428"/>
      <c r="U589" s="147">
        <f t="shared" si="228"/>
        <v>41625.785936264976</v>
      </c>
      <c r="V589" s="290"/>
      <c r="W589" s="115"/>
      <c r="X589" s="116"/>
      <c r="Y589" s="116"/>
      <c r="Z589" s="116" t="s">
        <v>115</v>
      </c>
      <c r="AA589" s="116"/>
      <c r="AB589" s="116"/>
      <c r="AC589" s="116"/>
      <c r="AD589" s="117"/>
      <c r="AE589" s="296"/>
      <c r="AF589" s="124" t="str">
        <f t="shared" si="230"/>
        <v/>
      </c>
      <c r="AG589" s="125" t="str">
        <f t="shared" si="231"/>
        <v/>
      </c>
      <c r="AH589" s="125" t="str">
        <f t="shared" si="232"/>
        <v/>
      </c>
      <c r="AI589" s="125">
        <f t="shared" ca="1" si="233"/>
        <v>4804.0113505125973</v>
      </c>
      <c r="AJ589" s="125" t="str">
        <f t="shared" si="234"/>
        <v/>
      </c>
      <c r="AK589" s="125" t="str">
        <f t="shared" si="235"/>
        <v/>
      </c>
      <c r="AL589" s="125" t="str">
        <f t="shared" si="236"/>
        <v/>
      </c>
      <c r="AM589" s="126" t="str">
        <f t="shared" si="237"/>
        <v/>
      </c>
      <c r="AN589" s="342">
        <f t="shared" ca="1" si="238"/>
        <v>4804.0113505125973</v>
      </c>
      <c r="AO589" s="290"/>
      <c r="AP589" s="503" t="str">
        <f t="shared" si="239"/>
        <v/>
      </c>
      <c r="AQ589" s="504" t="str">
        <f t="shared" si="240"/>
        <v/>
      </c>
      <c r="AR589" s="504" t="str">
        <f t="shared" si="241"/>
        <v/>
      </c>
      <c r="AS589" s="504">
        <f t="shared" ca="1" si="242"/>
        <v>41625.785936264976</v>
      </c>
      <c r="AT589" s="504" t="str">
        <f t="shared" si="243"/>
        <v/>
      </c>
      <c r="AU589" s="504" t="str">
        <f t="shared" si="244"/>
        <v/>
      </c>
      <c r="AV589" s="504" t="str">
        <f t="shared" si="245"/>
        <v/>
      </c>
      <c r="AW589" s="504" t="str">
        <f t="shared" si="246"/>
        <v/>
      </c>
      <c r="AX589" s="507">
        <f t="shared" ca="1" si="247"/>
        <v>41625.785936264976</v>
      </c>
      <c r="AY589" s="290"/>
    </row>
    <row r="590" spans="1:51" x14ac:dyDescent="0.35">
      <c r="A590" s="290"/>
      <c r="B590" s="476" t="s">
        <v>808</v>
      </c>
      <c r="C590" s="477" t="s">
        <v>3081</v>
      </c>
      <c r="D590" s="103" t="s">
        <v>254</v>
      </c>
      <c r="E590" s="103"/>
      <c r="F590" s="360" t="s">
        <v>119</v>
      </c>
      <c r="G590" s="360">
        <v>300</v>
      </c>
      <c r="H590" s="360"/>
      <c r="I590" s="360" t="s">
        <v>1006</v>
      </c>
      <c r="J590" s="104"/>
      <c r="K590" s="431">
        <v>54.7104</v>
      </c>
      <c r="L590" s="138" t="str">
        <f t="shared" si="223"/>
        <v/>
      </c>
      <c r="M590" s="139">
        <f t="shared" si="225"/>
        <v>0</v>
      </c>
      <c r="N590" s="140">
        <f t="shared" si="224"/>
        <v>692.70147300228837</v>
      </c>
      <c r="O590" s="337">
        <f t="shared" si="229"/>
        <v>37897.974668544397</v>
      </c>
      <c r="P590" s="109">
        <v>1</v>
      </c>
      <c r="Q590" s="143">
        <f t="shared" si="226"/>
        <v>37897.974668544397</v>
      </c>
      <c r="R590" s="111">
        <v>0.13</v>
      </c>
      <c r="S590" s="139">
        <f t="shared" si="227"/>
        <v>42824.711375455161</v>
      </c>
      <c r="T590" s="428"/>
      <c r="U590" s="147">
        <f t="shared" si="228"/>
        <v>42824.711375455161</v>
      </c>
      <c r="V590" s="290"/>
      <c r="W590" s="115"/>
      <c r="X590" s="116"/>
      <c r="Y590" s="116"/>
      <c r="Z590" s="116" t="s">
        <v>115</v>
      </c>
      <c r="AA590" s="116"/>
      <c r="AB590" s="116"/>
      <c r="AC590" s="116"/>
      <c r="AD590" s="117"/>
      <c r="AE590" s="296"/>
      <c r="AF590" s="124" t="str">
        <f t="shared" si="230"/>
        <v/>
      </c>
      <c r="AG590" s="125" t="str">
        <f t="shared" si="231"/>
        <v/>
      </c>
      <c r="AH590" s="125" t="str">
        <f t="shared" si="232"/>
        <v/>
      </c>
      <c r="AI590" s="125">
        <f t="shared" ca="1" si="233"/>
        <v>4804.0113505125973</v>
      </c>
      <c r="AJ590" s="125" t="str">
        <f t="shared" si="234"/>
        <v/>
      </c>
      <c r="AK590" s="125" t="str">
        <f t="shared" si="235"/>
        <v/>
      </c>
      <c r="AL590" s="125" t="str">
        <f t="shared" si="236"/>
        <v/>
      </c>
      <c r="AM590" s="126" t="str">
        <f t="shared" si="237"/>
        <v/>
      </c>
      <c r="AN590" s="342">
        <f t="shared" ca="1" si="238"/>
        <v>4804.0113505125973</v>
      </c>
      <c r="AO590" s="290"/>
      <c r="AP590" s="503" t="str">
        <f t="shared" si="239"/>
        <v/>
      </c>
      <c r="AQ590" s="504" t="str">
        <f t="shared" si="240"/>
        <v/>
      </c>
      <c r="AR590" s="504" t="str">
        <f t="shared" si="241"/>
        <v/>
      </c>
      <c r="AS590" s="504">
        <f t="shared" ca="1" si="242"/>
        <v>42824.711375455161</v>
      </c>
      <c r="AT590" s="504" t="str">
        <f t="shared" si="243"/>
        <v/>
      </c>
      <c r="AU590" s="504" t="str">
        <f t="shared" si="244"/>
        <v/>
      </c>
      <c r="AV590" s="504" t="str">
        <f t="shared" si="245"/>
        <v/>
      </c>
      <c r="AW590" s="504" t="str">
        <f t="shared" si="246"/>
        <v/>
      </c>
      <c r="AX590" s="507">
        <f t="shared" ca="1" si="247"/>
        <v>42824.711375455161</v>
      </c>
      <c r="AY590" s="290"/>
    </row>
    <row r="591" spans="1:51" x14ac:dyDescent="0.35">
      <c r="A591" s="290"/>
      <c r="B591" s="476" t="s">
        <v>809</v>
      </c>
      <c r="C591" s="477" t="s">
        <v>3081</v>
      </c>
      <c r="D591" s="103" t="s">
        <v>254</v>
      </c>
      <c r="E591" s="103"/>
      <c r="F591" s="360" t="s">
        <v>119</v>
      </c>
      <c r="G591" s="360">
        <v>300</v>
      </c>
      <c r="H591" s="360"/>
      <c r="I591" s="360" t="s">
        <v>1006</v>
      </c>
      <c r="J591" s="104"/>
      <c r="K591" s="431">
        <v>55.196599999999997</v>
      </c>
      <c r="L591" s="138" t="str">
        <f t="shared" si="223"/>
        <v/>
      </c>
      <c r="M591" s="139">
        <f t="shared" si="225"/>
        <v>0</v>
      </c>
      <c r="N591" s="140">
        <f t="shared" si="224"/>
        <v>692.70147300228837</v>
      </c>
      <c r="O591" s="337">
        <f t="shared" si="229"/>
        <v>38234.766124718109</v>
      </c>
      <c r="P591" s="109">
        <v>1</v>
      </c>
      <c r="Q591" s="143">
        <f t="shared" si="226"/>
        <v>38234.766124718109</v>
      </c>
      <c r="R591" s="111">
        <v>0.13</v>
      </c>
      <c r="S591" s="139">
        <f t="shared" si="227"/>
        <v>43205.285720931461</v>
      </c>
      <c r="T591" s="428"/>
      <c r="U591" s="147">
        <f t="shared" si="228"/>
        <v>43205.285720931461</v>
      </c>
      <c r="V591" s="290"/>
      <c r="W591" s="115"/>
      <c r="X591" s="116"/>
      <c r="Y591" s="116"/>
      <c r="Z591" s="116" t="s">
        <v>115</v>
      </c>
      <c r="AA591" s="116"/>
      <c r="AB591" s="116"/>
      <c r="AC591" s="116"/>
      <c r="AD591" s="117"/>
      <c r="AE591" s="296"/>
      <c r="AF591" s="124" t="str">
        <f t="shared" si="230"/>
        <v/>
      </c>
      <c r="AG591" s="125" t="str">
        <f t="shared" si="231"/>
        <v/>
      </c>
      <c r="AH591" s="125" t="str">
        <f t="shared" si="232"/>
        <v/>
      </c>
      <c r="AI591" s="125">
        <f t="shared" ca="1" si="233"/>
        <v>4804.0113505125973</v>
      </c>
      <c r="AJ591" s="125" t="str">
        <f t="shared" si="234"/>
        <v/>
      </c>
      <c r="AK591" s="125" t="str">
        <f t="shared" si="235"/>
        <v/>
      </c>
      <c r="AL591" s="125" t="str">
        <f t="shared" si="236"/>
        <v/>
      </c>
      <c r="AM591" s="126" t="str">
        <f t="shared" si="237"/>
        <v/>
      </c>
      <c r="AN591" s="342">
        <f t="shared" ca="1" si="238"/>
        <v>4804.0113505125973</v>
      </c>
      <c r="AO591" s="290"/>
      <c r="AP591" s="503" t="str">
        <f t="shared" si="239"/>
        <v/>
      </c>
      <c r="AQ591" s="504" t="str">
        <f t="shared" si="240"/>
        <v/>
      </c>
      <c r="AR591" s="504" t="str">
        <f t="shared" si="241"/>
        <v/>
      </c>
      <c r="AS591" s="504">
        <f t="shared" ca="1" si="242"/>
        <v>43205.285720931468</v>
      </c>
      <c r="AT591" s="504" t="str">
        <f t="shared" si="243"/>
        <v/>
      </c>
      <c r="AU591" s="504" t="str">
        <f t="shared" si="244"/>
        <v/>
      </c>
      <c r="AV591" s="504" t="str">
        <f t="shared" si="245"/>
        <v/>
      </c>
      <c r="AW591" s="504" t="str">
        <f t="shared" si="246"/>
        <v/>
      </c>
      <c r="AX591" s="507">
        <f t="shared" ca="1" si="247"/>
        <v>43205.285720931468</v>
      </c>
      <c r="AY591" s="290"/>
    </row>
    <row r="592" spans="1:51" x14ac:dyDescent="0.35">
      <c r="A592" s="290"/>
      <c r="B592" s="476" t="s">
        <v>810</v>
      </c>
      <c r="C592" s="477" t="s">
        <v>3082</v>
      </c>
      <c r="D592" s="103" t="s">
        <v>254</v>
      </c>
      <c r="E592" s="103"/>
      <c r="F592" s="360" t="s">
        <v>119</v>
      </c>
      <c r="G592" s="360">
        <v>200</v>
      </c>
      <c r="H592" s="360"/>
      <c r="I592" s="360" t="s">
        <v>1003</v>
      </c>
      <c r="J592" s="104"/>
      <c r="K592" s="431">
        <v>85.458200000000005</v>
      </c>
      <c r="L592" s="138" t="str">
        <f t="shared" si="223"/>
        <v/>
      </c>
      <c r="M592" s="139">
        <f t="shared" si="225"/>
        <v>0</v>
      </c>
      <c r="N592" s="140">
        <f t="shared" si="224"/>
        <v>336.63763059084124</v>
      </c>
      <c r="O592" s="337">
        <f t="shared" si="229"/>
        <v>28768.445962558231</v>
      </c>
      <c r="P592" s="109">
        <v>1</v>
      </c>
      <c r="Q592" s="143">
        <f t="shared" si="226"/>
        <v>28768.445962558231</v>
      </c>
      <c r="R592" s="111">
        <v>0.13</v>
      </c>
      <c r="S592" s="139">
        <f t="shared" si="227"/>
        <v>32508.343937690799</v>
      </c>
      <c r="T592" s="428"/>
      <c r="U592" s="147">
        <f t="shared" si="228"/>
        <v>32508.343937690799</v>
      </c>
      <c r="V592" s="290"/>
      <c r="W592" s="115"/>
      <c r="X592" s="116"/>
      <c r="Y592" s="116"/>
      <c r="Z592" s="116" t="s">
        <v>115</v>
      </c>
      <c r="AA592" s="116"/>
      <c r="AB592" s="116"/>
      <c r="AC592" s="116"/>
      <c r="AD592" s="117"/>
      <c r="AE592" s="296"/>
      <c r="AF592" s="124" t="str">
        <f t="shared" si="230"/>
        <v/>
      </c>
      <c r="AG592" s="125" t="str">
        <f t="shared" si="231"/>
        <v/>
      </c>
      <c r="AH592" s="125" t="str">
        <f t="shared" si="232"/>
        <v/>
      </c>
      <c r="AI592" s="125">
        <f t="shared" ca="1" si="233"/>
        <v>4804.0113505125973</v>
      </c>
      <c r="AJ592" s="125" t="str">
        <f t="shared" si="234"/>
        <v/>
      </c>
      <c r="AK592" s="125" t="str">
        <f t="shared" si="235"/>
        <v/>
      </c>
      <c r="AL592" s="125" t="str">
        <f t="shared" si="236"/>
        <v/>
      </c>
      <c r="AM592" s="126" t="str">
        <f t="shared" si="237"/>
        <v/>
      </c>
      <c r="AN592" s="342">
        <f t="shared" ca="1" si="238"/>
        <v>4804.0113505125973</v>
      </c>
      <c r="AO592" s="290"/>
      <c r="AP592" s="503" t="str">
        <f t="shared" si="239"/>
        <v/>
      </c>
      <c r="AQ592" s="504" t="str">
        <f t="shared" si="240"/>
        <v/>
      </c>
      <c r="AR592" s="504" t="str">
        <f t="shared" si="241"/>
        <v/>
      </c>
      <c r="AS592" s="504">
        <f t="shared" ca="1" si="242"/>
        <v>32508.343937690795</v>
      </c>
      <c r="AT592" s="504" t="str">
        <f t="shared" si="243"/>
        <v/>
      </c>
      <c r="AU592" s="504" t="str">
        <f t="shared" si="244"/>
        <v/>
      </c>
      <c r="AV592" s="504" t="str">
        <f t="shared" si="245"/>
        <v/>
      </c>
      <c r="AW592" s="504" t="str">
        <f t="shared" si="246"/>
        <v/>
      </c>
      <c r="AX592" s="507">
        <f t="shared" ca="1" si="247"/>
        <v>32508.343937690795</v>
      </c>
      <c r="AY592" s="290"/>
    </row>
    <row r="593" spans="1:51" x14ac:dyDescent="0.35">
      <c r="A593" s="290"/>
      <c r="B593" s="476" t="s">
        <v>811</v>
      </c>
      <c r="C593" s="477" t="s">
        <v>3082</v>
      </c>
      <c r="D593" s="103" t="s">
        <v>254</v>
      </c>
      <c r="E593" s="103"/>
      <c r="F593" s="360" t="s">
        <v>119</v>
      </c>
      <c r="G593" s="360">
        <v>200</v>
      </c>
      <c r="H593" s="360"/>
      <c r="I593" s="360" t="s">
        <v>1003</v>
      </c>
      <c r="J593" s="104"/>
      <c r="K593" s="431">
        <v>84.998699999999999</v>
      </c>
      <c r="L593" s="138" t="str">
        <f t="shared" si="223"/>
        <v/>
      </c>
      <c r="M593" s="139">
        <f t="shared" si="225"/>
        <v>0</v>
      </c>
      <c r="N593" s="140">
        <f t="shared" si="224"/>
        <v>336.63763059084124</v>
      </c>
      <c r="O593" s="337">
        <f t="shared" si="229"/>
        <v>28613.760971301737</v>
      </c>
      <c r="P593" s="109">
        <v>1</v>
      </c>
      <c r="Q593" s="143">
        <f t="shared" si="226"/>
        <v>28613.760971301737</v>
      </c>
      <c r="R593" s="111">
        <v>0.13</v>
      </c>
      <c r="S593" s="139">
        <f t="shared" si="227"/>
        <v>32333.54989757096</v>
      </c>
      <c r="T593" s="428"/>
      <c r="U593" s="147">
        <f t="shared" si="228"/>
        <v>32333.54989757096</v>
      </c>
      <c r="V593" s="290"/>
      <c r="W593" s="115"/>
      <c r="X593" s="116"/>
      <c r="Y593" s="116"/>
      <c r="Z593" s="116" t="s">
        <v>115</v>
      </c>
      <c r="AA593" s="116"/>
      <c r="AB593" s="116"/>
      <c r="AC593" s="116"/>
      <c r="AD593" s="117"/>
      <c r="AE593" s="296"/>
      <c r="AF593" s="124" t="str">
        <f t="shared" si="230"/>
        <v/>
      </c>
      <c r="AG593" s="125" t="str">
        <f t="shared" si="231"/>
        <v/>
      </c>
      <c r="AH593" s="125" t="str">
        <f t="shared" si="232"/>
        <v/>
      </c>
      <c r="AI593" s="125">
        <f t="shared" ca="1" si="233"/>
        <v>4804.0113505125973</v>
      </c>
      <c r="AJ593" s="125" t="str">
        <f t="shared" si="234"/>
        <v/>
      </c>
      <c r="AK593" s="125" t="str">
        <f t="shared" si="235"/>
        <v/>
      </c>
      <c r="AL593" s="125" t="str">
        <f t="shared" si="236"/>
        <v/>
      </c>
      <c r="AM593" s="126" t="str">
        <f t="shared" si="237"/>
        <v/>
      </c>
      <c r="AN593" s="342">
        <f t="shared" ca="1" si="238"/>
        <v>4804.0113505125973</v>
      </c>
      <c r="AO593" s="290"/>
      <c r="AP593" s="503" t="str">
        <f t="shared" si="239"/>
        <v/>
      </c>
      <c r="AQ593" s="504" t="str">
        <f t="shared" si="240"/>
        <v/>
      </c>
      <c r="AR593" s="504" t="str">
        <f t="shared" si="241"/>
        <v/>
      </c>
      <c r="AS593" s="504">
        <f t="shared" ca="1" si="242"/>
        <v>32333.54989757096</v>
      </c>
      <c r="AT593" s="504" t="str">
        <f t="shared" si="243"/>
        <v/>
      </c>
      <c r="AU593" s="504" t="str">
        <f t="shared" si="244"/>
        <v/>
      </c>
      <c r="AV593" s="504" t="str">
        <f t="shared" si="245"/>
        <v/>
      </c>
      <c r="AW593" s="504" t="str">
        <f t="shared" si="246"/>
        <v/>
      </c>
      <c r="AX593" s="507">
        <f t="shared" ca="1" si="247"/>
        <v>32333.54989757096</v>
      </c>
      <c r="AY593" s="290"/>
    </row>
    <row r="594" spans="1:51" x14ac:dyDescent="0.35">
      <c r="A594" s="290"/>
      <c r="B594" s="476" t="s">
        <v>812</v>
      </c>
      <c r="C594" s="477" t="s">
        <v>3082</v>
      </c>
      <c r="D594" s="103" t="s">
        <v>254</v>
      </c>
      <c r="E594" s="103"/>
      <c r="F594" s="360" t="s">
        <v>119</v>
      </c>
      <c r="G594" s="360">
        <v>200</v>
      </c>
      <c r="H594" s="360"/>
      <c r="I594" s="360" t="s">
        <v>1003</v>
      </c>
      <c r="J594" s="104"/>
      <c r="K594" s="431">
        <v>85.7988</v>
      </c>
      <c r="L594" s="138" t="str">
        <f t="shared" si="223"/>
        <v/>
      </c>
      <c r="M594" s="139">
        <f t="shared" si="225"/>
        <v>0</v>
      </c>
      <c r="N594" s="140">
        <f t="shared" si="224"/>
        <v>336.63763059084124</v>
      </c>
      <c r="O594" s="337">
        <f t="shared" si="229"/>
        <v>28883.10473953747</v>
      </c>
      <c r="P594" s="109">
        <v>1</v>
      </c>
      <c r="Q594" s="143">
        <f t="shared" si="226"/>
        <v>28883.10473953747</v>
      </c>
      <c r="R594" s="111">
        <v>0.13</v>
      </c>
      <c r="S594" s="139">
        <f t="shared" si="227"/>
        <v>32637.908355677337</v>
      </c>
      <c r="T594" s="428"/>
      <c r="U594" s="147">
        <f t="shared" si="228"/>
        <v>32637.908355677337</v>
      </c>
      <c r="V594" s="290"/>
      <c r="W594" s="115"/>
      <c r="X594" s="116"/>
      <c r="Y594" s="116"/>
      <c r="Z594" s="116" t="s">
        <v>115</v>
      </c>
      <c r="AA594" s="116"/>
      <c r="AB594" s="116"/>
      <c r="AC594" s="116"/>
      <c r="AD594" s="117"/>
      <c r="AE594" s="296"/>
      <c r="AF594" s="124" t="str">
        <f t="shared" si="230"/>
        <v/>
      </c>
      <c r="AG594" s="125" t="str">
        <f t="shared" si="231"/>
        <v/>
      </c>
      <c r="AH594" s="125" t="str">
        <f t="shared" si="232"/>
        <v/>
      </c>
      <c r="AI594" s="125">
        <f t="shared" ca="1" si="233"/>
        <v>4804.0113505125973</v>
      </c>
      <c r="AJ594" s="125" t="str">
        <f t="shared" si="234"/>
        <v/>
      </c>
      <c r="AK594" s="125" t="str">
        <f t="shared" si="235"/>
        <v/>
      </c>
      <c r="AL594" s="125" t="str">
        <f t="shared" si="236"/>
        <v/>
      </c>
      <c r="AM594" s="126" t="str">
        <f t="shared" si="237"/>
        <v/>
      </c>
      <c r="AN594" s="342">
        <f t="shared" ca="1" si="238"/>
        <v>4804.0113505125973</v>
      </c>
      <c r="AO594" s="290"/>
      <c r="AP594" s="503" t="str">
        <f t="shared" si="239"/>
        <v/>
      </c>
      <c r="AQ594" s="504" t="str">
        <f t="shared" si="240"/>
        <v/>
      </c>
      <c r="AR594" s="504" t="str">
        <f t="shared" si="241"/>
        <v/>
      </c>
      <c r="AS594" s="504">
        <f t="shared" ca="1" si="242"/>
        <v>32637.908355677337</v>
      </c>
      <c r="AT594" s="504" t="str">
        <f t="shared" si="243"/>
        <v/>
      </c>
      <c r="AU594" s="504" t="str">
        <f t="shared" si="244"/>
        <v/>
      </c>
      <c r="AV594" s="504" t="str">
        <f t="shared" si="245"/>
        <v/>
      </c>
      <c r="AW594" s="504" t="str">
        <f t="shared" si="246"/>
        <v/>
      </c>
      <c r="AX594" s="507">
        <f t="shared" ca="1" si="247"/>
        <v>32637.908355677337</v>
      </c>
      <c r="AY594" s="290"/>
    </row>
    <row r="595" spans="1:51" x14ac:dyDescent="0.35">
      <c r="A595" s="290"/>
      <c r="B595" s="476" t="s">
        <v>813</v>
      </c>
      <c r="C595" s="477" t="s">
        <v>3082</v>
      </c>
      <c r="D595" s="103" t="s">
        <v>254</v>
      </c>
      <c r="E595" s="103"/>
      <c r="F595" s="360" t="s">
        <v>119</v>
      </c>
      <c r="G595" s="360">
        <v>200</v>
      </c>
      <c r="H595" s="360"/>
      <c r="I595" s="360" t="s">
        <v>1003</v>
      </c>
      <c r="J595" s="104"/>
      <c r="K595" s="431">
        <v>84.953800000000001</v>
      </c>
      <c r="L595" s="138" t="str">
        <f t="shared" si="223"/>
        <v/>
      </c>
      <c r="M595" s="139">
        <f t="shared" si="225"/>
        <v>0</v>
      </c>
      <c r="N595" s="140">
        <f t="shared" si="224"/>
        <v>336.63763059084124</v>
      </c>
      <c r="O595" s="337">
        <f t="shared" si="229"/>
        <v>28598.64594168821</v>
      </c>
      <c r="P595" s="109">
        <v>1</v>
      </c>
      <c r="Q595" s="143">
        <f t="shared" si="226"/>
        <v>28598.64594168821</v>
      </c>
      <c r="R595" s="111">
        <v>0.13</v>
      </c>
      <c r="S595" s="139">
        <f t="shared" si="227"/>
        <v>32316.469914107674</v>
      </c>
      <c r="T595" s="428"/>
      <c r="U595" s="147">
        <f t="shared" si="228"/>
        <v>32316.469914107674</v>
      </c>
      <c r="V595" s="290"/>
      <c r="W595" s="115"/>
      <c r="X595" s="116"/>
      <c r="Y595" s="116"/>
      <c r="Z595" s="116" t="s">
        <v>115</v>
      </c>
      <c r="AA595" s="116"/>
      <c r="AB595" s="116"/>
      <c r="AC595" s="116"/>
      <c r="AD595" s="117"/>
      <c r="AE595" s="296"/>
      <c r="AF595" s="124" t="str">
        <f t="shared" si="230"/>
        <v/>
      </c>
      <c r="AG595" s="125" t="str">
        <f t="shared" si="231"/>
        <v/>
      </c>
      <c r="AH595" s="125" t="str">
        <f t="shared" si="232"/>
        <v/>
      </c>
      <c r="AI595" s="125">
        <f t="shared" ca="1" si="233"/>
        <v>4804.0113505125973</v>
      </c>
      <c r="AJ595" s="125" t="str">
        <f t="shared" si="234"/>
        <v/>
      </c>
      <c r="AK595" s="125" t="str">
        <f t="shared" si="235"/>
        <v/>
      </c>
      <c r="AL595" s="125" t="str">
        <f t="shared" si="236"/>
        <v/>
      </c>
      <c r="AM595" s="126" t="str">
        <f t="shared" si="237"/>
        <v/>
      </c>
      <c r="AN595" s="342">
        <f t="shared" ca="1" si="238"/>
        <v>4804.0113505125973</v>
      </c>
      <c r="AO595" s="290"/>
      <c r="AP595" s="503" t="str">
        <f t="shared" si="239"/>
        <v/>
      </c>
      <c r="AQ595" s="504" t="str">
        <f t="shared" si="240"/>
        <v/>
      </c>
      <c r="AR595" s="504" t="str">
        <f t="shared" si="241"/>
        <v/>
      </c>
      <c r="AS595" s="504">
        <f t="shared" ca="1" si="242"/>
        <v>32316.469914107678</v>
      </c>
      <c r="AT595" s="504" t="str">
        <f t="shared" si="243"/>
        <v/>
      </c>
      <c r="AU595" s="504" t="str">
        <f t="shared" si="244"/>
        <v/>
      </c>
      <c r="AV595" s="504" t="str">
        <f t="shared" si="245"/>
        <v/>
      </c>
      <c r="AW595" s="504" t="str">
        <f t="shared" si="246"/>
        <v/>
      </c>
      <c r="AX595" s="507">
        <f t="shared" ca="1" si="247"/>
        <v>32316.469914107678</v>
      </c>
      <c r="AY595" s="290"/>
    </row>
    <row r="596" spans="1:51" x14ac:dyDescent="0.35">
      <c r="A596" s="290"/>
      <c r="B596" s="476" t="s">
        <v>814</v>
      </c>
      <c r="C596" s="477" t="s">
        <v>3082</v>
      </c>
      <c r="D596" s="103" t="s">
        <v>254</v>
      </c>
      <c r="E596" s="103"/>
      <c r="F596" s="360" t="s">
        <v>119</v>
      </c>
      <c r="G596" s="360">
        <v>200</v>
      </c>
      <c r="H596" s="360"/>
      <c r="I596" s="360" t="s">
        <v>1003</v>
      </c>
      <c r="J596" s="104"/>
      <c r="K596" s="431">
        <v>87.587100000000007</v>
      </c>
      <c r="L596" s="138" t="str">
        <f t="shared" si="223"/>
        <v/>
      </c>
      <c r="M596" s="139">
        <f t="shared" si="225"/>
        <v>0</v>
      </c>
      <c r="N596" s="140">
        <f t="shared" si="224"/>
        <v>336.63763059084124</v>
      </c>
      <c r="O596" s="337">
        <f t="shared" si="229"/>
        <v>29485.113814323075</v>
      </c>
      <c r="P596" s="109">
        <v>1</v>
      </c>
      <c r="Q596" s="143">
        <f t="shared" si="226"/>
        <v>29485.113814323075</v>
      </c>
      <c r="R596" s="111">
        <v>0.13</v>
      </c>
      <c r="S596" s="139">
        <f t="shared" si="227"/>
        <v>33318.178610185074</v>
      </c>
      <c r="T596" s="428"/>
      <c r="U596" s="147">
        <f t="shared" si="228"/>
        <v>33318.178610185074</v>
      </c>
      <c r="V596" s="290"/>
      <c r="W596" s="115"/>
      <c r="X596" s="116"/>
      <c r="Y596" s="116"/>
      <c r="Z596" s="116" t="s">
        <v>115</v>
      </c>
      <c r="AA596" s="116"/>
      <c r="AB596" s="116"/>
      <c r="AC596" s="116"/>
      <c r="AD596" s="117"/>
      <c r="AE596" s="296"/>
      <c r="AF596" s="124" t="str">
        <f t="shared" si="230"/>
        <v/>
      </c>
      <c r="AG596" s="125" t="str">
        <f t="shared" si="231"/>
        <v/>
      </c>
      <c r="AH596" s="125" t="str">
        <f t="shared" si="232"/>
        <v/>
      </c>
      <c r="AI596" s="125">
        <f t="shared" ca="1" si="233"/>
        <v>4804.0113505125973</v>
      </c>
      <c r="AJ596" s="125" t="str">
        <f t="shared" si="234"/>
        <v/>
      </c>
      <c r="AK596" s="125" t="str">
        <f t="shared" si="235"/>
        <v/>
      </c>
      <c r="AL596" s="125" t="str">
        <f t="shared" si="236"/>
        <v/>
      </c>
      <c r="AM596" s="126" t="str">
        <f t="shared" si="237"/>
        <v/>
      </c>
      <c r="AN596" s="342">
        <f t="shared" ca="1" si="238"/>
        <v>4804.0113505125973</v>
      </c>
      <c r="AO596" s="290"/>
      <c r="AP596" s="503" t="str">
        <f t="shared" si="239"/>
        <v/>
      </c>
      <c r="AQ596" s="504" t="str">
        <f t="shared" si="240"/>
        <v/>
      </c>
      <c r="AR596" s="504" t="str">
        <f t="shared" si="241"/>
        <v/>
      </c>
      <c r="AS596" s="504">
        <f t="shared" ca="1" si="242"/>
        <v>33318.178610185074</v>
      </c>
      <c r="AT596" s="504" t="str">
        <f t="shared" si="243"/>
        <v/>
      </c>
      <c r="AU596" s="504" t="str">
        <f t="shared" si="244"/>
        <v/>
      </c>
      <c r="AV596" s="504" t="str">
        <f t="shared" si="245"/>
        <v/>
      </c>
      <c r="AW596" s="504" t="str">
        <f t="shared" si="246"/>
        <v/>
      </c>
      <c r="AX596" s="507">
        <f t="shared" ca="1" si="247"/>
        <v>33318.178610185074</v>
      </c>
      <c r="AY596" s="290"/>
    </row>
    <row r="597" spans="1:51" x14ac:dyDescent="0.35">
      <c r="A597" s="290"/>
      <c r="B597" s="476" t="s">
        <v>815</v>
      </c>
      <c r="C597" s="477" t="s">
        <v>3083</v>
      </c>
      <c r="D597" s="103" t="s">
        <v>254</v>
      </c>
      <c r="E597" s="103"/>
      <c r="F597" s="360" t="s">
        <v>119</v>
      </c>
      <c r="G597" s="360">
        <v>200</v>
      </c>
      <c r="H597" s="360"/>
      <c r="I597" s="360" t="s">
        <v>1003</v>
      </c>
      <c r="J597" s="104"/>
      <c r="K597" s="431">
        <v>74.217299999999994</v>
      </c>
      <c r="L597" s="138" t="str">
        <f t="shared" ref="L597:L660" si="248">IFERROR(VLOOKUP(H597,UR_N1,3,FALSE),"")</f>
        <v/>
      </c>
      <c r="M597" s="139">
        <f t="shared" si="225"/>
        <v>0</v>
      </c>
      <c r="N597" s="140">
        <f t="shared" ref="N597:N660" si="249">IFERROR(VLOOKUP(I597,UR_N1,3,FALSE),"")</f>
        <v>336.63763059084124</v>
      </c>
      <c r="O597" s="337">
        <f t="shared" si="229"/>
        <v>24984.336020849641</v>
      </c>
      <c r="P597" s="109">
        <v>1</v>
      </c>
      <c r="Q597" s="143">
        <f t="shared" si="226"/>
        <v>24984.336020849641</v>
      </c>
      <c r="R597" s="111">
        <v>0.13</v>
      </c>
      <c r="S597" s="139">
        <f t="shared" si="227"/>
        <v>28232.299703560093</v>
      </c>
      <c r="T597" s="428"/>
      <c r="U597" s="147">
        <f t="shared" si="228"/>
        <v>28232.299703560093</v>
      </c>
      <c r="V597" s="290"/>
      <c r="W597" s="115"/>
      <c r="X597" s="116"/>
      <c r="Y597" s="116"/>
      <c r="Z597" s="116" t="s">
        <v>115</v>
      </c>
      <c r="AA597" s="116"/>
      <c r="AB597" s="116"/>
      <c r="AC597" s="116"/>
      <c r="AD597" s="117"/>
      <c r="AE597" s="296"/>
      <c r="AF597" s="124" t="str">
        <f t="shared" si="230"/>
        <v/>
      </c>
      <c r="AG597" s="125" t="str">
        <f t="shared" si="231"/>
        <v/>
      </c>
      <c r="AH597" s="125" t="str">
        <f t="shared" si="232"/>
        <v/>
      </c>
      <c r="AI597" s="125">
        <f t="shared" ca="1" si="233"/>
        <v>4804.0113505125973</v>
      </c>
      <c r="AJ597" s="125" t="str">
        <f t="shared" si="234"/>
        <v/>
      </c>
      <c r="AK597" s="125" t="str">
        <f t="shared" si="235"/>
        <v/>
      </c>
      <c r="AL597" s="125" t="str">
        <f t="shared" si="236"/>
        <v/>
      </c>
      <c r="AM597" s="126" t="str">
        <f t="shared" si="237"/>
        <v/>
      </c>
      <c r="AN597" s="342">
        <f t="shared" ca="1" si="238"/>
        <v>4804.0113505125973</v>
      </c>
      <c r="AO597" s="290"/>
      <c r="AP597" s="503" t="str">
        <f t="shared" si="239"/>
        <v/>
      </c>
      <c r="AQ597" s="504" t="str">
        <f t="shared" si="240"/>
        <v/>
      </c>
      <c r="AR597" s="504" t="str">
        <f t="shared" si="241"/>
        <v/>
      </c>
      <c r="AS597" s="504">
        <f t="shared" ca="1" si="242"/>
        <v>28232.299703560093</v>
      </c>
      <c r="AT597" s="504" t="str">
        <f t="shared" si="243"/>
        <v/>
      </c>
      <c r="AU597" s="504" t="str">
        <f t="shared" si="244"/>
        <v/>
      </c>
      <c r="AV597" s="504" t="str">
        <f t="shared" si="245"/>
        <v/>
      </c>
      <c r="AW597" s="504" t="str">
        <f t="shared" si="246"/>
        <v/>
      </c>
      <c r="AX597" s="507">
        <f t="shared" ca="1" si="247"/>
        <v>28232.299703560093</v>
      </c>
      <c r="AY597" s="290"/>
    </row>
    <row r="598" spans="1:51" x14ac:dyDescent="0.35">
      <c r="A598" s="290"/>
      <c r="B598" s="476" t="s">
        <v>816</v>
      </c>
      <c r="C598" s="477" t="e">
        <v>#N/A</v>
      </c>
      <c r="D598" s="103" t="s">
        <v>254</v>
      </c>
      <c r="E598" s="103"/>
      <c r="F598" s="360" t="s">
        <v>119</v>
      </c>
      <c r="G598" s="360">
        <v>200</v>
      </c>
      <c r="H598" s="360"/>
      <c r="I598" s="360" t="s">
        <v>1003</v>
      </c>
      <c r="J598" s="104"/>
      <c r="K598" s="431">
        <v>74.064999999999998</v>
      </c>
      <c r="L598" s="138" t="str">
        <f t="shared" si="248"/>
        <v/>
      </c>
      <c r="M598" s="139">
        <f t="shared" ref="M598:M661" si="250">IFERROR(L598*J598,0)</f>
        <v>0</v>
      </c>
      <c r="N598" s="140">
        <f t="shared" si="249"/>
        <v>336.63763059084124</v>
      </c>
      <c r="O598" s="337">
        <f t="shared" si="229"/>
        <v>24933.066109710657</v>
      </c>
      <c r="P598" s="109">
        <v>1</v>
      </c>
      <c r="Q598" s="143">
        <f t="shared" ref="Q598:Q661" si="251">O598*P598</f>
        <v>24933.066109710657</v>
      </c>
      <c r="R598" s="111">
        <v>0.13</v>
      </c>
      <c r="S598" s="139">
        <f t="shared" ref="S598:S661" si="252">Q598*(1+R598)</f>
        <v>28174.364703973039</v>
      </c>
      <c r="T598" s="428"/>
      <c r="U598" s="147">
        <f t="shared" ref="U598:U661" si="253">(S598*(1-T598))+M598</f>
        <v>28174.364703973039</v>
      </c>
      <c r="V598" s="290"/>
      <c r="W598" s="115"/>
      <c r="X598" s="116"/>
      <c r="Y598" s="116"/>
      <c r="Z598" s="116" t="s">
        <v>115</v>
      </c>
      <c r="AA598" s="116"/>
      <c r="AB598" s="116"/>
      <c r="AC598" s="116"/>
      <c r="AD598" s="117"/>
      <c r="AE598" s="296"/>
      <c r="AF598" s="124" t="str">
        <f t="shared" si="230"/>
        <v/>
      </c>
      <c r="AG598" s="125" t="str">
        <f t="shared" si="231"/>
        <v/>
      </c>
      <c r="AH598" s="125" t="str">
        <f t="shared" si="232"/>
        <v/>
      </c>
      <c r="AI598" s="125">
        <f t="shared" ca="1" si="233"/>
        <v>4804.0113505125973</v>
      </c>
      <c r="AJ598" s="125" t="str">
        <f t="shared" si="234"/>
        <v/>
      </c>
      <c r="AK598" s="125" t="str">
        <f t="shared" si="235"/>
        <v/>
      </c>
      <c r="AL598" s="125" t="str">
        <f t="shared" si="236"/>
        <v/>
      </c>
      <c r="AM598" s="126" t="str">
        <f t="shared" si="237"/>
        <v/>
      </c>
      <c r="AN598" s="342">
        <f t="shared" ca="1" si="238"/>
        <v>4804.0113505125973</v>
      </c>
      <c r="AO598" s="290"/>
      <c r="AP598" s="503" t="str">
        <f t="shared" si="239"/>
        <v/>
      </c>
      <c r="AQ598" s="504" t="str">
        <f t="shared" si="240"/>
        <v/>
      </c>
      <c r="AR598" s="504" t="str">
        <f t="shared" si="241"/>
        <v/>
      </c>
      <c r="AS598" s="504">
        <f t="shared" ca="1" si="242"/>
        <v>28174.364703973039</v>
      </c>
      <c r="AT598" s="504" t="str">
        <f t="shared" si="243"/>
        <v/>
      </c>
      <c r="AU598" s="504" t="str">
        <f t="shared" si="244"/>
        <v/>
      </c>
      <c r="AV598" s="504" t="str">
        <f t="shared" si="245"/>
        <v/>
      </c>
      <c r="AW598" s="504" t="str">
        <f t="shared" si="246"/>
        <v/>
      </c>
      <c r="AX598" s="507">
        <f t="shared" ca="1" si="247"/>
        <v>28174.364703973039</v>
      </c>
      <c r="AY598" s="290"/>
    </row>
    <row r="599" spans="1:51" x14ac:dyDescent="0.35">
      <c r="A599" s="290"/>
      <c r="B599" s="476" t="s">
        <v>817</v>
      </c>
      <c r="C599" s="477" t="s">
        <v>3084</v>
      </c>
      <c r="D599" s="103" t="s">
        <v>254</v>
      </c>
      <c r="E599" s="103"/>
      <c r="F599" s="360" t="s">
        <v>119</v>
      </c>
      <c r="G599" s="360">
        <v>200</v>
      </c>
      <c r="H599" s="360"/>
      <c r="I599" s="360" t="s">
        <v>1003</v>
      </c>
      <c r="J599" s="104"/>
      <c r="K599" s="431">
        <v>82.036199999999994</v>
      </c>
      <c r="L599" s="138" t="str">
        <f t="shared" si="248"/>
        <v/>
      </c>
      <c r="M599" s="139">
        <f t="shared" si="250"/>
        <v>0</v>
      </c>
      <c r="N599" s="140">
        <f t="shared" si="249"/>
        <v>336.63763059084124</v>
      </c>
      <c r="O599" s="337">
        <f t="shared" si="229"/>
        <v>27616.471990676368</v>
      </c>
      <c r="P599" s="109">
        <v>1</v>
      </c>
      <c r="Q599" s="143">
        <f t="shared" si="251"/>
        <v>27616.471990676368</v>
      </c>
      <c r="R599" s="111">
        <v>0.13</v>
      </c>
      <c r="S599" s="139">
        <f t="shared" si="252"/>
        <v>31206.613349464293</v>
      </c>
      <c r="T599" s="428"/>
      <c r="U599" s="147">
        <f t="shared" si="253"/>
        <v>31206.613349464293</v>
      </c>
      <c r="V599" s="290"/>
      <c r="W599" s="115"/>
      <c r="X599" s="116"/>
      <c r="Y599" s="116"/>
      <c r="Z599" s="116" t="s">
        <v>115</v>
      </c>
      <c r="AA599" s="116"/>
      <c r="AB599" s="116"/>
      <c r="AC599" s="116"/>
      <c r="AD599" s="117"/>
      <c r="AE599" s="296"/>
      <c r="AF599" s="124" t="str">
        <f t="shared" si="230"/>
        <v/>
      </c>
      <c r="AG599" s="125" t="str">
        <f t="shared" si="231"/>
        <v/>
      </c>
      <c r="AH599" s="125" t="str">
        <f t="shared" si="232"/>
        <v/>
      </c>
      <c r="AI599" s="125">
        <f t="shared" ca="1" si="233"/>
        <v>4804.0113505125973</v>
      </c>
      <c r="AJ599" s="125" t="str">
        <f t="shared" si="234"/>
        <v/>
      </c>
      <c r="AK599" s="125" t="str">
        <f t="shared" si="235"/>
        <v/>
      </c>
      <c r="AL599" s="125" t="str">
        <f t="shared" si="236"/>
        <v/>
      </c>
      <c r="AM599" s="126" t="str">
        <f t="shared" si="237"/>
        <v/>
      </c>
      <c r="AN599" s="342">
        <f t="shared" ca="1" si="238"/>
        <v>4804.0113505125973</v>
      </c>
      <c r="AO599" s="290"/>
      <c r="AP599" s="503" t="str">
        <f t="shared" si="239"/>
        <v/>
      </c>
      <c r="AQ599" s="504" t="str">
        <f t="shared" si="240"/>
        <v/>
      </c>
      <c r="AR599" s="504" t="str">
        <f t="shared" si="241"/>
        <v/>
      </c>
      <c r="AS599" s="504">
        <f t="shared" ca="1" si="242"/>
        <v>31206.613349464293</v>
      </c>
      <c r="AT599" s="504" t="str">
        <f t="shared" si="243"/>
        <v/>
      </c>
      <c r="AU599" s="504" t="str">
        <f t="shared" si="244"/>
        <v/>
      </c>
      <c r="AV599" s="504" t="str">
        <f t="shared" si="245"/>
        <v/>
      </c>
      <c r="AW599" s="504" t="str">
        <f t="shared" si="246"/>
        <v/>
      </c>
      <c r="AX599" s="507">
        <f t="shared" ca="1" si="247"/>
        <v>31206.613349464293</v>
      </c>
      <c r="AY599" s="290"/>
    </row>
    <row r="600" spans="1:51" x14ac:dyDescent="0.35">
      <c r="A600" s="290"/>
      <c r="B600" s="476" t="s">
        <v>818</v>
      </c>
      <c r="C600" s="477" t="e">
        <v>#N/A</v>
      </c>
      <c r="D600" s="103" t="s">
        <v>254</v>
      </c>
      <c r="E600" s="103"/>
      <c r="F600" s="360" t="s">
        <v>119</v>
      </c>
      <c r="G600" s="360">
        <v>200</v>
      </c>
      <c r="H600" s="360"/>
      <c r="I600" s="360" t="s">
        <v>1003</v>
      </c>
      <c r="J600" s="104"/>
      <c r="K600" s="431">
        <v>126.43300000000001</v>
      </c>
      <c r="L600" s="138" t="str">
        <f t="shared" si="248"/>
        <v/>
      </c>
      <c r="M600" s="139">
        <f t="shared" si="250"/>
        <v>0</v>
      </c>
      <c r="N600" s="140">
        <f t="shared" si="249"/>
        <v>336.63763059084124</v>
      </c>
      <c r="O600" s="337">
        <f t="shared" si="229"/>
        <v>42562.105548491832</v>
      </c>
      <c r="P600" s="109">
        <v>1</v>
      </c>
      <c r="Q600" s="143">
        <f t="shared" si="251"/>
        <v>42562.105548491832</v>
      </c>
      <c r="R600" s="111">
        <v>0.13</v>
      </c>
      <c r="S600" s="139">
        <f t="shared" si="252"/>
        <v>48095.179269795764</v>
      </c>
      <c r="T600" s="428"/>
      <c r="U600" s="147">
        <f t="shared" si="253"/>
        <v>48095.179269795764</v>
      </c>
      <c r="V600" s="290"/>
      <c r="W600" s="115"/>
      <c r="X600" s="116"/>
      <c r="Y600" s="116"/>
      <c r="Z600" s="116" t="s">
        <v>115</v>
      </c>
      <c r="AA600" s="116"/>
      <c r="AB600" s="116"/>
      <c r="AC600" s="116"/>
      <c r="AD600" s="117"/>
      <c r="AE600" s="296"/>
      <c r="AF600" s="124" t="str">
        <f t="shared" si="230"/>
        <v/>
      </c>
      <c r="AG600" s="125" t="str">
        <f t="shared" si="231"/>
        <v/>
      </c>
      <c r="AH600" s="125" t="str">
        <f t="shared" si="232"/>
        <v/>
      </c>
      <c r="AI600" s="125">
        <f t="shared" ca="1" si="233"/>
        <v>4804.0113505125973</v>
      </c>
      <c r="AJ600" s="125" t="str">
        <f t="shared" si="234"/>
        <v/>
      </c>
      <c r="AK600" s="125" t="str">
        <f t="shared" si="235"/>
        <v/>
      </c>
      <c r="AL600" s="125" t="str">
        <f t="shared" si="236"/>
        <v/>
      </c>
      <c r="AM600" s="126" t="str">
        <f t="shared" si="237"/>
        <v/>
      </c>
      <c r="AN600" s="342">
        <f t="shared" ca="1" si="238"/>
        <v>4804.0113505125973</v>
      </c>
      <c r="AO600" s="290"/>
      <c r="AP600" s="503" t="str">
        <f t="shared" si="239"/>
        <v/>
      </c>
      <c r="AQ600" s="504" t="str">
        <f t="shared" si="240"/>
        <v/>
      </c>
      <c r="AR600" s="504" t="str">
        <f t="shared" si="241"/>
        <v/>
      </c>
      <c r="AS600" s="504">
        <f t="shared" ca="1" si="242"/>
        <v>48095.179269795757</v>
      </c>
      <c r="AT600" s="504" t="str">
        <f t="shared" si="243"/>
        <v/>
      </c>
      <c r="AU600" s="504" t="str">
        <f t="shared" si="244"/>
        <v/>
      </c>
      <c r="AV600" s="504" t="str">
        <f t="shared" si="245"/>
        <v/>
      </c>
      <c r="AW600" s="504" t="str">
        <f t="shared" si="246"/>
        <v/>
      </c>
      <c r="AX600" s="507">
        <f t="shared" ca="1" si="247"/>
        <v>48095.179269795757</v>
      </c>
      <c r="AY600" s="290"/>
    </row>
    <row r="601" spans="1:51" x14ac:dyDescent="0.35">
      <c r="A601" s="290"/>
      <c r="B601" s="476" t="s">
        <v>819</v>
      </c>
      <c r="C601" s="477" t="e">
        <v>#N/A</v>
      </c>
      <c r="D601" s="103" t="s">
        <v>254</v>
      </c>
      <c r="E601" s="103"/>
      <c r="F601" s="360" t="s">
        <v>119</v>
      </c>
      <c r="G601" s="360">
        <v>200</v>
      </c>
      <c r="H601" s="360"/>
      <c r="I601" s="360" t="s">
        <v>1003</v>
      </c>
      <c r="J601" s="104"/>
      <c r="K601" s="431">
        <v>86.507499999999993</v>
      </c>
      <c r="L601" s="138" t="str">
        <f t="shared" si="248"/>
        <v/>
      </c>
      <c r="M601" s="139">
        <f t="shared" si="250"/>
        <v>0</v>
      </c>
      <c r="N601" s="140">
        <f t="shared" si="249"/>
        <v>336.63763059084124</v>
      </c>
      <c r="O601" s="337">
        <f t="shared" si="229"/>
        <v>29121.679828337197</v>
      </c>
      <c r="P601" s="109">
        <v>1</v>
      </c>
      <c r="Q601" s="143">
        <f t="shared" si="251"/>
        <v>29121.679828337197</v>
      </c>
      <c r="R601" s="111">
        <v>0.13</v>
      </c>
      <c r="S601" s="139">
        <f t="shared" si="252"/>
        <v>32907.498206021031</v>
      </c>
      <c r="T601" s="428"/>
      <c r="U601" s="147">
        <f t="shared" si="253"/>
        <v>32907.498206021031</v>
      </c>
      <c r="V601" s="290"/>
      <c r="W601" s="115"/>
      <c r="X601" s="116"/>
      <c r="Y601" s="116"/>
      <c r="Z601" s="116" t="s">
        <v>115</v>
      </c>
      <c r="AA601" s="116"/>
      <c r="AB601" s="116"/>
      <c r="AC601" s="116"/>
      <c r="AD601" s="117"/>
      <c r="AE601" s="296"/>
      <c r="AF601" s="124" t="str">
        <f t="shared" si="230"/>
        <v/>
      </c>
      <c r="AG601" s="125" t="str">
        <f t="shared" si="231"/>
        <v/>
      </c>
      <c r="AH601" s="125" t="str">
        <f t="shared" si="232"/>
        <v/>
      </c>
      <c r="AI601" s="125">
        <f t="shared" ca="1" si="233"/>
        <v>4804.0113505125973</v>
      </c>
      <c r="AJ601" s="125" t="str">
        <f t="shared" si="234"/>
        <v/>
      </c>
      <c r="AK601" s="125" t="str">
        <f t="shared" si="235"/>
        <v/>
      </c>
      <c r="AL601" s="125" t="str">
        <f t="shared" si="236"/>
        <v/>
      </c>
      <c r="AM601" s="126" t="str">
        <f t="shared" si="237"/>
        <v/>
      </c>
      <c r="AN601" s="342">
        <f t="shared" ca="1" si="238"/>
        <v>4804.0113505125973</v>
      </c>
      <c r="AO601" s="290"/>
      <c r="AP601" s="503" t="str">
        <f t="shared" si="239"/>
        <v/>
      </c>
      <c r="AQ601" s="504" t="str">
        <f t="shared" si="240"/>
        <v/>
      </c>
      <c r="AR601" s="504" t="str">
        <f t="shared" si="241"/>
        <v/>
      </c>
      <c r="AS601" s="504">
        <f t="shared" ca="1" si="242"/>
        <v>32907.498206021031</v>
      </c>
      <c r="AT601" s="504" t="str">
        <f t="shared" si="243"/>
        <v/>
      </c>
      <c r="AU601" s="504" t="str">
        <f t="shared" si="244"/>
        <v/>
      </c>
      <c r="AV601" s="504" t="str">
        <f t="shared" si="245"/>
        <v/>
      </c>
      <c r="AW601" s="504" t="str">
        <f t="shared" si="246"/>
        <v/>
      </c>
      <c r="AX601" s="507">
        <f t="shared" ca="1" si="247"/>
        <v>32907.498206021031</v>
      </c>
      <c r="AY601" s="290"/>
    </row>
    <row r="602" spans="1:51" x14ac:dyDescent="0.35">
      <c r="A602" s="290"/>
      <c r="B602" s="476" t="s">
        <v>820</v>
      </c>
      <c r="C602" s="477" t="e">
        <v>#N/A</v>
      </c>
      <c r="D602" s="103" t="s">
        <v>254</v>
      </c>
      <c r="E602" s="103"/>
      <c r="F602" s="360" t="s">
        <v>119</v>
      </c>
      <c r="G602" s="360">
        <v>200</v>
      </c>
      <c r="H602" s="360"/>
      <c r="I602" s="360" t="s">
        <v>1003</v>
      </c>
      <c r="J602" s="104"/>
      <c r="K602" s="431">
        <v>61.4604</v>
      </c>
      <c r="L602" s="138" t="str">
        <f t="shared" si="248"/>
        <v/>
      </c>
      <c r="M602" s="139">
        <f t="shared" si="250"/>
        <v>0</v>
      </c>
      <c r="N602" s="140">
        <f t="shared" si="249"/>
        <v>336.63763059084124</v>
      </c>
      <c r="O602" s="337">
        <f t="shared" si="229"/>
        <v>20689.883431165337</v>
      </c>
      <c r="P602" s="109">
        <v>1</v>
      </c>
      <c r="Q602" s="143">
        <f t="shared" si="251"/>
        <v>20689.883431165337</v>
      </c>
      <c r="R602" s="111">
        <v>0.13</v>
      </c>
      <c r="S602" s="139">
        <f t="shared" si="252"/>
        <v>23379.568277216829</v>
      </c>
      <c r="T602" s="428"/>
      <c r="U602" s="147">
        <f t="shared" si="253"/>
        <v>23379.568277216829</v>
      </c>
      <c r="V602" s="290"/>
      <c r="W602" s="115"/>
      <c r="X602" s="116"/>
      <c r="Y602" s="116"/>
      <c r="Z602" s="116" t="s">
        <v>115</v>
      </c>
      <c r="AA602" s="116"/>
      <c r="AB602" s="116"/>
      <c r="AC602" s="116"/>
      <c r="AD602" s="117"/>
      <c r="AE602" s="296"/>
      <c r="AF602" s="124" t="str">
        <f t="shared" si="230"/>
        <v/>
      </c>
      <c r="AG602" s="125" t="str">
        <f t="shared" si="231"/>
        <v/>
      </c>
      <c r="AH602" s="125" t="str">
        <f t="shared" si="232"/>
        <v/>
      </c>
      <c r="AI602" s="125">
        <f t="shared" ca="1" si="233"/>
        <v>4804.0113505125973</v>
      </c>
      <c r="AJ602" s="125" t="str">
        <f t="shared" si="234"/>
        <v/>
      </c>
      <c r="AK602" s="125" t="str">
        <f t="shared" si="235"/>
        <v/>
      </c>
      <c r="AL602" s="125" t="str">
        <f t="shared" si="236"/>
        <v/>
      </c>
      <c r="AM602" s="126" t="str">
        <f t="shared" si="237"/>
        <v/>
      </c>
      <c r="AN602" s="342">
        <f t="shared" ca="1" si="238"/>
        <v>4804.0113505125973</v>
      </c>
      <c r="AO602" s="290"/>
      <c r="AP602" s="503" t="str">
        <f t="shared" si="239"/>
        <v/>
      </c>
      <c r="AQ602" s="504" t="str">
        <f t="shared" si="240"/>
        <v/>
      </c>
      <c r="AR602" s="504" t="str">
        <f t="shared" si="241"/>
        <v/>
      </c>
      <c r="AS602" s="504">
        <f t="shared" ca="1" si="242"/>
        <v>23379.568277216829</v>
      </c>
      <c r="AT602" s="504" t="str">
        <f t="shared" si="243"/>
        <v/>
      </c>
      <c r="AU602" s="504" t="str">
        <f t="shared" si="244"/>
        <v/>
      </c>
      <c r="AV602" s="504" t="str">
        <f t="shared" si="245"/>
        <v/>
      </c>
      <c r="AW602" s="504" t="str">
        <f t="shared" si="246"/>
        <v/>
      </c>
      <c r="AX602" s="507">
        <f t="shared" ca="1" si="247"/>
        <v>23379.568277216829</v>
      </c>
      <c r="AY602" s="290"/>
    </row>
    <row r="603" spans="1:51" x14ac:dyDescent="0.35">
      <c r="A603" s="290"/>
      <c r="B603" s="476" t="s">
        <v>821</v>
      </c>
      <c r="C603" s="477" t="e">
        <v>#N/A</v>
      </c>
      <c r="D603" s="103" t="s">
        <v>254</v>
      </c>
      <c r="E603" s="103"/>
      <c r="F603" s="360" t="s">
        <v>119</v>
      </c>
      <c r="G603" s="360">
        <v>200</v>
      </c>
      <c r="H603" s="360"/>
      <c r="I603" s="360" t="s">
        <v>1003</v>
      </c>
      <c r="J603" s="104"/>
      <c r="K603" s="431">
        <v>62.703499999999998</v>
      </c>
      <c r="L603" s="138" t="str">
        <f t="shared" si="248"/>
        <v/>
      </c>
      <c r="M603" s="139">
        <f t="shared" si="250"/>
        <v>0</v>
      </c>
      <c r="N603" s="140">
        <f t="shared" si="249"/>
        <v>336.63763059084124</v>
      </c>
      <c r="O603" s="337">
        <f t="shared" si="229"/>
        <v>21108.357669752811</v>
      </c>
      <c r="P603" s="109">
        <v>1</v>
      </c>
      <c r="Q603" s="143">
        <f t="shared" si="251"/>
        <v>21108.357669752811</v>
      </c>
      <c r="R603" s="111">
        <v>0.13</v>
      </c>
      <c r="S603" s="139">
        <f t="shared" si="252"/>
        <v>23852.444166820675</v>
      </c>
      <c r="T603" s="428"/>
      <c r="U603" s="147">
        <f t="shared" si="253"/>
        <v>23852.444166820675</v>
      </c>
      <c r="V603" s="290"/>
      <c r="W603" s="115"/>
      <c r="X603" s="116"/>
      <c r="Y603" s="116"/>
      <c r="Z603" s="116" t="s">
        <v>115</v>
      </c>
      <c r="AA603" s="116"/>
      <c r="AB603" s="116"/>
      <c r="AC603" s="116"/>
      <c r="AD603" s="117"/>
      <c r="AE603" s="296"/>
      <c r="AF603" s="124" t="str">
        <f t="shared" si="230"/>
        <v/>
      </c>
      <c r="AG603" s="125" t="str">
        <f t="shared" si="231"/>
        <v/>
      </c>
      <c r="AH603" s="125" t="str">
        <f t="shared" si="232"/>
        <v/>
      </c>
      <c r="AI603" s="125">
        <f t="shared" ca="1" si="233"/>
        <v>4804.0113505125973</v>
      </c>
      <c r="AJ603" s="125" t="str">
        <f t="shared" si="234"/>
        <v/>
      </c>
      <c r="AK603" s="125" t="str">
        <f t="shared" si="235"/>
        <v/>
      </c>
      <c r="AL603" s="125" t="str">
        <f t="shared" si="236"/>
        <v/>
      </c>
      <c r="AM603" s="126" t="str">
        <f t="shared" si="237"/>
        <v/>
      </c>
      <c r="AN603" s="342">
        <f t="shared" ca="1" si="238"/>
        <v>4804.0113505125973</v>
      </c>
      <c r="AO603" s="290"/>
      <c r="AP603" s="503" t="str">
        <f t="shared" si="239"/>
        <v/>
      </c>
      <c r="AQ603" s="504" t="str">
        <f t="shared" si="240"/>
        <v/>
      </c>
      <c r="AR603" s="504" t="str">
        <f t="shared" si="241"/>
        <v/>
      </c>
      <c r="AS603" s="504">
        <f t="shared" ca="1" si="242"/>
        <v>23852.444166820675</v>
      </c>
      <c r="AT603" s="504" t="str">
        <f t="shared" si="243"/>
        <v/>
      </c>
      <c r="AU603" s="504" t="str">
        <f t="shared" si="244"/>
        <v/>
      </c>
      <c r="AV603" s="504" t="str">
        <f t="shared" si="245"/>
        <v/>
      </c>
      <c r="AW603" s="504" t="str">
        <f t="shared" si="246"/>
        <v/>
      </c>
      <c r="AX603" s="507">
        <f t="shared" ca="1" si="247"/>
        <v>23852.444166820675</v>
      </c>
      <c r="AY603" s="290"/>
    </row>
    <row r="604" spans="1:51" x14ac:dyDescent="0.35">
      <c r="A604" s="290"/>
      <c r="B604" s="476" t="s">
        <v>822</v>
      </c>
      <c r="C604" s="477" t="e">
        <v>#N/A</v>
      </c>
      <c r="D604" s="103" t="s">
        <v>254</v>
      </c>
      <c r="E604" s="103"/>
      <c r="F604" s="360" t="s">
        <v>119</v>
      </c>
      <c r="G604" s="360">
        <v>200</v>
      </c>
      <c r="H604" s="360"/>
      <c r="I604" s="360" t="s">
        <v>1003</v>
      </c>
      <c r="J604" s="104"/>
      <c r="K604" s="431">
        <v>69.874799999999993</v>
      </c>
      <c r="L604" s="138" t="str">
        <f t="shared" si="248"/>
        <v/>
      </c>
      <c r="M604" s="139">
        <f t="shared" si="250"/>
        <v>0</v>
      </c>
      <c r="N604" s="140">
        <f t="shared" si="249"/>
        <v>336.63763059084124</v>
      </c>
      <c r="O604" s="337">
        <f t="shared" si="229"/>
        <v>23522.487110008911</v>
      </c>
      <c r="P604" s="109">
        <v>1</v>
      </c>
      <c r="Q604" s="143">
        <f t="shared" si="251"/>
        <v>23522.487110008911</v>
      </c>
      <c r="R604" s="111">
        <v>0.13</v>
      </c>
      <c r="S604" s="139">
        <f t="shared" si="252"/>
        <v>26580.410434310066</v>
      </c>
      <c r="T604" s="428"/>
      <c r="U604" s="147">
        <f t="shared" si="253"/>
        <v>26580.410434310066</v>
      </c>
      <c r="V604" s="290"/>
      <c r="W604" s="115"/>
      <c r="X604" s="116"/>
      <c r="Y604" s="116"/>
      <c r="Z604" s="116" t="s">
        <v>115</v>
      </c>
      <c r="AA604" s="116"/>
      <c r="AB604" s="116"/>
      <c r="AC604" s="116"/>
      <c r="AD604" s="117"/>
      <c r="AE604" s="296"/>
      <c r="AF604" s="124" t="str">
        <f t="shared" si="230"/>
        <v/>
      </c>
      <c r="AG604" s="125" t="str">
        <f t="shared" si="231"/>
        <v/>
      </c>
      <c r="AH604" s="125" t="str">
        <f t="shared" si="232"/>
        <v/>
      </c>
      <c r="AI604" s="125">
        <f t="shared" ca="1" si="233"/>
        <v>4804.0113505125973</v>
      </c>
      <c r="AJ604" s="125" t="str">
        <f t="shared" si="234"/>
        <v/>
      </c>
      <c r="AK604" s="125" t="str">
        <f t="shared" si="235"/>
        <v/>
      </c>
      <c r="AL604" s="125" t="str">
        <f t="shared" si="236"/>
        <v/>
      </c>
      <c r="AM604" s="126" t="str">
        <f t="shared" si="237"/>
        <v/>
      </c>
      <c r="AN604" s="342">
        <f t="shared" ca="1" si="238"/>
        <v>4804.0113505125973</v>
      </c>
      <c r="AO604" s="290"/>
      <c r="AP604" s="503" t="str">
        <f t="shared" si="239"/>
        <v/>
      </c>
      <c r="AQ604" s="504" t="str">
        <f t="shared" si="240"/>
        <v/>
      </c>
      <c r="AR604" s="504" t="str">
        <f t="shared" si="241"/>
        <v/>
      </c>
      <c r="AS604" s="504">
        <f t="shared" ca="1" si="242"/>
        <v>26580.410434310063</v>
      </c>
      <c r="AT604" s="504" t="str">
        <f t="shared" si="243"/>
        <v/>
      </c>
      <c r="AU604" s="504" t="str">
        <f t="shared" si="244"/>
        <v/>
      </c>
      <c r="AV604" s="504" t="str">
        <f t="shared" si="245"/>
        <v/>
      </c>
      <c r="AW604" s="504" t="str">
        <f t="shared" si="246"/>
        <v/>
      </c>
      <c r="AX604" s="507">
        <f t="shared" ca="1" si="247"/>
        <v>26580.410434310063</v>
      </c>
      <c r="AY604" s="290"/>
    </row>
    <row r="605" spans="1:51" x14ac:dyDescent="0.35">
      <c r="A605" s="290"/>
      <c r="B605" s="476" t="s">
        <v>823</v>
      </c>
      <c r="C605" s="477" t="s">
        <v>3082</v>
      </c>
      <c r="D605" s="103" t="s">
        <v>254</v>
      </c>
      <c r="E605" s="103"/>
      <c r="F605" s="360" t="s">
        <v>119</v>
      </c>
      <c r="G605" s="360">
        <v>200</v>
      </c>
      <c r="H605" s="360"/>
      <c r="I605" s="360" t="s">
        <v>1003</v>
      </c>
      <c r="J605" s="104"/>
      <c r="K605" s="431">
        <v>76.172300000000007</v>
      </c>
      <c r="L605" s="138" t="str">
        <f t="shared" si="248"/>
        <v/>
      </c>
      <c r="M605" s="139">
        <f t="shared" si="250"/>
        <v>0</v>
      </c>
      <c r="N605" s="140">
        <f t="shared" si="249"/>
        <v>336.63763059084124</v>
      </c>
      <c r="O605" s="337">
        <f t="shared" si="229"/>
        <v>25642.46258865474</v>
      </c>
      <c r="P605" s="109">
        <v>1</v>
      </c>
      <c r="Q605" s="143">
        <f t="shared" si="251"/>
        <v>25642.46258865474</v>
      </c>
      <c r="R605" s="111">
        <v>0.13</v>
      </c>
      <c r="S605" s="139">
        <f t="shared" si="252"/>
        <v>28975.982725179852</v>
      </c>
      <c r="T605" s="428"/>
      <c r="U605" s="147">
        <f t="shared" si="253"/>
        <v>28975.982725179852</v>
      </c>
      <c r="V605" s="290"/>
      <c r="W605" s="115"/>
      <c r="X605" s="116"/>
      <c r="Y605" s="116"/>
      <c r="Z605" s="116" t="s">
        <v>115</v>
      </c>
      <c r="AA605" s="116"/>
      <c r="AB605" s="116"/>
      <c r="AC605" s="116"/>
      <c r="AD605" s="117"/>
      <c r="AE605" s="296"/>
      <c r="AF605" s="124" t="str">
        <f t="shared" si="230"/>
        <v/>
      </c>
      <c r="AG605" s="125" t="str">
        <f t="shared" si="231"/>
        <v/>
      </c>
      <c r="AH605" s="125" t="str">
        <f t="shared" si="232"/>
        <v/>
      </c>
      <c r="AI605" s="125">
        <f t="shared" ca="1" si="233"/>
        <v>4804.0113505125973</v>
      </c>
      <c r="AJ605" s="125" t="str">
        <f t="shared" si="234"/>
        <v/>
      </c>
      <c r="AK605" s="125" t="str">
        <f t="shared" si="235"/>
        <v/>
      </c>
      <c r="AL605" s="125" t="str">
        <f t="shared" si="236"/>
        <v/>
      </c>
      <c r="AM605" s="126" t="str">
        <f t="shared" si="237"/>
        <v/>
      </c>
      <c r="AN605" s="342">
        <f t="shared" ca="1" si="238"/>
        <v>4804.0113505125973</v>
      </c>
      <c r="AO605" s="290"/>
      <c r="AP605" s="503" t="str">
        <f t="shared" si="239"/>
        <v/>
      </c>
      <c r="AQ605" s="504" t="str">
        <f t="shared" si="240"/>
        <v/>
      </c>
      <c r="AR605" s="504" t="str">
        <f t="shared" si="241"/>
        <v/>
      </c>
      <c r="AS605" s="504">
        <f t="shared" ca="1" si="242"/>
        <v>28975.982725179852</v>
      </c>
      <c r="AT605" s="504" t="str">
        <f t="shared" si="243"/>
        <v/>
      </c>
      <c r="AU605" s="504" t="str">
        <f t="shared" si="244"/>
        <v/>
      </c>
      <c r="AV605" s="504" t="str">
        <f t="shared" si="245"/>
        <v/>
      </c>
      <c r="AW605" s="504" t="str">
        <f t="shared" si="246"/>
        <v/>
      </c>
      <c r="AX605" s="507">
        <f t="shared" ca="1" si="247"/>
        <v>28975.982725179852</v>
      </c>
      <c r="AY605" s="290"/>
    </row>
    <row r="606" spans="1:51" x14ac:dyDescent="0.35">
      <c r="A606" s="290"/>
      <c r="B606" s="476" t="s">
        <v>824</v>
      </c>
      <c r="C606" s="477" t="e">
        <v>#N/A</v>
      </c>
      <c r="D606" s="103" t="s">
        <v>254</v>
      </c>
      <c r="E606" s="103"/>
      <c r="F606" s="360" t="s">
        <v>119</v>
      </c>
      <c r="G606" s="360">
        <v>200</v>
      </c>
      <c r="H606" s="360"/>
      <c r="I606" s="360" t="s">
        <v>1003</v>
      </c>
      <c r="J606" s="104"/>
      <c r="K606" s="431">
        <v>106.871</v>
      </c>
      <c r="L606" s="138" t="str">
        <f t="shared" si="248"/>
        <v/>
      </c>
      <c r="M606" s="139">
        <f t="shared" si="250"/>
        <v>0</v>
      </c>
      <c r="N606" s="140">
        <f t="shared" si="249"/>
        <v>336.63763059084124</v>
      </c>
      <c r="O606" s="337">
        <f t="shared" si="229"/>
        <v>35976.800218873796</v>
      </c>
      <c r="P606" s="109">
        <v>1</v>
      </c>
      <c r="Q606" s="143">
        <f t="shared" si="251"/>
        <v>35976.800218873796</v>
      </c>
      <c r="R606" s="111">
        <v>0.13</v>
      </c>
      <c r="S606" s="139">
        <f t="shared" si="252"/>
        <v>40653.784247327385</v>
      </c>
      <c r="T606" s="428"/>
      <c r="U606" s="147">
        <f t="shared" si="253"/>
        <v>40653.784247327385</v>
      </c>
      <c r="V606" s="290"/>
      <c r="W606" s="115"/>
      <c r="X606" s="116"/>
      <c r="Y606" s="116"/>
      <c r="Z606" s="116" t="s">
        <v>115</v>
      </c>
      <c r="AA606" s="116"/>
      <c r="AB606" s="116"/>
      <c r="AC606" s="116"/>
      <c r="AD606" s="117"/>
      <c r="AE606" s="296"/>
      <c r="AF606" s="124" t="str">
        <f t="shared" si="230"/>
        <v/>
      </c>
      <c r="AG606" s="125" t="str">
        <f t="shared" si="231"/>
        <v/>
      </c>
      <c r="AH606" s="125" t="str">
        <f t="shared" si="232"/>
        <v/>
      </c>
      <c r="AI606" s="125">
        <f t="shared" ca="1" si="233"/>
        <v>4804.0113505125973</v>
      </c>
      <c r="AJ606" s="125" t="str">
        <f t="shared" si="234"/>
        <v/>
      </c>
      <c r="AK606" s="125" t="str">
        <f t="shared" si="235"/>
        <v/>
      </c>
      <c r="AL606" s="125" t="str">
        <f t="shared" si="236"/>
        <v/>
      </c>
      <c r="AM606" s="126" t="str">
        <f t="shared" si="237"/>
        <v/>
      </c>
      <c r="AN606" s="342">
        <f t="shared" ca="1" si="238"/>
        <v>4804.0113505125973</v>
      </c>
      <c r="AO606" s="290"/>
      <c r="AP606" s="503" t="str">
        <f t="shared" si="239"/>
        <v/>
      </c>
      <c r="AQ606" s="504" t="str">
        <f t="shared" si="240"/>
        <v/>
      </c>
      <c r="AR606" s="504" t="str">
        <f t="shared" si="241"/>
        <v/>
      </c>
      <c r="AS606" s="504">
        <f t="shared" ca="1" si="242"/>
        <v>40653.784247327385</v>
      </c>
      <c r="AT606" s="504" t="str">
        <f t="shared" si="243"/>
        <v/>
      </c>
      <c r="AU606" s="504" t="str">
        <f t="shared" si="244"/>
        <v/>
      </c>
      <c r="AV606" s="504" t="str">
        <f t="shared" si="245"/>
        <v/>
      </c>
      <c r="AW606" s="504" t="str">
        <f t="shared" si="246"/>
        <v/>
      </c>
      <c r="AX606" s="507">
        <f t="shared" ca="1" si="247"/>
        <v>40653.784247327385</v>
      </c>
      <c r="AY606" s="290"/>
    </row>
    <row r="607" spans="1:51" x14ac:dyDescent="0.35">
      <c r="A607" s="290"/>
      <c r="B607" s="476" t="s">
        <v>825</v>
      </c>
      <c r="C607" s="477" t="e">
        <v>#N/A</v>
      </c>
      <c r="D607" s="103" t="s">
        <v>254</v>
      </c>
      <c r="E607" s="103"/>
      <c r="F607" s="360" t="s">
        <v>119</v>
      </c>
      <c r="G607" s="360">
        <v>200</v>
      </c>
      <c r="H607" s="360"/>
      <c r="I607" s="360" t="s">
        <v>1003</v>
      </c>
      <c r="J607" s="104"/>
      <c r="K607" s="431">
        <v>111.70399999999999</v>
      </c>
      <c r="L607" s="138" t="str">
        <f t="shared" si="248"/>
        <v/>
      </c>
      <c r="M607" s="139">
        <f t="shared" si="250"/>
        <v>0</v>
      </c>
      <c r="N607" s="140">
        <f t="shared" si="249"/>
        <v>336.63763059084124</v>
      </c>
      <c r="O607" s="337">
        <f t="shared" si="229"/>
        <v>37603.769887519331</v>
      </c>
      <c r="P607" s="109">
        <v>1</v>
      </c>
      <c r="Q607" s="143">
        <f t="shared" si="251"/>
        <v>37603.769887519331</v>
      </c>
      <c r="R607" s="111">
        <v>0.13</v>
      </c>
      <c r="S607" s="139">
        <f t="shared" si="252"/>
        <v>42492.259972896842</v>
      </c>
      <c r="T607" s="428"/>
      <c r="U607" s="147">
        <f t="shared" si="253"/>
        <v>42492.259972896842</v>
      </c>
      <c r="V607" s="290"/>
      <c r="W607" s="115"/>
      <c r="X607" s="116"/>
      <c r="Y607" s="116"/>
      <c r="Z607" s="116" t="s">
        <v>115</v>
      </c>
      <c r="AA607" s="116"/>
      <c r="AB607" s="116"/>
      <c r="AC607" s="116"/>
      <c r="AD607" s="117"/>
      <c r="AE607" s="296"/>
      <c r="AF607" s="124" t="str">
        <f t="shared" si="230"/>
        <v/>
      </c>
      <c r="AG607" s="125" t="str">
        <f t="shared" si="231"/>
        <v/>
      </c>
      <c r="AH607" s="125" t="str">
        <f t="shared" si="232"/>
        <v/>
      </c>
      <c r="AI607" s="125">
        <f t="shared" ca="1" si="233"/>
        <v>4804.0113505125973</v>
      </c>
      <c r="AJ607" s="125" t="str">
        <f t="shared" si="234"/>
        <v/>
      </c>
      <c r="AK607" s="125" t="str">
        <f t="shared" si="235"/>
        <v/>
      </c>
      <c r="AL607" s="125" t="str">
        <f t="shared" si="236"/>
        <v/>
      </c>
      <c r="AM607" s="126" t="str">
        <f t="shared" si="237"/>
        <v/>
      </c>
      <c r="AN607" s="342">
        <f t="shared" ca="1" si="238"/>
        <v>4804.0113505125973</v>
      </c>
      <c r="AO607" s="290"/>
      <c r="AP607" s="503" t="str">
        <f t="shared" si="239"/>
        <v/>
      </c>
      <c r="AQ607" s="504" t="str">
        <f t="shared" si="240"/>
        <v/>
      </c>
      <c r="AR607" s="504" t="str">
        <f t="shared" si="241"/>
        <v/>
      </c>
      <c r="AS607" s="504">
        <f t="shared" ca="1" si="242"/>
        <v>42492.259972896849</v>
      </c>
      <c r="AT607" s="504" t="str">
        <f t="shared" si="243"/>
        <v/>
      </c>
      <c r="AU607" s="504" t="str">
        <f t="shared" si="244"/>
        <v/>
      </c>
      <c r="AV607" s="504" t="str">
        <f t="shared" si="245"/>
        <v/>
      </c>
      <c r="AW607" s="504" t="str">
        <f t="shared" si="246"/>
        <v/>
      </c>
      <c r="AX607" s="507">
        <f t="shared" ca="1" si="247"/>
        <v>42492.259972896849</v>
      </c>
      <c r="AY607" s="290"/>
    </row>
    <row r="608" spans="1:51" x14ac:dyDescent="0.35">
      <c r="A608" s="290"/>
      <c r="B608" s="476" t="s">
        <v>826</v>
      </c>
      <c r="C608" s="477" t="e">
        <v>#N/A</v>
      </c>
      <c r="D608" s="103" t="s">
        <v>254</v>
      </c>
      <c r="E608" s="103"/>
      <c r="F608" s="360" t="s">
        <v>119</v>
      </c>
      <c r="G608" s="360">
        <v>200</v>
      </c>
      <c r="H608" s="360"/>
      <c r="I608" s="360" t="s">
        <v>1003</v>
      </c>
      <c r="J608" s="104"/>
      <c r="K608" s="431">
        <v>105.819</v>
      </c>
      <c r="L608" s="138" t="str">
        <f t="shared" si="248"/>
        <v/>
      </c>
      <c r="M608" s="139">
        <f t="shared" si="250"/>
        <v>0</v>
      </c>
      <c r="N608" s="140">
        <f t="shared" si="249"/>
        <v>336.63763059084124</v>
      </c>
      <c r="O608" s="337">
        <f t="shared" si="229"/>
        <v>35622.657431492233</v>
      </c>
      <c r="P608" s="109">
        <v>1</v>
      </c>
      <c r="Q608" s="143">
        <f t="shared" si="251"/>
        <v>35622.657431492233</v>
      </c>
      <c r="R608" s="111">
        <v>0.13</v>
      </c>
      <c r="S608" s="139">
        <f t="shared" si="252"/>
        <v>40253.602897586221</v>
      </c>
      <c r="T608" s="428"/>
      <c r="U608" s="147">
        <f t="shared" si="253"/>
        <v>40253.602897586221</v>
      </c>
      <c r="V608" s="290"/>
      <c r="W608" s="115"/>
      <c r="X608" s="116"/>
      <c r="Y608" s="116"/>
      <c r="Z608" s="116" t="s">
        <v>115</v>
      </c>
      <c r="AA608" s="116"/>
      <c r="AB608" s="116"/>
      <c r="AC608" s="116"/>
      <c r="AD608" s="117"/>
      <c r="AE608" s="296"/>
      <c r="AF608" s="124" t="str">
        <f t="shared" si="230"/>
        <v/>
      </c>
      <c r="AG608" s="125" t="str">
        <f t="shared" si="231"/>
        <v/>
      </c>
      <c r="AH608" s="125" t="str">
        <f t="shared" si="232"/>
        <v/>
      </c>
      <c r="AI608" s="125">
        <f t="shared" ca="1" si="233"/>
        <v>4804.0113505125973</v>
      </c>
      <c r="AJ608" s="125" t="str">
        <f t="shared" si="234"/>
        <v/>
      </c>
      <c r="AK608" s="125" t="str">
        <f t="shared" si="235"/>
        <v/>
      </c>
      <c r="AL608" s="125" t="str">
        <f t="shared" si="236"/>
        <v/>
      </c>
      <c r="AM608" s="126" t="str">
        <f t="shared" si="237"/>
        <v/>
      </c>
      <c r="AN608" s="342">
        <f t="shared" ca="1" si="238"/>
        <v>4804.0113505125973</v>
      </c>
      <c r="AO608" s="290"/>
      <c r="AP608" s="503" t="str">
        <f t="shared" si="239"/>
        <v/>
      </c>
      <c r="AQ608" s="504" t="str">
        <f t="shared" si="240"/>
        <v/>
      </c>
      <c r="AR608" s="504" t="str">
        <f t="shared" si="241"/>
        <v/>
      </c>
      <c r="AS608" s="504">
        <f t="shared" ca="1" si="242"/>
        <v>40253.602897586221</v>
      </c>
      <c r="AT608" s="504" t="str">
        <f t="shared" si="243"/>
        <v/>
      </c>
      <c r="AU608" s="504" t="str">
        <f t="shared" si="244"/>
        <v/>
      </c>
      <c r="AV608" s="504" t="str">
        <f t="shared" si="245"/>
        <v/>
      </c>
      <c r="AW608" s="504" t="str">
        <f t="shared" si="246"/>
        <v/>
      </c>
      <c r="AX608" s="507">
        <f t="shared" ca="1" si="247"/>
        <v>40253.602897586221</v>
      </c>
      <c r="AY608" s="290"/>
    </row>
    <row r="609" spans="1:51" x14ac:dyDescent="0.35">
      <c r="A609" s="290"/>
      <c r="B609" s="476" t="s">
        <v>827</v>
      </c>
      <c r="C609" s="477" t="e">
        <v>#N/A</v>
      </c>
      <c r="D609" s="103" t="s">
        <v>254</v>
      </c>
      <c r="E609" s="103"/>
      <c r="F609" s="360" t="s">
        <v>119</v>
      </c>
      <c r="G609" s="360">
        <v>200</v>
      </c>
      <c r="H609" s="360"/>
      <c r="I609" s="360" t="s">
        <v>1003</v>
      </c>
      <c r="J609" s="104"/>
      <c r="K609" s="431">
        <v>98.552899999999994</v>
      </c>
      <c r="L609" s="138" t="str">
        <f t="shared" si="248"/>
        <v/>
      </c>
      <c r="M609" s="139">
        <f t="shared" si="250"/>
        <v>0</v>
      </c>
      <c r="N609" s="140">
        <f t="shared" si="249"/>
        <v>336.63763059084124</v>
      </c>
      <c r="O609" s="337">
        <f t="shared" si="229"/>
        <v>33176.614743856117</v>
      </c>
      <c r="P609" s="109">
        <v>1</v>
      </c>
      <c r="Q609" s="143">
        <f t="shared" si="251"/>
        <v>33176.614743856117</v>
      </c>
      <c r="R609" s="111">
        <v>0.13</v>
      </c>
      <c r="S609" s="139">
        <f t="shared" si="252"/>
        <v>37489.57466055741</v>
      </c>
      <c r="T609" s="428"/>
      <c r="U609" s="147">
        <f t="shared" si="253"/>
        <v>37489.57466055741</v>
      </c>
      <c r="V609" s="290"/>
      <c r="W609" s="115"/>
      <c r="X609" s="116"/>
      <c r="Y609" s="116"/>
      <c r="Z609" s="116" t="s">
        <v>115</v>
      </c>
      <c r="AA609" s="116"/>
      <c r="AB609" s="116"/>
      <c r="AC609" s="116"/>
      <c r="AD609" s="117"/>
      <c r="AE609" s="296"/>
      <c r="AF609" s="124" t="str">
        <f t="shared" si="230"/>
        <v/>
      </c>
      <c r="AG609" s="125" t="str">
        <f t="shared" si="231"/>
        <v/>
      </c>
      <c r="AH609" s="125" t="str">
        <f t="shared" si="232"/>
        <v/>
      </c>
      <c r="AI609" s="125">
        <f t="shared" ca="1" si="233"/>
        <v>4804.0113505125973</v>
      </c>
      <c r="AJ609" s="125" t="str">
        <f t="shared" si="234"/>
        <v/>
      </c>
      <c r="AK609" s="125" t="str">
        <f t="shared" si="235"/>
        <v/>
      </c>
      <c r="AL609" s="125" t="str">
        <f t="shared" si="236"/>
        <v/>
      </c>
      <c r="AM609" s="126" t="str">
        <f t="shared" si="237"/>
        <v/>
      </c>
      <c r="AN609" s="342">
        <f t="shared" ca="1" si="238"/>
        <v>4804.0113505125973</v>
      </c>
      <c r="AO609" s="290"/>
      <c r="AP609" s="503" t="str">
        <f t="shared" si="239"/>
        <v/>
      </c>
      <c r="AQ609" s="504" t="str">
        <f t="shared" si="240"/>
        <v/>
      </c>
      <c r="AR609" s="504" t="str">
        <f t="shared" si="241"/>
        <v/>
      </c>
      <c r="AS609" s="504">
        <f t="shared" ca="1" si="242"/>
        <v>37489.57466055741</v>
      </c>
      <c r="AT609" s="504" t="str">
        <f t="shared" si="243"/>
        <v/>
      </c>
      <c r="AU609" s="504" t="str">
        <f t="shared" si="244"/>
        <v/>
      </c>
      <c r="AV609" s="504" t="str">
        <f t="shared" si="245"/>
        <v/>
      </c>
      <c r="AW609" s="504" t="str">
        <f t="shared" si="246"/>
        <v/>
      </c>
      <c r="AX609" s="507">
        <f t="shared" ca="1" si="247"/>
        <v>37489.57466055741</v>
      </c>
      <c r="AY609" s="290"/>
    </row>
    <row r="610" spans="1:51" x14ac:dyDescent="0.35">
      <c r="A610" s="290"/>
      <c r="B610" s="476" t="s">
        <v>828</v>
      </c>
      <c r="C610" s="477" t="e">
        <v>#N/A</v>
      </c>
      <c r="D610" s="103" t="s">
        <v>254</v>
      </c>
      <c r="E610" s="103"/>
      <c r="F610" s="360" t="s">
        <v>119</v>
      </c>
      <c r="G610" s="360">
        <v>200</v>
      </c>
      <c r="H610" s="360"/>
      <c r="I610" s="360" t="s">
        <v>1003</v>
      </c>
      <c r="J610" s="104"/>
      <c r="K610" s="431">
        <v>93.105699999999999</v>
      </c>
      <c r="L610" s="138" t="str">
        <f t="shared" si="248"/>
        <v/>
      </c>
      <c r="M610" s="139">
        <f t="shared" si="250"/>
        <v>0</v>
      </c>
      <c r="N610" s="140">
        <f t="shared" si="249"/>
        <v>336.63763059084124</v>
      </c>
      <c r="O610" s="337">
        <f t="shared" si="229"/>
        <v>31342.882242501688</v>
      </c>
      <c r="P610" s="109">
        <v>1</v>
      </c>
      <c r="Q610" s="143">
        <f t="shared" si="251"/>
        <v>31342.882242501688</v>
      </c>
      <c r="R610" s="111">
        <v>0.13</v>
      </c>
      <c r="S610" s="139">
        <f t="shared" si="252"/>
        <v>35417.456934026901</v>
      </c>
      <c r="T610" s="428"/>
      <c r="U610" s="147">
        <f t="shared" si="253"/>
        <v>35417.456934026901</v>
      </c>
      <c r="V610" s="290"/>
      <c r="W610" s="115"/>
      <c r="X610" s="116"/>
      <c r="Y610" s="116"/>
      <c r="Z610" s="116" t="s">
        <v>115</v>
      </c>
      <c r="AA610" s="116"/>
      <c r="AB610" s="116"/>
      <c r="AC610" s="116"/>
      <c r="AD610" s="117"/>
      <c r="AE610" s="296"/>
      <c r="AF610" s="124" t="str">
        <f t="shared" si="230"/>
        <v/>
      </c>
      <c r="AG610" s="125" t="str">
        <f t="shared" si="231"/>
        <v/>
      </c>
      <c r="AH610" s="125" t="str">
        <f t="shared" si="232"/>
        <v/>
      </c>
      <c r="AI610" s="125">
        <f t="shared" ca="1" si="233"/>
        <v>4804.0113505125973</v>
      </c>
      <c r="AJ610" s="125" t="str">
        <f t="shared" si="234"/>
        <v/>
      </c>
      <c r="AK610" s="125" t="str">
        <f t="shared" si="235"/>
        <v/>
      </c>
      <c r="AL610" s="125" t="str">
        <f t="shared" si="236"/>
        <v/>
      </c>
      <c r="AM610" s="126" t="str">
        <f t="shared" si="237"/>
        <v/>
      </c>
      <c r="AN610" s="342">
        <f t="shared" ca="1" si="238"/>
        <v>4804.0113505125973</v>
      </c>
      <c r="AO610" s="290"/>
      <c r="AP610" s="503" t="str">
        <f t="shared" si="239"/>
        <v/>
      </c>
      <c r="AQ610" s="504" t="str">
        <f t="shared" si="240"/>
        <v/>
      </c>
      <c r="AR610" s="504" t="str">
        <f t="shared" si="241"/>
        <v/>
      </c>
      <c r="AS610" s="504">
        <f t="shared" ca="1" si="242"/>
        <v>35417.456934026901</v>
      </c>
      <c r="AT610" s="504" t="str">
        <f t="shared" si="243"/>
        <v/>
      </c>
      <c r="AU610" s="504" t="str">
        <f t="shared" si="244"/>
        <v/>
      </c>
      <c r="AV610" s="504" t="str">
        <f t="shared" si="245"/>
        <v/>
      </c>
      <c r="AW610" s="504" t="str">
        <f t="shared" si="246"/>
        <v/>
      </c>
      <c r="AX610" s="507">
        <f t="shared" ca="1" si="247"/>
        <v>35417.456934026901</v>
      </c>
      <c r="AY610" s="290"/>
    </row>
    <row r="611" spans="1:51" x14ac:dyDescent="0.35">
      <c r="A611" s="290"/>
      <c r="B611" s="476" t="s">
        <v>829</v>
      </c>
      <c r="C611" s="477" t="s">
        <v>3085</v>
      </c>
      <c r="D611" s="103" t="s">
        <v>254</v>
      </c>
      <c r="E611" s="103"/>
      <c r="F611" s="360" t="s">
        <v>119</v>
      </c>
      <c r="G611" s="360">
        <v>200</v>
      </c>
      <c r="H611" s="360"/>
      <c r="I611" s="360" t="s">
        <v>1003</v>
      </c>
      <c r="J611" s="104"/>
      <c r="K611" s="431">
        <v>77.137900000000002</v>
      </c>
      <c r="L611" s="138" t="str">
        <f t="shared" si="248"/>
        <v/>
      </c>
      <c r="M611" s="139">
        <f t="shared" si="250"/>
        <v>0</v>
      </c>
      <c r="N611" s="140">
        <f t="shared" si="249"/>
        <v>336.63763059084124</v>
      </c>
      <c r="O611" s="337">
        <f t="shared" si="229"/>
        <v>25967.519884753252</v>
      </c>
      <c r="P611" s="109">
        <v>1</v>
      </c>
      <c r="Q611" s="143">
        <f t="shared" si="251"/>
        <v>25967.519884753252</v>
      </c>
      <c r="R611" s="111">
        <v>0.13</v>
      </c>
      <c r="S611" s="139">
        <f t="shared" si="252"/>
        <v>29343.297469771172</v>
      </c>
      <c r="T611" s="428"/>
      <c r="U611" s="147">
        <f t="shared" si="253"/>
        <v>29343.297469771172</v>
      </c>
      <c r="V611" s="290"/>
      <c r="W611" s="115"/>
      <c r="X611" s="116"/>
      <c r="Y611" s="116"/>
      <c r="Z611" s="116" t="s">
        <v>115</v>
      </c>
      <c r="AA611" s="116"/>
      <c r="AB611" s="116"/>
      <c r="AC611" s="116"/>
      <c r="AD611" s="117"/>
      <c r="AE611" s="296"/>
      <c r="AF611" s="124" t="str">
        <f t="shared" si="230"/>
        <v/>
      </c>
      <c r="AG611" s="125" t="str">
        <f t="shared" si="231"/>
        <v/>
      </c>
      <c r="AH611" s="125" t="str">
        <f t="shared" si="232"/>
        <v/>
      </c>
      <c r="AI611" s="125">
        <f t="shared" ca="1" si="233"/>
        <v>4804.0113505125973</v>
      </c>
      <c r="AJ611" s="125" t="str">
        <f t="shared" si="234"/>
        <v/>
      </c>
      <c r="AK611" s="125" t="str">
        <f t="shared" si="235"/>
        <v/>
      </c>
      <c r="AL611" s="125" t="str">
        <f t="shared" si="236"/>
        <v/>
      </c>
      <c r="AM611" s="126" t="str">
        <f t="shared" si="237"/>
        <v/>
      </c>
      <c r="AN611" s="342">
        <f t="shared" ca="1" si="238"/>
        <v>4804.0113505125973</v>
      </c>
      <c r="AO611" s="290"/>
      <c r="AP611" s="503" t="str">
        <f t="shared" si="239"/>
        <v/>
      </c>
      <c r="AQ611" s="504" t="str">
        <f t="shared" si="240"/>
        <v/>
      </c>
      <c r="AR611" s="504" t="str">
        <f t="shared" si="241"/>
        <v/>
      </c>
      <c r="AS611" s="504">
        <f t="shared" ca="1" si="242"/>
        <v>29343.297469771172</v>
      </c>
      <c r="AT611" s="504" t="str">
        <f t="shared" si="243"/>
        <v/>
      </c>
      <c r="AU611" s="504" t="str">
        <f t="shared" si="244"/>
        <v/>
      </c>
      <c r="AV611" s="504" t="str">
        <f t="shared" si="245"/>
        <v/>
      </c>
      <c r="AW611" s="504" t="str">
        <f t="shared" si="246"/>
        <v/>
      </c>
      <c r="AX611" s="507">
        <f t="shared" ca="1" si="247"/>
        <v>29343.297469771172</v>
      </c>
      <c r="AY611" s="290"/>
    </row>
    <row r="612" spans="1:51" x14ac:dyDescent="0.35">
      <c r="A612" s="290"/>
      <c r="B612" s="476" t="s">
        <v>830</v>
      </c>
      <c r="C612" s="477" t="s">
        <v>3085</v>
      </c>
      <c r="D612" s="103" t="s">
        <v>254</v>
      </c>
      <c r="E612" s="103"/>
      <c r="F612" s="360" t="s">
        <v>119</v>
      </c>
      <c r="G612" s="360">
        <v>200</v>
      </c>
      <c r="H612" s="360"/>
      <c r="I612" s="360" t="s">
        <v>1003</v>
      </c>
      <c r="J612" s="104"/>
      <c r="K612" s="431">
        <v>80.684399999999997</v>
      </c>
      <c r="L612" s="138" t="str">
        <f t="shared" si="248"/>
        <v/>
      </c>
      <c r="M612" s="139">
        <f t="shared" si="250"/>
        <v>0</v>
      </c>
      <c r="N612" s="140">
        <f t="shared" si="249"/>
        <v>336.63763059084124</v>
      </c>
      <c r="O612" s="337">
        <f t="shared" si="229"/>
        <v>27161.405241643672</v>
      </c>
      <c r="P612" s="109">
        <v>1</v>
      </c>
      <c r="Q612" s="143">
        <f t="shared" si="251"/>
        <v>27161.405241643672</v>
      </c>
      <c r="R612" s="111">
        <v>0.13</v>
      </c>
      <c r="S612" s="139">
        <f t="shared" si="252"/>
        <v>30692.387923057348</v>
      </c>
      <c r="T612" s="428"/>
      <c r="U612" s="147">
        <f t="shared" si="253"/>
        <v>30692.387923057348</v>
      </c>
      <c r="V612" s="290"/>
      <c r="W612" s="115"/>
      <c r="X612" s="116"/>
      <c r="Y612" s="116"/>
      <c r="Z612" s="116" t="s">
        <v>115</v>
      </c>
      <c r="AA612" s="116"/>
      <c r="AB612" s="116"/>
      <c r="AC612" s="116"/>
      <c r="AD612" s="117"/>
      <c r="AE612" s="296"/>
      <c r="AF612" s="124" t="str">
        <f t="shared" si="230"/>
        <v/>
      </c>
      <c r="AG612" s="125" t="str">
        <f t="shared" si="231"/>
        <v/>
      </c>
      <c r="AH612" s="125" t="str">
        <f t="shared" si="232"/>
        <v/>
      </c>
      <c r="AI612" s="125">
        <f t="shared" ca="1" si="233"/>
        <v>4804.0113505125973</v>
      </c>
      <c r="AJ612" s="125" t="str">
        <f t="shared" si="234"/>
        <v/>
      </c>
      <c r="AK612" s="125" t="str">
        <f t="shared" si="235"/>
        <v/>
      </c>
      <c r="AL612" s="125" t="str">
        <f t="shared" si="236"/>
        <v/>
      </c>
      <c r="AM612" s="126" t="str">
        <f t="shared" si="237"/>
        <v/>
      </c>
      <c r="AN612" s="342">
        <f t="shared" ca="1" si="238"/>
        <v>4804.0113505125973</v>
      </c>
      <c r="AO612" s="290"/>
      <c r="AP612" s="503" t="str">
        <f t="shared" si="239"/>
        <v/>
      </c>
      <c r="AQ612" s="504" t="str">
        <f t="shared" si="240"/>
        <v/>
      </c>
      <c r="AR612" s="504" t="str">
        <f t="shared" si="241"/>
        <v/>
      </c>
      <c r="AS612" s="504">
        <f t="shared" ca="1" si="242"/>
        <v>30692.387923057351</v>
      </c>
      <c r="AT612" s="504" t="str">
        <f t="shared" si="243"/>
        <v/>
      </c>
      <c r="AU612" s="504" t="str">
        <f t="shared" si="244"/>
        <v/>
      </c>
      <c r="AV612" s="504" t="str">
        <f t="shared" si="245"/>
        <v/>
      </c>
      <c r="AW612" s="504" t="str">
        <f t="shared" si="246"/>
        <v/>
      </c>
      <c r="AX612" s="507">
        <f t="shared" ca="1" si="247"/>
        <v>30692.387923057351</v>
      </c>
      <c r="AY612" s="290"/>
    </row>
    <row r="613" spans="1:51" x14ac:dyDescent="0.35">
      <c r="A613" s="290"/>
      <c r="B613" s="476" t="s">
        <v>831</v>
      </c>
      <c r="C613" s="477" t="e">
        <v>#N/A</v>
      </c>
      <c r="D613" s="103" t="s">
        <v>254</v>
      </c>
      <c r="E613" s="103"/>
      <c r="F613" s="360" t="s">
        <v>119</v>
      </c>
      <c r="G613" s="360">
        <v>300</v>
      </c>
      <c r="H613" s="360"/>
      <c r="I613" s="360" t="s">
        <v>1006</v>
      </c>
      <c r="J613" s="104"/>
      <c r="K613" s="431">
        <v>91.640500000000003</v>
      </c>
      <c r="L613" s="138" t="str">
        <f t="shared" si="248"/>
        <v/>
      </c>
      <c r="M613" s="139">
        <f t="shared" si="250"/>
        <v>0</v>
      </c>
      <c r="N613" s="140">
        <f t="shared" si="249"/>
        <v>692.70147300228837</v>
      </c>
      <c r="O613" s="337">
        <f t="shared" si="229"/>
        <v>63479.509336666211</v>
      </c>
      <c r="P613" s="109">
        <v>1</v>
      </c>
      <c r="Q613" s="143">
        <f t="shared" si="251"/>
        <v>63479.509336666211</v>
      </c>
      <c r="R613" s="111">
        <v>0.13</v>
      </c>
      <c r="S613" s="139">
        <f t="shared" si="252"/>
        <v>71731.845550432816</v>
      </c>
      <c r="T613" s="428"/>
      <c r="U613" s="147">
        <f t="shared" si="253"/>
        <v>71731.845550432816</v>
      </c>
      <c r="V613" s="290"/>
      <c r="W613" s="115"/>
      <c r="X613" s="116"/>
      <c r="Y613" s="116"/>
      <c r="Z613" s="116" t="s">
        <v>115</v>
      </c>
      <c r="AA613" s="116"/>
      <c r="AB613" s="116"/>
      <c r="AC613" s="116"/>
      <c r="AD613" s="117"/>
      <c r="AE613" s="296"/>
      <c r="AF613" s="124" t="str">
        <f t="shared" si="230"/>
        <v/>
      </c>
      <c r="AG613" s="125" t="str">
        <f t="shared" si="231"/>
        <v/>
      </c>
      <c r="AH613" s="125" t="str">
        <f t="shared" si="232"/>
        <v/>
      </c>
      <c r="AI613" s="125">
        <f t="shared" ca="1" si="233"/>
        <v>4804.0113505125973</v>
      </c>
      <c r="AJ613" s="125" t="str">
        <f t="shared" si="234"/>
        <v/>
      </c>
      <c r="AK613" s="125" t="str">
        <f t="shared" si="235"/>
        <v/>
      </c>
      <c r="AL613" s="125" t="str">
        <f t="shared" si="236"/>
        <v/>
      </c>
      <c r="AM613" s="126" t="str">
        <f t="shared" si="237"/>
        <v/>
      </c>
      <c r="AN613" s="342">
        <f t="shared" ca="1" si="238"/>
        <v>4804.0113505125973</v>
      </c>
      <c r="AO613" s="290"/>
      <c r="AP613" s="503" t="str">
        <f t="shared" si="239"/>
        <v/>
      </c>
      <c r="AQ613" s="504" t="str">
        <f t="shared" si="240"/>
        <v/>
      </c>
      <c r="AR613" s="504" t="str">
        <f t="shared" si="241"/>
        <v/>
      </c>
      <c r="AS613" s="504">
        <f t="shared" ca="1" si="242"/>
        <v>71731.845550432816</v>
      </c>
      <c r="AT613" s="504" t="str">
        <f t="shared" si="243"/>
        <v/>
      </c>
      <c r="AU613" s="504" t="str">
        <f t="shared" si="244"/>
        <v/>
      </c>
      <c r="AV613" s="504" t="str">
        <f t="shared" si="245"/>
        <v/>
      </c>
      <c r="AW613" s="504" t="str">
        <f t="shared" si="246"/>
        <v/>
      </c>
      <c r="AX613" s="507">
        <f t="shared" ca="1" si="247"/>
        <v>71731.845550432816</v>
      </c>
      <c r="AY613" s="290"/>
    </row>
    <row r="614" spans="1:51" x14ac:dyDescent="0.35">
      <c r="A614" s="290"/>
      <c r="B614" s="476" t="s">
        <v>832</v>
      </c>
      <c r="C614" s="477" t="s">
        <v>3086</v>
      </c>
      <c r="D614" s="103" t="s">
        <v>254</v>
      </c>
      <c r="E614" s="103"/>
      <c r="F614" s="360" t="s">
        <v>403</v>
      </c>
      <c r="G614" s="360">
        <v>450</v>
      </c>
      <c r="H614" s="360"/>
      <c r="I614" s="360" t="s">
        <v>2449</v>
      </c>
      <c r="J614" s="104"/>
      <c r="K614" s="431">
        <v>57.466000000000001</v>
      </c>
      <c r="L614" s="138" t="str">
        <f t="shared" si="248"/>
        <v/>
      </c>
      <c r="M614" s="139">
        <f t="shared" si="250"/>
        <v>0</v>
      </c>
      <c r="N614" s="140">
        <f t="shared" si="249"/>
        <v>1163.0714802465704</v>
      </c>
      <c r="O614" s="337">
        <f t="shared" si="229"/>
        <v>66837.065683849418</v>
      </c>
      <c r="P614" s="109">
        <v>1</v>
      </c>
      <c r="Q614" s="143">
        <f t="shared" si="251"/>
        <v>66837.065683849418</v>
      </c>
      <c r="R614" s="111">
        <v>0.13</v>
      </c>
      <c r="S614" s="139">
        <f t="shared" si="252"/>
        <v>75525.884222749839</v>
      </c>
      <c r="T614" s="428"/>
      <c r="U614" s="147">
        <f t="shared" si="253"/>
        <v>75525.884222749839</v>
      </c>
      <c r="V614" s="290"/>
      <c r="W614" s="115"/>
      <c r="X614" s="116"/>
      <c r="Y614" s="116"/>
      <c r="Z614" s="116" t="s">
        <v>115</v>
      </c>
      <c r="AA614" s="116"/>
      <c r="AB614" s="116"/>
      <c r="AC614" s="116"/>
      <c r="AD614" s="117"/>
      <c r="AE614" s="296"/>
      <c r="AF614" s="124" t="str">
        <f t="shared" si="230"/>
        <v/>
      </c>
      <c r="AG614" s="125" t="str">
        <f t="shared" si="231"/>
        <v/>
      </c>
      <c r="AH614" s="125" t="str">
        <f t="shared" si="232"/>
        <v/>
      </c>
      <c r="AI614" s="125">
        <f t="shared" ca="1" si="233"/>
        <v>4804.0113505125973</v>
      </c>
      <c r="AJ614" s="125" t="str">
        <f t="shared" si="234"/>
        <v/>
      </c>
      <c r="AK614" s="125" t="str">
        <f t="shared" si="235"/>
        <v/>
      </c>
      <c r="AL614" s="125" t="str">
        <f t="shared" si="236"/>
        <v/>
      </c>
      <c r="AM614" s="126" t="str">
        <f t="shared" si="237"/>
        <v/>
      </c>
      <c r="AN614" s="342">
        <f t="shared" ca="1" si="238"/>
        <v>4804.0113505125973</v>
      </c>
      <c r="AO614" s="290"/>
      <c r="AP614" s="503" t="str">
        <f t="shared" si="239"/>
        <v/>
      </c>
      <c r="AQ614" s="504" t="str">
        <f t="shared" si="240"/>
        <v/>
      </c>
      <c r="AR614" s="504" t="str">
        <f t="shared" si="241"/>
        <v/>
      </c>
      <c r="AS614" s="504">
        <f t="shared" ca="1" si="242"/>
        <v>75525.884222749839</v>
      </c>
      <c r="AT614" s="504" t="str">
        <f t="shared" si="243"/>
        <v/>
      </c>
      <c r="AU614" s="504" t="str">
        <f t="shared" si="244"/>
        <v/>
      </c>
      <c r="AV614" s="504" t="str">
        <f t="shared" si="245"/>
        <v/>
      </c>
      <c r="AW614" s="504" t="str">
        <f t="shared" si="246"/>
        <v/>
      </c>
      <c r="AX614" s="507">
        <f t="shared" ca="1" si="247"/>
        <v>75525.884222749839</v>
      </c>
      <c r="AY614" s="290"/>
    </row>
    <row r="615" spans="1:51" x14ac:dyDescent="0.35">
      <c r="A615" s="290"/>
      <c r="B615" s="476" t="s">
        <v>833</v>
      </c>
      <c r="C615" s="477" t="e">
        <v>#N/A</v>
      </c>
      <c r="D615" s="103" t="s">
        <v>254</v>
      </c>
      <c r="E615" s="103"/>
      <c r="F615" s="360" t="s">
        <v>119</v>
      </c>
      <c r="G615" s="360">
        <v>450</v>
      </c>
      <c r="H615" s="360"/>
      <c r="I615" s="360" t="s">
        <v>1041</v>
      </c>
      <c r="J615" s="104"/>
      <c r="K615" s="431">
        <v>1.96621</v>
      </c>
      <c r="L615" s="138" t="str">
        <f t="shared" si="248"/>
        <v/>
      </c>
      <c r="M615" s="139">
        <f t="shared" si="250"/>
        <v>0</v>
      </c>
      <c r="N615" s="140">
        <f t="shared" si="249"/>
        <v>1163.0714802465704</v>
      </c>
      <c r="O615" s="337">
        <f t="shared" si="229"/>
        <v>2286.8427751756094</v>
      </c>
      <c r="P615" s="109">
        <v>1</v>
      </c>
      <c r="Q615" s="143">
        <f t="shared" si="251"/>
        <v>2286.8427751756094</v>
      </c>
      <c r="R615" s="111">
        <v>0.13</v>
      </c>
      <c r="S615" s="139">
        <f t="shared" si="252"/>
        <v>2584.1323359484386</v>
      </c>
      <c r="T615" s="428"/>
      <c r="U615" s="147">
        <f t="shared" si="253"/>
        <v>2584.1323359484386</v>
      </c>
      <c r="V615" s="290"/>
      <c r="W615" s="115"/>
      <c r="X615" s="116"/>
      <c r="Y615" s="116"/>
      <c r="Z615" s="116" t="s">
        <v>115</v>
      </c>
      <c r="AA615" s="116"/>
      <c r="AB615" s="116"/>
      <c r="AC615" s="116"/>
      <c r="AD615" s="117"/>
      <c r="AE615" s="296"/>
      <c r="AF615" s="124" t="str">
        <f t="shared" si="230"/>
        <v/>
      </c>
      <c r="AG615" s="125" t="str">
        <f t="shared" si="231"/>
        <v/>
      </c>
      <c r="AH615" s="125" t="str">
        <f t="shared" si="232"/>
        <v/>
      </c>
      <c r="AI615" s="125">
        <f t="shared" ca="1" si="233"/>
        <v>4804.0113505125973</v>
      </c>
      <c r="AJ615" s="125" t="str">
        <f t="shared" si="234"/>
        <v/>
      </c>
      <c r="AK615" s="125" t="str">
        <f t="shared" si="235"/>
        <v/>
      </c>
      <c r="AL615" s="125" t="str">
        <f t="shared" si="236"/>
        <v/>
      </c>
      <c r="AM615" s="126" t="str">
        <f t="shared" si="237"/>
        <v/>
      </c>
      <c r="AN615" s="342">
        <f t="shared" ca="1" si="238"/>
        <v>4804.0113505125973</v>
      </c>
      <c r="AO615" s="290"/>
      <c r="AP615" s="503" t="str">
        <f t="shared" si="239"/>
        <v/>
      </c>
      <c r="AQ615" s="504" t="str">
        <f t="shared" si="240"/>
        <v/>
      </c>
      <c r="AR615" s="504" t="str">
        <f t="shared" si="241"/>
        <v/>
      </c>
      <c r="AS615" s="504">
        <f t="shared" ca="1" si="242"/>
        <v>2584.1323359484386</v>
      </c>
      <c r="AT615" s="504" t="str">
        <f t="shared" si="243"/>
        <v/>
      </c>
      <c r="AU615" s="504" t="str">
        <f t="shared" si="244"/>
        <v/>
      </c>
      <c r="AV615" s="504" t="str">
        <f t="shared" si="245"/>
        <v/>
      </c>
      <c r="AW615" s="504" t="str">
        <f t="shared" si="246"/>
        <v/>
      </c>
      <c r="AX615" s="507">
        <f t="shared" ca="1" si="247"/>
        <v>2584.1323359484386</v>
      </c>
      <c r="AY615" s="290"/>
    </row>
    <row r="616" spans="1:51" x14ac:dyDescent="0.35">
      <c r="A616" s="290"/>
      <c r="B616" s="476" t="s">
        <v>834</v>
      </c>
      <c r="C616" s="477" t="e">
        <v>#N/A</v>
      </c>
      <c r="D616" s="103" t="s">
        <v>254</v>
      </c>
      <c r="E616" s="103"/>
      <c r="F616" s="360" t="s">
        <v>119</v>
      </c>
      <c r="G616" s="360">
        <v>450</v>
      </c>
      <c r="H616" s="360"/>
      <c r="I616" s="360" t="s">
        <v>1041</v>
      </c>
      <c r="J616" s="104"/>
      <c r="K616" s="431">
        <v>0.37760500000000002</v>
      </c>
      <c r="L616" s="138" t="str">
        <f t="shared" si="248"/>
        <v/>
      </c>
      <c r="M616" s="139">
        <f t="shared" si="250"/>
        <v>0</v>
      </c>
      <c r="N616" s="140">
        <f t="shared" si="249"/>
        <v>1163.0714802465704</v>
      </c>
      <c r="O616" s="337">
        <f t="shared" ref="O616:O679" si="254">N616*K616</f>
        <v>439.18160629850627</v>
      </c>
      <c r="P616" s="109">
        <v>1</v>
      </c>
      <c r="Q616" s="143">
        <f t="shared" si="251"/>
        <v>439.18160629850627</v>
      </c>
      <c r="R616" s="111">
        <v>0.13</v>
      </c>
      <c r="S616" s="139">
        <f t="shared" si="252"/>
        <v>496.27521511731203</v>
      </c>
      <c r="T616" s="428"/>
      <c r="U616" s="147">
        <f t="shared" si="253"/>
        <v>496.27521511731203</v>
      </c>
      <c r="V616" s="290"/>
      <c r="W616" s="115"/>
      <c r="X616" s="116"/>
      <c r="Y616" s="116"/>
      <c r="Z616" s="116" t="s">
        <v>115</v>
      </c>
      <c r="AA616" s="116"/>
      <c r="AB616" s="116"/>
      <c r="AC616" s="116"/>
      <c r="AD616" s="117"/>
      <c r="AE616" s="296"/>
      <c r="AF616" s="124" t="str">
        <f t="shared" si="230"/>
        <v/>
      </c>
      <c r="AG616" s="125" t="str">
        <f t="shared" si="231"/>
        <v/>
      </c>
      <c r="AH616" s="125" t="str">
        <f t="shared" si="232"/>
        <v/>
      </c>
      <c r="AI616" s="125">
        <f t="shared" ca="1" si="233"/>
        <v>4804.0113505125973</v>
      </c>
      <c r="AJ616" s="125" t="str">
        <f t="shared" si="234"/>
        <v/>
      </c>
      <c r="AK616" s="125" t="str">
        <f t="shared" si="235"/>
        <v/>
      </c>
      <c r="AL616" s="125" t="str">
        <f t="shared" si="236"/>
        <v/>
      </c>
      <c r="AM616" s="126" t="str">
        <f t="shared" si="237"/>
        <v/>
      </c>
      <c r="AN616" s="342">
        <f t="shared" ca="1" si="238"/>
        <v>4804.0113505125973</v>
      </c>
      <c r="AO616" s="290"/>
      <c r="AP616" s="503" t="str">
        <f t="shared" si="239"/>
        <v/>
      </c>
      <c r="AQ616" s="504" t="str">
        <f t="shared" si="240"/>
        <v/>
      </c>
      <c r="AR616" s="504" t="str">
        <f t="shared" si="241"/>
        <v/>
      </c>
      <c r="AS616" s="504">
        <f t="shared" ca="1" si="242"/>
        <v>496.27521511731197</v>
      </c>
      <c r="AT616" s="504" t="str">
        <f t="shared" si="243"/>
        <v/>
      </c>
      <c r="AU616" s="504" t="str">
        <f t="shared" si="244"/>
        <v/>
      </c>
      <c r="AV616" s="504" t="str">
        <f t="shared" si="245"/>
        <v/>
      </c>
      <c r="AW616" s="504" t="str">
        <f t="shared" si="246"/>
        <v/>
      </c>
      <c r="AX616" s="507">
        <f t="shared" ca="1" si="247"/>
        <v>496.27521511731197</v>
      </c>
      <c r="AY616" s="290"/>
    </row>
    <row r="617" spans="1:51" x14ac:dyDescent="0.35">
      <c r="A617" s="290"/>
      <c r="B617" s="476" t="s">
        <v>835</v>
      </c>
      <c r="C617" s="477" t="e">
        <v>#N/A</v>
      </c>
      <c r="D617" s="103" t="s">
        <v>254</v>
      </c>
      <c r="E617" s="103"/>
      <c r="F617" s="360" t="s">
        <v>119</v>
      </c>
      <c r="G617" s="360">
        <v>450</v>
      </c>
      <c r="H617" s="360"/>
      <c r="I617" s="360" t="s">
        <v>1041</v>
      </c>
      <c r="J617" s="104"/>
      <c r="K617" s="431">
        <v>1.9515100000000001</v>
      </c>
      <c r="L617" s="138" t="str">
        <f t="shared" si="248"/>
        <v/>
      </c>
      <c r="M617" s="139">
        <f t="shared" si="250"/>
        <v>0</v>
      </c>
      <c r="N617" s="140">
        <f t="shared" si="249"/>
        <v>1163.0714802465704</v>
      </c>
      <c r="O617" s="337">
        <f t="shared" si="254"/>
        <v>2269.7456244159848</v>
      </c>
      <c r="P617" s="109">
        <v>1</v>
      </c>
      <c r="Q617" s="143">
        <f t="shared" si="251"/>
        <v>2269.7456244159848</v>
      </c>
      <c r="R617" s="111">
        <v>0.13</v>
      </c>
      <c r="S617" s="139">
        <f t="shared" si="252"/>
        <v>2564.8125555900624</v>
      </c>
      <c r="T617" s="428"/>
      <c r="U617" s="147">
        <f t="shared" si="253"/>
        <v>2564.8125555900624</v>
      </c>
      <c r="V617" s="290"/>
      <c r="W617" s="115"/>
      <c r="X617" s="116"/>
      <c r="Y617" s="116"/>
      <c r="Z617" s="116" t="s">
        <v>115</v>
      </c>
      <c r="AA617" s="116"/>
      <c r="AB617" s="116"/>
      <c r="AC617" s="116"/>
      <c r="AD617" s="117"/>
      <c r="AE617" s="296"/>
      <c r="AF617" s="124" t="str">
        <f t="shared" si="230"/>
        <v/>
      </c>
      <c r="AG617" s="125" t="str">
        <f t="shared" si="231"/>
        <v/>
      </c>
      <c r="AH617" s="125" t="str">
        <f t="shared" si="232"/>
        <v/>
      </c>
      <c r="AI617" s="125">
        <f t="shared" ca="1" si="233"/>
        <v>4804.0113505125973</v>
      </c>
      <c r="AJ617" s="125" t="str">
        <f t="shared" si="234"/>
        <v/>
      </c>
      <c r="AK617" s="125" t="str">
        <f t="shared" si="235"/>
        <v/>
      </c>
      <c r="AL617" s="125" t="str">
        <f t="shared" si="236"/>
        <v/>
      </c>
      <c r="AM617" s="126" t="str">
        <f t="shared" si="237"/>
        <v/>
      </c>
      <c r="AN617" s="342">
        <f t="shared" ca="1" si="238"/>
        <v>4804.0113505125973</v>
      </c>
      <c r="AO617" s="290"/>
      <c r="AP617" s="503" t="str">
        <f t="shared" si="239"/>
        <v/>
      </c>
      <c r="AQ617" s="504" t="str">
        <f t="shared" si="240"/>
        <v/>
      </c>
      <c r="AR617" s="504" t="str">
        <f t="shared" si="241"/>
        <v/>
      </c>
      <c r="AS617" s="504">
        <f t="shared" ca="1" si="242"/>
        <v>2564.8125555900624</v>
      </c>
      <c r="AT617" s="504" t="str">
        <f t="shared" si="243"/>
        <v/>
      </c>
      <c r="AU617" s="504" t="str">
        <f t="shared" si="244"/>
        <v/>
      </c>
      <c r="AV617" s="504" t="str">
        <f t="shared" si="245"/>
        <v/>
      </c>
      <c r="AW617" s="504" t="str">
        <f t="shared" si="246"/>
        <v/>
      </c>
      <c r="AX617" s="507">
        <f t="shared" ca="1" si="247"/>
        <v>2564.8125555900624</v>
      </c>
      <c r="AY617" s="290"/>
    </row>
    <row r="618" spans="1:51" x14ac:dyDescent="0.35">
      <c r="A618" s="290"/>
      <c r="B618" s="476" t="s">
        <v>836</v>
      </c>
      <c r="C618" s="477" t="e">
        <v>#N/A</v>
      </c>
      <c r="D618" s="103" t="s">
        <v>254</v>
      </c>
      <c r="E618" s="103"/>
      <c r="F618" s="360" t="s">
        <v>119</v>
      </c>
      <c r="G618" s="360">
        <v>450</v>
      </c>
      <c r="H618" s="360"/>
      <c r="I618" s="360" t="s">
        <v>1041</v>
      </c>
      <c r="J618" s="104"/>
      <c r="K618" s="431">
        <v>0.38113000000000002</v>
      </c>
      <c r="L618" s="138" t="str">
        <f t="shared" si="248"/>
        <v/>
      </c>
      <c r="M618" s="139">
        <f t="shared" si="250"/>
        <v>0</v>
      </c>
      <c r="N618" s="140">
        <f t="shared" si="249"/>
        <v>1163.0714802465704</v>
      </c>
      <c r="O618" s="337">
        <f t="shared" si="254"/>
        <v>443.28143326637542</v>
      </c>
      <c r="P618" s="109">
        <v>1</v>
      </c>
      <c r="Q618" s="143">
        <f t="shared" si="251"/>
        <v>443.28143326637542</v>
      </c>
      <c r="R618" s="111">
        <v>0.13</v>
      </c>
      <c r="S618" s="139">
        <f t="shared" si="252"/>
        <v>500.90801959100418</v>
      </c>
      <c r="T618" s="428"/>
      <c r="U618" s="147">
        <f t="shared" si="253"/>
        <v>500.90801959100418</v>
      </c>
      <c r="V618" s="290"/>
      <c r="W618" s="115"/>
      <c r="X618" s="116"/>
      <c r="Y618" s="116"/>
      <c r="Z618" s="116" t="s">
        <v>115</v>
      </c>
      <c r="AA618" s="116"/>
      <c r="AB618" s="116"/>
      <c r="AC618" s="116"/>
      <c r="AD618" s="117"/>
      <c r="AE618" s="296"/>
      <c r="AF618" s="124" t="str">
        <f t="shared" si="230"/>
        <v/>
      </c>
      <c r="AG618" s="125" t="str">
        <f t="shared" si="231"/>
        <v/>
      </c>
      <c r="AH618" s="125" t="str">
        <f t="shared" si="232"/>
        <v/>
      </c>
      <c r="AI618" s="125">
        <f t="shared" ca="1" si="233"/>
        <v>4804.0113505125973</v>
      </c>
      <c r="AJ618" s="125" t="str">
        <f t="shared" si="234"/>
        <v/>
      </c>
      <c r="AK618" s="125" t="str">
        <f t="shared" si="235"/>
        <v/>
      </c>
      <c r="AL618" s="125" t="str">
        <f t="shared" si="236"/>
        <v/>
      </c>
      <c r="AM618" s="126" t="str">
        <f t="shared" si="237"/>
        <v/>
      </c>
      <c r="AN618" s="342">
        <f t="shared" ca="1" si="238"/>
        <v>4804.0113505125973</v>
      </c>
      <c r="AO618" s="290"/>
      <c r="AP618" s="503" t="str">
        <f t="shared" si="239"/>
        <v/>
      </c>
      <c r="AQ618" s="504" t="str">
        <f t="shared" si="240"/>
        <v/>
      </c>
      <c r="AR618" s="504" t="str">
        <f t="shared" si="241"/>
        <v/>
      </c>
      <c r="AS618" s="504">
        <f t="shared" ca="1" si="242"/>
        <v>500.90801959100418</v>
      </c>
      <c r="AT618" s="504" t="str">
        <f t="shared" si="243"/>
        <v/>
      </c>
      <c r="AU618" s="504" t="str">
        <f t="shared" si="244"/>
        <v/>
      </c>
      <c r="AV618" s="504" t="str">
        <f t="shared" si="245"/>
        <v/>
      </c>
      <c r="AW618" s="504" t="str">
        <f t="shared" si="246"/>
        <v/>
      </c>
      <c r="AX618" s="507">
        <f t="shared" ca="1" si="247"/>
        <v>500.90801959100418</v>
      </c>
      <c r="AY618" s="290"/>
    </row>
    <row r="619" spans="1:51" x14ac:dyDescent="0.35">
      <c r="A619" s="290"/>
      <c r="B619" s="476" t="s">
        <v>837</v>
      </c>
      <c r="C619" s="477" t="s">
        <v>3087</v>
      </c>
      <c r="D619" s="103" t="s">
        <v>254</v>
      </c>
      <c r="E619" s="103"/>
      <c r="F619" s="360" t="s">
        <v>119</v>
      </c>
      <c r="G619" s="360">
        <v>200</v>
      </c>
      <c r="H619" s="360"/>
      <c r="I619" s="360" t="s">
        <v>1003</v>
      </c>
      <c r="J619" s="104"/>
      <c r="K619" s="431">
        <v>266.29399999999998</v>
      </c>
      <c r="L619" s="138" t="str">
        <f t="shared" si="248"/>
        <v/>
      </c>
      <c r="M619" s="139">
        <f t="shared" si="250"/>
        <v>0</v>
      </c>
      <c r="N619" s="140">
        <f t="shared" si="249"/>
        <v>336.63763059084124</v>
      </c>
      <c r="O619" s="337">
        <f t="shared" si="254"/>
        <v>89644.58120055747</v>
      </c>
      <c r="P619" s="109">
        <v>1</v>
      </c>
      <c r="Q619" s="143">
        <f t="shared" si="251"/>
        <v>89644.58120055747</v>
      </c>
      <c r="R619" s="111">
        <v>0.13</v>
      </c>
      <c r="S619" s="139">
        <f t="shared" si="252"/>
        <v>101298.37675662994</v>
      </c>
      <c r="T619" s="428"/>
      <c r="U619" s="147">
        <f t="shared" si="253"/>
        <v>101298.37675662994</v>
      </c>
      <c r="V619" s="290"/>
      <c r="W619" s="115"/>
      <c r="X619" s="116"/>
      <c r="Y619" s="116"/>
      <c r="Z619" s="116" t="s">
        <v>115</v>
      </c>
      <c r="AA619" s="116"/>
      <c r="AB619" s="116"/>
      <c r="AC619" s="116"/>
      <c r="AD619" s="117"/>
      <c r="AE619" s="296"/>
      <c r="AF619" s="124" t="str">
        <f t="shared" si="230"/>
        <v/>
      </c>
      <c r="AG619" s="125" t="str">
        <f t="shared" si="231"/>
        <v/>
      </c>
      <c r="AH619" s="125" t="str">
        <f t="shared" si="232"/>
        <v/>
      </c>
      <c r="AI619" s="125">
        <f t="shared" ca="1" si="233"/>
        <v>4804.0113505125973</v>
      </c>
      <c r="AJ619" s="125" t="str">
        <f t="shared" si="234"/>
        <v/>
      </c>
      <c r="AK619" s="125" t="str">
        <f t="shared" si="235"/>
        <v/>
      </c>
      <c r="AL619" s="125" t="str">
        <f t="shared" si="236"/>
        <v/>
      </c>
      <c r="AM619" s="126" t="str">
        <f t="shared" si="237"/>
        <v/>
      </c>
      <c r="AN619" s="342">
        <f t="shared" ca="1" si="238"/>
        <v>4804.0113505125973</v>
      </c>
      <c r="AO619" s="290"/>
      <c r="AP619" s="503" t="str">
        <f t="shared" si="239"/>
        <v/>
      </c>
      <c r="AQ619" s="504" t="str">
        <f t="shared" si="240"/>
        <v/>
      </c>
      <c r="AR619" s="504" t="str">
        <f t="shared" si="241"/>
        <v/>
      </c>
      <c r="AS619" s="504">
        <f t="shared" ca="1" si="242"/>
        <v>101298.37675662994</v>
      </c>
      <c r="AT619" s="504" t="str">
        <f t="shared" si="243"/>
        <v/>
      </c>
      <c r="AU619" s="504" t="str">
        <f t="shared" si="244"/>
        <v/>
      </c>
      <c r="AV619" s="504" t="str">
        <f t="shared" si="245"/>
        <v/>
      </c>
      <c r="AW619" s="504" t="str">
        <f t="shared" si="246"/>
        <v/>
      </c>
      <c r="AX619" s="507">
        <f t="shared" ca="1" si="247"/>
        <v>101298.37675662994</v>
      </c>
      <c r="AY619" s="290"/>
    </row>
    <row r="620" spans="1:51" x14ac:dyDescent="0.35">
      <c r="A620" s="290"/>
      <c r="B620" s="476" t="s">
        <v>838</v>
      </c>
      <c r="C620" s="477" t="s">
        <v>3088</v>
      </c>
      <c r="D620" s="103" t="s">
        <v>254</v>
      </c>
      <c r="E620" s="103"/>
      <c r="F620" s="360" t="s">
        <v>119</v>
      </c>
      <c r="G620" s="360">
        <v>200</v>
      </c>
      <c r="H620" s="360"/>
      <c r="I620" s="360" t="s">
        <v>1003</v>
      </c>
      <c r="J620" s="104"/>
      <c r="K620" s="431">
        <v>186.554</v>
      </c>
      <c r="L620" s="138" t="str">
        <f t="shared" si="248"/>
        <v/>
      </c>
      <c r="M620" s="139">
        <f t="shared" si="250"/>
        <v>0</v>
      </c>
      <c r="N620" s="140">
        <f t="shared" si="249"/>
        <v>336.63763059084124</v>
      </c>
      <c r="O620" s="337">
        <f t="shared" si="254"/>
        <v>62801.0965372438</v>
      </c>
      <c r="P620" s="109">
        <v>1</v>
      </c>
      <c r="Q620" s="143">
        <f t="shared" si="251"/>
        <v>62801.0965372438</v>
      </c>
      <c r="R620" s="111">
        <v>0.13</v>
      </c>
      <c r="S620" s="139">
        <f t="shared" si="252"/>
        <v>70965.239087085487</v>
      </c>
      <c r="T620" s="428"/>
      <c r="U620" s="147">
        <f t="shared" si="253"/>
        <v>70965.239087085487</v>
      </c>
      <c r="V620" s="290"/>
      <c r="W620" s="115"/>
      <c r="X620" s="116"/>
      <c r="Y620" s="116"/>
      <c r="Z620" s="116" t="s">
        <v>115</v>
      </c>
      <c r="AA620" s="116"/>
      <c r="AB620" s="116"/>
      <c r="AC620" s="116"/>
      <c r="AD620" s="117"/>
      <c r="AE620" s="296"/>
      <c r="AF620" s="124" t="str">
        <f t="shared" si="230"/>
        <v/>
      </c>
      <c r="AG620" s="125" t="str">
        <f t="shared" si="231"/>
        <v/>
      </c>
      <c r="AH620" s="125" t="str">
        <f t="shared" si="232"/>
        <v/>
      </c>
      <c r="AI620" s="125">
        <f t="shared" ca="1" si="233"/>
        <v>4804.0113505125973</v>
      </c>
      <c r="AJ620" s="125" t="str">
        <f t="shared" si="234"/>
        <v/>
      </c>
      <c r="AK620" s="125" t="str">
        <f t="shared" si="235"/>
        <v/>
      </c>
      <c r="AL620" s="125" t="str">
        <f t="shared" si="236"/>
        <v/>
      </c>
      <c r="AM620" s="126" t="str">
        <f t="shared" si="237"/>
        <v/>
      </c>
      <c r="AN620" s="342">
        <f t="shared" ca="1" si="238"/>
        <v>4804.0113505125973</v>
      </c>
      <c r="AO620" s="290"/>
      <c r="AP620" s="503" t="str">
        <f t="shared" si="239"/>
        <v/>
      </c>
      <c r="AQ620" s="504" t="str">
        <f t="shared" si="240"/>
        <v/>
      </c>
      <c r="AR620" s="504" t="str">
        <f t="shared" si="241"/>
        <v/>
      </c>
      <c r="AS620" s="504">
        <f t="shared" ca="1" si="242"/>
        <v>70965.239087085487</v>
      </c>
      <c r="AT620" s="504" t="str">
        <f t="shared" si="243"/>
        <v/>
      </c>
      <c r="AU620" s="504" t="str">
        <f t="shared" si="244"/>
        <v/>
      </c>
      <c r="AV620" s="504" t="str">
        <f t="shared" si="245"/>
        <v/>
      </c>
      <c r="AW620" s="504" t="str">
        <f t="shared" si="246"/>
        <v/>
      </c>
      <c r="AX620" s="507">
        <f t="shared" ca="1" si="247"/>
        <v>70965.239087085487</v>
      </c>
      <c r="AY620" s="290"/>
    </row>
    <row r="621" spans="1:51" x14ac:dyDescent="0.35">
      <c r="A621" s="290"/>
      <c r="B621" s="476" t="s">
        <v>839</v>
      </c>
      <c r="C621" s="477" t="s">
        <v>3089</v>
      </c>
      <c r="D621" s="103" t="s">
        <v>254</v>
      </c>
      <c r="E621" s="103"/>
      <c r="F621" s="360" t="s">
        <v>119</v>
      </c>
      <c r="G621" s="360">
        <v>250</v>
      </c>
      <c r="H621" s="360"/>
      <c r="I621" s="360" t="s">
        <v>1005</v>
      </c>
      <c r="J621" s="104"/>
      <c r="K621" s="431">
        <v>82.534300000000002</v>
      </c>
      <c r="L621" s="138" t="str">
        <f t="shared" si="248"/>
        <v/>
      </c>
      <c r="M621" s="139">
        <f t="shared" si="250"/>
        <v>0</v>
      </c>
      <c r="N621" s="140">
        <f t="shared" si="249"/>
        <v>562.2901726186077</v>
      </c>
      <c r="O621" s="337">
        <f t="shared" si="254"/>
        <v>46408.225793955957</v>
      </c>
      <c r="P621" s="109">
        <v>1</v>
      </c>
      <c r="Q621" s="143">
        <f t="shared" si="251"/>
        <v>46408.225793955957</v>
      </c>
      <c r="R621" s="111">
        <v>0.13</v>
      </c>
      <c r="S621" s="139">
        <f t="shared" si="252"/>
        <v>52441.295147170225</v>
      </c>
      <c r="T621" s="428"/>
      <c r="U621" s="147">
        <f t="shared" si="253"/>
        <v>52441.295147170225</v>
      </c>
      <c r="V621" s="290"/>
      <c r="W621" s="115"/>
      <c r="X621" s="116"/>
      <c r="Y621" s="116"/>
      <c r="Z621" s="116" t="s">
        <v>115</v>
      </c>
      <c r="AA621" s="116"/>
      <c r="AB621" s="116"/>
      <c r="AC621" s="116"/>
      <c r="AD621" s="117"/>
      <c r="AE621" s="296"/>
      <c r="AF621" s="124" t="str">
        <f t="shared" si="230"/>
        <v/>
      </c>
      <c r="AG621" s="125" t="str">
        <f t="shared" si="231"/>
        <v/>
      </c>
      <c r="AH621" s="125" t="str">
        <f t="shared" si="232"/>
        <v/>
      </c>
      <c r="AI621" s="125">
        <f t="shared" ca="1" si="233"/>
        <v>4804.0113505125973</v>
      </c>
      <c r="AJ621" s="125" t="str">
        <f t="shared" si="234"/>
        <v/>
      </c>
      <c r="AK621" s="125" t="str">
        <f t="shared" si="235"/>
        <v/>
      </c>
      <c r="AL621" s="125" t="str">
        <f t="shared" si="236"/>
        <v/>
      </c>
      <c r="AM621" s="126" t="str">
        <f t="shared" si="237"/>
        <v/>
      </c>
      <c r="AN621" s="342">
        <f t="shared" ca="1" si="238"/>
        <v>4804.0113505125973</v>
      </c>
      <c r="AO621" s="290"/>
      <c r="AP621" s="503" t="str">
        <f t="shared" si="239"/>
        <v/>
      </c>
      <c r="AQ621" s="504" t="str">
        <f t="shared" si="240"/>
        <v/>
      </c>
      <c r="AR621" s="504" t="str">
        <f t="shared" si="241"/>
        <v/>
      </c>
      <c r="AS621" s="504">
        <f t="shared" ca="1" si="242"/>
        <v>52441.295147170225</v>
      </c>
      <c r="AT621" s="504" t="str">
        <f t="shared" si="243"/>
        <v/>
      </c>
      <c r="AU621" s="504" t="str">
        <f t="shared" si="244"/>
        <v/>
      </c>
      <c r="AV621" s="504" t="str">
        <f t="shared" si="245"/>
        <v/>
      </c>
      <c r="AW621" s="504" t="str">
        <f t="shared" si="246"/>
        <v/>
      </c>
      <c r="AX621" s="507">
        <f t="shared" ca="1" si="247"/>
        <v>52441.295147170225</v>
      </c>
      <c r="AY621" s="290"/>
    </row>
    <row r="622" spans="1:51" x14ac:dyDescent="0.35">
      <c r="A622" s="290"/>
      <c r="B622" s="476" t="s">
        <v>840</v>
      </c>
      <c r="C622" s="477" t="s">
        <v>3084</v>
      </c>
      <c r="D622" s="103" t="s">
        <v>254</v>
      </c>
      <c r="E622" s="103"/>
      <c r="F622" s="360" t="s">
        <v>119</v>
      </c>
      <c r="G622" s="360">
        <v>200</v>
      </c>
      <c r="H622" s="360"/>
      <c r="I622" s="360" t="s">
        <v>1003</v>
      </c>
      <c r="J622" s="104"/>
      <c r="K622" s="431">
        <v>51.058799999999998</v>
      </c>
      <c r="L622" s="138" t="str">
        <f t="shared" si="248"/>
        <v/>
      </c>
      <c r="M622" s="139">
        <f t="shared" si="250"/>
        <v>0</v>
      </c>
      <c r="N622" s="140">
        <f t="shared" si="249"/>
        <v>336.63763059084124</v>
      </c>
      <c r="O622" s="337">
        <f t="shared" si="254"/>
        <v>17188.313452811642</v>
      </c>
      <c r="P622" s="109">
        <v>1</v>
      </c>
      <c r="Q622" s="143">
        <f t="shared" si="251"/>
        <v>17188.313452811642</v>
      </c>
      <c r="R622" s="111">
        <v>0.13</v>
      </c>
      <c r="S622" s="139">
        <f t="shared" si="252"/>
        <v>19422.794201677156</v>
      </c>
      <c r="T622" s="428"/>
      <c r="U622" s="147">
        <f t="shared" si="253"/>
        <v>19422.794201677156</v>
      </c>
      <c r="V622" s="290"/>
      <c r="W622" s="115"/>
      <c r="X622" s="116"/>
      <c r="Y622" s="116"/>
      <c r="Z622" s="116" t="s">
        <v>115</v>
      </c>
      <c r="AA622" s="116"/>
      <c r="AB622" s="116"/>
      <c r="AC622" s="116"/>
      <c r="AD622" s="117"/>
      <c r="AE622" s="296"/>
      <c r="AF622" s="124" t="str">
        <f t="shared" si="230"/>
        <v/>
      </c>
      <c r="AG622" s="125" t="str">
        <f t="shared" si="231"/>
        <v/>
      </c>
      <c r="AH622" s="125" t="str">
        <f t="shared" si="232"/>
        <v/>
      </c>
      <c r="AI622" s="125">
        <f t="shared" ca="1" si="233"/>
        <v>4804.0113505125973</v>
      </c>
      <c r="AJ622" s="125" t="str">
        <f t="shared" si="234"/>
        <v/>
      </c>
      <c r="AK622" s="125" t="str">
        <f t="shared" si="235"/>
        <v/>
      </c>
      <c r="AL622" s="125" t="str">
        <f t="shared" si="236"/>
        <v/>
      </c>
      <c r="AM622" s="126" t="str">
        <f t="shared" si="237"/>
        <v/>
      </c>
      <c r="AN622" s="342">
        <f t="shared" ca="1" si="238"/>
        <v>4804.0113505125973</v>
      </c>
      <c r="AO622" s="290"/>
      <c r="AP622" s="503" t="str">
        <f t="shared" si="239"/>
        <v/>
      </c>
      <c r="AQ622" s="504" t="str">
        <f t="shared" si="240"/>
        <v/>
      </c>
      <c r="AR622" s="504" t="str">
        <f t="shared" si="241"/>
        <v/>
      </c>
      <c r="AS622" s="504">
        <f t="shared" ca="1" si="242"/>
        <v>19422.794201677156</v>
      </c>
      <c r="AT622" s="504" t="str">
        <f t="shared" si="243"/>
        <v/>
      </c>
      <c r="AU622" s="504" t="str">
        <f t="shared" si="244"/>
        <v/>
      </c>
      <c r="AV622" s="504" t="str">
        <f t="shared" si="245"/>
        <v/>
      </c>
      <c r="AW622" s="504" t="str">
        <f t="shared" si="246"/>
        <v/>
      </c>
      <c r="AX622" s="507">
        <f t="shared" ca="1" si="247"/>
        <v>19422.794201677156</v>
      </c>
      <c r="AY622" s="290"/>
    </row>
    <row r="623" spans="1:51" x14ac:dyDescent="0.35">
      <c r="A623" s="290"/>
      <c r="B623" s="476" t="s">
        <v>841</v>
      </c>
      <c r="C623" s="477" t="s">
        <v>3083</v>
      </c>
      <c r="D623" s="103" t="s">
        <v>254</v>
      </c>
      <c r="E623" s="103"/>
      <c r="F623" s="360" t="s">
        <v>119</v>
      </c>
      <c r="G623" s="360">
        <v>200</v>
      </c>
      <c r="H623" s="360"/>
      <c r="I623" s="360" t="s">
        <v>1003</v>
      </c>
      <c r="J623" s="104"/>
      <c r="K623" s="431">
        <v>47.942900000000002</v>
      </c>
      <c r="L623" s="138" t="str">
        <f t="shared" si="248"/>
        <v/>
      </c>
      <c r="M623" s="139">
        <f t="shared" si="250"/>
        <v>0</v>
      </c>
      <c r="N623" s="140">
        <f t="shared" si="249"/>
        <v>336.63763059084124</v>
      </c>
      <c r="O623" s="337">
        <f t="shared" si="254"/>
        <v>16139.384259653643</v>
      </c>
      <c r="P623" s="109">
        <v>1</v>
      </c>
      <c r="Q623" s="143">
        <f t="shared" si="251"/>
        <v>16139.384259653643</v>
      </c>
      <c r="R623" s="111">
        <v>0.13</v>
      </c>
      <c r="S623" s="139">
        <f t="shared" si="252"/>
        <v>18237.504213408614</v>
      </c>
      <c r="T623" s="428"/>
      <c r="U623" s="147">
        <f t="shared" si="253"/>
        <v>18237.504213408614</v>
      </c>
      <c r="V623" s="290"/>
      <c r="W623" s="115"/>
      <c r="X623" s="116"/>
      <c r="Y623" s="116"/>
      <c r="Z623" s="116" t="s">
        <v>115</v>
      </c>
      <c r="AA623" s="116"/>
      <c r="AB623" s="116"/>
      <c r="AC623" s="116"/>
      <c r="AD623" s="117"/>
      <c r="AE623" s="296"/>
      <c r="AF623" s="124" t="str">
        <f t="shared" si="230"/>
        <v/>
      </c>
      <c r="AG623" s="125" t="str">
        <f t="shared" si="231"/>
        <v/>
      </c>
      <c r="AH623" s="125" t="str">
        <f t="shared" si="232"/>
        <v/>
      </c>
      <c r="AI623" s="125">
        <f t="shared" ca="1" si="233"/>
        <v>4804.0113505125973</v>
      </c>
      <c r="AJ623" s="125" t="str">
        <f t="shared" si="234"/>
        <v/>
      </c>
      <c r="AK623" s="125" t="str">
        <f t="shared" si="235"/>
        <v/>
      </c>
      <c r="AL623" s="125" t="str">
        <f t="shared" si="236"/>
        <v/>
      </c>
      <c r="AM623" s="126" t="str">
        <f t="shared" si="237"/>
        <v/>
      </c>
      <c r="AN623" s="342">
        <f t="shared" ca="1" si="238"/>
        <v>4804.0113505125973</v>
      </c>
      <c r="AO623" s="290"/>
      <c r="AP623" s="503" t="str">
        <f t="shared" si="239"/>
        <v/>
      </c>
      <c r="AQ623" s="504" t="str">
        <f t="shared" si="240"/>
        <v/>
      </c>
      <c r="AR623" s="504" t="str">
        <f t="shared" si="241"/>
        <v/>
      </c>
      <c r="AS623" s="504">
        <f t="shared" ca="1" si="242"/>
        <v>18237.504213408614</v>
      </c>
      <c r="AT623" s="504" t="str">
        <f t="shared" si="243"/>
        <v/>
      </c>
      <c r="AU623" s="504" t="str">
        <f t="shared" si="244"/>
        <v/>
      </c>
      <c r="AV623" s="504" t="str">
        <f t="shared" si="245"/>
        <v/>
      </c>
      <c r="AW623" s="504" t="str">
        <f t="shared" si="246"/>
        <v/>
      </c>
      <c r="AX623" s="507">
        <f t="shared" ca="1" si="247"/>
        <v>18237.504213408614</v>
      </c>
      <c r="AY623" s="290"/>
    </row>
    <row r="624" spans="1:51" x14ac:dyDescent="0.35">
      <c r="A624" s="290"/>
      <c r="B624" s="476" t="s">
        <v>842</v>
      </c>
      <c r="C624" s="477" t="s">
        <v>3085</v>
      </c>
      <c r="D624" s="103" t="s">
        <v>254</v>
      </c>
      <c r="E624" s="103"/>
      <c r="F624" s="360" t="s">
        <v>119</v>
      </c>
      <c r="G624" s="360">
        <v>200</v>
      </c>
      <c r="H624" s="360"/>
      <c r="I624" s="360" t="s">
        <v>1003</v>
      </c>
      <c r="J624" s="104"/>
      <c r="K624" s="431">
        <v>14.037699999999999</v>
      </c>
      <c r="L624" s="138" t="str">
        <f t="shared" si="248"/>
        <v/>
      </c>
      <c r="M624" s="139">
        <f t="shared" si="250"/>
        <v>0</v>
      </c>
      <c r="N624" s="140">
        <f t="shared" si="249"/>
        <v>336.63763059084124</v>
      </c>
      <c r="O624" s="337">
        <f t="shared" si="254"/>
        <v>4725.6180669450514</v>
      </c>
      <c r="P624" s="109">
        <v>1</v>
      </c>
      <c r="Q624" s="143">
        <f t="shared" si="251"/>
        <v>4725.6180669450514</v>
      </c>
      <c r="R624" s="111">
        <v>0.13</v>
      </c>
      <c r="S624" s="139">
        <f t="shared" si="252"/>
        <v>5339.9484156479075</v>
      </c>
      <c r="T624" s="428"/>
      <c r="U624" s="147">
        <f t="shared" si="253"/>
        <v>5339.9484156479075</v>
      </c>
      <c r="V624" s="290"/>
      <c r="W624" s="115"/>
      <c r="X624" s="116"/>
      <c r="Y624" s="116"/>
      <c r="Z624" s="116" t="s">
        <v>115</v>
      </c>
      <c r="AA624" s="116"/>
      <c r="AB624" s="116"/>
      <c r="AC624" s="116"/>
      <c r="AD624" s="117"/>
      <c r="AE624" s="296"/>
      <c r="AF624" s="124" t="str">
        <f t="shared" si="230"/>
        <v/>
      </c>
      <c r="AG624" s="125" t="str">
        <f t="shared" si="231"/>
        <v/>
      </c>
      <c r="AH624" s="125" t="str">
        <f t="shared" si="232"/>
        <v/>
      </c>
      <c r="AI624" s="125">
        <f t="shared" ca="1" si="233"/>
        <v>4804.0113505125973</v>
      </c>
      <c r="AJ624" s="125" t="str">
        <f t="shared" si="234"/>
        <v/>
      </c>
      <c r="AK624" s="125" t="str">
        <f t="shared" si="235"/>
        <v/>
      </c>
      <c r="AL624" s="125" t="str">
        <f t="shared" si="236"/>
        <v/>
      </c>
      <c r="AM624" s="126" t="str">
        <f t="shared" si="237"/>
        <v/>
      </c>
      <c r="AN624" s="342">
        <f t="shared" ca="1" si="238"/>
        <v>4804.0113505125973</v>
      </c>
      <c r="AO624" s="290"/>
      <c r="AP624" s="503" t="str">
        <f t="shared" si="239"/>
        <v/>
      </c>
      <c r="AQ624" s="504" t="str">
        <f t="shared" si="240"/>
        <v/>
      </c>
      <c r="AR624" s="504" t="str">
        <f t="shared" si="241"/>
        <v/>
      </c>
      <c r="AS624" s="504">
        <f t="shared" ca="1" si="242"/>
        <v>5339.9484156479084</v>
      </c>
      <c r="AT624" s="504" t="str">
        <f t="shared" si="243"/>
        <v/>
      </c>
      <c r="AU624" s="504" t="str">
        <f t="shared" si="244"/>
        <v/>
      </c>
      <c r="AV624" s="504" t="str">
        <f t="shared" si="245"/>
        <v/>
      </c>
      <c r="AW624" s="504" t="str">
        <f t="shared" si="246"/>
        <v/>
      </c>
      <c r="AX624" s="507">
        <f t="shared" ca="1" si="247"/>
        <v>5339.9484156479084</v>
      </c>
      <c r="AY624" s="290"/>
    </row>
    <row r="625" spans="1:51" x14ac:dyDescent="0.35">
      <c r="A625" s="290"/>
      <c r="B625" s="476" t="s">
        <v>843</v>
      </c>
      <c r="C625" s="477" t="s">
        <v>3090</v>
      </c>
      <c r="D625" s="103" t="s">
        <v>254</v>
      </c>
      <c r="E625" s="103"/>
      <c r="F625" s="360" t="s">
        <v>119</v>
      </c>
      <c r="G625" s="360">
        <v>200</v>
      </c>
      <c r="H625" s="360"/>
      <c r="I625" s="360" t="s">
        <v>1003</v>
      </c>
      <c r="J625" s="104"/>
      <c r="K625" s="431">
        <v>30.388200000000001</v>
      </c>
      <c r="L625" s="138" t="str">
        <f t="shared" si="248"/>
        <v/>
      </c>
      <c r="M625" s="139">
        <f t="shared" si="250"/>
        <v>0</v>
      </c>
      <c r="N625" s="140">
        <f t="shared" si="249"/>
        <v>336.63763059084124</v>
      </c>
      <c r="O625" s="337">
        <f t="shared" si="254"/>
        <v>10229.811645920603</v>
      </c>
      <c r="P625" s="109">
        <v>1</v>
      </c>
      <c r="Q625" s="143">
        <f t="shared" si="251"/>
        <v>10229.811645920603</v>
      </c>
      <c r="R625" s="111">
        <v>0.13</v>
      </c>
      <c r="S625" s="139">
        <f t="shared" si="252"/>
        <v>11559.68715989028</v>
      </c>
      <c r="T625" s="428"/>
      <c r="U625" s="147">
        <f t="shared" si="253"/>
        <v>11559.68715989028</v>
      </c>
      <c r="V625" s="290"/>
      <c r="W625" s="115"/>
      <c r="X625" s="116"/>
      <c r="Y625" s="116"/>
      <c r="Z625" s="116" t="s">
        <v>115</v>
      </c>
      <c r="AA625" s="116"/>
      <c r="AB625" s="116"/>
      <c r="AC625" s="116"/>
      <c r="AD625" s="117"/>
      <c r="AE625" s="296"/>
      <c r="AF625" s="124" t="str">
        <f t="shared" si="230"/>
        <v/>
      </c>
      <c r="AG625" s="125" t="str">
        <f t="shared" si="231"/>
        <v/>
      </c>
      <c r="AH625" s="125" t="str">
        <f t="shared" si="232"/>
        <v/>
      </c>
      <c r="AI625" s="125">
        <f t="shared" ca="1" si="233"/>
        <v>4804.0113505125973</v>
      </c>
      <c r="AJ625" s="125" t="str">
        <f t="shared" si="234"/>
        <v/>
      </c>
      <c r="AK625" s="125" t="str">
        <f t="shared" si="235"/>
        <v/>
      </c>
      <c r="AL625" s="125" t="str">
        <f t="shared" si="236"/>
        <v/>
      </c>
      <c r="AM625" s="126" t="str">
        <f t="shared" si="237"/>
        <v/>
      </c>
      <c r="AN625" s="342">
        <f t="shared" ca="1" si="238"/>
        <v>4804.0113505125973</v>
      </c>
      <c r="AO625" s="290"/>
      <c r="AP625" s="503" t="str">
        <f t="shared" si="239"/>
        <v/>
      </c>
      <c r="AQ625" s="504" t="str">
        <f t="shared" si="240"/>
        <v/>
      </c>
      <c r="AR625" s="504" t="str">
        <f t="shared" si="241"/>
        <v/>
      </c>
      <c r="AS625" s="504">
        <f t="shared" ca="1" si="242"/>
        <v>11559.68715989028</v>
      </c>
      <c r="AT625" s="504" t="str">
        <f t="shared" si="243"/>
        <v/>
      </c>
      <c r="AU625" s="504" t="str">
        <f t="shared" si="244"/>
        <v/>
      </c>
      <c r="AV625" s="504" t="str">
        <f t="shared" si="245"/>
        <v/>
      </c>
      <c r="AW625" s="504" t="str">
        <f t="shared" si="246"/>
        <v/>
      </c>
      <c r="AX625" s="507">
        <f t="shared" ca="1" si="247"/>
        <v>11559.68715989028</v>
      </c>
      <c r="AY625" s="290"/>
    </row>
    <row r="626" spans="1:51" x14ac:dyDescent="0.35">
      <c r="A626" s="290"/>
      <c r="B626" s="476" t="s">
        <v>844</v>
      </c>
      <c r="C626" s="477" t="s">
        <v>3090</v>
      </c>
      <c r="D626" s="103" t="s">
        <v>254</v>
      </c>
      <c r="E626" s="103"/>
      <c r="F626" s="360" t="s">
        <v>119</v>
      </c>
      <c r="G626" s="360">
        <v>200</v>
      </c>
      <c r="H626" s="360"/>
      <c r="I626" s="360" t="s">
        <v>1003</v>
      </c>
      <c r="J626" s="104"/>
      <c r="K626" s="431">
        <v>136.74700000000001</v>
      </c>
      <c r="L626" s="138" t="str">
        <f t="shared" si="248"/>
        <v/>
      </c>
      <c r="M626" s="139">
        <f t="shared" si="250"/>
        <v>0</v>
      </c>
      <c r="N626" s="140">
        <f t="shared" si="249"/>
        <v>336.63763059084124</v>
      </c>
      <c r="O626" s="337">
        <f t="shared" si="254"/>
        <v>46034.186070405769</v>
      </c>
      <c r="P626" s="109">
        <v>1</v>
      </c>
      <c r="Q626" s="143">
        <f t="shared" si="251"/>
        <v>46034.186070405769</v>
      </c>
      <c r="R626" s="111">
        <v>0.13</v>
      </c>
      <c r="S626" s="139">
        <f t="shared" si="252"/>
        <v>52018.630259558515</v>
      </c>
      <c r="T626" s="428"/>
      <c r="U626" s="147">
        <f t="shared" si="253"/>
        <v>52018.630259558515</v>
      </c>
      <c r="V626" s="290"/>
      <c r="W626" s="115"/>
      <c r="X626" s="116"/>
      <c r="Y626" s="116"/>
      <c r="Z626" s="116" t="s">
        <v>115</v>
      </c>
      <c r="AA626" s="116"/>
      <c r="AB626" s="116"/>
      <c r="AC626" s="116"/>
      <c r="AD626" s="117"/>
      <c r="AE626" s="296"/>
      <c r="AF626" s="124" t="str">
        <f t="shared" si="230"/>
        <v/>
      </c>
      <c r="AG626" s="125" t="str">
        <f t="shared" si="231"/>
        <v/>
      </c>
      <c r="AH626" s="125" t="str">
        <f t="shared" si="232"/>
        <v/>
      </c>
      <c r="AI626" s="125">
        <f t="shared" ca="1" si="233"/>
        <v>4804.0113505125973</v>
      </c>
      <c r="AJ626" s="125" t="str">
        <f t="shared" si="234"/>
        <v/>
      </c>
      <c r="AK626" s="125" t="str">
        <f t="shared" si="235"/>
        <v/>
      </c>
      <c r="AL626" s="125" t="str">
        <f t="shared" si="236"/>
        <v/>
      </c>
      <c r="AM626" s="126" t="str">
        <f t="shared" si="237"/>
        <v/>
      </c>
      <c r="AN626" s="342">
        <f t="shared" ca="1" si="238"/>
        <v>4804.0113505125973</v>
      </c>
      <c r="AO626" s="290"/>
      <c r="AP626" s="503" t="str">
        <f t="shared" si="239"/>
        <v/>
      </c>
      <c r="AQ626" s="504" t="str">
        <f t="shared" si="240"/>
        <v/>
      </c>
      <c r="AR626" s="504" t="str">
        <f t="shared" si="241"/>
        <v/>
      </c>
      <c r="AS626" s="504">
        <f t="shared" ca="1" si="242"/>
        <v>52018.630259558515</v>
      </c>
      <c r="AT626" s="504" t="str">
        <f t="shared" si="243"/>
        <v/>
      </c>
      <c r="AU626" s="504" t="str">
        <f t="shared" si="244"/>
        <v/>
      </c>
      <c r="AV626" s="504" t="str">
        <f t="shared" si="245"/>
        <v/>
      </c>
      <c r="AW626" s="504" t="str">
        <f t="shared" si="246"/>
        <v/>
      </c>
      <c r="AX626" s="507">
        <f t="shared" ca="1" si="247"/>
        <v>52018.630259558515</v>
      </c>
      <c r="AY626" s="290"/>
    </row>
    <row r="627" spans="1:51" x14ac:dyDescent="0.35">
      <c r="A627" s="290"/>
      <c r="B627" s="476" t="s">
        <v>845</v>
      </c>
      <c r="C627" s="477" t="s">
        <v>3090</v>
      </c>
      <c r="D627" s="103" t="s">
        <v>254</v>
      </c>
      <c r="E627" s="103"/>
      <c r="F627" s="360" t="s">
        <v>119</v>
      </c>
      <c r="G627" s="360">
        <v>200</v>
      </c>
      <c r="H627" s="360"/>
      <c r="I627" s="360" t="s">
        <v>1003</v>
      </c>
      <c r="J627" s="104"/>
      <c r="K627" s="431">
        <v>169.30099999999999</v>
      </c>
      <c r="L627" s="138" t="str">
        <f t="shared" si="248"/>
        <v/>
      </c>
      <c r="M627" s="139">
        <f t="shared" si="250"/>
        <v>0</v>
      </c>
      <c r="N627" s="140">
        <f t="shared" si="249"/>
        <v>336.63763059084124</v>
      </c>
      <c r="O627" s="337">
        <f t="shared" si="254"/>
        <v>56993.087496660009</v>
      </c>
      <c r="P627" s="109">
        <v>1</v>
      </c>
      <c r="Q627" s="143">
        <f t="shared" si="251"/>
        <v>56993.087496660009</v>
      </c>
      <c r="R627" s="111">
        <v>0.13</v>
      </c>
      <c r="S627" s="139">
        <f t="shared" si="252"/>
        <v>64402.188871225808</v>
      </c>
      <c r="T627" s="428"/>
      <c r="U627" s="147">
        <f t="shared" si="253"/>
        <v>64402.188871225808</v>
      </c>
      <c r="V627" s="290"/>
      <c r="W627" s="115"/>
      <c r="X627" s="116"/>
      <c r="Y627" s="116"/>
      <c r="Z627" s="116" t="s">
        <v>115</v>
      </c>
      <c r="AA627" s="116"/>
      <c r="AB627" s="116"/>
      <c r="AC627" s="116"/>
      <c r="AD627" s="117"/>
      <c r="AE627" s="296"/>
      <c r="AF627" s="124" t="str">
        <f t="shared" si="230"/>
        <v/>
      </c>
      <c r="AG627" s="125" t="str">
        <f t="shared" si="231"/>
        <v/>
      </c>
      <c r="AH627" s="125" t="str">
        <f t="shared" si="232"/>
        <v/>
      </c>
      <c r="AI627" s="125">
        <f t="shared" ca="1" si="233"/>
        <v>4804.0113505125973</v>
      </c>
      <c r="AJ627" s="125" t="str">
        <f t="shared" si="234"/>
        <v/>
      </c>
      <c r="AK627" s="125" t="str">
        <f t="shared" si="235"/>
        <v/>
      </c>
      <c r="AL627" s="125" t="str">
        <f t="shared" si="236"/>
        <v/>
      </c>
      <c r="AM627" s="126" t="str">
        <f t="shared" si="237"/>
        <v/>
      </c>
      <c r="AN627" s="342">
        <f t="shared" ca="1" si="238"/>
        <v>4804.0113505125973</v>
      </c>
      <c r="AO627" s="290"/>
      <c r="AP627" s="503" t="str">
        <f t="shared" si="239"/>
        <v/>
      </c>
      <c r="AQ627" s="504" t="str">
        <f t="shared" si="240"/>
        <v/>
      </c>
      <c r="AR627" s="504" t="str">
        <f t="shared" si="241"/>
        <v/>
      </c>
      <c r="AS627" s="504">
        <f t="shared" ca="1" si="242"/>
        <v>64402.188871225808</v>
      </c>
      <c r="AT627" s="504" t="str">
        <f t="shared" si="243"/>
        <v/>
      </c>
      <c r="AU627" s="504" t="str">
        <f t="shared" si="244"/>
        <v/>
      </c>
      <c r="AV627" s="504" t="str">
        <f t="shared" si="245"/>
        <v/>
      </c>
      <c r="AW627" s="504" t="str">
        <f t="shared" si="246"/>
        <v/>
      </c>
      <c r="AX627" s="507">
        <f t="shared" ca="1" si="247"/>
        <v>64402.188871225808</v>
      </c>
      <c r="AY627" s="290"/>
    </row>
    <row r="628" spans="1:51" x14ac:dyDescent="0.35">
      <c r="A628" s="290"/>
      <c r="B628" s="476" t="s">
        <v>846</v>
      </c>
      <c r="C628" s="477" t="s">
        <v>3091</v>
      </c>
      <c r="D628" s="103" t="s">
        <v>254</v>
      </c>
      <c r="E628" s="103"/>
      <c r="F628" s="360" t="s">
        <v>119</v>
      </c>
      <c r="G628" s="360">
        <v>250</v>
      </c>
      <c r="H628" s="360"/>
      <c r="I628" s="360" t="s">
        <v>1005</v>
      </c>
      <c r="J628" s="104"/>
      <c r="K628" s="431">
        <v>82.745900000000006</v>
      </c>
      <c r="L628" s="138" t="str">
        <f t="shared" si="248"/>
        <v/>
      </c>
      <c r="M628" s="139">
        <f t="shared" si="250"/>
        <v>0</v>
      </c>
      <c r="N628" s="140">
        <f t="shared" si="249"/>
        <v>562.2901726186077</v>
      </c>
      <c r="O628" s="337">
        <f t="shared" si="254"/>
        <v>46527.206394482055</v>
      </c>
      <c r="P628" s="109">
        <v>1</v>
      </c>
      <c r="Q628" s="143">
        <f t="shared" si="251"/>
        <v>46527.206394482055</v>
      </c>
      <c r="R628" s="111">
        <v>0.13</v>
      </c>
      <c r="S628" s="139">
        <f t="shared" si="252"/>
        <v>52575.743225764716</v>
      </c>
      <c r="T628" s="428"/>
      <c r="U628" s="147">
        <f t="shared" si="253"/>
        <v>52575.743225764716</v>
      </c>
      <c r="V628" s="290"/>
      <c r="W628" s="115"/>
      <c r="X628" s="116"/>
      <c r="Y628" s="116"/>
      <c r="Z628" s="116" t="s">
        <v>115</v>
      </c>
      <c r="AA628" s="116"/>
      <c r="AB628" s="116"/>
      <c r="AC628" s="116"/>
      <c r="AD628" s="117"/>
      <c r="AE628" s="296"/>
      <c r="AF628" s="124" t="str">
        <f t="shared" si="230"/>
        <v/>
      </c>
      <c r="AG628" s="125" t="str">
        <f t="shared" si="231"/>
        <v/>
      </c>
      <c r="AH628" s="125" t="str">
        <f t="shared" si="232"/>
        <v/>
      </c>
      <c r="AI628" s="125">
        <f t="shared" ca="1" si="233"/>
        <v>4804.0113505125973</v>
      </c>
      <c r="AJ628" s="125" t="str">
        <f t="shared" si="234"/>
        <v/>
      </c>
      <c r="AK628" s="125" t="str">
        <f t="shared" si="235"/>
        <v/>
      </c>
      <c r="AL628" s="125" t="str">
        <f t="shared" si="236"/>
        <v/>
      </c>
      <c r="AM628" s="126" t="str">
        <f t="shared" si="237"/>
        <v/>
      </c>
      <c r="AN628" s="342">
        <f t="shared" ca="1" si="238"/>
        <v>4804.0113505125973</v>
      </c>
      <c r="AO628" s="290"/>
      <c r="AP628" s="503" t="str">
        <f t="shared" si="239"/>
        <v/>
      </c>
      <c r="AQ628" s="504" t="str">
        <f t="shared" si="240"/>
        <v/>
      </c>
      <c r="AR628" s="504" t="str">
        <f t="shared" si="241"/>
        <v/>
      </c>
      <c r="AS628" s="504">
        <f t="shared" ca="1" si="242"/>
        <v>52575.743225764716</v>
      </c>
      <c r="AT628" s="504" t="str">
        <f t="shared" si="243"/>
        <v/>
      </c>
      <c r="AU628" s="504" t="str">
        <f t="shared" si="244"/>
        <v/>
      </c>
      <c r="AV628" s="504" t="str">
        <f t="shared" si="245"/>
        <v/>
      </c>
      <c r="AW628" s="504" t="str">
        <f t="shared" si="246"/>
        <v/>
      </c>
      <c r="AX628" s="507">
        <f t="shared" ca="1" si="247"/>
        <v>52575.743225764716</v>
      </c>
      <c r="AY628" s="290"/>
    </row>
    <row r="629" spans="1:51" x14ac:dyDescent="0.35">
      <c r="A629" s="290"/>
      <c r="B629" s="476" t="s">
        <v>847</v>
      </c>
      <c r="C629" s="477" t="s">
        <v>3092</v>
      </c>
      <c r="D629" s="103" t="s">
        <v>254</v>
      </c>
      <c r="E629" s="103"/>
      <c r="F629" s="360" t="s">
        <v>119</v>
      </c>
      <c r="G629" s="360">
        <v>300</v>
      </c>
      <c r="H629" s="360"/>
      <c r="I629" s="360" t="s">
        <v>1006</v>
      </c>
      <c r="J629" s="104"/>
      <c r="K629" s="431">
        <v>115.29600000000001</v>
      </c>
      <c r="L629" s="138" t="str">
        <f t="shared" si="248"/>
        <v/>
      </c>
      <c r="M629" s="139">
        <f t="shared" si="250"/>
        <v>0</v>
      </c>
      <c r="N629" s="140">
        <f t="shared" si="249"/>
        <v>692.70147300228837</v>
      </c>
      <c r="O629" s="337">
        <f t="shared" si="254"/>
        <v>79865.70903127185</v>
      </c>
      <c r="P629" s="109">
        <v>1</v>
      </c>
      <c r="Q629" s="143">
        <f t="shared" si="251"/>
        <v>79865.70903127185</v>
      </c>
      <c r="R629" s="111">
        <v>0.13</v>
      </c>
      <c r="S629" s="139">
        <f t="shared" si="252"/>
        <v>90248.251205337176</v>
      </c>
      <c r="T629" s="428"/>
      <c r="U629" s="147">
        <f t="shared" si="253"/>
        <v>90248.251205337176</v>
      </c>
      <c r="V629" s="290"/>
      <c r="W629" s="115"/>
      <c r="X629" s="116"/>
      <c r="Y629" s="116"/>
      <c r="Z629" s="116" t="s">
        <v>115</v>
      </c>
      <c r="AA629" s="116"/>
      <c r="AB629" s="116"/>
      <c r="AC629" s="116"/>
      <c r="AD629" s="117"/>
      <c r="AE629" s="296"/>
      <c r="AF629" s="124" t="str">
        <f t="shared" si="230"/>
        <v/>
      </c>
      <c r="AG629" s="125" t="str">
        <f t="shared" si="231"/>
        <v/>
      </c>
      <c r="AH629" s="125" t="str">
        <f t="shared" si="232"/>
        <v/>
      </c>
      <c r="AI629" s="125">
        <f t="shared" ca="1" si="233"/>
        <v>4804.0113505125973</v>
      </c>
      <c r="AJ629" s="125" t="str">
        <f t="shared" si="234"/>
        <v/>
      </c>
      <c r="AK629" s="125" t="str">
        <f t="shared" si="235"/>
        <v/>
      </c>
      <c r="AL629" s="125" t="str">
        <f t="shared" si="236"/>
        <v/>
      </c>
      <c r="AM629" s="126" t="str">
        <f t="shared" si="237"/>
        <v/>
      </c>
      <c r="AN629" s="342">
        <f t="shared" ca="1" si="238"/>
        <v>4804.0113505125973</v>
      </c>
      <c r="AO629" s="290"/>
      <c r="AP629" s="503" t="str">
        <f t="shared" si="239"/>
        <v/>
      </c>
      <c r="AQ629" s="504" t="str">
        <f t="shared" si="240"/>
        <v/>
      </c>
      <c r="AR629" s="504" t="str">
        <f t="shared" si="241"/>
        <v/>
      </c>
      <c r="AS629" s="504">
        <f t="shared" ca="1" si="242"/>
        <v>90248.251205337176</v>
      </c>
      <c r="AT629" s="504" t="str">
        <f t="shared" si="243"/>
        <v/>
      </c>
      <c r="AU629" s="504" t="str">
        <f t="shared" si="244"/>
        <v/>
      </c>
      <c r="AV629" s="504" t="str">
        <f t="shared" si="245"/>
        <v/>
      </c>
      <c r="AW629" s="504" t="str">
        <f t="shared" si="246"/>
        <v/>
      </c>
      <c r="AX629" s="507">
        <f t="shared" ca="1" si="247"/>
        <v>90248.251205337176</v>
      </c>
      <c r="AY629" s="290"/>
    </row>
    <row r="630" spans="1:51" x14ac:dyDescent="0.35">
      <c r="A630" s="290"/>
      <c r="B630" s="476" t="s">
        <v>848</v>
      </c>
      <c r="C630" s="477" t="s">
        <v>3093</v>
      </c>
      <c r="D630" s="103" t="s">
        <v>254</v>
      </c>
      <c r="E630" s="103"/>
      <c r="F630" s="360" t="s">
        <v>119</v>
      </c>
      <c r="G630" s="360">
        <v>250</v>
      </c>
      <c r="H630" s="360"/>
      <c r="I630" s="360" t="s">
        <v>1005</v>
      </c>
      <c r="J630" s="104"/>
      <c r="K630" s="431">
        <v>131.03899999999999</v>
      </c>
      <c r="L630" s="138" t="str">
        <f t="shared" si="248"/>
        <v/>
      </c>
      <c r="M630" s="139">
        <f t="shared" si="250"/>
        <v>0</v>
      </c>
      <c r="N630" s="140">
        <f t="shared" si="249"/>
        <v>562.2901726186077</v>
      </c>
      <c r="O630" s="337">
        <f t="shared" si="254"/>
        <v>73681.941929769731</v>
      </c>
      <c r="P630" s="109">
        <v>1</v>
      </c>
      <c r="Q630" s="143">
        <f t="shared" si="251"/>
        <v>73681.941929769731</v>
      </c>
      <c r="R630" s="111">
        <v>0.13</v>
      </c>
      <c r="S630" s="139">
        <f t="shared" si="252"/>
        <v>83260.594380639785</v>
      </c>
      <c r="T630" s="428"/>
      <c r="U630" s="147">
        <f t="shared" si="253"/>
        <v>83260.594380639785</v>
      </c>
      <c r="V630" s="290"/>
      <c r="W630" s="115"/>
      <c r="X630" s="116"/>
      <c r="Y630" s="116"/>
      <c r="Z630" s="116" t="s">
        <v>115</v>
      </c>
      <c r="AA630" s="116"/>
      <c r="AB630" s="116"/>
      <c r="AC630" s="116"/>
      <c r="AD630" s="117"/>
      <c r="AE630" s="296"/>
      <c r="AF630" s="124" t="str">
        <f t="shared" si="230"/>
        <v/>
      </c>
      <c r="AG630" s="125" t="str">
        <f t="shared" si="231"/>
        <v/>
      </c>
      <c r="AH630" s="125" t="str">
        <f t="shared" si="232"/>
        <v/>
      </c>
      <c r="AI630" s="125">
        <f t="shared" ca="1" si="233"/>
        <v>4804.0113505125973</v>
      </c>
      <c r="AJ630" s="125" t="str">
        <f t="shared" si="234"/>
        <v/>
      </c>
      <c r="AK630" s="125" t="str">
        <f t="shared" si="235"/>
        <v/>
      </c>
      <c r="AL630" s="125" t="str">
        <f t="shared" si="236"/>
        <v/>
      </c>
      <c r="AM630" s="126" t="str">
        <f t="shared" si="237"/>
        <v/>
      </c>
      <c r="AN630" s="342">
        <f t="shared" ca="1" si="238"/>
        <v>4804.0113505125973</v>
      </c>
      <c r="AO630" s="290"/>
      <c r="AP630" s="503" t="str">
        <f t="shared" si="239"/>
        <v/>
      </c>
      <c r="AQ630" s="504" t="str">
        <f t="shared" si="240"/>
        <v/>
      </c>
      <c r="AR630" s="504" t="str">
        <f t="shared" si="241"/>
        <v/>
      </c>
      <c r="AS630" s="504">
        <f t="shared" ca="1" si="242"/>
        <v>83260.59438063977</v>
      </c>
      <c r="AT630" s="504" t="str">
        <f t="shared" si="243"/>
        <v/>
      </c>
      <c r="AU630" s="504" t="str">
        <f t="shared" si="244"/>
        <v/>
      </c>
      <c r="AV630" s="504" t="str">
        <f t="shared" si="245"/>
        <v/>
      </c>
      <c r="AW630" s="504" t="str">
        <f t="shared" si="246"/>
        <v/>
      </c>
      <c r="AX630" s="507">
        <f t="shared" ca="1" si="247"/>
        <v>83260.59438063977</v>
      </c>
      <c r="AY630" s="290"/>
    </row>
    <row r="631" spans="1:51" x14ac:dyDescent="0.35">
      <c r="A631" s="290"/>
      <c r="B631" s="476" t="s">
        <v>849</v>
      </c>
      <c r="C631" s="477" t="s">
        <v>3094</v>
      </c>
      <c r="D631" s="103" t="s">
        <v>254</v>
      </c>
      <c r="E631" s="103"/>
      <c r="F631" s="360" t="s">
        <v>119</v>
      </c>
      <c r="G631" s="360">
        <v>300</v>
      </c>
      <c r="H631" s="360"/>
      <c r="I631" s="360" t="s">
        <v>1006</v>
      </c>
      <c r="J631" s="104"/>
      <c r="K631" s="431">
        <v>119.06100000000001</v>
      </c>
      <c r="L631" s="138" t="str">
        <f t="shared" si="248"/>
        <v/>
      </c>
      <c r="M631" s="139">
        <f t="shared" si="250"/>
        <v>0</v>
      </c>
      <c r="N631" s="140">
        <f t="shared" si="249"/>
        <v>692.70147300228837</v>
      </c>
      <c r="O631" s="337">
        <f t="shared" si="254"/>
        <v>82473.730077125467</v>
      </c>
      <c r="P631" s="109">
        <v>1</v>
      </c>
      <c r="Q631" s="143">
        <f t="shared" si="251"/>
        <v>82473.730077125467</v>
      </c>
      <c r="R631" s="111">
        <v>0.13</v>
      </c>
      <c r="S631" s="139">
        <f t="shared" si="252"/>
        <v>93195.314987151767</v>
      </c>
      <c r="T631" s="428"/>
      <c r="U631" s="147">
        <f t="shared" si="253"/>
        <v>93195.314987151767</v>
      </c>
      <c r="V631" s="290"/>
      <c r="W631" s="115"/>
      <c r="X631" s="116"/>
      <c r="Y631" s="116"/>
      <c r="Z631" s="116" t="s">
        <v>115</v>
      </c>
      <c r="AA631" s="116"/>
      <c r="AB631" s="116"/>
      <c r="AC631" s="116"/>
      <c r="AD631" s="117"/>
      <c r="AE631" s="296"/>
      <c r="AF631" s="124" t="str">
        <f t="shared" si="230"/>
        <v/>
      </c>
      <c r="AG631" s="125" t="str">
        <f t="shared" si="231"/>
        <v/>
      </c>
      <c r="AH631" s="125" t="str">
        <f t="shared" si="232"/>
        <v/>
      </c>
      <c r="AI631" s="125">
        <f t="shared" ca="1" si="233"/>
        <v>4804.0113505125973</v>
      </c>
      <c r="AJ631" s="125" t="str">
        <f t="shared" si="234"/>
        <v/>
      </c>
      <c r="AK631" s="125" t="str">
        <f t="shared" si="235"/>
        <v/>
      </c>
      <c r="AL631" s="125" t="str">
        <f t="shared" si="236"/>
        <v/>
      </c>
      <c r="AM631" s="126" t="str">
        <f t="shared" si="237"/>
        <v/>
      </c>
      <c r="AN631" s="342">
        <f t="shared" ca="1" si="238"/>
        <v>4804.0113505125973</v>
      </c>
      <c r="AO631" s="290"/>
      <c r="AP631" s="503" t="str">
        <f t="shared" si="239"/>
        <v/>
      </c>
      <c r="AQ631" s="504" t="str">
        <f t="shared" si="240"/>
        <v/>
      </c>
      <c r="AR631" s="504" t="str">
        <f t="shared" si="241"/>
        <v/>
      </c>
      <c r="AS631" s="504">
        <f t="shared" ca="1" si="242"/>
        <v>93195.314987151767</v>
      </c>
      <c r="AT631" s="504" t="str">
        <f t="shared" si="243"/>
        <v/>
      </c>
      <c r="AU631" s="504" t="str">
        <f t="shared" si="244"/>
        <v/>
      </c>
      <c r="AV631" s="504" t="str">
        <f t="shared" si="245"/>
        <v/>
      </c>
      <c r="AW631" s="504" t="str">
        <f t="shared" si="246"/>
        <v/>
      </c>
      <c r="AX631" s="507">
        <f t="shared" ca="1" si="247"/>
        <v>93195.314987151767</v>
      </c>
      <c r="AY631" s="290"/>
    </row>
    <row r="632" spans="1:51" x14ac:dyDescent="0.35">
      <c r="A632" s="290"/>
      <c r="B632" s="476" t="s">
        <v>850</v>
      </c>
      <c r="C632" s="477" t="s">
        <v>3095</v>
      </c>
      <c r="D632" s="103" t="s">
        <v>254</v>
      </c>
      <c r="E632" s="103"/>
      <c r="F632" s="360" t="s">
        <v>119</v>
      </c>
      <c r="G632" s="360">
        <v>450</v>
      </c>
      <c r="H632" s="360"/>
      <c r="I632" s="360" t="s">
        <v>1041</v>
      </c>
      <c r="J632" s="104"/>
      <c r="K632" s="431">
        <v>586.05399999999997</v>
      </c>
      <c r="L632" s="138" t="str">
        <f t="shared" si="248"/>
        <v/>
      </c>
      <c r="M632" s="139">
        <f t="shared" si="250"/>
        <v>0</v>
      </c>
      <c r="N632" s="140">
        <f t="shared" si="249"/>
        <v>1163.0714802465704</v>
      </c>
      <c r="O632" s="337">
        <f t="shared" si="254"/>
        <v>681622.69328442356</v>
      </c>
      <c r="P632" s="109">
        <v>1</v>
      </c>
      <c r="Q632" s="143">
        <f t="shared" si="251"/>
        <v>681622.69328442356</v>
      </c>
      <c r="R632" s="111">
        <v>0.13</v>
      </c>
      <c r="S632" s="139">
        <f t="shared" si="252"/>
        <v>770233.64341139852</v>
      </c>
      <c r="T632" s="428"/>
      <c r="U632" s="147">
        <f t="shared" si="253"/>
        <v>770233.64341139852</v>
      </c>
      <c r="V632" s="290"/>
      <c r="W632" s="115"/>
      <c r="X632" s="116"/>
      <c r="Y632" s="116"/>
      <c r="Z632" s="116" t="s">
        <v>115</v>
      </c>
      <c r="AA632" s="116"/>
      <c r="AB632" s="116"/>
      <c r="AC632" s="116"/>
      <c r="AD632" s="117"/>
      <c r="AE632" s="296"/>
      <c r="AF632" s="124" t="str">
        <f t="shared" si="230"/>
        <v/>
      </c>
      <c r="AG632" s="125" t="str">
        <f t="shared" si="231"/>
        <v/>
      </c>
      <c r="AH632" s="125" t="str">
        <f t="shared" si="232"/>
        <v/>
      </c>
      <c r="AI632" s="125">
        <f t="shared" ca="1" si="233"/>
        <v>4804.0113505125973</v>
      </c>
      <c r="AJ632" s="125" t="str">
        <f t="shared" si="234"/>
        <v/>
      </c>
      <c r="AK632" s="125" t="str">
        <f t="shared" si="235"/>
        <v/>
      </c>
      <c r="AL632" s="125" t="str">
        <f t="shared" si="236"/>
        <v/>
      </c>
      <c r="AM632" s="126" t="str">
        <f t="shared" si="237"/>
        <v/>
      </c>
      <c r="AN632" s="342">
        <f t="shared" ca="1" si="238"/>
        <v>4804.0113505125973</v>
      </c>
      <c r="AO632" s="290"/>
      <c r="AP632" s="503" t="str">
        <f t="shared" si="239"/>
        <v/>
      </c>
      <c r="AQ632" s="504" t="str">
        <f t="shared" si="240"/>
        <v/>
      </c>
      <c r="AR632" s="504" t="str">
        <f t="shared" si="241"/>
        <v/>
      </c>
      <c r="AS632" s="504">
        <f t="shared" ca="1" si="242"/>
        <v>770233.64341139852</v>
      </c>
      <c r="AT632" s="504" t="str">
        <f t="shared" si="243"/>
        <v/>
      </c>
      <c r="AU632" s="504" t="str">
        <f t="shared" si="244"/>
        <v/>
      </c>
      <c r="AV632" s="504" t="str">
        <f t="shared" si="245"/>
        <v/>
      </c>
      <c r="AW632" s="504" t="str">
        <f t="shared" si="246"/>
        <v/>
      </c>
      <c r="AX632" s="507">
        <f t="shared" ca="1" si="247"/>
        <v>770233.64341139852</v>
      </c>
      <c r="AY632" s="290"/>
    </row>
    <row r="633" spans="1:51" x14ac:dyDescent="0.35">
      <c r="A633" s="290"/>
      <c r="B633" s="476" t="s">
        <v>851</v>
      </c>
      <c r="C633" s="477" t="s">
        <v>3096</v>
      </c>
      <c r="D633" s="103" t="s">
        <v>254</v>
      </c>
      <c r="E633" s="103"/>
      <c r="F633" s="360" t="s">
        <v>119</v>
      </c>
      <c r="G633" s="360">
        <v>450</v>
      </c>
      <c r="H633" s="360"/>
      <c r="I633" s="360" t="s">
        <v>1041</v>
      </c>
      <c r="J633" s="104"/>
      <c r="K633" s="431">
        <v>61.413400000000003</v>
      </c>
      <c r="L633" s="138" t="str">
        <f t="shared" si="248"/>
        <v/>
      </c>
      <c r="M633" s="139">
        <f t="shared" si="250"/>
        <v>0</v>
      </c>
      <c r="N633" s="140">
        <f t="shared" si="249"/>
        <v>1163.0714802465704</v>
      </c>
      <c r="O633" s="337">
        <f t="shared" si="254"/>
        <v>71428.17404497473</v>
      </c>
      <c r="P633" s="109">
        <v>1</v>
      </c>
      <c r="Q633" s="143">
        <f t="shared" si="251"/>
        <v>71428.17404497473</v>
      </c>
      <c r="R633" s="111">
        <v>0.13</v>
      </c>
      <c r="S633" s="139">
        <f t="shared" si="252"/>
        <v>80713.836670821431</v>
      </c>
      <c r="T633" s="428"/>
      <c r="U633" s="147">
        <f t="shared" si="253"/>
        <v>80713.836670821431</v>
      </c>
      <c r="V633" s="290"/>
      <c r="W633" s="115"/>
      <c r="X633" s="116"/>
      <c r="Y633" s="116"/>
      <c r="Z633" s="116" t="s">
        <v>115</v>
      </c>
      <c r="AA633" s="116"/>
      <c r="AB633" s="116"/>
      <c r="AC633" s="116"/>
      <c r="AD633" s="117"/>
      <c r="AE633" s="296"/>
      <c r="AF633" s="124" t="str">
        <f t="shared" si="230"/>
        <v/>
      </c>
      <c r="AG633" s="125" t="str">
        <f t="shared" si="231"/>
        <v/>
      </c>
      <c r="AH633" s="125" t="str">
        <f t="shared" si="232"/>
        <v/>
      </c>
      <c r="AI633" s="125">
        <f t="shared" ca="1" si="233"/>
        <v>4804.0113505125973</v>
      </c>
      <c r="AJ633" s="125" t="str">
        <f t="shared" si="234"/>
        <v/>
      </c>
      <c r="AK633" s="125" t="str">
        <f t="shared" si="235"/>
        <v/>
      </c>
      <c r="AL633" s="125" t="str">
        <f t="shared" si="236"/>
        <v/>
      </c>
      <c r="AM633" s="126" t="str">
        <f t="shared" si="237"/>
        <v/>
      </c>
      <c r="AN633" s="342">
        <f t="shared" ca="1" si="238"/>
        <v>4804.0113505125973</v>
      </c>
      <c r="AO633" s="290"/>
      <c r="AP633" s="503" t="str">
        <f t="shared" si="239"/>
        <v/>
      </c>
      <c r="AQ633" s="504" t="str">
        <f t="shared" si="240"/>
        <v/>
      </c>
      <c r="AR633" s="504" t="str">
        <f t="shared" si="241"/>
        <v/>
      </c>
      <c r="AS633" s="504">
        <f t="shared" ca="1" si="242"/>
        <v>80713.836670821431</v>
      </c>
      <c r="AT633" s="504" t="str">
        <f t="shared" si="243"/>
        <v/>
      </c>
      <c r="AU633" s="504" t="str">
        <f t="shared" si="244"/>
        <v/>
      </c>
      <c r="AV633" s="504" t="str">
        <f t="shared" si="245"/>
        <v/>
      </c>
      <c r="AW633" s="504" t="str">
        <f t="shared" si="246"/>
        <v/>
      </c>
      <c r="AX633" s="507">
        <f t="shared" ca="1" si="247"/>
        <v>80713.836670821431</v>
      </c>
      <c r="AY633" s="290"/>
    </row>
    <row r="634" spans="1:51" x14ac:dyDescent="0.35">
      <c r="A634" s="290"/>
      <c r="B634" s="476" t="s">
        <v>852</v>
      </c>
      <c r="C634" s="477" t="s">
        <v>3096</v>
      </c>
      <c r="D634" s="103" t="s">
        <v>254</v>
      </c>
      <c r="E634" s="103"/>
      <c r="F634" s="360" t="s">
        <v>119</v>
      </c>
      <c r="G634" s="360">
        <v>450</v>
      </c>
      <c r="H634" s="360"/>
      <c r="I634" s="360" t="s">
        <v>1041</v>
      </c>
      <c r="J634" s="104"/>
      <c r="K634" s="431">
        <v>204.167</v>
      </c>
      <c r="L634" s="138" t="str">
        <f t="shared" si="248"/>
        <v/>
      </c>
      <c r="M634" s="139">
        <f t="shared" si="250"/>
        <v>0</v>
      </c>
      <c r="N634" s="140">
        <f t="shared" si="249"/>
        <v>1163.0714802465704</v>
      </c>
      <c r="O634" s="337">
        <f t="shared" si="254"/>
        <v>237460.81490750154</v>
      </c>
      <c r="P634" s="109">
        <v>1</v>
      </c>
      <c r="Q634" s="143">
        <f t="shared" si="251"/>
        <v>237460.81490750154</v>
      </c>
      <c r="R634" s="111">
        <v>0.13</v>
      </c>
      <c r="S634" s="139">
        <f t="shared" si="252"/>
        <v>268330.72084547672</v>
      </c>
      <c r="T634" s="428"/>
      <c r="U634" s="147">
        <f t="shared" si="253"/>
        <v>268330.72084547672</v>
      </c>
      <c r="V634" s="290"/>
      <c r="W634" s="115"/>
      <c r="X634" s="116"/>
      <c r="Y634" s="116"/>
      <c r="Z634" s="116" t="s">
        <v>115</v>
      </c>
      <c r="AA634" s="116"/>
      <c r="AB634" s="116"/>
      <c r="AC634" s="116"/>
      <c r="AD634" s="117"/>
      <c r="AE634" s="296"/>
      <c r="AF634" s="124" t="str">
        <f t="shared" si="230"/>
        <v/>
      </c>
      <c r="AG634" s="125" t="str">
        <f t="shared" si="231"/>
        <v/>
      </c>
      <c r="AH634" s="125" t="str">
        <f t="shared" si="232"/>
        <v/>
      </c>
      <c r="AI634" s="125">
        <f t="shared" ca="1" si="233"/>
        <v>4804.0113505125973</v>
      </c>
      <c r="AJ634" s="125" t="str">
        <f t="shared" si="234"/>
        <v/>
      </c>
      <c r="AK634" s="125" t="str">
        <f t="shared" si="235"/>
        <v/>
      </c>
      <c r="AL634" s="125" t="str">
        <f t="shared" si="236"/>
        <v/>
      </c>
      <c r="AM634" s="126" t="str">
        <f t="shared" si="237"/>
        <v/>
      </c>
      <c r="AN634" s="342">
        <f t="shared" ca="1" si="238"/>
        <v>4804.0113505125973</v>
      </c>
      <c r="AO634" s="290"/>
      <c r="AP634" s="503" t="str">
        <f t="shared" si="239"/>
        <v/>
      </c>
      <c r="AQ634" s="504" t="str">
        <f t="shared" si="240"/>
        <v/>
      </c>
      <c r="AR634" s="504" t="str">
        <f t="shared" si="241"/>
        <v/>
      </c>
      <c r="AS634" s="504">
        <f t="shared" ca="1" si="242"/>
        <v>268330.72084547672</v>
      </c>
      <c r="AT634" s="504" t="str">
        <f t="shared" si="243"/>
        <v/>
      </c>
      <c r="AU634" s="504" t="str">
        <f t="shared" si="244"/>
        <v/>
      </c>
      <c r="AV634" s="504" t="str">
        <f t="shared" si="245"/>
        <v/>
      </c>
      <c r="AW634" s="504" t="str">
        <f t="shared" si="246"/>
        <v/>
      </c>
      <c r="AX634" s="507">
        <f t="shared" ca="1" si="247"/>
        <v>268330.72084547672</v>
      </c>
      <c r="AY634" s="290"/>
    </row>
    <row r="635" spans="1:51" x14ac:dyDescent="0.35">
      <c r="A635" s="290"/>
      <c r="B635" s="476" t="s">
        <v>853</v>
      </c>
      <c r="C635" s="477" t="s">
        <v>3086</v>
      </c>
      <c r="D635" s="103" t="s">
        <v>254</v>
      </c>
      <c r="E635" s="103"/>
      <c r="F635" s="360" t="s">
        <v>119</v>
      </c>
      <c r="G635" s="360">
        <v>450</v>
      </c>
      <c r="H635" s="360"/>
      <c r="I635" s="360" t="s">
        <v>1041</v>
      </c>
      <c r="J635" s="104"/>
      <c r="K635" s="431">
        <v>867.92</v>
      </c>
      <c r="L635" s="138" t="str">
        <f t="shared" si="248"/>
        <v/>
      </c>
      <c r="M635" s="139">
        <f t="shared" si="250"/>
        <v>0</v>
      </c>
      <c r="N635" s="140">
        <f t="shared" si="249"/>
        <v>1163.0714802465704</v>
      </c>
      <c r="O635" s="337">
        <f t="shared" si="254"/>
        <v>1009452.9991356034</v>
      </c>
      <c r="P635" s="109">
        <v>1</v>
      </c>
      <c r="Q635" s="143">
        <f t="shared" si="251"/>
        <v>1009452.9991356034</v>
      </c>
      <c r="R635" s="111">
        <v>0.13</v>
      </c>
      <c r="S635" s="139">
        <f t="shared" si="252"/>
        <v>1140681.8890232318</v>
      </c>
      <c r="T635" s="428"/>
      <c r="U635" s="147">
        <f t="shared" si="253"/>
        <v>1140681.8890232318</v>
      </c>
      <c r="V635" s="290"/>
      <c r="W635" s="115"/>
      <c r="X635" s="116"/>
      <c r="Y635" s="116"/>
      <c r="Z635" s="116" t="s">
        <v>115</v>
      </c>
      <c r="AA635" s="116"/>
      <c r="AB635" s="116"/>
      <c r="AC635" s="116"/>
      <c r="AD635" s="117"/>
      <c r="AE635" s="296"/>
      <c r="AF635" s="124" t="str">
        <f t="shared" si="230"/>
        <v/>
      </c>
      <c r="AG635" s="125" t="str">
        <f t="shared" si="231"/>
        <v/>
      </c>
      <c r="AH635" s="125" t="str">
        <f t="shared" si="232"/>
        <v/>
      </c>
      <c r="AI635" s="125">
        <f t="shared" ca="1" si="233"/>
        <v>4804.0113505125973</v>
      </c>
      <c r="AJ635" s="125" t="str">
        <f t="shared" si="234"/>
        <v/>
      </c>
      <c r="AK635" s="125" t="str">
        <f t="shared" si="235"/>
        <v/>
      </c>
      <c r="AL635" s="125" t="str">
        <f t="shared" si="236"/>
        <v/>
      </c>
      <c r="AM635" s="126" t="str">
        <f t="shared" si="237"/>
        <v/>
      </c>
      <c r="AN635" s="342">
        <f t="shared" ca="1" si="238"/>
        <v>4804.0113505125973</v>
      </c>
      <c r="AO635" s="290"/>
      <c r="AP635" s="503" t="str">
        <f t="shared" si="239"/>
        <v/>
      </c>
      <c r="AQ635" s="504" t="str">
        <f t="shared" si="240"/>
        <v/>
      </c>
      <c r="AR635" s="504" t="str">
        <f t="shared" si="241"/>
        <v/>
      </c>
      <c r="AS635" s="504">
        <f t="shared" ca="1" si="242"/>
        <v>1140681.8890232318</v>
      </c>
      <c r="AT635" s="504" t="str">
        <f t="shared" si="243"/>
        <v/>
      </c>
      <c r="AU635" s="504" t="str">
        <f t="shared" si="244"/>
        <v/>
      </c>
      <c r="AV635" s="504" t="str">
        <f t="shared" si="245"/>
        <v/>
      </c>
      <c r="AW635" s="504" t="str">
        <f t="shared" si="246"/>
        <v/>
      </c>
      <c r="AX635" s="507">
        <f t="shared" ca="1" si="247"/>
        <v>1140681.8890232318</v>
      </c>
      <c r="AY635" s="290"/>
    </row>
    <row r="636" spans="1:51" x14ac:dyDescent="0.35">
      <c r="A636" s="290"/>
      <c r="B636" s="476" t="s">
        <v>854</v>
      </c>
      <c r="C636" s="477" t="s">
        <v>3097</v>
      </c>
      <c r="D636" s="103" t="s">
        <v>254</v>
      </c>
      <c r="E636" s="103"/>
      <c r="F636" s="360" t="s">
        <v>119</v>
      </c>
      <c r="G636" s="360">
        <v>200</v>
      </c>
      <c r="H636" s="360"/>
      <c r="I636" s="360" t="s">
        <v>1003</v>
      </c>
      <c r="J636" s="104"/>
      <c r="K636" s="431">
        <v>81.611900000000006</v>
      </c>
      <c r="L636" s="138" t="str">
        <f t="shared" si="248"/>
        <v/>
      </c>
      <c r="M636" s="139">
        <f t="shared" si="250"/>
        <v>0</v>
      </c>
      <c r="N636" s="140">
        <f t="shared" si="249"/>
        <v>336.63763059084124</v>
      </c>
      <c r="O636" s="337">
        <f t="shared" si="254"/>
        <v>27473.636644016678</v>
      </c>
      <c r="P636" s="109">
        <v>1</v>
      </c>
      <c r="Q636" s="143">
        <f t="shared" si="251"/>
        <v>27473.636644016678</v>
      </c>
      <c r="R636" s="111">
        <v>0.13</v>
      </c>
      <c r="S636" s="139">
        <f t="shared" si="252"/>
        <v>31045.209407738843</v>
      </c>
      <c r="T636" s="428"/>
      <c r="U636" s="147">
        <f t="shared" si="253"/>
        <v>31045.209407738843</v>
      </c>
      <c r="V636" s="290"/>
      <c r="W636" s="115"/>
      <c r="X636" s="116"/>
      <c r="Y636" s="116"/>
      <c r="Z636" s="116" t="s">
        <v>115</v>
      </c>
      <c r="AA636" s="116"/>
      <c r="AB636" s="116"/>
      <c r="AC636" s="116"/>
      <c r="AD636" s="117"/>
      <c r="AE636" s="296"/>
      <c r="AF636" s="124" t="str">
        <f t="shared" si="230"/>
        <v/>
      </c>
      <c r="AG636" s="125" t="str">
        <f t="shared" si="231"/>
        <v/>
      </c>
      <c r="AH636" s="125" t="str">
        <f t="shared" si="232"/>
        <v/>
      </c>
      <c r="AI636" s="125">
        <f t="shared" ca="1" si="233"/>
        <v>4804.0113505125973</v>
      </c>
      <c r="AJ636" s="125" t="str">
        <f t="shared" si="234"/>
        <v/>
      </c>
      <c r="AK636" s="125" t="str">
        <f t="shared" si="235"/>
        <v/>
      </c>
      <c r="AL636" s="125" t="str">
        <f t="shared" si="236"/>
        <v/>
      </c>
      <c r="AM636" s="126" t="str">
        <f t="shared" si="237"/>
        <v/>
      </c>
      <c r="AN636" s="342">
        <f t="shared" ca="1" si="238"/>
        <v>4804.0113505125973</v>
      </c>
      <c r="AO636" s="290"/>
      <c r="AP636" s="503" t="str">
        <f t="shared" si="239"/>
        <v/>
      </c>
      <c r="AQ636" s="504" t="str">
        <f t="shared" si="240"/>
        <v/>
      </c>
      <c r="AR636" s="504" t="str">
        <f t="shared" si="241"/>
        <v/>
      </c>
      <c r="AS636" s="504">
        <f t="shared" ca="1" si="242"/>
        <v>31045.209407738843</v>
      </c>
      <c r="AT636" s="504" t="str">
        <f t="shared" si="243"/>
        <v/>
      </c>
      <c r="AU636" s="504" t="str">
        <f t="shared" si="244"/>
        <v/>
      </c>
      <c r="AV636" s="504" t="str">
        <f t="shared" si="245"/>
        <v/>
      </c>
      <c r="AW636" s="504" t="str">
        <f t="shared" si="246"/>
        <v/>
      </c>
      <c r="AX636" s="507">
        <f t="shared" ca="1" si="247"/>
        <v>31045.209407738843</v>
      </c>
      <c r="AY636" s="290"/>
    </row>
    <row r="637" spans="1:51" x14ac:dyDescent="0.35">
      <c r="A637" s="290"/>
      <c r="B637" s="476" t="s">
        <v>855</v>
      </c>
      <c r="C637" s="477" t="s">
        <v>3087</v>
      </c>
      <c r="D637" s="103" t="s">
        <v>254</v>
      </c>
      <c r="E637" s="103"/>
      <c r="F637" s="360" t="s">
        <v>119</v>
      </c>
      <c r="G637" s="360">
        <v>200</v>
      </c>
      <c r="H637" s="360"/>
      <c r="I637" s="360" t="s">
        <v>1003</v>
      </c>
      <c r="J637" s="104"/>
      <c r="K637" s="431">
        <v>162.571</v>
      </c>
      <c r="L637" s="138" t="str">
        <f t="shared" si="248"/>
        <v/>
      </c>
      <c r="M637" s="139">
        <f t="shared" si="250"/>
        <v>0</v>
      </c>
      <c r="N637" s="140">
        <f t="shared" si="249"/>
        <v>336.63763059084124</v>
      </c>
      <c r="O637" s="337">
        <f t="shared" si="254"/>
        <v>54727.516242783648</v>
      </c>
      <c r="P637" s="109">
        <v>1</v>
      </c>
      <c r="Q637" s="143">
        <f t="shared" si="251"/>
        <v>54727.516242783648</v>
      </c>
      <c r="R637" s="111">
        <v>0.13</v>
      </c>
      <c r="S637" s="139">
        <f t="shared" si="252"/>
        <v>61842.093354345518</v>
      </c>
      <c r="T637" s="428"/>
      <c r="U637" s="147">
        <f t="shared" si="253"/>
        <v>61842.093354345518</v>
      </c>
      <c r="V637" s="290"/>
      <c r="W637" s="115"/>
      <c r="X637" s="116"/>
      <c r="Y637" s="116"/>
      <c r="Z637" s="116" t="s">
        <v>115</v>
      </c>
      <c r="AA637" s="116"/>
      <c r="AB637" s="116"/>
      <c r="AC637" s="116"/>
      <c r="AD637" s="117"/>
      <c r="AE637" s="296"/>
      <c r="AF637" s="124" t="str">
        <f t="shared" si="230"/>
        <v/>
      </c>
      <c r="AG637" s="125" t="str">
        <f t="shared" si="231"/>
        <v/>
      </c>
      <c r="AH637" s="125" t="str">
        <f t="shared" si="232"/>
        <v/>
      </c>
      <c r="AI637" s="125">
        <f t="shared" ca="1" si="233"/>
        <v>4804.0113505125973</v>
      </c>
      <c r="AJ637" s="125" t="str">
        <f t="shared" si="234"/>
        <v/>
      </c>
      <c r="AK637" s="125" t="str">
        <f t="shared" si="235"/>
        <v/>
      </c>
      <c r="AL637" s="125" t="str">
        <f t="shared" si="236"/>
        <v/>
      </c>
      <c r="AM637" s="126" t="str">
        <f t="shared" si="237"/>
        <v/>
      </c>
      <c r="AN637" s="342">
        <f t="shared" ca="1" si="238"/>
        <v>4804.0113505125973</v>
      </c>
      <c r="AO637" s="290"/>
      <c r="AP637" s="503" t="str">
        <f t="shared" si="239"/>
        <v/>
      </c>
      <c r="AQ637" s="504" t="str">
        <f t="shared" si="240"/>
        <v/>
      </c>
      <c r="AR637" s="504" t="str">
        <f t="shared" si="241"/>
        <v/>
      </c>
      <c r="AS637" s="504">
        <f t="shared" ca="1" si="242"/>
        <v>61842.093354345518</v>
      </c>
      <c r="AT637" s="504" t="str">
        <f t="shared" si="243"/>
        <v/>
      </c>
      <c r="AU637" s="504" t="str">
        <f t="shared" si="244"/>
        <v/>
      </c>
      <c r="AV637" s="504" t="str">
        <f t="shared" si="245"/>
        <v/>
      </c>
      <c r="AW637" s="504" t="str">
        <f t="shared" si="246"/>
        <v/>
      </c>
      <c r="AX637" s="507">
        <f t="shared" ca="1" si="247"/>
        <v>61842.093354345518</v>
      </c>
      <c r="AY637" s="290"/>
    </row>
    <row r="638" spans="1:51" x14ac:dyDescent="0.35">
      <c r="A638" s="290"/>
      <c r="B638" s="476" t="s">
        <v>856</v>
      </c>
      <c r="C638" s="477" t="s">
        <v>3098</v>
      </c>
      <c r="D638" s="103" t="s">
        <v>254</v>
      </c>
      <c r="E638" s="103"/>
      <c r="F638" s="360" t="s">
        <v>119</v>
      </c>
      <c r="G638" s="360">
        <v>250</v>
      </c>
      <c r="H638" s="360"/>
      <c r="I638" s="360" t="s">
        <v>1005</v>
      </c>
      <c r="J638" s="104"/>
      <c r="K638" s="431">
        <v>71.252399999999994</v>
      </c>
      <c r="L638" s="138" t="str">
        <f t="shared" si="248"/>
        <v/>
      </c>
      <c r="M638" s="139">
        <f t="shared" si="250"/>
        <v>0</v>
      </c>
      <c r="N638" s="140">
        <f t="shared" si="249"/>
        <v>562.2901726186077</v>
      </c>
      <c r="O638" s="337">
        <f t="shared" si="254"/>
        <v>40064.524295490082</v>
      </c>
      <c r="P638" s="109">
        <v>1</v>
      </c>
      <c r="Q638" s="143">
        <f t="shared" si="251"/>
        <v>40064.524295490082</v>
      </c>
      <c r="R638" s="111">
        <v>0.13</v>
      </c>
      <c r="S638" s="139">
        <f t="shared" si="252"/>
        <v>45272.912453903788</v>
      </c>
      <c r="T638" s="428"/>
      <c r="U638" s="147">
        <f t="shared" si="253"/>
        <v>45272.912453903788</v>
      </c>
      <c r="V638" s="290"/>
      <c r="W638" s="115"/>
      <c r="X638" s="116"/>
      <c r="Y638" s="116"/>
      <c r="Z638" s="116" t="s">
        <v>115</v>
      </c>
      <c r="AA638" s="116"/>
      <c r="AB638" s="116"/>
      <c r="AC638" s="116"/>
      <c r="AD638" s="117"/>
      <c r="AE638" s="296"/>
      <c r="AF638" s="124" t="str">
        <f t="shared" si="230"/>
        <v/>
      </c>
      <c r="AG638" s="125" t="str">
        <f t="shared" si="231"/>
        <v/>
      </c>
      <c r="AH638" s="125" t="str">
        <f t="shared" si="232"/>
        <v/>
      </c>
      <c r="AI638" s="125">
        <f t="shared" ca="1" si="233"/>
        <v>4804.0113505125973</v>
      </c>
      <c r="AJ638" s="125" t="str">
        <f t="shared" si="234"/>
        <v/>
      </c>
      <c r="AK638" s="125" t="str">
        <f t="shared" si="235"/>
        <v/>
      </c>
      <c r="AL638" s="125" t="str">
        <f t="shared" si="236"/>
        <v/>
      </c>
      <c r="AM638" s="126" t="str">
        <f t="shared" si="237"/>
        <v/>
      </c>
      <c r="AN638" s="342">
        <f t="shared" ca="1" si="238"/>
        <v>4804.0113505125973</v>
      </c>
      <c r="AO638" s="290"/>
      <c r="AP638" s="503" t="str">
        <f t="shared" si="239"/>
        <v/>
      </c>
      <c r="AQ638" s="504" t="str">
        <f t="shared" si="240"/>
        <v/>
      </c>
      <c r="AR638" s="504" t="str">
        <f t="shared" si="241"/>
        <v/>
      </c>
      <c r="AS638" s="504">
        <f t="shared" ca="1" si="242"/>
        <v>45272.912453903788</v>
      </c>
      <c r="AT638" s="504" t="str">
        <f t="shared" si="243"/>
        <v/>
      </c>
      <c r="AU638" s="504" t="str">
        <f t="shared" si="244"/>
        <v/>
      </c>
      <c r="AV638" s="504" t="str">
        <f t="shared" si="245"/>
        <v/>
      </c>
      <c r="AW638" s="504" t="str">
        <f t="shared" si="246"/>
        <v/>
      </c>
      <c r="AX638" s="507">
        <f t="shared" ca="1" si="247"/>
        <v>45272.912453903788</v>
      </c>
      <c r="AY638" s="290"/>
    </row>
    <row r="639" spans="1:51" x14ac:dyDescent="0.35">
      <c r="A639" s="290"/>
      <c r="B639" s="476" t="s">
        <v>857</v>
      </c>
      <c r="C639" s="477" t="s">
        <v>3099</v>
      </c>
      <c r="D639" s="103" t="s">
        <v>254</v>
      </c>
      <c r="E639" s="103"/>
      <c r="F639" s="360" t="s">
        <v>119</v>
      </c>
      <c r="G639" s="360">
        <v>250</v>
      </c>
      <c r="H639" s="360"/>
      <c r="I639" s="360" t="s">
        <v>1005</v>
      </c>
      <c r="J639" s="104"/>
      <c r="K639" s="431">
        <v>112.801</v>
      </c>
      <c r="L639" s="138" t="str">
        <f t="shared" si="248"/>
        <v/>
      </c>
      <c r="M639" s="139">
        <f t="shared" si="250"/>
        <v>0</v>
      </c>
      <c r="N639" s="140">
        <f t="shared" si="249"/>
        <v>562.2901726186077</v>
      </c>
      <c r="O639" s="337">
        <f t="shared" si="254"/>
        <v>63426.893761551568</v>
      </c>
      <c r="P639" s="109">
        <v>1</v>
      </c>
      <c r="Q639" s="143">
        <f t="shared" si="251"/>
        <v>63426.893761551568</v>
      </c>
      <c r="R639" s="111">
        <v>0.13</v>
      </c>
      <c r="S639" s="139">
        <f t="shared" si="252"/>
        <v>71672.389950553261</v>
      </c>
      <c r="T639" s="428"/>
      <c r="U639" s="147">
        <f t="shared" si="253"/>
        <v>71672.389950553261</v>
      </c>
      <c r="V639" s="290"/>
      <c r="W639" s="115"/>
      <c r="X639" s="116"/>
      <c r="Y639" s="116"/>
      <c r="Z639" s="116" t="s">
        <v>115</v>
      </c>
      <c r="AA639" s="116"/>
      <c r="AB639" s="116"/>
      <c r="AC639" s="116"/>
      <c r="AD639" s="117"/>
      <c r="AE639" s="296"/>
      <c r="AF639" s="124" t="str">
        <f t="shared" si="230"/>
        <v/>
      </c>
      <c r="AG639" s="125" t="str">
        <f t="shared" si="231"/>
        <v/>
      </c>
      <c r="AH639" s="125" t="str">
        <f t="shared" si="232"/>
        <v/>
      </c>
      <c r="AI639" s="125">
        <f t="shared" ca="1" si="233"/>
        <v>4804.0113505125973</v>
      </c>
      <c r="AJ639" s="125" t="str">
        <f t="shared" si="234"/>
        <v/>
      </c>
      <c r="AK639" s="125" t="str">
        <f t="shared" si="235"/>
        <v/>
      </c>
      <c r="AL639" s="125" t="str">
        <f t="shared" si="236"/>
        <v/>
      </c>
      <c r="AM639" s="126" t="str">
        <f t="shared" si="237"/>
        <v/>
      </c>
      <c r="AN639" s="342">
        <f t="shared" ca="1" si="238"/>
        <v>4804.0113505125973</v>
      </c>
      <c r="AO639" s="290"/>
      <c r="AP639" s="503" t="str">
        <f t="shared" si="239"/>
        <v/>
      </c>
      <c r="AQ639" s="504" t="str">
        <f t="shared" si="240"/>
        <v/>
      </c>
      <c r="AR639" s="504" t="str">
        <f t="shared" si="241"/>
        <v/>
      </c>
      <c r="AS639" s="504">
        <f t="shared" ca="1" si="242"/>
        <v>71672.389950553261</v>
      </c>
      <c r="AT639" s="504" t="str">
        <f t="shared" si="243"/>
        <v/>
      </c>
      <c r="AU639" s="504" t="str">
        <f t="shared" si="244"/>
        <v/>
      </c>
      <c r="AV639" s="504" t="str">
        <f t="shared" si="245"/>
        <v/>
      </c>
      <c r="AW639" s="504" t="str">
        <f t="shared" si="246"/>
        <v/>
      </c>
      <c r="AX639" s="507">
        <f t="shared" ca="1" si="247"/>
        <v>71672.389950553261</v>
      </c>
      <c r="AY639" s="290"/>
    </row>
    <row r="640" spans="1:51" x14ac:dyDescent="0.35">
      <c r="A640" s="290"/>
      <c r="B640" s="476" t="s">
        <v>858</v>
      </c>
      <c r="C640" s="477" t="s">
        <v>3100</v>
      </c>
      <c r="D640" s="103" t="s">
        <v>254</v>
      </c>
      <c r="E640" s="103"/>
      <c r="F640" s="360" t="s">
        <v>119</v>
      </c>
      <c r="G640" s="360">
        <v>250</v>
      </c>
      <c r="H640" s="360"/>
      <c r="I640" s="360" t="s">
        <v>1005</v>
      </c>
      <c r="J640" s="104"/>
      <c r="K640" s="431">
        <v>190.82400000000001</v>
      </c>
      <c r="L640" s="138" t="str">
        <f t="shared" si="248"/>
        <v/>
      </c>
      <c r="M640" s="139">
        <f t="shared" si="250"/>
        <v>0</v>
      </c>
      <c r="N640" s="140">
        <f t="shared" si="249"/>
        <v>562.2901726186077</v>
      </c>
      <c r="O640" s="337">
        <f t="shared" si="254"/>
        <v>107298.4598997732</v>
      </c>
      <c r="P640" s="109">
        <v>1</v>
      </c>
      <c r="Q640" s="143">
        <f t="shared" si="251"/>
        <v>107298.4598997732</v>
      </c>
      <c r="R640" s="111">
        <v>0.13</v>
      </c>
      <c r="S640" s="139">
        <f t="shared" si="252"/>
        <v>121247.2596867437</v>
      </c>
      <c r="T640" s="428"/>
      <c r="U640" s="147">
        <f t="shared" si="253"/>
        <v>121247.2596867437</v>
      </c>
      <c r="V640" s="290"/>
      <c r="W640" s="115"/>
      <c r="X640" s="116"/>
      <c r="Y640" s="116"/>
      <c r="Z640" s="116" t="s">
        <v>115</v>
      </c>
      <c r="AA640" s="116"/>
      <c r="AB640" s="116"/>
      <c r="AC640" s="116"/>
      <c r="AD640" s="117"/>
      <c r="AE640" s="296"/>
      <c r="AF640" s="124" t="str">
        <f t="shared" si="230"/>
        <v/>
      </c>
      <c r="AG640" s="125" t="str">
        <f t="shared" si="231"/>
        <v/>
      </c>
      <c r="AH640" s="125" t="str">
        <f t="shared" si="232"/>
        <v/>
      </c>
      <c r="AI640" s="125">
        <f t="shared" ca="1" si="233"/>
        <v>4804.0113505125973</v>
      </c>
      <c r="AJ640" s="125" t="str">
        <f t="shared" si="234"/>
        <v/>
      </c>
      <c r="AK640" s="125" t="str">
        <f t="shared" si="235"/>
        <v/>
      </c>
      <c r="AL640" s="125" t="str">
        <f t="shared" si="236"/>
        <v/>
      </c>
      <c r="AM640" s="126" t="str">
        <f t="shared" si="237"/>
        <v/>
      </c>
      <c r="AN640" s="342">
        <f t="shared" ca="1" si="238"/>
        <v>4804.0113505125973</v>
      </c>
      <c r="AO640" s="290"/>
      <c r="AP640" s="503" t="str">
        <f t="shared" si="239"/>
        <v/>
      </c>
      <c r="AQ640" s="504" t="str">
        <f t="shared" si="240"/>
        <v/>
      </c>
      <c r="AR640" s="504" t="str">
        <f t="shared" si="241"/>
        <v/>
      </c>
      <c r="AS640" s="504">
        <f t="shared" ca="1" si="242"/>
        <v>121247.2596867437</v>
      </c>
      <c r="AT640" s="504" t="str">
        <f t="shared" si="243"/>
        <v/>
      </c>
      <c r="AU640" s="504" t="str">
        <f t="shared" si="244"/>
        <v/>
      </c>
      <c r="AV640" s="504" t="str">
        <f t="shared" si="245"/>
        <v/>
      </c>
      <c r="AW640" s="504" t="str">
        <f t="shared" si="246"/>
        <v/>
      </c>
      <c r="AX640" s="507">
        <f t="shared" ca="1" si="247"/>
        <v>121247.2596867437</v>
      </c>
      <c r="AY640" s="290"/>
    </row>
    <row r="641" spans="1:51" x14ac:dyDescent="0.35">
      <c r="A641" s="290"/>
      <c r="B641" s="476" t="s">
        <v>859</v>
      </c>
      <c r="C641" s="477" t="s">
        <v>3080</v>
      </c>
      <c r="D641" s="103" t="s">
        <v>254</v>
      </c>
      <c r="E641" s="103"/>
      <c r="F641" s="360" t="s">
        <v>119</v>
      </c>
      <c r="G641" s="360">
        <v>250</v>
      </c>
      <c r="H641" s="360"/>
      <c r="I641" s="360" t="s">
        <v>1005</v>
      </c>
      <c r="J641" s="104"/>
      <c r="K641" s="431">
        <v>102.28400000000001</v>
      </c>
      <c r="L641" s="138" t="str">
        <f t="shared" si="248"/>
        <v/>
      </c>
      <c r="M641" s="139">
        <f t="shared" si="250"/>
        <v>0</v>
      </c>
      <c r="N641" s="140">
        <f t="shared" si="249"/>
        <v>562.2901726186077</v>
      </c>
      <c r="O641" s="337">
        <f t="shared" si="254"/>
        <v>57513.288016121674</v>
      </c>
      <c r="P641" s="109">
        <v>1</v>
      </c>
      <c r="Q641" s="143">
        <f t="shared" si="251"/>
        <v>57513.288016121674</v>
      </c>
      <c r="R641" s="111">
        <v>0.13</v>
      </c>
      <c r="S641" s="139">
        <f t="shared" si="252"/>
        <v>64990.015458217487</v>
      </c>
      <c r="T641" s="428"/>
      <c r="U641" s="147">
        <f t="shared" si="253"/>
        <v>64990.015458217487</v>
      </c>
      <c r="V641" s="290"/>
      <c r="W641" s="115"/>
      <c r="X641" s="116"/>
      <c r="Y641" s="116"/>
      <c r="Z641" s="116" t="s">
        <v>115</v>
      </c>
      <c r="AA641" s="116"/>
      <c r="AB641" s="116"/>
      <c r="AC641" s="116"/>
      <c r="AD641" s="117"/>
      <c r="AE641" s="296"/>
      <c r="AF641" s="124" t="str">
        <f t="shared" si="230"/>
        <v/>
      </c>
      <c r="AG641" s="125" t="str">
        <f t="shared" si="231"/>
        <v/>
      </c>
      <c r="AH641" s="125" t="str">
        <f t="shared" si="232"/>
        <v/>
      </c>
      <c r="AI641" s="125">
        <f t="shared" ca="1" si="233"/>
        <v>4804.0113505125973</v>
      </c>
      <c r="AJ641" s="125" t="str">
        <f t="shared" si="234"/>
        <v/>
      </c>
      <c r="AK641" s="125" t="str">
        <f t="shared" si="235"/>
        <v/>
      </c>
      <c r="AL641" s="125" t="str">
        <f t="shared" si="236"/>
        <v/>
      </c>
      <c r="AM641" s="126" t="str">
        <f t="shared" si="237"/>
        <v/>
      </c>
      <c r="AN641" s="342">
        <f t="shared" ca="1" si="238"/>
        <v>4804.0113505125973</v>
      </c>
      <c r="AO641" s="290"/>
      <c r="AP641" s="503" t="str">
        <f t="shared" si="239"/>
        <v/>
      </c>
      <c r="AQ641" s="504" t="str">
        <f t="shared" si="240"/>
        <v/>
      </c>
      <c r="AR641" s="504" t="str">
        <f t="shared" si="241"/>
        <v/>
      </c>
      <c r="AS641" s="504">
        <f t="shared" ca="1" si="242"/>
        <v>64990.01545821748</v>
      </c>
      <c r="AT641" s="504" t="str">
        <f t="shared" si="243"/>
        <v/>
      </c>
      <c r="AU641" s="504" t="str">
        <f t="shared" si="244"/>
        <v/>
      </c>
      <c r="AV641" s="504" t="str">
        <f t="shared" si="245"/>
        <v/>
      </c>
      <c r="AW641" s="504" t="str">
        <f t="shared" si="246"/>
        <v/>
      </c>
      <c r="AX641" s="507">
        <f t="shared" ca="1" si="247"/>
        <v>64990.01545821748</v>
      </c>
      <c r="AY641" s="290"/>
    </row>
    <row r="642" spans="1:51" x14ac:dyDescent="0.35">
      <c r="A642" s="290"/>
      <c r="B642" s="476" t="s">
        <v>860</v>
      </c>
      <c r="C642" s="477" t="s">
        <v>3101</v>
      </c>
      <c r="D642" s="103" t="s">
        <v>254</v>
      </c>
      <c r="E642" s="103"/>
      <c r="F642" s="360" t="s">
        <v>119</v>
      </c>
      <c r="G642" s="360">
        <v>200</v>
      </c>
      <c r="H642" s="360"/>
      <c r="I642" s="360" t="s">
        <v>1003</v>
      </c>
      <c r="J642" s="104"/>
      <c r="K642" s="431">
        <v>79.265000000000001</v>
      </c>
      <c r="L642" s="138" t="str">
        <f t="shared" si="248"/>
        <v/>
      </c>
      <c r="M642" s="139">
        <f t="shared" si="250"/>
        <v>0</v>
      </c>
      <c r="N642" s="140">
        <f t="shared" si="249"/>
        <v>336.63763059084124</v>
      </c>
      <c r="O642" s="337">
        <f t="shared" si="254"/>
        <v>26683.581788783031</v>
      </c>
      <c r="P642" s="109">
        <v>1</v>
      </c>
      <c r="Q642" s="143">
        <f t="shared" si="251"/>
        <v>26683.581788783031</v>
      </c>
      <c r="R642" s="111">
        <v>0.13</v>
      </c>
      <c r="S642" s="139">
        <f t="shared" si="252"/>
        <v>30152.447421324821</v>
      </c>
      <c r="T642" s="428"/>
      <c r="U642" s="147">
        <f t="shared" si="253"/>
        <v>30152.447421324821</v>
      </c>
      <c r="V642" s="290"/>
      <c r="W642" s="115"/>
      <c r="X642" s="116"/>
      <c r="Y642" s="116"/>
      <c r="Z642" s="116" t="s">
        <v>115</v>
      </c>
      <c r="AA642" s="116"/>
      <c r="AB642" s="116"/>
      <c r="AC642" s="116"/>
      <c r="AD642" s="117"/>
      <c r="AE642" s="296"/>
      <c r="AF642" s="124" t="str">
        <f t="shared" si="230"/>
        <v/>
      </c>
      <c r="AG642" s="125" t="str">
        <f t="shared" si="231"/>
        <v/>
      </c>
      <c r="AH642" s="125" t="str">
        <f t="shared" si="232"/>
        <v/>
      </c>
      <c r="AI642" s="125">
        <f t="shared" ca="1" si="233"/>
        <v>4804.0113505125973</v>
      </c>
      <c r="AJ642" s="125" t="str">
        <f t="shared" si="234"/>
        <v/>
      </c>
      <c r="AK642" s="125" t="str">
        <f t="shared" si="235"/>
        <v/>
      </c>
      <c r="AL642" s="125" t="str">
        <f t="shared" si="236"/>
        <v/>
      </c>
      <c r="AM642" s="126" t="str">
        <f t="shared" si="237"/>
        <v/>
      </c>
      <c r="AN642" s="342">
        <f t="shared" ca="1" si="238"/>
        <v>4804.0113505125973</v>
      </c>
      <c r="AO642" s="290"/>
      <c r="AP642" s="503" t="str">
        <f t="shared" si="239"/>
        <v/>
      </c>
      <c r="AQ642" s="504" t="str">
        <f t="shared" si="240"/>
        <v/>
      </c>
      <c r="AR642" s="504" t="str">
        <f t="shared" si="241"/>
        <v/>
      </c>
      <c r="AS642" s="504">
        <f t="shared" ca="1" si="242"/>
        <v>30152.447421324821</v>
      </c>
      <c r="AT642" s="504" t="str">
        <f t="shared" si="243"/>
        <v/>
      </c>
      <c r="AU642" s="504" t="str">
        <f t="shared" si="244"/>
        <v/>
      </c>
      <c r="AV642" s="504" t="str">
        <f t="shared" si="245"/>
        <v/>
      </c>
      <c r="AW642" s="504" t="str">
        <f t="shared" si="246"/>
        <v/>
      </c>
      <c r="AX642" s="507">
        <f t="shared" ca="1" si="247"/>
        <v>30152.447421324821</v>
      </c>
      <c r="AY642" s="290"/>
    </row>
    <row r="643" spans="1:51" x14ac:dyDescent="0.35">
      <c r="A643" s="290"/>
      <c r="B643" s="476" t="s">
        <v>861</v>
      </c>
      <c r="C643" s="477" t="s">
        <v>3080</v>
      </c>
      <c r="D643" s="103" t="s">
        <v>254</v>
      </c>
      <c r="E643" s="103"/>
      <c r="F643" s="360" t="s">
        <v>119</v>
      </c>
      <c r="G643" s="360">
        <v>250</v>
      </c>
      <c r="H643" s="360"/>
      <c r="I643" s="360" t="s">
        <v>1005</v>
      </c>
      <c r="J643" s="104"/>
      <c r="K643" s="431">
        <v>84.511799999999994</v>
      </c>
      <c r="L643" s="138" t="str">
        <f t="shared" si="248"/>
        <v/>
      </c>
      <c r="M643" s="139">
        <f t="shared" si="250"/>
        <v>0</v>
      </c>
      <c r="N643" s="140">
        <f t="shared" si="249"/>
        <v>562.2901726186077</v>
      </c>
      <c r="O643" s="337">
        <f t="shared" si="254"/>
        <v>47520.154610309248</v>
      </c>
      <c r="P643" s="109">
        <v>1</v>
      </c>
      <c r="Q643" s="143">
        <f t="shared" si="251"/>
        <v>47520.154610309248</v>
      </c>
      <c r="R643" s="111">
        <v>0.13</v>
      </c>
      <c r="S643" s="139">
        <f t="shared" si="252"/>
        <v>53697.774709649442</v>
      </c>
      <c r="T643" s="428"/>
      <c r="U643" s="147">
        <f t="shared" si="253"/>
        <v>53697.774709649442</v>
      </c>
      <c r="V643" s="290"/>
      <c r="W643" s="115"/>
      <c r="X643" s="116"/>
      <c r="Y643" s="116"/>
      <c r="Z643" s="116" t="s">
        <v>115</v>
      </c>
      <c r="AA643" s="116"/>
      <c r="AB643" s="116"/>
      <c r="AC643" s="116"/>
      <c r="AD643" s="117"/>
      <c r="AE643" s="296"/>
      <c r="AF643" s="124" t="str">
        <f t="shared" si="230"/>
        <v/>
      </c>
      <c r="AG643" s="125" t="str">
        <f t="shared" si="231"/>
        <v/>
      </c>
      <c r="AH643" s="125" t="str">
        <f t="shared" si="232"/>
        <v/>
      </c>
      <c r="AI643" s="125">
        <f t="shared" ca="1" si="233"/>
        <v>4804.0113505125973</v>
      </c>
      <c r="AJ643" s="125" t="str">
        <f t="shared" si="234"/>
        <v/>
      </c>
      <c r="AK643" s="125" t="str">
        <f t="shared" si="235"/>
        <v/>
      </c>
      <c r="AL643" s="125" t="str">
        <f t="shared" si="236"/>
        <v/>
      </c>
      <c r="AM643" s="126" t="str">
        <f t="shared" si="237"/>
        <v/>
      </c>
      <c r="AN643" s="342">
        <f t="shared" ca="1" si="238"/>
        <v>4804.0113505125973</v>
      </c>
      <c r="AO643" s="290"/>
      <c r="AP643" s="503" t="str">
        <f t="shared" si="239"/>
        <v/>
      </c>
      <c r="AQ643" s="504" t="str">
        <f t="shared" si="240"/>
        <v/>
      </c>
      <c r="AR643" s="504" t="str">
        <f t="shared" si="241"/>
        <v/>
      </c>
      <c r="AS643" s="504">
        <f t="shared" ca="1" si="242"/>
        <v>53697.774709649442</v>
      </c>
      <c r="AT643" s="504" t="str">
        <f t="shared" si="243"/>
        <v/>
      </c>
      <c r="AU643" s="504" t="str">
        <f t="shared" si="244"/>
        <v/>
      </c>
      <c r="AV643" s="504" t="str">
        <f t="shared" si="245"/>
        <v/>
      </c>
      <c r="AW643" s="504" t="str">
        <f t="shared" si="246"/>
        <v/>
      </c>
      <c r="AX643" s="507">
        <f t="shared" ca="1" si="247"/>
        <v>53697.774709649442</v>
      </c>
      <c r="AY643" s="290"/>
    </row>
    <row r="644" spans="1:51" x14ac:dyDescent="0.35">
      <c r="A644" s="290"/>
      <c r="B644" s="476" t="s">
        <v>862</v>
      </c>
      <c r="C644" s="477" t="s">
        <v>3102</v>
      </c>
      <c r="D644" s="103" t="s">
        <v>254</v>
      </c>
      <c r="E644" s="103"/>
      <c r="F644" s="360" t="s">
        <v>119</v>
      </c>
      <c r="G644" s="360">
        <v>250</v>
      </c>
      <c r="H644" s="360"/>
      <c r="I644" s="360" t="s">
        <v>1005</v>
      </c>
      <c r="J644" s="104"/>
      <c r="K644" s="431">
        <v>105.158</v>
      </c>
      <c r="L644" s="138" t="str">
        <f t="shared" si="248"/>
        <v/>
      </c>
      <c r="M644" s="139">
        <f t="shared" si="250"/>
        <v>0</v>
      </c>
      <c r="N644" s="140">
        <f t="shared" si="249"/>
        <v>562.2901726186077</v>
      </c>
      <c r="O644" s="337">
        <f t="shared" si="254"/>
        <v>59129.309972227551</v>
      </c>
      <c r="P644" s="109">
        <v>1</v>
      </c>
      <c r="Q644" s="143">
        <f t="shared" si="251"/>
        <v>59129.309972227551</v>
      </c>
      <c r="R644" s="111">
        <v>0.13</v>
      </c>
      <c r="S644" s="139">
        <f t="shared" si="252"/>
        <v>66816.120268617131</v>
      </c>
      <c r="T644" s="428"/>
      <c r="U644" s="147">
        <f t="shared" si="253"/>
        <v>66816.120268617131</v>
      </c>
      <c r="V644" s="290"/>
      <c r="W644" s="115"/>
      <c r="X644" s="116"/>
      <c r="Y644" s="116"/>
      <c r="Z644" s="116" t="s">
        <v>115</v>
      </c>
      <c r="AA644" s="116"/>
      <c r="AB644" s="116"/>
      <c r="AC644" s="116"/>
      <c r="AD644" s="117"/>
      <c r="AE644" s="296"/>
      <c r="AF644" s="124" t="str">
        <f t="shared" si="230"/>
        <v/>
      </c>
      <c r="AG644" s="125" t="str">
        <f t="shared" si="231"/>
        <v/>
      </c>
      <c r="AH644" s="125" t="str">
        <f t="shared" si="232"/>
        <v/>
      </c>
      <c r="AI644" s="125">
        <f t="shared" ca="1" si="233"/>
        <v>4804.0113505125973</v>
      </c>
      <c r="AJ644" s="125" t="str">
        <f t="shared" si="234"/>
        <v/>
      </c>
      <c r="AK644" s="125" t="str">
        <f t="shared" si="235"/>
        <v/>
      </c>
      <c r="AL644" s="125" t="str">
        <f t="shared" si="236"/>
        <v/>
      </c>
      <c r="AM644" s="126" t="str">
        <f t="shared" si="237"/>
        <v/>
      </c>
      <c r="AN644" s="342">
        <f t="shared" ca="1" si="238"/>
        <v>4804.0113505125973</v>
      </c>
      <c r="AO644" s="290"/>
      <c r="AP644" s="503" t="str">
        <f t="shared" si="239"/>
        <v/>
      </c>
      <c r="AQ644" s="504" t="str">
        <f t="shared" si="240"/>
        <v/>
      </c>
      <c r="AR644" s="504" t="str">
        <f t="shared" si="241"/>
        <v/>
      </c>
      <c r="AS644" s="504">
        <f t="shared" ca="1" si="242"/>
        <v>66816.120268617131</v>
      </c>
      <c r="AT644" s="504" t="str">
        <f t="shared" si="243"/>
        <v/>
      </c>
      <c r="AU644" s="504" t="str">
        <f t="shared" si="244"/>
        <v/>
      </c>
      <c r="AV644" s="504" t="str">
        <f t="shared" si="245"/>
        <v/>
      </c>
      <c r="AW644" s="504" t="str">
        <f t="shared" si="246"/>
        <v/>
      </c>
      <c r="AX644" s="507">
        <f t="shared" ca="1" si="247"/>
        <v>66816.120268617131</v>
      </c>
      <c r="AY644" s="290"/>
    </row>
    <row r="645" spans="1:51" x14ac:dyDescent="0.35">
      <c r="A645" s="290"/>
      <c r="B645" s="476" t="s">
        <v>863</v>
      </c>
      <c r="C645" s="477" t="e">
        <v>#N/A</v>
      </c>
      <c r="D645" s="103" t="s">
        <v>254</v>
      </c>
      <c r="E645" s="103"/>
      <c r="F645" s="360" t="s">
        <v>119</v>
      </c>
      <c r="G645" s="360">
        <v>300</v>
      </c>
      <c r="H645" s="360"/>
      <c r="I645" s="360" t="s">
        <v>1006</v>
      </c>
      <c r="J645" s="104"/>
      <c r="K645" s="431">
        <v>71.496700000000004</v>
      </c>
      <c r="L645" s="138" t="str">
        <f t="shared" si="248"/>
        <v/>
      </c>
      <c r="M645" s="139">
        <f t="shared" si="250"/>
        <v>0</v>
      </c>
      <c r="N645" s="140">
        <f t="shared" si="249"/>
        <v>692.70147300228837</v>
      </c>
      <c r="O645" s="337">
        <f t="shared" si="254"/>
        <v>49525.86940480271</v>
      </c>
      <c r="P645" s="109">
        <v>1</v>
      </c>
      <c r="Q645" s="143">
        <f t="shared" si="251"/>
        <v>49525.86940480271</v>
      </c>
      <c r="R645" s="111">
        <v>0.13</v>
      </c>
      <c r="S645" s="139">
        <f t="shared" si="252"/>
        <v>55964.232427427058</v>
      </c>
      <c r="T645" s="428"/>
      <c r="U645" s="147">
        <f t="shared" si="253"/>
        <v>55964.232427427058</v>
      </c>
      <c r="V645" s="290"/>
      <c r="W645" s="115"/>
      <c r="X645" s="116"/>
      <c r="Y645" s="116"/>
      <c r="Z645" s="116" t="s">
        <v>115</v>
      </c>
      <c r="AA645" s="116"/>
      <c r="AB645" s="116"/>
      <c r="AC645" s="116"/>
      <c r="AD645" s="117"/>
      <c r="AE645" s="296"/>
      <c r="AF645" s="124" t="str">
        <f t="shared" si="230"/>
        <v/>
      </c>
      <c r="AG645" s="125" t="str">
        <f t="shared" si="231"/>
        <v/>
      </c>
      <c r="AH645" s="125" t="str">
        <f t="shared" si="232"/>
        <v/>
      </c>
      <c r="AI645" s="125">
        <f t="shared" ca="1" si="233"/>
        <v>4804.0113505125973</v>
      </c>
      <c r="AJ645" s="125" t="str">
        <f t="shared" si="234"/>
        <v/>
      </c>
      <c r="AK645" s="125" t="str">
        <f t="shared" si="235"/>
        <v/>
      </c>
      <c r="AL645" s="125" t="str">
        <f t="shared" si="236"/>
        <v/>
      </c>
      <c r="AM645" s="126" t="str">
        <f t="shared" si="237"/>
        <v/>
      </c>
      <c r="AN645" s="342">
        <f t="shared" ca="1" si="238"/>
        <v>4804.0113505125973</v>
      </c>
      <c r="AO645" s="290"/>
      <c r="AP645" s="503" t="str">
        <f t="shared" si="239"/>
        <v/>
      </c>
      <c r="AQ645" s="504" t="str">
        <f t="shared" si="240"/>
        <v/>
      </c>
      <c r="AR645" s="504" t="str">
        <f t="shared" si="241"/>
        <v/>
      </c>
      <c r="AS645" s="504">
        <f t="shared" ca="1" si="242"/>
        <v>55964.232427427058</v>
      </c>
      <c r="AT645" s="504" t="str">
        <f t="shared" si="243"/>
        <v/>
      </c>
      <c r="AU645" s="504" t="str">
        <f t="shared" si="244"/>
        <v/>
      </c>
      <c r="AV645" s="504" t="str">
        <f t="shared" si="245"/>
        <v/>
      </c>
      <c r="AW645" s="504" t="str">
        <f t="shared" si="246"/>
        <v/>
      </c>
      <c r="AX645" s="507">
        <f t="shared" ca="1" si="247"/>
        <v>55964.232427427058</v>
      </c>
      <c r="AY645" s="290"/>
    </row>
    <row r="646" spans="1:51" x14ac:dyDescent="0.35">
      <c r="A646" s="290"/>
      <c r="B646" s="476" t="s">
        <v>864</v>
      </c>
      <c r="C646" s="477" t="e">
        <v>#N/A</v>
      </c>
      <c r="D646" s="103" t="s">
        <v>254</v>
      </c>
      <c r="E646" s="103"/>
      <c r="F646" s="360" t="s">
        <v>119</v>
      </c>
      <c r="G646" s="360">
        <v>300</v>
      </c>
      <c r="H646" s="360"/>
      <c r="I646" s="360" t="s">
        <v>1006</v>
      </c>
      <c r="J646" s="104"/>
      <c r="K646" s="431">
        <v>70.245599999999996</v>
      </c>
      <c r="L646" s="138" t="str">
        <f t="shared" si="248"/>
        <v/>
      </c>
      <c r="M646" s="139">
        <f t="shared" si="250"/>
        <v>0</v>
      </c>
      <c r="N646" s="140">
        <f t="shared" si="249"/>
        <v>692.70147300228837</v>
      </c>
      <c r="O646" s="337">
        <f t="shared" si="254"/>
        <v>48659.230591929547</v>
      </c>
      <c r="P646" s="109">
        <v>1</v>
      </c>
      <c r="Q646" s="143">
        <f t="shared" si="251"/>
        <v>48659.230591929547</v>
      </c>
      <c r="R646" s="111">
        <v>0.13</v>
      </c>
      <c r="S646" s="139">
        <f t="shared" si="252"/>
        <v>54984.93056888038</v>
      </c>
      <c r="T646" s="428"/>
      <c r="U646" s="147">
        <f t="shared" si="253"/>
        <v>54984.93056888038</v>
      </c>
      <c r="V646" s="290"/>
      <c r="W646" s="115"/>
      <c r="X646" s="116"/>
      <c r="Y646" s="116"/>
      <c r="Z646" s="116" t="s">
        <v>115</v>
      </c>
      <c r="AA646" s="116"/>
      <c r="AB646" s="116"/>
      <c r="AC646" s="116"/>
      <c r="AD646" s="117"/>
      <c r="AE646" s="296"/>
      <c r="AF646" s="124" t="str">
        <f t="shared" si="230"/>
        <v/>
      </c>
      <c r="AG646" s="125" t="str">
        <f t="shared" si="231"/>
        <v/>
      </c>
      <c r="AH646" s="125" t="str">
        <f t="shared" si="232"/>
        <v/>
      </c>
      <c r="AI646" s="125">
        <f t="shared" ca="1" si="233"/>
        <v>4804.0113505125973</v>
      </c>
      <c r="AJ646" s="125" t="str">
        <f t="shared" si="234"/>
        <v/>
      </c>
      <c r="AK646" s="125" t="str">
        <f t="shared" si="235"/>
        <v/>
      </c>
      <c r="AL646" s="125" t="str">
        <f t="shared" si="236"/>
        <v/>
      </c>
      <c r="AM646" s="126" t="str">
        <f t="shared" si="237"/>
        <v/>
      </c>
      <c r="AN646" s="342">
        <f t="shared" ca="1" si="238"/>
        <v>4804.0113505125973</v>
      </c>
      <c r="AO646" s="290"/>
      <c r="AP646" s="503" t="str">
        <f t="shared" si="239"/>
        <v/>
      </c>
      <c r="AQ646" s="504" t="str">
        <f t="shared" si="240"/>
        <v/>
      </c>
      <c r="AR646" s="504" t="str">
        <f t="shared" si="241"/>
        <v/>
      </c>
      <c r="AS646" s="504">
        <f t="shared" ca="1" si="242"/>
        <v>54984.93056888038</v>
      </c>
      <c r="AT646" s="504" t="str">
        <f t="shared" si="243"/>
        <v/>
      </c>
      <c r="AU646" s="504" t="str">
        <f t="shared" si="244"/>
        <v/>
      </c>
      <c r="AV646" s="504" t="str">
        <f t="shared" si="245"/>
        <v/>
      </c>
      <c r="AW646" s="504" t="str">
        <f t="shared" si="246"/>
        <v/>
      </c>
      <c r="AX646" s="507">
        <f t="shared" ca="1" si="247"/>
        <v>54984.93056888038</v>
      </c>
      <c r="AY646" s="290"/>
    </row>
    <row r="647" spans="1:51" x14ac:dyDescent="0.35">
      <c r="A647" s="290"/>
      <c r="B647" s="476" t="s">
        <v>865</v>
      </c>
      <c r="C647" s="477" t="s">
        <v>3103</v>
      </c>
      <c r="D647" s="103" t="s">
        <v>254</v>
      </c>
      <c r="E647" s="103"/>
      <c r="F647" s="360" t="s">
        <v>119</v>
      </c>
      <c r="G647" s="360">
        <v>250</v>
      </c>
      <c r="H647" s="360"/>
      <c r="I647" s="360" t="s">
        <v>1005</v>
      </c>
      <c r="J647" s="104"/>
      <c r="K647" s="431">
        <v>156.59100000000001</v>
      </c>
      <c r="L647" s="138" t="str">
        <f t="shared" si="248"/>
        <v/>
      </c>
      <c r="M647" s="139">
        <f t="shared" si="250"/>
        <v>0</v>
      </c>
      <c r="N647" s="140">
        <f t="shared" si="249"/>
        <v>562.2901726186077</v>
      </c>
      <c r="O647" s="337">
        <f t="shared" si="254"/>
        <v>88049.580420520404</v>
      </c>
      <c r="P647" s="109">
        <v>1</v>
      </c>
      <c r="Q647" s="143">
        <f t="shared" si="251"/>
        <v>88049.580420520404</v>
      </c>
      <c r="R647" s="111">
        <v>0.13</v>
      </c>
      <c r="S647" s="139">
        <f t="shared" si="252"/>
        <v>99496.025875188046</v>
      </c>
      <c r="T647" s="428"/>
      <c r="U647" s="147">
        <f t="shared" si="253"/>
        <v>99496.025875188046</v>
      </c>
      <c r="V647" s="290"/>
      <c r="W647" s="115"/>
      <c r="X647" s="116"/>
      <c r="Y647" s="116"/>
      <c r="Z647" s="116" t="s">
        <v>115</v>
      </c>
      <c r="AA647" s="116"/>
      <c r="AB647" s="116"/>
      <c r="AC647" s="116"/>
      <c r="AD647" s="117"/>
      <c r="AE647" s="296"/>
      <c r="AF647" s="124" t="str">
        <f t="shared" si="230"/>
        <v/>
      </c>
      <c r="AG647" s="125" t="str">
        <f t="shared" si="231"/>
        <v/>
      </c>
      <c r="AH647" s="125" t="str">
        <f t="shared" si="232"/>
        <v/>
      </c>
      <c r="AI647" s="125">
        <f t="shared" ca="1" si="233"/>
        <v>4804.0113505125973</v>
      </c>
      <c r="AJ647" s="125" t="str">
        <f t="shared" si="234"/>
        <v/>
      </c>
      <c r="AK647" s="125" t="str">
        <f t="shared" si="235"/>
        <v/>
      </c>
      <c r="AL647" s="125" t="str">
        <f t="shared" si="236"/>
        <v/>
      </c>
      <c r="AM647" s="126" t="str">
        <f t="shared" si="237"/>
        <v/>
      </c>
      <c r="AN647" s="342">
        <f t="shared" ca="1" si="238"/>
        <v>4804.0113505125973</v>
      </c>
      <c r="AO647" s="290"/>
      <c r="AP647" s="503" t="str">
        <f t="shared" si="239"/>
        <v/>
      </c>
      <c r="AQ647" s="504" t="str">
        <f t="shared" si="240"/>
        <v/>
      </c>
      <c r="AR647" s="504" t="str">
        <f t="shared" si="241"/>
        <v/>
      </c>
      <c r="AS647" s="504">
        <f t="shared" ca="1" si="242"/>
        <v>99496.025875188046</v>
      </c>
      <c r="AT647" s="504" t="str">
        <f t="shared" si="243"/>
        <v/>
      </c>
      <c r="AU647" s="504" t="str">
        <f t="shared" si="244"/>
        <v/>
      </c>
      <c r="AV647" s="504" t="str">
        <f t="shared" si="245"/>
        <v/>
      </c>
      <c r="AW647" s="504" t="str">
        <f t="shared" si="246"/>
        <v/>
      </c>
      <c r="AX647" s="507">
        <f t="shared" ca="1" si="247"/>
        <v>99496.025875188046</v>
      </c>
      <c r="AY647" s="290"/>
    </row>
    <row r="648" spans="1:51" x14ac:dyDescent="0.35">
      <c r="A648" s="290"/>
      <c r="B648" s="476" t="s">
        <v>866</v>
      </c>
      <c r="C648" s="477" t="s">
        <v>3104</v>
      </c>
      <c r="D648" s="103" t="s">
        <v>254</v>
      </c>
      <c r="E648" s="103"/>
      <c r="F648" s="360" t="s">
        <v>119</v>
      </c>
      <c r="G648" s="360">
        <v>250</v>
      </c>
      <c r="H648" s="360"/>
      <c r="I648" s="360" t="s">
        <v>1005</v>
      </c>
      <c r="J648" s="104"/>
      <c r="K648" s="431">
        <v>93.581999999999994</v>
      </c>
      <c r="L648" s="138" t="str">
        <f t="shared" si="248"/>
        <v/>
      </c>
      <c r="M648" s="139">
        <f t="shared" si="250"/>
        <v>0</v>
      </c>
      <c r="N648" s="140">
        <f t="shared" si="249"/>
        <v>562.2901726186077</v>
      </c>
      <c r="O648" s="337">
        <f t="shared" si="254"/>
        <v>52620.238933994544</v>
      </c>
      <c r="P648" s="109">
        <v>1</v>
      </c>
      <c r="Q648" s="143">
        <f t="shared" si="251"/>
        <v>52620.238933994544</v>
      </c>
      <c r="R648" s="111">
        <v>0.13</v>
      </c>
      <c r="S648" s="139">
        <f t="shared" si="252"/>
        <v>59460.869995413828</v>
      </c>
      <c r="T648" s="428"/>
      <c r="U648" s="147">
        <f t="shared" si="253"/>
        <v>59460.869995413828</v>
      </c>
      <c r="V648" s="290"/>
      <c r="W648" s="115"/>
      <c r="X648" s="116"/>
      <c r="Y648" s="116"/>
      <c r="Z648" s="116" t="s">
        <v>115</v>
      </c>
      <c r="AA648" s="116"/>
      <c r="AB648" s="116"/>
      <c r="AC648" s="116"/>
      <c r="AD648" s="117"/>
      <c r="AE648" s="296"/>
      <c r="AF648" s="124" t="str">
        <f t="shared" si="230"/>
        <v/>
      </c>
      <c r="AG648" s="125" t="str">
        <f t="shared" si="231"/>
        <v/>
      </c>
      <c r="AH648" s="125" t="str">
        <f t="shared" si="232"/>
        <v/>
      </c>
      <c r="AI648" s="125">
        <f t="shared" ca="1" si="233"/>
        <v>4804.0113505125973</v>
      </c>
      <c r="AJ648" s="125" t="str">
        <f t="shared" si="234"/>
        <v/>
      </c>
      <c r="AK648" s="125" t="str">
        <f t="shared" si="235"/>
        <v/>
      </c>
      <c r="AL648" s="125" t="str">
        <f t="shared" si="236"/>
        <v/>
      </c>
      <c r="AM648" s="126" t="str">
        <f t="shared" si="237"/>
        <v/>
      </c>
      <c r="AN648" s="342">
        <f t="shared" ca="1" si="238"/>
        <v>4804.0113505125973</v>
      </c>
      <c r="AO648" s="290"/>
      <c r="AP648" s="503" t="str">
        <f t="shared" si="239"/>
        <v/>
      </c>
      <c r="AQ648" s="504" t="str">
        <f t="shared" si="240"/>
        <v/>
      </c>
      <c r="AR648" s="504" t="str">
        <f t="shared" si="241"/>
        <v/>
      </c>
      <c r="AS648" s="504">
        <f t="shared" ca="1" si="242"/>
        <v>59460.869995413828</v>
      </c>
      <c r="AT648" s="504" t="str">
        <f t="shared" si="243"/>
        <v/>
      </c>
      <c r="AU648" s="504" t="str">
        <f t="shared" si="244"/>
        <v/>
      </c>
      <c r="AV648" s="504" t="str">
        <f t="shared" si="245"/>
        <v/>
      </c>
      <c r="AW648" s="504" t="str">
        <f t="shared" si="246"/>
        <v/>
      </c>
      <c r="AX648" s="507">
        <f t="shared" ca="1" si="247"/>
        <v>59460.869995413828</v>
      </c>
      <c r="AY648" s="290"/>
    </row>
    <row r="649" spans="1:51" x14ac:dyDescent="0.35">
      <c r="A649" s="290"/>
      <c r="B649" s="476" t="s">
        <v>867</v>
      </c>
      <c r="C649" s="477" t="s">
        <v>3082</v>
      </c>
      <c r="D649" s="103" t="s">
        <v>254</v>
      </c>
      <c r="E649" s="103"/>
      <c r="F649" s="360" t="s">
        <v>119</v>
      </c>
      <c r="G649" s="360">
        <v>200</v>
      </c>
      <c r="H649" s="360"/>
      <c r="I649" s="360" t="s">
        <v>1003</v>
      </c>
      <c r="J649" s="104"/>
      <c r="K649" s="431">
        <v>97.027600000000007</v>
      </c>
      <c r="L649" s="138" t="str">
        <f t="shared" si="248"/>
        <v/>
      </c>
      <c r="M649" s="139">
        <f t="shared" si="250"/>
        <v>0</v>
      </c>
      <c r="N649" s="140">
        <f t="shared" si="249"/>
        <v>336.63763059084124</v>
      </c>
      <c r="O649" s="337">
        <f t="shared" si="254"/>
        <v>32663.141365915912</v>
      </c>
      <c r="P649" s="109">
        <v>1</v>
      </c>
      <c r="Q649" s="143">
        <f t="shared" si="251"/>
        <v>32663.141365915912</v>
      </c>
      <c r="R649" s="111">
        <v>0.13</v>
      </c>
      <c r="S649" s="139">
        <f t="shared" si="252"/>
        <v>36909.349743484978</v>
      </c>
      <c r="T649" s="428"/>
      <c r="U649" s="147">
        <f t="shared" si="253"/>
        <v>36909.349743484978</v>
      </c>
      <c r="V649" s="290"/>
      <c r="W649" s="115"/>
      <c r="X649" s="116"/>
      <c r="Y649" s="116"/>
      <c r="Z649" s="116" t="s">
        <v>115</v>
      </c>
      <c r="AA649" s="116"/>
      <c r="AB649" s="116"/>
      <c r="AC649" s="116"/>
      <c r="AD649" s="117"/>
      <c r="AE649" s="296"/>
      <c r="AF649" s="124" t="str">
        <f t="shared" ref="AF649:AF712" si="255">IF(W649="","",AF$8)</f>
        <v/>
      </c>
      <c r="AG649" s="125" t="str">
        <f t="shared" ref="AG649:AG712" si="256">IF(X649="","",AG$8)</f>
        <v/>
      </c>
      <c r="AH649" s="125" t="str">
        <f t="shared" ref="AH649:AH712" si="257">IF(Y649="","",AH$8)</f>
        <v/>
      </c>
      <c r="AI649" s="125">
        <f t="shared" ref="AI649:AI712" ca="1" si="258">IF(Z649="","",AI$8)</f>
        <v>4804.0113505125973</v>
      </c>
      <c r="AJ649" s="125" t="str">
        <f t="shared" ref="AJ649:AJ712" si="259">IF(AA649="","",AJ$8)</f>
        <v/>
      </c>
      <c r="AK649" s="125" t="str">
        <f t="shared" ref="AK649:AK712" si="260">IF(AB649="","",AK$8)</f>
        <v/>
      </c>
      <c r="AL649" s="125" t="str">
        <f t="shared" ref="AL649:AL712" si="261">IF(AC649="","",AL$8)</f>
        <v/>
      </c>
      <c r="AM649" s="126" t="str">
        <f t="shared" ref="AM649:AM712" si="262">IF(AD649="","",AM$8)</f>
        <v/>
      </c>
      <c r="AN649" s="342">
        <f t="shared" ref="AN649:AN712" ca="1" si="263">SUM(AF649:AM649)</f>
        <v>4804.0113505125973</v>
      </c>
      <c r="AO649" s="290"/>
      <c r="AP649" s="503" t="str">
        <f t="shared" si="239"/>
        <v/>
      </c>
      <c r="AQ649" s="504" t="str">
        <f t="shared" si="240"/>
        <v/>
      </c>
      <c r="AR649" s="504" t="str">
        <f t="shared" si="241"/>
        <v/>
      </c>
      <c r="AS649" s="504">
        <f t="shared" ca="1" si="242"/>
        <v>36909.349743484978</v>
      </c>
      <c r="AT649" s="504" t="str">
        <f t="shared" si="243"/>
        <v/>
      </c>
      <c r="AU649" s="504" t="str">
        <f t="shared" si="244"/>
        <v/>
      </c>
      <c r="AV649" s="504" t="str">
        <f t="shared" si="245"/>
        <v/>
      </c>
      <c r="AW649" s="504" t="str">
        <f t="shared" si="246"/>
        <v/>
      </c>
      <c r="AX649" s="507">
        <f t="shared" ca="1" si="247"/>
        <v>36909.349743484978</v>
      </c>
      <c r="AY649" s="290"/>
    </row>
    <row r="650" spans="1:51" x14ac:dyDescent="0.35">
      <c r="A650" s="290"/>
      <c r="B650" s="476" t="s">
        <v>868</v>
      </c>
      <c r="C650" s="477" t="s">
        <v>3105</v>
      </c>
      <c r="D650" s="103" t="s">
        <v>254</v>
      </c>
      <c r="E650" s="103"/>
      <c r="F650" s="360" t="s">
        <v>119</v>
      </c>
      <c r="G650" s="360">
        <v>250</v>
      </c>
      <c r="H650" s="360"/>
      <c r="I650" s="360" t="s">
        <v>1005</v>
      </c>
      <c r="J650" s="104"/>
      <c r="K650" s="431">
        <v>72.668000000000006</v>
      </c>
      <c r="L650" s="138" t="str">
        <f t="shared" si="248"/>
        <v/>
      </c>
      <c r="M650" s="139">
        <f t="shared" si="250"/>
        <v>0</v>
      </c>
      <c r="N650" s="140">
        <f t="shared" si="249"/>
        <v>562.2901726186077</v>
      </c>
      <c r="O650" s="337">
        <f t="shared" si="254"/>
        <v>40860.50226384899</v>
      </c>
      <c r="P650" s="109">
        <v>1</v>
      </c>
      <c r="Q650" s="143">
        <f t="shared" si="251"/>
        <v>40860.50226384899</v>
      </c>
      <c r="R650" s="111">
        <v>0.13</v>
      </c>
      <c r="S650" s="139">
        <f t="shared" si="252"/>
        <v>46172.367558149352</v>
      </c>
      <c r="T650" s="428"/>
      <c r="U650" s="147">
        <f t="shared" si="253"/>
        <v>46172.367558149352</v>
      </c>
      <c r="V650" s="290"/>
      <c r="W650" s="115"/>
      <c r="X650" s="116"/>
      <c r="Y650" s="116"/>
      <c r="Z650" s="116" t="s">
        <v>115</v>
      </c>
      <c r="AA650" s="116"/>
      <c r="AB650" s="116"/>
      <c r="AC650" s="116"/>
      <c r="AD650" s="117"/>
      <c r="AE650" s="296"/>
      <c r="AF650" s="124" t="str">
        <f t="shared" si="255"/>
        <v/>
      </c>
      <c r="AG650" s="125" t="str">
        <f t="shared" si="256"/>
        <v/>
      </c>
      <c r="AH650" s="125" t="str">
        <f t="shared" si="257"/>
        <v/>
      </c>
      <c r="AI650" s="125">
        <f t="shared" ca="1" si="258"/>
        <v>4804.0113505125973</v>
      </c>
      <c r="AJ650" s="125" t="str">
        <f t="shared" si="259"/>
        <v/>
      </c>
      <c r="AK650" s="125" t="str">
        <f t="shared" si="260"/>
        <v/>
      </c>
      <c r="AL650" s="125" t="str">
        <f t="shared" si="261"/>
        <v/>
      </c>
      <c r="AM650" s="126" t="str">
        <f t="shared" si="262"/>
        <v/>
      </c>
      <c r="AN650" s="342">
        <f t="shared" ca="1" si="263"/>
        <v>4804.0113505125973</v>
      </c>
      <c r="AO650" s="290"/>
      <c r="AP650" s="503" t="str">
        <f t="shared" si="239"/>
        <v/>
      </c>
      <c r="AQ650" s="504" t="str">
        <f t="shared" si="240"/>
        <v/>
      </c>
      <c r="AR650" s="504" t="str">
        <f t="shared" si="241"/>
        <v/>
      </c>
      <c r="AS650" s="504">
        <f t="shared" ca="1" si="242"/>
        <v>46172.367558149352</v>
      </c>
      <c r="AT650" s="504" t="str">
        <f t="shared" si="243"/>
        <v/>
      </c>
      <c r="AU650" s="504" t="str">
        <f t="shared" si="244"/>
        <v/>
      </c>
      <c r="AV650" s="504" t="str">
        <f t="shared" si="245"/>
        <v/>
      </c>
      <c r="AW650" s="504" t="str">
        <f t="shared" si="246"/>
        <v/>
      </c>
      <c r="AX650" s="507">
        <f t="shared" ca="1" si="247"/>
        <v>46172.367558149352</v>
      </c>
      <c r="AY650" s="290"/>
    </row>
    <row r="651" spans="1:51" x14ac:dyDescent="0.35">
      <c r="A651" s="290"/>
      <c r="B651" s="476" t="s">
        <v>869</v>
      </c>
      <c r="C651" s="477" t="s">
        <v>3092</v>
      </c>
      <c r="D651" s="103" t="s">
        <v>254</v>
      </c>
      <c r="E651" s="103"/>
      <c r="F651" s="360" t="s">
        <v>119</v>
      </c>
      <c r="G651" s="360">
        <v>300</v>
      </c>
      <c r="H651" s="360"/>
      <c r="I651" s="360" t="s">
        <v>1006</v>
      </c>
      <c r="J651" s="104"/>
      <c r="K651" s="431">
        <v>30.445900000000002</v>
      </c>
      <c r="L651" s="138" t="str">
        <f t="shared" si="248"/>
        <v/>
      </c>
      <c r="M651" s="139">
        <f t="shared" si="250"/>
        <v>0</v>
      </c>
      <c r="N651" s="140">
        <f t="shared" si="249"/>
        <v>692.70147300228837</v>
      </c>
      <c r="O651" s="337">
        <f t="shared" si="254"/>
        <v>21089.919776880372</v>
      </c>
      <c r="P651" s="109">
        <v>1</v>
      </c>
      <c r="Q651" s="143">
        <f t="shared" si="251"/>
        <v>21089.919776880372</v>
      </c>
      <c r="R651" s="111">
        <v>0.13</v>
      </c>
      <c r="S651" s="139">
        <f t="shared" si="252"/>
        <v>23831.609347874819</v>
      </c>
      <c r="T651" s="428"/>
      <c r="U651" s="147">
        <f t="shared" si="253"/>
        <v>23831.609347874819</v>
      </c>
      <c r="V651" s="290"/>
      <c r="W651" s="115"/>
      <c r="X651" s="116"/>
      <c r="Y651" s="116"/>
      <c r="Z651" s="116" t="s">
        <v>115</v>
      </c>
      <c r="AA651" s="116"/>
      <c r="AB651" s="116"/>
      <c r="AC651" s="116"/>
      <c r="AD651" s="117"/>
      <c r="AE651" s="296"/>
      <c r="AF651" s="124" t="str">
        <f t="shared" si="255"/>
        <v/>
      </c>
      <c r="AG651" s="125" t="str">
        <f t="shared" si="256"/>
        <v/>
      </c>
      <c r="AH651" s="125" t="str">
        <f t="shared" si="257"/>
        <v/>
      </c>
      <c r="AI651" s="125">
        <f t="shared" ca="1" si="258"/>
        <v>4804.0113505125973</v>
      </c>
      <c r="AJ651" s="125" t="str">
        <f t="shared" si="259"/>
        <v/>
      </c>
      <c r="AK651" s="125" t="str">
        <f t="shared" si="260"/>
        <v/>
      </c>
      <c r="AL651" s="125" t="str">
        <f t="shared" si="261"/>
        <v/>
      </c>
      <c r="AM651" s="126" t="str">
        <f t="shared" si="262"/>
        <v/>
      </c>
      <c r="AN651" s="342">
        <f t="shared" ca="1" si="263"/>
        <v>4804.0113505125973</v>
      </c>
      <c r="AO651" s="290"/>
      <c r="AP651" s="503" t="str">
        <f t="shared" ref="AP651:AP714" si="264">IF(W651="","",IFERROR(W651*$U651,$U651/$AN651*AF651))</f>
        <v/>
      </c>
      <c r="AQ651" s="504" t="str">
        <f t="shared" ref="AQ651:AQ714" si="265">IF(X651="","",IFERROR(X651*$U651,$U651/$AN651*AG651))</f>
        <v/>
      </c>
      <c r="AR651" s="504" t="str">
        <f t="shared" ref="AR651:AR714" si="266">IF(Y651="","",IFERROR(Y651*$U651,$U651/$AN651*AH651))</f>
        <v/>
      </c>
      <c r="AS651" s="504">
        <f t="shared" ref="AS651:AS714" ca="1" si="267">IF(Z651="","",IFERROR(Z651*$U651,$U651/$AN651*AI651))</f>
        <v>23831.609347874819</v>
      </c>
      <c r="AT651" s="504" t="str">
        <f t="shared" ref="AT651:AT714" si="268">IF(AA651="","",IFERROR(AA651*$U651,$U651/$AN651*AJ651))</f>
        <v/>
      </c>
      <c r="AU651" s="504" t="str">
        <f t="shared" ref="AU651:AU714" si="269">IF(AB651="","",IFERROR(AB651*$U651,$U651/$AN651*AK651))</f>
        <v/>
      </c>
      <c r="AV651" s="504" t="str">
        <f t="shared" ref="AV651:AV714" si="270">IF(AC651="","",IFERROR(AC651*$U651,$U651/$AN651*AL651))</f>
        <v/>
      </c>
      <c r="AW651" s="504" t="str">
        <f t="shared" ref="AW651:AW714" si="271">IF(AD651="","",IFERROR(AD651*$U651,$U651/$AN651*AM651))</f>
        <v/>
      </c>
      <c r="AX651" s="507">
        <f t="shared" ref="AX651:AX714" ca="1" si="272">SUM(AP651:AW651)</f>
        <v>23831.609347874819</v>
      </c>
      <c r="AY651" s="290"/>
    </row>
    <row r="652" spans="1:51" x14ac:dyDescent="0.35">
      <c r="A652" s="290"/>
      <c r="B652" s="476" t="s">
        <v>870</v>
      </c>
      <c r="C652" s="477" t="s">
        <v>3106</v>
      </c>
      <c r="D652" s="103" t="s">
        <v>254</v>
      </c>
      <c r="E652" s="103"/>
      <c r="F652" s="360" t="s">
        <v>119</v>
      </c>
      <c r="G652" s="360">
        <v>250</v>
      </c>
      <c r="H652" s="360"/>
      <c r="I652" s="360" t="s">
        <v>1005</v>
      </c>
      <c r="J652" s="104"/>
      <c r="K652" s="431">
        <v>114.13</v>
      </c>
      <c r="L652" s="138" t="str">
        <f t="shared" si="248"/>
        <v/>
      </c>
      <c r="M652" s="139">
        <f t="shared" si="250"/>
        <v>0</v>
      </c>
      <c r="N652" s="140">
        <f t="shared" si="249"/>
        <v>562.2901726186077</v>
      </c>
      <c r="O652" s="337">
        <f t="shared" si="254"/>
        <v>64174.177400961693</v>
      </c>
      <c r="P652" s="109">
        <v>1</v>
      </c>
      <c r="Q652" s="143">
        <f t="shared" si="251"/>
        <v>64174.177400961693</v>
      </c>
      <c r="R652" s="111">
        <v>0.13</v>
      </c>
      <c r="S652" s="139">
        <f t="shared" si="252"/>
        <v>72516.820463086711</v>
      </c>
      <c r="T652" s="428"/>
      <c r="U652" s="147">
        <f t="shared" si="253"/>
        <v>72516.820463086711</v>
      </c>
      <c r="V652" s="290"/>
      <c r="W652" s="115"/>
      <c r="X652" s="116"/>
      <c r="Y652" s="116"/>
      <c r="Z652" s="116" t="s">
        <v>115</v>
      </c>
      <c r="AA652" s="116"/>
      <c r="AB652" s="116"/>
      <c r="AC652" s="116"/>
      <c r="AD652" s="117"/>
      <c r="AE652" s="296"/>
      <c r="AF652" s="124" t="str">
        <f t="shared" si="255"/>
        <v/>
      </c>
      <c r="AG652" s="125" t="str">
        <f t="shared" si="256"/>
        <v/>
      </c>
      <c r="AH652" s="125" t="str">
        <f t="shared" si="257"/>
        <v/>
      </c>
      <c r="AI652" s="125">
        <f t="shared" ca="1" si="258"/>
        <v>4804.0113505125973</v>
      </c>
      <c r="AJ652" s="125" t="str">
        <f t="shared" si="259"/>
        <v/>
      </c>
      <c r="AK652" s="125" t="str">
        <f t="shared" si="260"/>
        <v/>
      </c>
      <c r="AL652" s="125" t="str">
        <f t="shared" si="261"/>
        <v/>
      </c>
      <c r="AM652" s="126" t="str">
        <f t="shared" si="262"/>
        <v/>
      </c>
      <c r="AN652" s="342">
        <f t="shared" ca="1" si="263"/>
        <v>4804.0113505125973</v>
      </c>
      <c r="AO652" s="290"/>
      <c r="AP652" s="503" t="str">
        <f t="shared" si="264"/>
        <v/>
      </c>
      <c r="AQ652" s="504" t="str">
        <f t="shared" si="265"/>
        <v/>
      </c>
      <c r="AR652" s="504" t="str">
        <f t="shared" si="266"/>
        <v/>
      </c>
      <c r="AS652" s="504">
        <f t="shared" ca="1" si="267"/>
        <v>72516.820463086711</v>
      </c>
      <c r="AT652" s="504" t="str">
        <f t="shared" si="268"/>
        <v/>
      </c>
      <c r="AU652" s="504" t="str">
        <f t="shared" si="269"/>
        <v/>
      </c>
      <c r="AV652" s="504" t="str">
        <f t="shared" si="270"/>
        <v/>
      </c>
      <c r="AW652" s="504" t="str">
        <f t="shared" si="271"/>
        <v/>
      </c>
      <c r="AX652" s="507">
        <f t="shared" ca="1" si="272"/>
        <v>72516.820463086711</v>
      </c>
      <c r="AY652" s="290"/>
    </row>
    <row r="653" spans="1:51" x14ac:dyDescent="0.35">
      <c r="A653" s="290"/>
      <c r="B653" s="476" t="s">
        <v>871</v>
      </c>
      <c r="C653" s="477" t="s">
        <v>3106</v>
      </c>
      <c r="D653" s="103" t="s">
        <v>254</v>
      </c>
      <c r="E653" s="103"/>
      <c r="F653" s="360" t="s">
        <v>119</v>
      </c>
      <c r="G653" s="360">
        <v>250</v>
      </c>
      <c r="H653" s="360"/>
      <c r="I653" s="360" t="s">
        <v>1005</v>
      </c>
      <c r="J653" s="104"/>
      <c r="K653" s="431">
        <v>86.416399999999996</v>
      </c>
      <c r="L653" s="138" t="str">
        <f t="shared" si="248"/>
        <v/>
      </c>
      <c r="M653" s="139">
        <f t="shared" si="250"/>
        <v>0</v>
      </c>
      <c r="N653" s="140">
        <f t="shared" si="249"/>
        <v>562.2901726186077</v>
      </c>
      <c r="O653" s="337">
        <f t="shared" si="254"/>
        <v>48591.09247307865</v>
      </c>
      <c r="P653" s="109">
        <v>1</v>
      </c>
      <c r="Q653" s="143">
        <f t="shared" si="251"/>
        <v>48591.09247307865</v>
      </c>
      <c r="R653" s="111">
        <v>0.13</v>
      </c>
      <c r="S653" s="139">
        <f t="shared" si="252"/>
        <v>54907.934494578869</v>
      </c>
      <c r="T653" s="428"/>
      <c r="U653" s="147">
        <f t="shared" si="253"/>
        <v>54907.934494578869</v>
      </c>
      <c r="V653" s="290"/>
      <c r="W653" s="115"/>
      <c r="X653" s="116"/>
      <c r="Y653" s="116"/>
      <c r="Z653" s="116" t="s">
        <v>115</v>
      </c>
      <c r="AA653" s="116"/>
      <c r="AB653" s="116"/>
      <c r="AC653" s="116"/>
      <c r="AD653" s="117"/>
      <c r="AE653" s="296"/>
      <c r="AF653" s="124" t="str">
        <f t="shared" si="255"/>
        <v/>
      </c>
      <c r="AG653" s="125" t="str">
        <f t="shared" si="256"/>
        <v/>
      </c>
      <c r="AH653" s="125" t="str">
        <f t="shared" si="257"/>
        <v/>
      </c>
      <c r="AI653" s="125">
        <f t="shared" ca="1" si="258"/>
        <v>4804.0113505125973</v>
      </c>
      <c r="AJ653" s="125" t="str">
        <f t="shared" si="259"/>
        <v/>
      </c>
      <c r="AK653" s="125" t="str">
        <f t="shared" si="260"/>
        <v/>
      </c>
      <c r="AL653" s="125" t="str">
        <f t="shared" si="261"/>
        <v/>
      </c>
      <c r="AM653" s="126" t="str">
        <f t="shared" si="262"/>
        <v/>
      </c>
      <c r="AN653" s="342">
        <f t="shared" ca="1" si="263"/>
        <v>4804.0113505125973</v>
      </c>
      <c r="AO653" s="290"/>
      <c r="AP653" s="503" t="str">
        <f t="shared" si="264"/>
        <v/>
      </c>
      <c r="AQ653" s="504" t="str">
        <f t="shared" si="265"/>
        <v/>
      </c>
      <c r="AR653" s="504" t="str">
        <f t="shared" si="266"/>
        <v/>
      </c>
      <c r="AS653" s="504">
        <f t="shared" ca="1" si="267"/>
        <v>54907.934494578869</v>
      </c>
      <c r="AT653" s="504" t="str">
        <f t="shared" si="268"/>
        <v/>
      </c>
      <c r="AU653" s="504" t="str">
        <f t="shared" si="269"/>
        <v/>
      </c>
      <c r="AV653" s="504" t="str">
        <f t="shared" si="270"/>
        <v/>
      </c>
      <c r="AW653" s="504" t="str">
        <f t="shared" si="271"/>
        <v/>
      </c>
      <c r="AX653" s="507">
        <f t="shared" ca="1" si="272"/>
        <v>54907.934494578869</v>
      </c>
      <c r="AY653" s="290"/>
    </row>
    <row r="654" spans="1:51" x14ac:dyDescent="0.35">
      <c r="A654" s="290"/>
      <c r="B654" s="476" t="s">
        <v>1573</v>
      </c>
      <c r="C654" s="477" t="s">
        <v>3107</v>
      </c>
      <c r="D654" s="103" t="s">
        <v>254</v>
      </c>
      <c r="E654" s="103"/>
      <c r="F654" s="360" t="s">
        <v>1035</v>
      </c>
      <c r="G654" s="360">
        <v>200</v>
      </c>
      <c r="H654" s="360"/>
      <c r="I654" s="360" t="s">
        <v>246</v>
      </c>
      <c r="J654" s="104"/>
      <c r="K654" s="431">
        <v>364.58499999999998</v>
      </c>
      <c r="L654" s="138" t="str">
        <f t="shared" si="248"/>
        <v/>
      </c>
      <c r="M654" s="139">
        <f t="shared" si="250"/>
        <v>0</v>
      </c>
      <c r="N654" s="140">
        <f t="shared" si="249"/>
        <v>336.63763059084124</v>
      </c>
      <c r="O654" s="337">
        <f t="shared" si="254"/>
        <v>122733.03054896185</v>
      </c>
      <c r="P654" s="109">
        <v>1</v>
      </c>
      <c r="Q654" s="143">
        <f t="shared" si="251"/>
        <v>122733.03054896185</v>
      </c>
      <c r="R654" s="111">
        <v>0.13</v>
      </c>
      <c r="S654" s="139">
        <f t="shared" si="252"/>
        <v>138688.32452032689</v>
      </c>
      <c r="T654" s="428"/>
      <c r="U654" s="147">
        <f t="shared" si="253"/>
        <v>138688.32452032689</v>
      </c>
      <c r="V654" s="290"/>
      <c r="W654" s="115"/>
      <c r="X654" s="116"/>
      <c r="Y654" s="116"/>
      <c r="Z654" s="116"/>
      <c r="AA654" s="116"/>
      <c r="AB654" s="116" t="s">
        <v>115</v>
      </c>
      <c r="AC654" s="116"/>
      <c r="AD654" s="117"/>
      <c r="AE654" s="296"/>
      <c r="AF654" s="124" t="str">
        <f t="shared" si="255"/>
        <v/>
      </c>
      <c r="AG654" s="125" t="str">
        <f t="shared" si="256"/>
        <v/>
      </c>
      <c r="AH654" s="125" t="str">
        <f t="shared" si="257"/>
        <v/>
      </c>
      <c r="AI654" s="125" t="str">
        <f t="shared" si="258"/>
        <v/>
      </c>
      <c r="AJ654" s="125" t="str">
        <f t="shared" si="259"/>
        <v/>
      </c>
      <c r="AK654" s="125">
        <f t="shared" ca="1" si="260"/>
        <v>1398.8708803462232</v>
      </c>
      <c r="AL654" s="125" t="str">
        <f t="shared" si="261"/>
        <v/>
      </c>
      <c r="AM654" s="126" t="str">
        <f t="shared" si="262"/>
        <v/>
      </c>
      <c r="AN654" s="342">
        <f t="shared" ca="1" si="263"/>
        <v>1398.8708803462232</v>
      </c>
      <c r="AO654" s="290"/>
      <c r="AP654" s="503" t="str">
        <f t="shared" si="264"/>
        <v/>
      </c>
      <c r="AQ654" s="504" t="str">
        <f t="shared" si="265"/>
        <v/>
      </c>
      <c r="AR654" s="504" t="str">
        <f t="shared" si="266"/>
        <v/>
      </c>
      <c r="AS654" s="504" t="str">
        <f t="shared" si="267"/>
        <v/>
      </c>
      <c r="AT654" s="504" t="str">
        <f t="shared" si="268"/>
        <v/>
      </c>
      <c r="AU654" s="504">
        <f t="shared" ca="1" si="269"/>
        <v>138688.32452032689</v>
      </c>
      <c r="AV654" s="504" t="str">
        <f t="shared" si="270"/>
        <v/>
      </c>
      <c r="AW654" s="504" t="str">
        <f t="shared" si="271"/>
        <v/>
      </c>
      <c r="AX654" s="507">
        <f t="shared" ca="1" si="272"/>
        <v>138688.32452032689</v>
      </c>
      <c r="AY654" s="290"/>
    </row>
    <row r="655" spans="1:51" x14ac:dyDescent="0.35">
      <c r="A655" s="290"/>
      <c r="B655" s="476" t="s">
        <v>1574</v>
      </c>
      <c r="C655" s="477" t="e">
        <v>#N/A</v>
      </c>
      <c r="D655" s="103" t="s">
        <v>254</v>
      </c>
      <c r="E655" s="103"/>
      <c r="F655" s="360" t="s">
        <v>1035</v>
      </c>
      <c r="G655" s="360">
        <v>100</v>
      </c>
      <c r="H655" s="360"/>
      <c r="I655" s="360" t="s">
        <v>244</v>
      </c>
      <c r="J655" s="104"/>
      <c r="K655" s="431">
        <v>59.984200000000001</v>
      </c>
      <c r="L655" s="138" t="str">
        <f t="shared" si="248"/>
        <v/>
      </c>
      <c r="M655" s="139">
        <f t="shared" si="250"/>
        <v>0</v>
      </c>
      <c r="N655" s="140">
        <f t="shared" si="249"/>
        <v>185.71625249098463</v>
      </c>
      <c r="O655" s="337">
        <f t="shared" si="254"/>
        <v>11140.04083266972</v>
      </c>
      <c r="P655" s="109">
        <v>1</v>
      </c>
      <c r="Q655" s="143">
        <f t="shared" si="251"/>
        <v>11140.04083266972</v>
      </c>
      <c r="R655" s="111">
        <v>0.13</v>
      </c>
      <c r="S655" s="139">
        <f t="shared" si="252"/>
        <v>12588.246140916783</v>
      </c>
      <c r="T655" s="428"/>
      <c r="U655" s="147">
        <f t="shared" si="253"/>
        <v>12588.246140916783</v>
      </c>
      <c r="V655" s="290"/>
      <c r="W655" s="115"/>
      <c r="X655" s="116"/>
      <c r="Y655" s="116"/>
      <c r="Z655" s="116"/>
      <c r="AA655" s="116"/>
      <c r="AB655" s="116" t="s">
        <v>115</v>
      </c>
      <c r="AC655" s="116"/>
      <c r="AD655" s="117"/>
      <c r="AE655" s="296"/>
      <c r="AF655" s="124" t="str">
        <f t="shared" si="255"/>
        <v/>
      </c>
      <c r="AG655" s="125" t="str">
        <f t="shared" si="256"/>
        <v/>
      </c>
      <c r="AH655" s="125" t="str">
        <f t="shared" si="257"/>
        <v/>
      </c>
      <c r="AI655" s="125" t="str">
        <f t="shared" si="258"/>
        <v/>
      </c>
      <c r="AJ655" s="125" t="str">
        <f t="shared" si="259"/>
        <v/>
      </c>
      <c r="AK655" s="125">
        <f t="shared" ca="1" si="260"/>
        <v>1398.8708803462232</v>
      </c>
      <c r="AL655" s="125" t="str">
        <f t="shared" si="261"/>
        <v/>
      </c>
      <c r="AM655" s="126" t="str">
        <f t="shared" si="262"/>
        <v/>
      </c>
      <c r="AN655" s="342">
        <f t="shared" ca="1" si="263"/>
        <v>1398.8708803462232</v>
      </c>
      <c r="AO655" s="290"/>
      <c r="AP655" s="503" t="str">
        <f t="shared" si="264"/>
        <v/>
      </c>
      <c r="AQ655" s="504" t="str">
        <f t="shared" si="265"/>
        <v/>
      </c>
      <c r="AR655" s="504" t="str">
        <f t="shared" si="266"/>
        <v/>
      </c>
      <c r="AS655" s="504" t="str">
        <f t="shared" si="267"/>
        <v/>
      </c>
      <c r="AT655" s="504" t="str">
        <f t="shared" si="268"/>
        <v/>
      </c>
      <c r="AU655" s="504">
        <f t="shared" ca="1" si="269"/>
        <v>12588.246140916784</v>
      </c>
      <c r="AV655" s="504" t="str">
        <f t="shared" si="270"/>
        <v/>
      </c>
      <c r="AW655" s="504" t="str">
        <f t="shared" si="271"/>
        <v/>
      </c>
      <c r="AX655" s="507">
        <f t="shared" ca="1" si="272"/>
        <v>12588.246140916784</v>
      </c>
      <c r="AY655" s="290"/>
    </row>
    <row r="656" spans="1:51" x14ac:dyDescent="0.35">
      <c r="A656" s="290"/>
      <c r="B656" s="476" t="s">
        <v>1575</v>
      </c>
      <c r="C656" s="477" t="s">
        <v>3108</v>
      </c>
      <c r="D656" s="103" t="s">
        <v>254</v>
      </c>
      <c r="E656" s="103"/>
      <c r="F656" s="360" t="s">
        <v>1035</v>
      </c>
      <c r="G656" s="360">
        <v>100</v>
      </c>
      <c r="H656" s="360"/>
      <c r="I656" s="360" t="s">
        <v>244</v>
      </c>
      <c r="J656" s="104"/>
      <c r="K656" s="431">
        <v>1025.8399999999999</v>
      </c>
      <c r="L656" s="138" t="str">
        <f t="shared" si="248"/>
        <v/>
      </c>
      <c r="M656" s="139">
        <f t="shared" si="250"/>
        <v>0</v>
      </c>
      <c r="N656" s="140">
        <f t="shared" si="249"/>
        <v>185.71625249098463</v>
      </c>
      <c r="O656" s="337">
        <f t="shared" si="254"/>
        <v>190515.16045535167</v>
      </c>
      <c r="P656" s="109">
        <v>1</v>
      </c>
      <c r="Q656" s="143">
        <f t="shared" si="251"/>
        <v>190515.16045535167</v>
      </c>
      <c r="R656" s="111">
        <v>0.13</v>
      </c>
      <c r="S656" s="139">
        <f t="shared" si="252"/>
        <v>215282.13131454735</v>
      </c>
      <c r="T656" s="428"/>
      <c r="U656" s="147">
        <f t="shared" si="253"/>
        <v>215282.13131454735</v>
      </c>
      <c r="V656" s="290"/>
      <c r="W656" s="115"/>
      <c r="X656" s="116"/>
      <c r="Y656" s="116"/>
      <c r="Z656" s="116"/>
      <c r="AA656" s="116"/>
      <c r="AB656" s="116" t="s">
        <v>115</v>
      </c>
      <c r="AC656" s="116"/>
      <c r="AD656" s="117"/>
      <c r="AE656" s="296"/>
      <c r="AF656" s="124" t="str">
        <f t="shared" si="255"/>
        <v/>
      </c>
      <c r="AG656" s="125" t="str">
        <f t="shared" si="256"/>
        <v/>
      </c>
      <c r="AH656" s="125" t="str">
        <f t="shared" si="257"/>
        <v/>
      </c>
      <c r="AI656" s="125" t="str">
        <f t="shared" si="258"/>
        <v/>
      </c>
      <c r="AJ656" s="125" t="str">
        <f t="shared" si="259"/>
        <v/>
      </c>
      <c r="AK656" s="125">
        <f t="shared" ca="1" si="260"/>
        <v>1398.8708803462232</v>
      </c>
      <c r="AL656" s="125" t="str">
        <f t="shared" si="261"/>
        <v/>
      </c>
      <c r="AM656" s="126" t="str">
        <f t="shared" si="262"/>
        <v/>
      </c>
      <c r="AN656" s="342">
        <f t="shared" ca="1" si="263"/>
        <v>1398.8708803462232</v>
      </c>
      <c r="AO656" s="290"/>
      <c r="AP656" s="503" t="str">
        <f t="shared" si="264"/>
        <v/>
      </c>
      <c r="AQ656" s="504" t="str">
        <f t="shared" si="265"/>
        <v/>
      </c>
      <c r="AR656" s="504" t="str">
        <f t="shared" si="266"/>
        <v/>
      </c>
      <c r="AS656" s="504" t="str">
        <f t="shared" si="267"/>
        <v/>
      </c>
      <c r="AT656" s="504" t="str">
        <f t="shared" si="268"/>
        <v/>
      </c>
      <c r="AU656" s="504">
        <f t="shared" ca="1" si="269"/>
        <v>215282.13131454738</v>
      </c>
      <c r="AV656" s="504" t="str">
        <f t="shared" si="270"/>
        <v/>
      </c>
      <c r="AW656" s="504" t="str">
        <f t="shared" si="271"/>
        <v/>
      </c>
      <c r="AX656" s="507">
        <f t="shared" ca="1" si="272"/>
        <v>215282.13131454738</v>
      </c>
      <c r="AY656" s="290"/>
    </row>
    <row r="657" spans="1:51" x14ac:dyDescent="0.35">
      <c r="A657" s="290"/>
      <c r="B657" s="476" t="s">
        <v>1576</v>
      </c>
      <c r="C657" s="477" t="e">
        <v>#N/A</v>
      </c>
      <c r="D657" s="103" t="s">
        <v>254</v>
      </c>
      <c r="E657" s="103"/>
      <c r="F657" s="360" t="s">
        <v>1035</v>
      </c>
      <c r="G657" s="360">
        <v>50</v>
      </c>
      <c r="H657" s="360"/>
      <c r="I657" s="360" t="s">
        <v>2458</v>
      </c>
      <c r="J657" s="104"/>
      <c r="K657" s="431">
        <v>156.59299999999999</v>
      </c>
      <c r="L657" s="138" t="str">
        <f t="shared" si="248"/>
        <v/>
      </c>
      <c r="M657" s="139">
        <f t="shared" si="250"/>
        <v>0</v>
      </c>
      <c r="N657" s="140">
        <f t="shared" si="249"/>
        <v>185.71625249098463</v>
      </c>
      <c r="O657" s="337">
        <f t="shared" si="254"/>
        <v>29081.865126320754</v>
      </c>
      <c r="P657" s="109">
        <v>1</v>
      </c>
      <c r="Q657" s="143">
        <f t="shared" si="251"/>
        <v>29081.865126320754</v>
      </c>
      <c r="R657" s="111">
        <v>0.13</v>
      </c>
      <c r="S657" s="139">
        <f t="shared" si="252"/>
        <v>32862.507592742448</v>
      </c>
      <c r="T657" s="428"/>
      <c r="U657" s="147">
        <f t="shared" si="253"/>
        <v>32862.507592742448</v>
      </c>
      <c r="V657" s="290"/>
      <c r="W657" s="115"/>
      <c r="X657" s="116"/>
      <c r="Y657" s="116"/>
      <c r="Z657" s="116"/>
      <c r="AA657" s="116"/>
      <c r="AB657" s="116" t="s">
        <v>115</v>
      </c>
      <c r="AC657" s="116"/>
      <c r="AD657" s="117"/>
      <c r="AE657" s="296"/>
      <c r="AF657" s="124" t="str">
        <f t="shared" si="255"/>
        <v/>
      </c>
      <c r="AG657" s="125" t="str">
        <f t="shared" si="256"/>
        <v/>
      </c>
      <c r="AH657" s="125" t="str">
        <f t="shared" si="257"/>
        <v/>
      </c>
      <c r="AI657" s="125" t="str">
        <f t="shared" si="258"/>
        <v/>
      </c>
      <c r="AJ657" s="125" t="str">
        <f t="shared" si="259"/>
        <v/>
      </c>
      <c r="AK657" s="125">
        <f t="shared" ca="1" si="260"/>
        <v>1398.8708803462232</v>
      </c>
      <c r="AL657" s="125" t="str">
        <f t="shared" si="261"/>
        <v/>
      </c>
      <c r="AM657" s="126" t="str">
        <f t="shared" si="262"/>
        <v/>
      </c>
      <c r="AN657" s="342">
        <f t="shared" ca="1" si="263"/>
        <v>1398.8708803462232</v>
      </c>
      <c r="AO657" s="290"/>
      <c r="AP657" s="503" t="str">
        <f t="shared" si="264"/>
        <v/>
      </c>
      <c r="AQ657" s="504" t="str">
        <f t="shared" si="265"/>
        <v/>
      </c>
      <c r="AR657" s="504" t="str">
        <f t="shared" si="266"/>
        <v/>
      </c>
      <c r="AS657" s="504" t="str">
        <f t="shared" si="267"/>
        <v/>
      </c>
      <c r="AT657" s="504" t="str">
        <f t="shared" si="268"/>
        <v/>
      </c>
      <c r="AU657" s="504">
        <f t="shared" ca="1" si="269"/>
        <v>32862.507592742448</v>
      </c>
      <c r="AV657" s="504" t="str">
        <f t="shared" si="270"/>
        <v/>
      </c>
      <c r="AW657" s="504" t="str">
        <f t="shared" si="271"/>
        <v/>
      </c>
      <c r="AX657" s="507">
        <f t="shared" ca="1" si="272"/>
        <v>32862.507592742448</v>
      </c>
      <c r="AY657" s="290"/>
    </row>
    <row r="658" spans="1:51" x14ac:dyDescent="0.35">
      <c r="A658" s="290"/>
      <c r="B658" s="476">
        <v>100</v>
      </c>
      <c r="C658" s="477" t="e">
        <v>#N/A</v>
      </c>
      <c r="D658" s="103" t="s">
        <v>873</v>
      </c>
      <c r="E658" s="103"/>
      <c r="F658" s="360" t="s">
        <v>1035</v>
      </c>
      <c r="G658" s="360">
        <v>150</v>
      </c>
      <c r="H658" s="360"/>
      <c r="I658" s="360" t="s">
        <v>245</v>
      </c>
      <c r="J658" s="104"/>
      <c r="K658" s="431">
        <v>3891.8</v>
      </c>
      <c r="L658" s="138" t="str">
        <f t="shared" si="248"/>
        <v/>
      </c>
      <c r="M658" s="139">
        <f t="shared" si="250"/>
        <v>0</v>
      </c>
      <c r="N658" s="140">
        <f t="shared" si="249"/>
        <v>223.80441171865309</v>
      </c>
      <c r="O658" s="337">
        <f t="shared" si="254"/>
        <v>871002.00952665415</v>
      </c>
      <c r="P658" s="109">
        <v>1</v>
      </c>
      <c r="Q658" s="143">
        <f t="shared" si="251"/>
        <v>871002.00952665415</v>
      </c>
      <c r="R658" s="111">
        <v>0.13</v>
      </c>
      <c r="S658" s="139">
        <f t="shared" si="252"/>
        <v>984232.27076511912</v>
      </c>
      <c r="T658" s="428"/>
      <c r="U658" s="147">
        <f t="shared" si="253"/>
        <v>984232.27076511912</v>
      </c>
      <c r="V658" s="290"/>
      <c r="W658" s="115"/>
      <c r="X658" s="116"/>
      <c r="Y658" s="116"/>
      <c r="Z658" s="116"/>
      <c r="AA658" s="116"/>
      <c r="AB658" s="116" t="s">
        <v>115</v>
      </c>
      <c r="AC658" s="116"/>
      <c r="AD658" s="117"/>
      <c r="AE658" s="296"/>
      <c r="AF658" s="124" t="str">
        <f t="shared" si="255"/>
        <v/>
      </c>
      <c r="AG658" s="125" t="str">
        <f t="shared" si="256"/>
        <v/>
      </c>
      <c r="AH658" s="125" t="str">
        <f t="shared" si="257"/>
        <v/>
      </c>
      <c r="AI658" s="125" t="str">
        <f t="shared" si="258"/>
        <v/>
      </c>
      <c r="AJ658" s="125" t="str">
        <f t="shared" si="259"/>
        <v/>
      </c>
      <c r="AK658" s="125">
        <f t="shared" ca="1" si="260"/>
        <v>1398.8708803462232</v>
      </c>
      <c r="AL658" s="125" t="str">
        <f t="shared" si="261"/>
        <v/>
      </c>
      <c r="AM658" s="126" t="str">
        <f t="shared" si="262"/>
        <v/>
      </c>
      <c r="AN658" s="342">
        <f t="shared" ca="1" si="263"/>
        <v>1398.8708803462232</v>
      </c>
      <c r="AO658" s="290"/>
      <c r="AP658" s="503" t="str">
        <f t="shared" si="264"/>
        <v/>
      </c>
      <c r="AQ658" s="504" t="str">
        <f t="shared" si="265"/>
        <v/>
      </c>
      <c r="AR658" s="504" t="str">
        <f t="shared" si="266"/>
        <v/>
      </c>
      <c r="AS658" s="504" t="str">
        <f t="shared" si="267"/>
        <v/>
      </c>
      <c r="AT658" s="504" t="str">
        <f t="shared" si="268"/>
        <v/>
      </c>
      <c r="AU658" s="504">
        <f t="shared" ca="1" si="269"/>
        <v>984232.27076511912</v>
      </c>
      <c r="AV658" s="504" t="str">
        <f t="shared" si="270"/>
        <v/>
      </c>
      <c r="AW658" s="504" t="str">
        <f t="shared" si="271"/>
        <v/>
      </c>
      <c r="AX658" s="507">
        <f t="shared" ca="1" si="272"/>
        <v>984232.27076511912</v>
      </c>
      <c r="AY658" s="290"/>
    </row>
    <row r="659" spans="1:51" x14ac:dyDescent="0.35">
      <c r="A659" s="290"/>
      <c r="B659" s="476">
        <v>101</v>
      </c>
      <c r="C659" s="477" t="e">
        <v>#N/A</v>
      </c>
      <c r="D659" s="103" t="s">
        <v>873</v>
      </c>
      <c r="E659" s="103"/>
      <c r="F659" s="360" t="s">
        <v>1035</v>
      </c>
      <c r="G659" s="360">
        <v>150</v>
      </c>
      <c r="H659" s="360"/>
      <c r="I659" s="360" t="s">
        <v>245</v>
      </c>
      <c r="J659" s="104"/>
      <c r="K659" s="431">
        <v>1366.69</v>
      </c>
      <c r="L659" s="138" t="str">
        <f t="shared" si="248"/>
        <v/>
      </c>
      <c r="M659" s="139">
        <f t="shared" si="250"/>
        <v>0</v>
      </c>
      <c r="N659" s="140">
        <f t="shared" si="249"/>
        <v>223.80441171865309</v>
      </c>
      <c r="O659" s="337">
        <f t="shared" si="254"/>
        <v>305871.251451766</v>
      </c>
      <c r="P659" s="109">
        <v>1</v>
      </c>
      <c r="Q659" s="143">
        <f t="shared" si="251"/>
        <v>305871.251451766</v>
      </c>
      <c r="R659" s="111">
        <v>0.13</v>
      </c>
      <c r="S659" s="139">
        <f t="shared" si="252"/>
        <v>345634.51414049556</v>
      </c>
      <c r="T659" s="428"/>
      <c r="U659" s="147">
        <f t="shared" si="253"/>
        <v>345634.51414049556</v>
      </c>
      <c r="V659" s="290"/>
      <c r="W659" s="115"/>
      <c r="X659" s="116"/>
      <c r="Y659" s="116"/>
      <c r="Z659" s="116"/>
      <c r="AA659" s="116"/>
      <c r="AB659" s="116" t="s">
        <v>115</v>
      </c>
      <c r="AC659" s="116"/>
      <c r="AD659" s="117"/>
      <c r="AE659" s="296"/>
      <c r="AF659" s="124" t="str">
        <f t="shared" si="255"/>
        <v/>
      </c>
      <c r="AG659" s="125" t="str">
        <f t="shared" si="256"/>
        <v/>
      </c>
      <c r="AH659" s="125" t="str">
        <f t="shared" si="257"/>
        <v/>
      </c>
      <c r="AI659" s="125" t="str">
        <f t="shared" si="258"/>
        <v/>
      </c>
      <c r="AJ659" s="125" t="str">
        <f t="shared" si="259"/>
        <v/>
      </c>
      <c r="AK659" s="125">
        <f t="shared" ca="1" si="260"/>
        <v>1398.8708803462232</v>
      </c>
      <c r="AL659" s="125" t="str">
        <f t="shared" si="261"/>
        <v/>
      </c>
      <c r="AM659" s="126" t="str">
        <f t="shared" si="262"/>
        <v/>
      </c>
      <c r="AN659" s="342">
        <f t="shared" ca="1" si="263"/>
        <v>1398.8708803462232</v>
      </c>
      <c r="AO659" s="290"/>
      <c r="AP659" s="503" t="str">
        <f t="shared" si="264"/>
        <v/>
      </c>
      <c r="AQ659" s="504" t="str">
        <f t="shared" si="265"/>
        <v/>
      </c>
      <c r="AR659" s="504" t="str">
        <f t="shared" si="266"/>
        <v/>
      </c>
      <c r="AS659" s="504" t="str">
        <f t="shared" si="267"/>
        <v/>
      </c>
      <c r="AT659" s="504" t="str">
        <f t="shared" si="268"/>
        <v/>
      </c>
      <c r="AU659" s="504">
        <f t="shared" ca="1" si="269"/>
        <v>345634.51414049556</v>
      </c>
      <c r="AV659" s="504" t="str">
        <f t="shared" si="270"/>
        <v/>
      </c>
      <c r="AW659" s="504" t="str">
        <f t="shared" si="271"/>
        <v/>
      </c>
      <c r="AX659" s="507">
        <f t="shared" ca="1" si="272"/>
        <v>345634.51414049556</v>
      </c>
      <c r="AY659" s="290"/>
    </row>
    <row r="660" spans="1:51" x14ac:dyDescent="0.35">
      <c r="A660" s="290"/>
      <c r="B660" s="476" t="s">
        <v>1577</v>
      </c>
      <c r="C660" s="477" t="s">
        <v>3109</v>
      </c>
      <c r="D660" s="103" t="s">
        <v>254</v>
      </c>
      <c r="E660" s="103"/>
      <c r="F660" s="360" t="s">
        <v>1035</v>
      </c>
      <c r="G660" s="360">
        <v>150</v>
      </c>
      <c r="H660" s="360"/>
      <c r="I660" s="360" t="s">
        <v>245</v>
      </c>
      <c r="J660" s="104"/>
      <c r="K660" s="431">
        <v>209.619</v>
      </c>
      <c r="L660" s="138" t="str">
        <f t="shared" si="248"/>
        <v/>
      </c>
      <c r="M660" s="139">
        <f t="shared" si="250"/>
        <v>0</v>
      </c>
      <c r="N660" s="140">
        <f t="shared" si="249"/>
        <v>223.80441171865309</v>
      </c>
      <c r="O660" s="337">
        <f t="shared" si="254"/>
        <v>46913.656980052343</v>
      </c>
      <c r="P660" s="109">
        <v>1</v>
      </c>
      <c r="Q660" s="143">
        <f t="shared" si="251"/>
        <v>46913.656980052343</v>
      </c>
      <c r="R660" s="111">
        <v>0.13</v>
      </c>
      <c r="S660" s="139">
        <f t="shared" si="252"/>
        <v>53012.432387459143</v>
      </c>
      <c r="T660" s="428"/>
      <c r="U660" s="147">
        <f t="shared" si="253"/>
        <v>53012.432387459143</v>
      </c>
      <c r="V660" s="290"/>
      <c r="W660" s="115"/>
      <c r="X660" s="116"/>
      <c r="Y660" s="116"/>
      <c r="Z660" s="116"/>
      <c r="AA660" s="116"/>
      <c r="AB660" s="116" t="s">
        <v>115</v>
      </c>
      <c r="AC660" s="116"/>
      <c r="AD660" s="117"/>
      <c r="AE660" s="296"/>
      <c r="AF660" s="124" t="str">
        <f t="shared" si="255"/>
        <v/>
      </c>
      <c r="AG660" s="125" t="str">
        <f t="shared" si="256"/>
        <v/>
      </c>
      <c r="AH660" s="125" t="str">
        <f t="shared" si="257"/>
        <v/>
      </c>
      <c r="AI660" s="125" t="str">
        <f t="shared" si="258"/>
        <v/>
      </c>
      <c r="AJ660" s="125" t="str">
        <f t="shared" si="259"/>
        <v/>
      </c>
      <c r="AK660" s="125">
        <f t="shared" ca="1" si="260"/>
        <v>1398.8708803462232</v>
      </c>
      <c r="AL660" s="125" t="str">
        <f t="shared" si="261"/>
        <v/>
      </c>
      <c r="AM660" s="126" t="str">
        <f t="shared" si="262"/>
        <v/>
      </c>
      <c r="AN660" s="342">
        <f t="shared" ca="1" si="263"/>
        <v>1398.8708803462232</v>
      </c>
      <c r="AO660" s="290"/>
      <c r="AP660" s="503" t="str">
        <f t="shared" si="264"/>
        <v/>
      </c>
      <c r="AQ660" s="504" t="str">
        <f t="shared" si="265"/>
        <v/>
      </c>
      <c r="AR660" s="504" t="str">
        <f t="shared" si="266"/>
        <v/>
      </c>
      <c r="AS660" s="504" t="str">
        <f t="shared" si="267"/>
        <v/>
      </c>
      <c r="AT660" s="504" t="str">
        <f t="shared" si="268"/>
        <v/>
      </c>
      <c r="AU660" s="504">
        <f t="shared" ca="1" si="269"/>
        <v>53012.43238745915</v>
      </c>
      <c r="AV660" s="504" t="str">
        <f t="shared" si="270"/>
        <v/>
      </c>
      <c r="AW660" s="504" t="str">
        <f t="shared" si="271"/>
        <v/>
      </c>
      <c r="AX660" s="507">
        <f t="shared" ca="1" si="272"/>
        <v>53012.43238745915</v>
      </c>
      <c r="AY660" s="290"/>
    </row>
    <row r="661" spans="1:51" x14ac:dyDescent="0.35">
      <c r="A661" s="290"/>
      <c r="B661" s="476" t="s">
        <v>1577</v>
      </c>
      <c r="C661" s="477" t="s">
        <v>3109</v>
      </c>
      <c r="D661" s="103" t="s">
        <v>254</v>
      </c>
      <c r="E661" s="103"/>
      <c r="F661" s="360" t="s">
        <v>1035</v>
      </c>
      <c r="G661" s="360">
        <v>150</v>
      </c>
      <c r="H661" s="360"/>
      <c r="I661" s="360" t="s">
        <v>245</v>
      </c>
      <c r="J661" s="104"/>
      <c r="K661" s="431">
        <v>228.40700000000001</v>
      </c>
      <c r="L661" s="138" t="str">
        <f t="shared" ref="L661:L716" si="273">IFERROR(VLOOKUP(H661,UR_N1,3,FALSE),"")</f>
        <v/>
      </c>
      <c r="M661" s="139">
        <f t="shared" si="250"/>
        <v>0</v>
      </c>
      <c r="N661" s="140">
        <f t="shared" ref="N661:N722" si="274">IFERROR(VLOOKUP(I661,UR_N1,3,FALSE),"")</f>
        <v>223.80441171865309</v>
      </c>
      <c r="O661" s="337">
        <f t="shared" si="254"/>
        <v>51118.4942674224</v>
      </c>
      <c r="P661" s="109">
        <v>1</v>
      </c>
      <c r="Q661" s="143">
        <f t="shared" si="251"/>
        <v>51118.4942674224</v>
      </c>
      <c r="R661" s="111">
        <v>0.13</v>
      </c>
      <c r="S661" s="139">
        <f t="shared" si="252"/>
        <v>57763.898522187308</v>
      </c>
      <c r="T661" s="428"/>
      <c r="U661" s="147">
        <f t="shared" si="253"/>
        <v>57763.898522187308</v>
      </c>
      <c r="V661" s="290"/>
      <c r="W661" s="115"/>
      <c r="X661" s="116"/>
      <c r="Y661" s="116"/>
      <c r="Z661" s="116"/>
      <c r="AA661" s="116"/>
      <c r="AB661" s="116" t="s">
        <v>115</v>
      </c>
      <c r="AC661" s="116"/>
      <c r="AD661" s="117"/>
      <c r="AE661" s="296"/>
      <c r="AF661" s="124" t="str">
        <f t="shared" si="255"/>
        <v/>
      </c>
      <c r="AG661" s="125" t="str">
        <f t="shared" si="256"/>
        <v/>
      </c>
      <c r="AH661" s="125" t="str">
        <f t="shared" si="257"/>
        <v/>
      </c>
      <c r="AI661" s="125" t="str">
        <f t="shared" si="258"/>
        <v/>
      </c>
      <c r="AJ661" s="125" t="str">
        <f t="shared" si="259"/>
        <v/>
      </c>
      <c r="AK661" s="125">
        <f t="shared" ca="1" si="260"/>
        <v>1398.8708803462232</v>
      </c>
      <c r="AL661" s="125" t="str">
        <f t="shared" si="261"/>
        <v/>
      </c>
      <c r="AM661" s="126" t="str">
        <f t="shared" si="262"/>
        <v/>
      </c>
      <c r="AN661" s="342">
        <f t="shared" ca="1" si="263"/>
        <v>1398.8708803462232</v>
      </c>
      <c r="AO661" s="290"/>
      <c r="AP661" s="503" t="str">
        <f t="shared" si="264"/>
        <v/>
      </c>
      <c r="AQ661" s="504" t="str">
        <f t="shared" si="265"/>
        <v/>
      </c>
      <c r="AR661" s="504" t="str">
        <f t="shared" si="266"/>
        <v/>
      </c>
      <c r="AS661" s="504" t="str">
        <f t="shared" si="267"/>
        <v/>
      </c>
      <c r="AT661" s="504" t="str">
        <f t="shared" si="268"/>
        <v/>
      </c>
      <c r="AU661" s="504">
        <f t="shared" ca="1" si="269"/>
        <v>57763.898522187308</v>
      </c>
      <c r="AV661" s="504" t="str">
        <f t="shared" si="270"/>
        <v/>
      </c>
      <c r="AW661" s="504" t="str">
        <f t="shared" si="271"/>
        <v/>
      </c>
      <c r="AX661" s="507">
        <f t="shared" ca="1" si="272"/>
        <v>57763.898522187308</v>
      </c>
      <c r="AY661" s="290"/>
    </row>
    <row r="662" spans="1:51" x14ac:dyDescent="0.35">
      <c r="A662" s="290"/>
      <c r="B662" s="476" t="s">
        <v>874</v>
      </c>
      <c r="C662" s="477" t="s">
        <v>3095</v>
      </c>
      <c r="D662" s="103" t="s">
        <v>254</v>
      </c>
      <c r="E662" s="103"/>
      <c r="F662" s="360" t="s">
        <v>1035</v>
      </c>
      <c r="G662" s="360">
        <v>450</v>
      </c>
      <c r="H662" s="360"/>
      <c r="I662" s="360" t="s">
        <v>251</v>
      </c>
      <c r="J662" s="104"/>
      <c r="K662" s="431">
        <v>25.110099999999999</v>
      </c>
      <c r="L662" s="138" t="str">
        <f t="shared" si="273"/>
        <v/>
      </c>
      <c r="M662" s="139">
        <f t="shared" ref="M662:M716" si="275">IFERROR(L662*J662,0)</f>
        <v>0</v>
      </c>
      <c r="N662" s="140">
        <f t="shared" si="274"/>
        <v>1163.0714802465704</v>
      </c>
      <c r="O662" s="337">
        <f t="shared" si="254"/>
        <v>29204.841176139409</v>
      </c>
      <c r="P662" s="109">
        <v>1</v>
      </c>
      <c r="Q662" s="143">
        <f t="shared" ref="Q662:Q716" si="276">O662*P662</f>
        <v>29204.841176139409</v>
      </c>
      <c r="R662" s="111">
        <v>0.13</v>
      </c>
      <c r="S662" s="139">
        <f t="shared" ref="S662:S716" si="277">Q662*(1+R662)</f>
        <v>33001.470529037528</v>
      </c>
      <c r="T662" s="428"/>
      <c r="U662" s="147">
        <f t="shared" ref="U662:U716" si="278">(S662*(1-T662))+M662</f>
        <v>33001.470529037528</v>
      </c>
      <c r="V662" s="290"/>
      <c r="W662" s="115"/>
      <c r="X662" s="116"/>
      <c r="Y662" s="116"/>
      <c r="Z662" s="116" t="s">
        <v>115</v>
      </c>
      <c r="AA662" s="116"/>
      <c r="AB662" s="116"/>
      <c r="AC662" s="116"/>
      <c r="AD662" s="117"/>
      <c r="AE662" s="296"/>
      <c r="AF662" s="124" t="str">
        <f t="shared" si="255"/>
        <v/>
      </c>
      <c r="AG662" s="125" t="str">
        <f t="shared" si="256"/>
        <v/>
      </c>
      <c r="AH662" s="125" t="str">
        <f t="shared" si="257"/>
        <v/>
      </c>
      <c r="AI662" s="125">
        <f t="shared" ca="1" si="258"/>
        <v>4804.0113505125973</v>
      </c>
      <c r="AJ662" s="125" t="str">
        <f t="shared" si="259"/>
        <v/>
      </c>
      <c r="AK662" s="125" t="str">
        <f t="shared" si="260"/>
        <v/>
      </c>
      <c r="AL662" s="125" t="str">
        <f t="shared" si="261"/>
        <v/>
      </c>
      <c r="AM662" s="126" t="str">
        <f t="shared" si="262"/>
        <v/>
      </c>
      <c r="AN662" s="342">
        <f t="shared" ca="1" si="263"/>
        <v>4804.0113505125973</v>
      </c>
      <c r="AO662" s="290"/>
      <c r="AP662" s="503" t="str">
        <f t="shared" si="264"/>
        <v/>
      </c>
      <c r="AQ662" s="504" t="str">
        <f t="shared" si="265"/>
        <v/>
      </c>
      <c r="AR662" s="504" t="str">
        <f t="shared" si="266"/>
        <v/>
      </c>
      <c r="AS662" s="504">
        <f t="shared" ca="1" si="267"/>
        <v>33001.470529037528</v>
      </c>
      <c r="AT662" s="504" t="str">
        <f t="shared" si="268"/>
        <v/>
      </c>
      <c r="AU662" s="504" t="str">
        <f t="shared" si="269"/>
        <v/>
      </c>
      <c r="AV662" s="504" t="str">
        <f t="shared" si="270"/>
        <v/>
      </c>
      <c r="AW662" s="504" t="str">
        <f t="shared" si="271"/>
        <v/>
      </c>
      <c r="AX662" s="507">
        <f t="shared" ca="1" si="272"/>
        <v>33001.470529037528</v>
      </c>
      <c r="AY662" s="290"/>
    </row>
    <row r="663" spans="1:51" x14ac:dyDescent="0.35">
      <c r="A663" s="290"/>
      <c r="B663" s="476">
        <v>102</v>
      </c>
      <c r="C663" s="477" t="e">
        <v>#N/A</v>
      </c>
      <c r="D663" s="103" t="s">
        <v>254</v>
      </c>
      <c r="E663" s="103"/>
      <c r="F663" s="360" t="s">
        <v>1035</v>
      </c>
      <c r="G663" s="360">
        <v>300</v>
      </c>
      <c r="H663" s="360"/>
      <c r="I663" s="360" t="s">
        <v>249</v>
      </c>
      <c r="J663" s="104"/>
      <c r="K663" s="431">
        <v>562.55100000000004</v>
      </c>
      <c r="L663" s="138" t="str">
        <f t="shared" si="273"/>
        <v/>
      </c>
      <c r="M663" s="139">
        <f t="shared" si="275"/>
        <v>0</v>
      </c>
      <c r="N663" s="140">
        <f t="shared" si="274"/>
        <v>692.70147300228837</v>
      </c>
      <c r="O663" s="337">
        <f t="shared" si="254"/>
        <v>389679.90633891034</v>
      </c>
      <c r="P663" s="109">
        <v>1</v>
      </c>
      <c r="Q663" s="143">
        <f t="shared" si="276"/>
        <v>389679.90633891034</v>
      </c>
      <c r="R663" s="111">
        <v>0.13</v>
      </c>
      <c r="S663" s="139">
        <f t="shared" si="277"/>
        <v>440338.29416296864</v>
      </c>
      <c r="T663" s="428"/>
      <c r="U663" s="147">
        <f t="shared" si="278"/>
        <v>440338.29416296864</v>
      </c>
      <c r="V663" s="290"/>
      <c r="W663" s="115"/>
      <c r="X663" s="116" t="s">
        <v>115</v>
      </c>
      <c r="Y663" s="116"/>
      <c r="Z663" s="116"/>
      <c r="AA663" s="116"/>
      <c r="AB663" s="116"/>
      <c r="AC663" s="116"/>
      <c r="AD663" s="117"/>
      <c r="AE663" s="296"/>
      <c r="AF663" s="124" t="str">
        <f t="shared" si="255"/>
        <v/>
      </c>
      <c r="AG663" s="125">
        <f t="shared" ca="1" si="256"/>
        <v>16150.853740115352</v>
      </c>
      <c r="AH663" s="125" t="str">
        <f t="shared" si="257"/>
        <v/>
      </c>
      <c r="AI663" s="125" t="str">
        <f t="shared" si="258"/>
        <v/>
      </c>
      <c r="AJ663" s="125" t="str">
        <f t="shared" si="259"/>
        <v/>
      </c>
      <c r="AK663" s="125" t="str">
        <f t="shared" si="260"/>
        <v/>
      </c>
      <c r="AL663" s="125" t="str">
        <f t="shared" si="261"/>
        <v/>
      </c>
      <c r="AM663" s="126" t="str">
        <f t="shared" si="262"/>
        <v/>
      </c>
      <c r="AN663" s="342">
        <f t="shared" ca="1" si="263"/>
        <v>16150.853740115352</v>
      </c>
      <c r="AO663" s="290"/>
      <c r="AP663" s="503" t="str">
        <f t="shared" si="264"/>
        <v/>
      </c>
      <c r="AQ663" s="504">
        <f t="shared" ca="1" si="265"/>
        <v>440338.29416296864</v>
      </c>
      <c r="AR663" s="504" t="str">
        <f t="shared" si="266"/>
        <v/>
      </c>
      <c r="AS663" s="504" t="str">
        <f t="shared" si="267"/>
        <v/>
      </c>
      <c r="AT663" s="504" t="str">
        <f t="shared" si="268"/>
        <v/>
      </c>
      <c r="AU663" s="504" t="str">
        <f t="shared" si="269"/>
        <v/>
      </c>
      <c r="AV663" s="504" t="str">
        <f t="shared" si="270"/>
        <v/>
      </c>
      <c r="AW663" s="504" t="str">
        <f t="shared" si="271"/>
        <v/>
      </c>
      <c r="AX663" s="507">
        <f t="shared" ca="1" si="272"/>
        <v>440338.29416296864</v>
      </c>
      <c r="AY663" s="290"/>
    </row>
    <row r="664" spans="1:51" x14ac:dyDescent="0.35">
      <c r="A664" s="290"/>
      <c r="B664" s="476" t="s">
        <v>1578</v>
      </c>
      <c r="C664" s="477" t="s">
        <v>3110</v>
      </c>
      <c r="D664" s="103" t="s">
        <v>254</v>
      </c>
      <c r="E664" s="103"/>
      <c r="F664" s="360" t="s">
        <v>1035</v>
      </c>
      <c r="G664" s="360">
        <v>200</v>
      </c>
      <c r="H664" s="360"/>
      <c r="I664" s="360" t="s">
        <v>246</v>
      </c>
      <c r="J664" s="104"/>
      <c r="K664" s="431">
        <v>184.49600000000001</v>
      </c>
      <c r="L664" s="138" t="str">
        <f t="shared" si="273"/>
        <v/>
      </c>
      <c r="M664" s="139">
        <f t="shared" si="275"/>
        <v>0</v>
      </c>
      <c r="N664" s="140">
        <f t="shared" si="274"/>
        <v>336.63763059084124</v>
      </c>
      <c r="O664" s="337">
        <f t="shared" si="254"/>
        <v>62108.296293487845</v>
      </c>
      <c r="P664" s="109">
        <v>1</v>
      </c>
      <c r="Q664" s="143">
        <f t="shared" si="276"/>
        <v>62108.296293487845</v>
      </c>
      <c r="R664" s="111">
        <v>0.13</v>
      </c>
      <c r="S664" s="139">
        <f t="shared" si="277"/>
        <v>70182.374811641261</v>
      </c>
      <c r="T664" s="428"/>
      <c r="U664" s="147">
        <f t="shared" si="278"/>
        <v>70182.374811641261</v>
      </c>
      <c r="V664" s="290"/>
      <c r="W664" s="115"/>
      <c r="X664" s="116"/>
      <c r="Y664" s="116"/>
      <c r="Z664" s="116"/>
      <c r="AA664" s="116"/>
      <c r="AB664" s="116" t="s">
        <v>115</v>
      </c>
      <c r="AC664" s="116"/>
      <c r="AD664" s="117"/>
      <c r="AE664" s="296"/>
      <c r="AF664" s="124" t="str">
        <f t="shared" si="255"/>
        <v/>
      </c>
      <c r="AG664" s="125" t="str">
        <f t="shared" si="256"/>
        <v/>
      </c>
      <c r="AH664" s="125" t="str">
        <f t="shared" si="257"/>
        <v/>
      </c>
      <c r="AI664" s="125" t="str">
        <f t="shared" si="258"/>
        <v/>
      </c>
      <c r="AJ664" s="125" t="str">
        <f t="shared" si="259"/>
        <v/>
      </c>
      <c r="AK664" s="125">
        <f t="shared" ca="1" si="260"/>
        <v>1398.8708803462232</v>
      </c>
      <c r="AL664" s="125" t="str">
        <f t="shared" si="261"/>
        <v/>
      </c>
      <c r="AM664" s="126" t="str">
        <f t="shared" si="262"/>
        <v/>
      </c>
      <c r="AN664" s="342">
        <f t="shared" ca="1" si="263"/>
        <v>1398.8708803462232</v>
      </c>
      <c r="AO664" s="290"/>
      <c r="AP664" s="503" t="str">
        <f t="shared" si="264"/>
        <v/>
      </c>
      <c r="AQ664" s="504" t="str">
        <f t="shared" si="265"/>
        <v/>
      </c>
      <c r="AR664" s="504" t="str">
        <f t="shared" si="266"/>
        <v/>
      </c>
      <c r="AS664" s="504" t="str">
        <f t="shared" si="267"/>
        <v/>
      </c>
      <c r="AT664" s="504" t="str">
        <f t="shared" si="268"/>
        <v/>
      </c>
      <c r="AU664" s="504">
        <f t="shared" ca="1" si="269"/>
        <v>70182.374811641261</v>
      </c>
      <c r="AV664" s="504" t="str">
        <f t="shared" si="270"/>
        <v/>
      </c>
      <c r="AW664" s="504" t="str">
        <f t="shared" si="271"/>
        <v/>
      </c>
      <c r="AX664" s="507">
        <f t="shared" ca="1" si="272"/>
        <v>70182.374811641261</v>
      </c>
      <c r="AY664" s="290"/>
    </row>
    <row r="665" spans="1:51" x14ac:dyDescent="0.35">
      <c r="A665" s="290"/>
      <c r="B665" s="476">
        <v>20</v>
      </c>
      <c r="C665" s="477" t="e">
        <v>#N/A</v>
      </c>
      <c r="D665" s="103" t="s">
        <v>254</v>
      </c>
      <c r="E665" s="103"/>
      <c r="F665" s="360" t="s">
        <v>1035</v>
      </c>
      <c r="G665" s="360">
        <v>300</v>
      </c>
      <c r="H665" s="360"/>
      <c r="I665" s="360" t="s">
        <v>249</v>
      </c>
      <c r="J665" s="104"/>
      <c r="K665" s="431">
        <v>684.19</v>
      </c>
      <c r="L665" s="138" t="str">
        <f t="shared" si="273"/>
        <v/>
      </c>
      <c r="M665" s="139">
        <f t="shared" si="275"/>
        <v>0</v>
      </c>
      <c r="N665" s="140">
        <f t="shared" si="274"/>
        <v>692.70147300228837</v>
      </c>
      <c r="O665" s="337">
        <f t="shared" si="254"/>
        <v>473939.42081343569</v>
      </c>
      <c r="P665" s="109">
        <v>1</v>
      </c>
      <c r="Q665" s="143">
        <f t="shared" si="276"/>
        <v>473939.42081343569</v>
      </c>
      <c r="R665" s="111">
        <v>0.13</v>
      </c>
      <c r="S665" s="139">
        <f t="shared" si="277"/>
        <v>535551.54551918223</v>
      </c>
      <c r="T665" s="428"/>
      <c r="U665" s="147">
        <f t="shared" si="278"/>
        <v>535551.54551918223</v>
      </c>
      <c r="V665" s="290"/>
      <c r="W665" s="115"/>
      <c r="X665" s="116" t="s">
        <v>115</v>
      </c>
      <c r="Y665" s="116"/>
      <c r="Z665" s="116"/>
      <c r="AA665" s="116"/>
      <c r="AB665" s="116"/>
      <c r="AC665" s="116"/>
      <c r="AD665" s="117"/>
      <c r="AE665" s="296"/>
      <c r="AF665" s="124" t="str">
        <f t="shared" si="255"/>
        <v/>
      </c>
      <c r="AG665" s="125">
        <f t="shared" ca="1" si="256"/>
        <v>16150.853740115352</v>
      </c>
      <c r="AH665" s="125" t="str">
        <f t="shared" si="257"/>
        <v/>
      </c>
      <c r="AI665" s="125" t="str">
        <f t="shared" si="258"/>
        <v/>
      </c>
      <c r="AJ665" s="125" t="str">
        <f t="shared" si="259"/>
        <v/>
      </c>
      <c r="AK665" s="125" t="str">
        <f t="shared" si="260"/>
        <v/>
      </c>
      <c r="AL665" s="125" t="str">
        <f t="shared" si="261"/>
        <v/>
      </c>
      <c r="AM665" s="126" t="str">
        <f t="shared" si="262"/>
        <v/>
      </c>
      <c r="AN665" s="342">
        <f t="shared" ca="1" si="263"/>
        <v>16150.853740115352</v>
      </c>
      <c r="AO665" s="290"/>
      <c r="AP665" s="503" t="str">
        <f t="shared" si="264"/>
        <v/>
      </c>
      <c r="AQ665" s="504">
        <f t="shared" ca="1" si="265"/>
        <v>535551.54551918223</v>
      </c>
      <c r="AR665" s="504" t="str">
        <f t="shared" si="266"/>
        <v/>
      </c>
      <c r="AS665" s="504" t="str">
        <f t="shared" si="267"/>
        <v/>
      </c>
      <c r="AT665" s="504" t="str">
        <f t="shared" si="268"/>
        <v/>
      </c>
      <c r="AU665" s="504" t="str">
        <f t="shared" si="269"/>
        <v/>
      </c>
      <c r="AV665" s="504" t="str">
        <f t="shared" si="270"/>
        <v/>
      </c>
      <c r="AW665" s="504" t="str">
        <f t="shared" si="271"/>
        <v/>
      </c>
      <c r="AX665" s="507">
        <f t="shared" ca="1" si="272"/>
        <v>535551.54551918223</v>
      </c>
      <c r="AY665" s="290"/>
    </row>
    <row r="666" spans="1:51" x14ac:dyDescent="0.35">
      <c r="A666" s="290"/>
      <c r="B666" s="476">
        <v>103</v>
      </c>
      <c r="C666" s="477" t="e">
        <v>#N/A</v>
      </c>
      <c r="D666" s="103" t="s">
        <v>254</v>
      </c>
      <c r="E666" s="103"/>
      <c r="F666" s="360" t="s">
        <v>1035</v>
      </c>
      <c r="G666" s="360">
        <v>450</v>
      </c>
      <c r="H666" s="360"/>
      <c r="I666" s="360" t="s">
        <v>251</v>
      </c>
      <c r="J666" s="104"/>
      <c r="K666" s="431">
        <v>67.556299999999993</v>
      </c>
      <c r="L666" s="138" t="str">
        <f t="shared" si="273"/>
        <v/>
      </c>
      <c r="M666" s="139">
        <f t="shared" si="275"/>
        <v>0</v>
      </c>
      <c r="N666" s="140">
        <f t="shared" si="274"/>
        <v>1163.0714802465704</v>
      </c>
      <c r="O666" s="337">
        <f t="shared" si="254"/>
        <v>78572.805840981382</v>
      </c>
      <c r="P666" s="109">
        <v>1</v>
      </c>
      <c r="Q666" s="143">
        <f t="shared" si="276"/>
        <v>78572.805840981382</v>
      </c>
      <c r="R666" s="111">
        <v>0.13</v>
      </c>
      <c r="S666" s="139">
        <f t="shared" si="277"/>
        <v>88787.270600308955</v>
      </c>
      <c r="T666" s="428"/>
      <c r="U666" s="147">
        <f t="shared" si="278"/>
        <v>88787.270600308955</v>
      </c>
      <c r="V666" s="290"/>
      <c r="W666" s="115"/>
      <c r="X666" s="116"/>
      <c r="Y666" s="116"/>
      <c r="Z666" s="116"/>
      <c r="AA666" s="116" t="s">
        <v>115</v>
      </c>
      <c r="AB666" s="116"/>
      <c r="AC666" s="116"/>
      <c r="AD666" s="117"/>
      <c r="AE666" s="296"/>
      <c r="AF666" s="124" t="str">
        <f t="shared" si="255"/>
        <v/>
      </c>
      <c r="AG666" s="125" t="str">
        <f t="shared" si="256"/>
        <v/>
      </c>
      <c r="AH666" s="125" t="str">
        <f t="shared" si="257"/>
        <v/>
      </c>
      <c r="AI666" s="125" t="str">
        <f t="shared" si="258"/>
        <v/>
      </c>
      <c r="AJ666" s="125">
        <f t="shared" ca="1" si="259"/>
        <v>1722.8586382543533</v>
      </c>
      <c r="AK666" s="125" t="str">
        <f t="shared" si="260"/>
        <v/>
      </c>
      <c r="AL666" s="125" t="str">
        <f t="shared" si="261"/>
        <v/>
      </c>
      <c r="AM666" s="126" t="str">
        <f t="shared" si="262"/>
        <v/>
      </c>
      <c r="AN666" s="342">
        <f t="shared" ca="1" si="263"/>
        <v>1722.8586382543533</v>
      </c>
      <c r="AO666" s="290"/>
      <c r="AP666" s="503" t="str">
        <f t="shared" si="264"/>
        <v/>
      </c>
      <c r="AQ666" s="504" t="str">
        <f t="shared" si="265"/>
        <v/>
      </c>
      <c r="AR666" s="504" t="str">
        <f t="shared" si="266"/>
        <v/>
      </c>
      <c r="AS666" s="504" t="str">
        <f t="shared" si="267"/>
        <v/>
      </c>
      <c r="AT666" s="504">
        <f t="shared" ca="1" si="268"/>
        <v>88787.270600308955</v>
      </c>
      <c r="AU666" s="504" t="str">
        <f t="shared" si="269"/>
        <v/>
      </c>
      <c r="AV666" s="504" t="str">
        <f t="shared" si="270"/>
        <v/>
      </c>
      <c r="AW666" s="504" t="str">
        <f t="shared" si="271"/>
        <v/>
      </c>
      <c r="AX666" s="507">
        <f t="shared" ca="1" si="272"/>
        <v>88787.270600308955</v>
      </c>
      <c r="AY666" s="290"/>
    </row>
    <row r="667" spans="1:51" x14ac:dyDescent="0.35">
      <c r="A667" s="290"/>
      <c r="B667" s="476">
        <v>104</v>
      </c>
      <c r="C667" s="477" t="e">
        <v>#N/A</v>
      </c>
      <c r="D667" s="103" t="s">
        <v>254</v>
      </c>
      <c r="E667" s="103"/>
      <c r="F667" s="360" t="s">
        <v>1035</v>
      </c>
      <c r="G667" s="360">
        <v>450</v>
      </c>
      <c r="H667" s="360"/>
      <c r="I667" s="360" t="s">
        <v>251</v>
      </c>
      <c r="J667" s="104"/>
      <c r="K667" s="431">
        <v>67.556299999999993</v>
      </c>
      <c r="L667" s="138" t="str">
        <f t="shared" si="273"/>
        <v/>
      </c>
      <c r="M667" s="139">
        <f t="shared" si="275"/>
        <v>0</v>
      </c>
      <c r="N667" s="140">
        <f t="shared" si="274"/>
        <v>1163.0714802465704</v>
      </c>
      <c r="O667" s="337">
        <f t="shared" si="254"/>
        <v>78572.805840981382</v>
      </c>
      <c r="P667" s="109">
        <v>1</v>
      </c>
      <c r="Q667" s="143">
        <f t="shared" si="276"/>
        <v>78572.805840981382</v>
      </c>
      <c r="R667" s="111">
        <v>0.13</v>
      </c>
      <c r="S667" s="139">
        <f t="shared" si="277"/>
        <v>88787.270600308955</v>
      </c>
      <c r="T667" s="428"/>
      <c r="U667" s="147">
        <f t="shared" si="278"/>
        <v>88787.270600308955</v>
      </c>
      <c r="V667" s="290"/>
      <c r="W667" s="115"/>
      <c r="X667" s="116"/>
      <c r="Y667" s="116"/>
      <c r="Z667" s="116"/>
      <c r="AA667" s="116" t="s">
        <v>115</v>
      </c>
      <c r="AB667" s="116"/>
      <c r="AC667" s="116"/>
      <c r="AD667" s="117"/>
      <c r="AE667" s="296"/>
      <c r="AF667" s="124" t="str">
        <f t="shared" si="255"/>
        <v/>
      </c>
      <c r="AG667" s="125" t="str">
        <f t="shared" si="256"/>
        <v/>
      </c>
      <c r="AH667" s="125" t="str">
        <f t="shared" si="257"/>
        <v/>
      </c>
      <c r="AI667" s="125" t="str">
        <f t="shared" si="258"/>
        <v/>
      </c>
      <c r="AJ667" s="125">
        <f t="shared" ca="1" si="259"/>
        <v>1722.8586382543533</v>
      </c>
      <c r="AK667" s="125" t="str">
        <f t="shared" si="260"/>
        <v/>
      </c>
      <c r="AL667" s="125" t="str">
        <f t="shared" si="261"/>
        <v/>
      </c>
      <c r="AM667" s="126" t="str">
        <f t="shared" si="262"/>
        <v/>
      </c>
      <c r="AN667" s="342">
        <f t="shared" ca="1" si="263"/>
        <v>1722.8586382543533</v>
      </c>
      <c r="AO667" s="290"/>
      <c r="AP667" s="503" t="str">
        <f t="shared" si="264"/>
        <v/>
      </c>
      <c r="AQ667" s="504" t="str">
        <f t="shared" si="265"/>
        <v/>
      </c>
      <c r="AR667" s="504" t="str">
        <f t="shared" si="266"/>
        <v/>
      </c>
      <c r="AS667" s="504" t="str">
        <f t="shared" si="267"/>
        <v/>
      </c>
      <c r="AT667" s="504">
        <f t="shared" ca="1" si="268"/>
        <v>88787.270600308955</v>
      </c>
      <c r="AU667" s="504" t="str">
        <f t="shared" si="269"/>
        <v/>
      </c>
      <c r="AV667" s="504" t="str">
        <f t="shared" si="270"/>
        <v/>
      </c>
      <c r="AW667" s="504" t="str">
        <f t="shared" si="271"/>
        <v/>
      </c>
      <c r="AX667" s="507">
        <f t="shared" ca="1" si="272"/>
        <v>88787.270600308955</v>
      </c>
      <c r="AY667" s="290"/>
    </row>
    <row r="668" spans="1:51" x14ac:dyDescent="0.35">
      <c r="A668" s="290"/>
      <c r="B668" s="476">
        <v>105</v>
      </c>
      <c r="C668" s="477" t="e">
        <v>#N/A</v>
      </c>
      <c r="D668" s="103" t="s">
        <v>254</v>
      </c>
      <c r="E668" s="103"/>
      <c r="F668" s="360" t="s">
        <v>1035</v>
      </c>
      <c r="G668" s="360">
        <v>450</v>
      </c>
      <c r="H668" s="360"/>
      <c r="I668" s="360" t="s">
        <v>251</v>
      </c>
      <c r="J668" s="104"/>
      <c r="K668" s="431">
        <v>197.107</v>
      </c>
      <c r="L668" s="138" t="str">
        <f t="shared" si="273"/>
        <v/>
      </c>
      <c r="M668" s="139">
        <f t="shared" si="275"/>
        <v>0</v>
      </c>
      <c r="N668" s="140">
        <f t="shared" si="274"/>
        <v>1163.0714802465704</v>
      </c>
      <c r="O668" s="337">
        <f t="shared" si="254"/>
        <v>229249.53025696077</v>
      </c>
      <c r="P668" s="109">
        <v>1</v>
      </c>
      <c r="Q668" s="143">
        <f t="shared" si="276"/>
        <v>229249.53025696077</v>
      </c>
      <c r="R668" s="111">
        <v>0.13</v>
      </c>
      <c r="S668" s="139">
        <f t="shared" si="277"/>
        <v>259051.96919036566</v>
      </c>
      <c r="T668" s="428"/>
      <c r="U668" s="147">
        <f t="shared" si="278"/>
        <v>259051.96919036566</v>
      </c>
      <c r="V668" s="290"/>
      <c r="W668" s="115"/>
      <c r="X668" s="116"/>
      <c r="Y668" s="116"/>
      <c r="Z668" s="116"/>
      <c r="AA668" s="116" t="s">
        <v>115</v>
      </c>
      <c r="AB668" s="116"/>
      <c r="AC668" s="116"/>
      <c r="AD668" s="117"/>
      <c r="AE668" s="296"/>
      <c r="AF668" s="124" t="str">
        <f t="shared" si="255"/>
        <v/>
      </c>
      <c r="AG668" s="125" t="str">
        <f t="shared" si="256"/>
        <v/>
      </c>
      <c r="AH668" s="125" t="str">
        <f t="shared" si="257"/>
        <v/>
      </c>
      <c r="AI668" s="125" t="str">
        <f t="shared" si="258"/>
        <v/>
      </c>
      <c r="AJ668" s="125">
        <f t="shared" ca="1" si="259"/>
        <v>1722.8586382543533</v>
      </c>
      <c r="AK668" s="125" t="str">
        <f t="shared" si="260"/>
        <v/>
      </c>
      <c r="AL668" s="125" t="str">
        <f t="shared" si="261"/>
        <v/>
      </c>
      <c r="AM668" s="126" t="str">
        <f t="shared" si="262"/>
        <v/>
      </c>
      <c r="AN668" s="342">
        <f t="shared" ca="1" si="263"/>
        <v>1722.8586382543533</v>
      </c>
      <c r="AO668" s="290"/>
      <c r="AP668" s="503" t="str">
        <f t="shared" si="264"/>
        <v/>
      </c>
      <c r="AQ668" s="504" t="str">
        <f t="shared" si="265"/>
        <v/>
      </c>
      <c r="AR668" s="504" t="str">
        <f t="shared" si="266"/>
        <v/>
      </c>
      <c r="AS668" s="504" t="str">
        <f t="shared" si="267"/>
        <v/>
      </c>
      <c r="AT668" s="504">
        <f t="shared" ca="1" si="268"/>
        <v>259051.96919036566</v>
      </c>
      <c r="AU668" s="504" t="str">
        <f t="shared" si="269"/>
        <v/>
      </c>
      <c r="AV668" s="504" t="str">
        <f t="shared" si="270"/>
        <v/>
      </c>
      <c r="AW668" s="504" t="str">
        <f t="shared" si="271"/>
        <v/>
      </c>
      <c r="AX668" s="507">
        <f t="shared" ca="1" si="272"/>
        <v>259051.96919036566</v>
      </c>
      <c r="AY668" s="290"/>
    </row>
    <row r="669" spans="1:51" x14ac:dyDescent="0.35">
      <c r="A669" s="290"/>
      <c r="B669" s="476">
        <v>106</v>
      </c>
      <c r="C669" s="477" t="e">
        <v>#N/A</v>
      </c>
      <c r="D669" s="103" t="s">
        <v>254</v>
      </c>
      <c r="E669" s="103"/>
      <c r="F669" s="360" t="s">
        <v>1035</v>
      </c>
      <c r="G669" s="360">
        <v>375</v>
      </c>
      <c r="H669" s="360"/>
      <c r="I669" s="360" t="s">
        <v>250</v>
      </c>
      <c r="J669" s="104"/>
      <c r="K669" s="431">
        <v>512.548</v>
      </c>
      <c r="L669" s="138" t="str">
        <f t="shared" si="273"/>
        <v/>
      </c>
      <c r="M669" s="139">
        <f t="shared" si="275"/>
        <v>0</v>
      </c>
      <c r="N669" s="140">
        <f t="shared" si="274"/>
        <v>900.7759335185624</v>
      </c>
      <c r="O669" s="337">
        <f t="shared" si="254"/>
        <v>461690.90317307215</v>
      </c>
      <c r="P669" s="109">
        <v>1</v>
      </c>
      <c r="Q669" s="143">
        <f t="shared" si="276"/>
        <v>461690.90317307215</v>
      </c>
      <c r="R669" s="111">
        <v>0.13</v>
      </c>
      <c r="S669" s="139">
        <f t="shared" si="277"/>
        <v>521710.72058557149</v>
      </c>
      <c r="T669" s="428"/>
      <c r="U669" s="147">
        <f t="shared" si="278"/>
        <v>521710.72058557149</v>
      </c>
      <c r="V669" s="290"/>
      <c r="W669" s="115"/>
      <c r="X669" s="116"/>
      <c r="Y669" s="116"/>
      <c r="Z669" s="116"/>
      <c r="AA669" s="116" t="s">
        <v>115</v>
      </c>
      <c r="AB669" s="116"/>
      <c r="AC669" s="116"/>
      <c r="AD669" s="117"/>
      <c r="AE669" s="296"/>
      <c r="AF669" s="124" t="str">
        <f t="shared" si="255"/>
        <v/>
      </c>
      <c r="AG669" s="125" t="str">
        <f t="shared" si="256"/>
        <v/>
      </c>
      <c r="AH669" s="125" t="str">
        <f t="shared" si="257"/>
        <v/>
      </c>
      <c r="AI669" s="125" t="str">
        <f t="shared" si="258"/>
        <v/>
      </c>
      <c r="AJ669" s="125">
        <f t="shared" ca="1" si="259"/>
        <v>1722.8586382543533</v>
      </c>
      <c r="AK669" s="125" t="str">
        <f t="shared" si="260"/>
        <v/>
      </c>
      <c r="AL669" s="125" t="str">
        <f t="shared" si="261"/>
        <v/>
      </c>
      <c r="AM669" s="126" t="str">
        <f t="shared" si="262"/>
        <v/>
      </c>
      <c r="AN669" s="342">
        <f t="shared" ca="1" si="263"/>
        <v>1722.8586382543533</v>
      </c>
      <c r="AO669" s="290"/>
      <c r="AP669" s="503" t="str">
        <f t="shared" si="264"/>
        <v/>
      </c>
      <c r="AQ669" s="504" t="str">
        <f t="shared" si="265"/>
        <v/>
      </c>
      <c r="AR669" s="504" t="str">
        <f t="shared" si="266"/>
        <v/>
      </c>
      <c r="AS669" s="504" t="str">
        <f t="shared" si="267"/>
        <v/>
      </c>
      <c r="AT669" s="504">
        <f t="shared" ca="1" si="268"/>
        <v>521710.72058557149</v>
      </c>
      <c r="AU669" s="504" t="str">
        <f t="shared" si="269"/>
        <v/>
      </c>
      <c r="AV669" s="504" t="str">
        <f t="shared" si="270"/>
        <v/>
      </c>
      <c r="AW669" s="504" t="str">
        <f t="shared" si="271"/>
        <v/>
      </c>
      <c r="AX669" s="507">
        <f t="shared" ca="1" si="272"/>
        <v>521710.72058557149</v>
      </c>
      <c r="AY669" s="290"/>
    </row>
    <row r="670" spans="1:51" x14ac:dyDescent="0.35">
      <c r="A670" s="290"/>
      <c r="B670" s="476">
        <v>107</v>
      </c>
      <c r="C670" s="477" t="e">
        <v>#N/A</v>
      </c>
      <c r="D670" s="103" t="s">
        <v>254</v>
      </c>
      <c r="E670" s="103"/>
      <c r="F670" s="360" t="s">
        <v>1035</v>
      </c>
      <c r="G670" s="360">
        <v>300</v>
      </c>
      <c r="H670" s="360"/>
      <c r="I670" s="360" t="s">
        <v>249</v>
      </c>
      <c r="J670" s="104"/>
      <c r="K670" s="431">
        <v>49.675899999999999</v>
      </c>
      <c r="L670" s="138" t="str">
        <f t="shared" si="273"/>
        <v/>
      </c>
      <c r="M670" s="139">
        <f t="shared" si="275"/>
        <v>0</v>
      </c>
      <c r="N670" s="140">
        <f t="shared" si="274"/>
        <v>692.70147300228837</v>
      </c>
      <c r="O670" s="337">
        <f t="shared" si="254"/>
        <v>34410.569102714377</v>
      </c>
      <c r="P670" s="109">
        <v>1</v>
      </c>
      <c r="Q670" s="143">
        <f t="shared" si="276"/>
        <v>34410.569102714377</v>
      </c>
      <c r="R670" s="111">
        <v>0.13</v>
      </c>
      <c r="S670" s="139">
        <f t="shared" si="277"/>
        <v>38883.943086067244</v>
      </c>
      <c r="T670" s="428"/>
      <c r="U670" s="147">
        <f t="shared" si="278"/>
        <v>38883.943086067244</v>
      </c>
      <c r="V670" s="290"/>
      <c r="W670" s="115"/>
      <c r="X670" s="116"/>
      <c r="Y670" s="116"/>
      <c r="Z670" s="116"/>
      <c r="AA670" s="116" t="s">
        <v>115</v>
      </c>
      <c r="AB670" s="116"/>
      <c r="AC670" s="116"/>
      <c r="AD670" s="117"/>
      <c r="AE670" s="296"/>
      <c r="AF670" s="124" t="str">
        <f t="shared" si="255"/>
        <v/>
      </c>
      <c r="AG670" s="125" t="str">
        <f t="shared" si="256"/>
        <v/>
      </c>
      <c r="AH670" s="125" t="str">
        <f t="shared" si="257"/>
        <v/>
      </c>
      <c r="AI670" s="125" t="str">
        <f t="shared" si="258"/>
        <v/>
      </c>
      <c r="AJ670" s="125">
        <f t="shared" ca="1" si="259"/>
        <v>1722.8586382543533</v>
      </c>
      <c r="AK670" s="125" t="str">
        <f t="shared" si="260"/>
        <v/>
      </c>
      <c r="AL670" s="125" t="str">
        <f t="shared" si="261"/>
        <v/>
      </c>
      <c r="AM670" s="126" t="str">
        <f t="shared" si="262"/>
        <v/>
      </c>
      <c r="AN670" s="342">
        <f t="shared" ca="1" si="263"/>
        <v>1722.8586382543533</v>
      </c>
      <c r="AO670" s="290"/>
      <c r="AP670" s="503" t="str">
        <f t="shared" si="264"/>
        <v/>
      </c>
      <c r="AQ670" s="504" t="str">
        <f t="shared" si="265"/>
        <v/>
      </c>
      <c r="AR670" s="504" t="str">
        <f t="shared" si="266"/>
        <v/>
      </c>
      <c r="AS670" s="504" t="str">
        <f t="shared" si="267"/>
        <v/>
      </c>
      <c r="AT670" s="504">
        <f t="shared" ca="1" si="268"/>
        <v>38883.943086067244</v>
      </c>
      <c r="AU670" s="504" t="str">
        <f t="shared" si="269"/>
        <v/>
      </c>
      <c r="AV670" s="504" t="str">
        <f t="shared" si="270"/>
        <v/>
      </c>
      <c r="AW670" s="504" t="str">
        <f t="shared" si="271"/>
        <v/>
      </c>
      <c r="AX670" s="507">
        <f t="shared" ca="1" si="272"/>
        <v>38883.943086067244</v>
      </c>
      <c r="AY670" s="290"/>
    </row>
    <row r="671" spans="1:51" x14ac:dyDescent="0.35">
      <c r="A671" s="290"/>
      <c r="B671" s="476">
        <v>108</v>
      </c>
      <c r="C671" s="477" t="e">
        <v>#N/A</v>
      </c>
      <c r="D671" s="103" t="s">
        <v>254</v>
      </c>
      <c r="E671" s="103"/>
      <c r="F671" s="360" t="s">
        <v>1035</v>
      </c>
      <c r="G671" s="360">
        <v>300</v>
      </c>
      <c r="H671" s="360"/>
      <c r="I671" s="360" t="s">
        <v>249</v>
      </c>
      <c r="J671" s="104"/>
      <c r="K671" s="431">
        <v>102.02</v>
      </c>
      <c r="L671" s="138" t="str">
        <f t="shared" si="273"/>
        <v/>
      </c>
      <c r="M671" s="139">
        <f t="shared" si="275"/>
        <v>0</v>
      </c>
      <c r="N671" s="140">
        <f t="shared" si="274"/>
        <v>692.70147300228837</v>
      </c>
      <c r="O671" s="337">
        <f t="shared" si="254"/>
        <v>70669.40427569345</v>
      </c>
      <c r="P671" s="109">
        <v>1</v>
      </c>
      <c r="Q671" s="143">
        <f t="shared" si="276"/>
        <v>70669.40427569345</v>
      </c>
      <c r="R671" s="111">
        <v>0.13</v>
      </c>
      <c r="S671" s="139">
        <f t="shared" si="277"/>
        <v>79856.426831533594</v>
      </c>
      <c r="T671" s="428"/>
      <c r="U671" s="147">
        <f t="shared" si="278"/>
        <v>79856.426831533594</v>
      </c>
      <c r="V671" s="290"/>
      <c r="W671" s="115"/>
      <c r="X671" s="116"/>
      <c r="Y671" s="116"/>
      <c r="Z671" s="116"/>
      <c r="AA671" s="116" t="s">
        <v>115</v>
      </c>
      <c r="AB671" s="116"/>
      <c r="AC671" s="116"/>
      <c r="AD671" s="117"/>
      <c r="AE671" s="296"/>
      <c r="AF671" s="124" t="str">
        <f t="shared" si="255"/>
        <v/>
      </c>
      <c r="AG671" s="125" t="str">
        <f t="shared" si="256"/>
        <v/>
      </c>
      <c r="AH671" s="125" t="str">
        <f t="shared" si="257"/>
        <v/>
      </c>
      <c r="AI671" s="125" t="str">
        <f t="shared" si="258"/>
        <v/>
      </c>
      <c r="AJ671" s="125">
        <f t="shared" ca="1" si="259"/>
        <v>1722.8586382543533</v>
      </c>
      <c r="AK671" s="125" t="str">
        <f t="shared" si="260"/>
        <v/>
      </c>
      <c r="AL671" s="125" t="str">
        <f t="shared" si="261"/>
        <v/>
      </c>
      <c r="AM671" s="126" t="str">
        <f t="shared" si="262"/>
        <v/>
      </c>
      <c r="AN671" s="342">
        <f t="shared" ca="1" si="263"/>
        <v>1722.8586382543533</v>
      </c>
      <c r="AO671" s="290"/>
      <c r="AP671" s="503" t="str">
        <f t="shared" si="264"/>
        <v/>
      </c>
      <c r="AQ671" s="504" t="str">
        <f t="shared" si="265"/>
        <v/>
      </c>
      <c r="AR671" s="504" t="str">
        <f t="shared" si="266"/>
        <v/>
      </c>
      <c r="AS671" s="504" t="str">
        <f t="shared" si="267"/>
        <v/>
      </c>
      <c r="AT671" s="504">
        <f t="shared" ca="1" si="268"/>
        <v>79856.426831533594</v>
      </c>
      <c r="AU671" s="504" t="str">
        <f t="shared" si="269"/>
        <v/>
      </c>
      <c r="AV671" s="504" t="str">
        <f t="shared" si="270"/>
        <v/>
      </c>
      <c r="AW671" s="504" t="str">
        <f t="shared" si="271"/>
        <v/>
      </c>
      <c r="AX671" s="507">
        <f t="shared" ca="1" si="272"/>
        <v>79856.426831533594</v>
      </c>
      <c r="AY671" s="290"/>
    </row>
    <row r="672" spans="1:51" x14ac:dyDescent="0.35">
      <c r="A672" s="290"/>
      <c r="B672" s="476">
        <v>109</v>
      </c>
      <c r="C672" s="477" t="e">
        <v>#N/A</v>
      </c>
      <c r="D672" s="103" t="s">
        <v>254</v>
      </c>
      <c r="E672" s="103"/>
      <c r="F672" s="360" t="s">
        <v>1035</v>
      </c>
      <c r="G672" s="360">
        <v>200</v>
      </c>
      <c r="H672" s="360"/>
      <c r="I672" s="360" t="s">
        <v>246</v>
      </c>
      <c r="J672" s="104"/>
      <c r="K672" s="431">
        <v>14.176</v>
      </c>
      <c r="L672" s="138" t="str">
        <f t="shared" si="273"/>
        <v/>
      </c>
      <c r="M672" s="139">
        <f t="shared" si="275"/>
        <v>0</v>
      </c>
      <c r="N672" s="140">
        <f t="shared" si="274"/>
        <v>336.63763059084124</v>
      </c>
      <c r="O672" s="337">
        <f t="shared" si="254"/>
        <v>4772.1750512557655</v>
      </c>
      <c r="P672" s="109">
        <v>1</v>
      </c>
      <c r="Q672" s="143">
        <f t="shared" si="276"/>
        <v>4772.1750512557655</v>
      </c>
      <c r="R672" s="111">
        <v>0.13</v>
      </c>
      <c r="S672" s="139">
        <f t="shared" si="277"/>
        <v>5392.5578079190145</v>
      </c>
      <c r="T672" s="428"/>
      <c r="U672" s="147">
        <f t="shared" si="278"/>
        <v>5392.5578079190145</v>
      </c>
      <c r="V672" s="290"/>
      <c r="W672" s="115"/>
      <c r="X672" s="116"/>
      <c r="Y672" s="116"/>
      <c r="Z672" s="116"/>
      <c r="AA672" s="116" t="s">
        <v>115</v>
      </c>
      <c r="AB672" s="116"/>
      <c r="AC672" s="116"/>
      <c r="AD672" s="117"/>
      <c r="AE672" s="296"/>
      <c r="AF672" s="124" t="str">
        <f t="shared" si="255"/>
        <v/>
      </c>
      <c r="AG672" s="125" t="str">
        <f t="shared" si="256"/>
        <v/>
      </c>
      <c r="AH672" s="125" t="str">
        <f t="shared" si="257"/>
        <v/>
      </c>
      <c r="AI672" s="125" t="str">
        <f t="shared" si="258"/>
        <v/>
      </c>
      <c r="AJ672" s="125">
        <f t="shared" ca="1" si="259"/>
        <v>1722.8586382543533</v>
      </c>
      <c r="AK672" s="125" t="str">
        <f t="shared" si="260"/>
        <v/>
      </c>
      <c r="AL672" s="125" t="str">
        <f t="shared" si="261"/>
        <v/>
      </c>
      <c r="AM672" s="126" t="str">
        <f t="shared" si="262"/>
        <v/>
      </c>
      <c r="AN672" s="342">
        <f t="shared" ca="1" si="263"/>
        <v>1722.8586382543533</v>
      </c>
      <c r="AO672" s="290"/>
      <c r="AP672" s="503" t="str">
        <f t="shared" si="264"/>
        <v/>
      </c>
      <c r="AQ672" s="504" t="str">
        <f t="shared" si="265"/>
        <v/>
      </c>
      <c r="AR672" s="504" t="str">
        <f t="shared" si="266"/>
        <v/>
      </c>
      <c r="AS672" s="504" t="str">
        <f t="shared" si="267"/>
        <v/>
      </c>
      <c r="AT672" s="504">
        <f t="shared" ca="1" si="268"/>
        <v>5392.5578079190145</v>
      </c>
      <c r="AU672" s="504" t="str">
        <f t="shared" si="269"/>
        <v/>
      </c>
      <c r="AV672" s="504" t="str">
        <f t="shared" si="270"/>
        <v/>
      </c>
      <c r="AW672" s="504" t="str">
        <f t="shared" si="271"/>
        <v/>
      </c>
      <c r="AX672" s="507">
        <f t="shared" ca="1" si="272"/>
        <v>5392.5578079190145</v>
      </c>
      <c r="AY672" s="290"/>
    </row>
    <row r="673" spans="1:51" x14ac:dyDescent="0.35">
      <c r="A673" s="290"/>
      <c r="B673" s="476">
        <v>110</v>
      </c>
      <c r="C673" s="477" t="e">
        <v>#N/A</v>
      </c>
      <c r="D673" s="103" t="s">
        <v>254</v>
      </c>
      <c r="E673" s="103"/>
      <c r="F673" s="360" t="s">
        <v>1035</v>
      </c>
      <c r="G673" s="360">
        <v>200</v>
      </c>
      <c r="H673" s="360"/>
      <c r="I673" s="360" t="s">
        <v>246</v>
      </c>
      <c r="J673" s="104"/>
      <c r="K673" s="431">
        <v>440.96</v>
      </c>
      <c r="L673" s="138" t="str">
        <f t="shared" si="273"/>
        <v/>
      </c>
      <c r="M673" s="139">
        <f t="shared" si="275"/>
        <v>0</v>
      </c>
      <c r="N673" s="140">
        <f t="shared" si="274"/>
        <v>336.63763059084124</v>
      </c>
      <c r="O673" s="337">
        <f t="shared" si="254"/>
        <v>148443.72958533734</v>
      </c>
      <c r="P673" s="109">
        <v>1</v>
      </c>
      <c r="Q673" s="143">
        <f t="shared" si="276"/>
        <v>148443.72958533734</v>
      </c>
      <c r="R673" s="111">
        <v>0.13</v>
      </c>
      <c r="S673" s="139">
        <f t="shared" si="277"/>
        <v>167741.41443143119</v>
      </c>
      <c r="T673" s="428"/>
      <c r="U673" s="147">
        <f t="shared" si="278"/>
        <v>167741.41443143119</v>
      </c>
      <c r="V673" s="290"/>
      <c r="W673" s="115"/>
      <c r="X673" s="116"/>
      <c r="Y673" s="116"/>
      <c r="Z673" s="116"/>
      <c r="AA673" s="116" t="s">
        <v>115</v>
      </c>
      <c r="AB673" s="116"/>
      <c r="AC673" s="116"/>
      <c r="AD673" s="117"/>
      <c r="AE673" s="296"/>
      <c r="AF673" s="124" t="str">
        <f t="shared" si="255"/>
        <v/>
      </c>
      <c r="AG673" s="125" t="str">
        <f t="shared" si="256"/>
        <v/>
      </c>
      <c r="AH673" s="125" t="str">
        <f t="shared" si="257"/>
        <v/>
      </c>
      <c r="AI673" s="125" t="str">
        <f t="shared" si="258"/>
        <v/>
      </c>
      <c r="AJ673" s="125">
        <f t="shared" ca="1" si="259"/>
        <v>1722.8586382543533</v>
      </c>
      <c r="AK673" s="125" t="str">
        <f t="shared" si="260"/>
        <v/>
      </c>
      <c r="AL673" s="125" t="str">
        <f t="shared" si="261"/>
        <v/>
      </c>
      <c r="AM673" s="126" t="str">
        <f t="shared" si="262"/>
        <v/>
      </c>
      <c r="AN673" s="342">
        <f t="shared" ca="1" si="263"/>
        <v>1722.8586382543533</v>
      </c>
      <c r="AO673" s="290"/>
      <c r="AP673" s="503" t="str">
        <f t="shared" si="264"/>
        <v/>
      </c>
      <c r="AQ673" s="504" t="str">
        <f t="shared" si="265"/>
        <v/>
      </c>
      <c r="AR673" s="504" t="str">
        <f t="shared" si="266"/>
        <v/>
      </c>
      <c r="AS673" s="504" t="str">
        <f t="shared" si="267"/>
        <v/>
      </c>
      <c r="AT673" s="504">
        <f t="shared" ca="1" si="268"/>
        <v>167741.41443143119</v>
      </c>
      <c r="AU673" s="504" t="str">
        <f t="shared" si="269"/>
        <v/>
      </c>
      <c r="AV673" s="504" t="str">
        <f t="shared" si="270"/>
        <v/>
      </c>
      <c r="AW673" s="504" t="str">
        <f t="shared" si="271"/>
        <v/>
      </c>
      <c r="AX673" s="507">
        <f t="shared" ca="1" si="272"/>
        <v>167741.41443143119</v>
      </c>
      <c r="AY673" s="290"/>
    </row>
    <row r="674" spans="1:51" x14ac:dyDescent="0.35">
      <c r="A674" s="290"/>
      <c r="B674" s="476">
        <v>111</v>
      </c>
      <c r="C674" s="477" t="e">
        <v>#N/A</v>
      </c>
      <c r="D674" s="103" t="s">
        <v>254</v>
      </c>
      <c r="E674" s="103"/>
      <c r="F674" s="360" t="s">
        <v>1035</v>
      </c>
      <c r="G674" s="360">
        <v>200</v>
      </c>
      <c r="H674" s="360"/>
      <c r="I674" s="360" t="s">
        <v>246</v>
      </c>
      <c r="J674" s="104"/>
      <c r="K674" s="431">
        <v>521.11199999999997</v>
      </c>
      <c r="L674" s="138" t="str">
        <f t="shared" si="273"/>
        <v/>
      </c>
      <c r="M674" s="139">
        <f t="shared" si="275"/>
        <v>0</v>
      </c>
      <c r="N674" s="140">
        <f t="shared" si="274"/>
        <v>336.63763059084124</v>
      </c>
      <c r="O674" s="337">
        <f t="shared" si="254"/>
        <v>175425.90895245445</v>
      </c>
      <c r="P674" s="109">
        <v>1</v>
      </c>
      <c r="Q674" s="143">
        <f t="shared" si="276"/>
        <v>175425.90895245445</v>
      </c>
      <c r="R674" s="111">
        <v>0.13</v>
      </c>
      <c r="S674" s="139">
        <f t="shared" si="277"/>
        <v>198231.2771162735</v>
      </c>
      <c r="T674" s="428"/>
      <c r="U674" s="147">
        <f t="shared" si="278"/>
        <v>198231.2771162735</v>
      </c>
      <c r="V674" s="290"/>
      <c r="W674" s="115"/>
      <c r="X674" s="116"/>
      <c r="Y674" s="116"/>
      <c r="Z674" s="116"/>
      <c r="AA674" s="116" t="s">
        <v>115</v>
      </c>
      <c r="AB674" s="116"/>
      <c r="AC674" s="116"/>
      <c r="AD674" s="117"/>
      <c r="AE674" s="296"/>
      <c r="AF674" s="124" t="str">
        <f t="shared" si="255"/>
        <v/>
      </c>
      <c r="AG674" s="125" t="str">
        <f t="shared" si="256"/>
        <v/>
      </c>
      <c r="AH674" s="125" t="str">
        <f t="shared" si="257"/>
        <v/>
      </c>
      <c r="AI674" s="125" t="str">
        <f t="shared" si="258"/>
        <v/>
      </c>
      <c r="AJ674" s="125">
        <f t="shared" ca="1" si="259"/>
        <v>1722.8586382543533</v>
      </c>
      <c r="AK674" s="125" t="str">
        <f t="shared" si="260"/>
        <v/>
      </c>
      <c r="AL674" s="125" t="str">
        <f t="shared" si="261"/>
        <v/>
      </c>
      <c r="AM674" s="126" t="str">
        <f t="shared" si="262"/>
        <v/>
      </c>
      <c r="AN674" s="342">
        <f t="shared" ca="1" si="263"/>
        <v>1722.8586382543533</v>
      </c>
      <c r="AO674" s="290"/>
      <c r="AP674" s="503" t="str">
        <f t="shared" si="264"/>
        <v/>
      </c>
      <c r="AQ674" s="504" t="str">
        <f t="shared" si="265"/>
        <v/>
      </c>
      <c r="AR674" s="504" t="str">
        <f t="shared" si="266"/>
        <v/>
      </c>
      <c r="AS674" s="504" t="str">
        <f t="shared" si="267"/>
        <v/>
      </c>
      <c r="AT674" s="504">
        <f t="shared" ca="1" si="268"/>
        <v>198231.2771162735</v>
      </c>
      <c r="AU674" s="504" t="str">
        <f t="shared" si="269"/>
        <v/>
      </c>
      <c r="AV674" s="504" t="str">
        <f t="shared" si="270"/>
        <v/>
      </c>
      <c r="AW674" s="504" t="str">
        <f t="shared" si="271"/>
        <v/>
      </c>
      <c r="AX674" s="507">
        <f t="shared" ca="1" si="272"/>
        <v>198231.2771162735</v>
      </c>
      <c r="AY674" s="290"/>
    </row>
    <row r="675" spans="1:51" x14ac:dyDescent="0.35">
      <c r="A675" s="290"/>
      <c r="B675" s="476">
        <v>112</v>
      </c>
      <c r="C675" s="477" t="e">
        <v>#N/A</v>
      </c>
      <c r="D675" s="103" t="s">
        <v>254</v>
      </c>
      <c r="E675" s="103"/>
      <c r="F675" s="360" t="s">
        <v>1035</v>
      </c>
      <c r="G675" s="360">
        <v>200</v>
      </c>
      <c r="H675" s="360"/>
      <c r="I675" s="360" t="s">
        <v>246</v>
      </c>
      <c r="J675" s="104"/>
      <c r="K675" s="431">
        <v>86.794499999999999</v>
      </c>
      <c r="L675" s="138" t="str">
        <f t="shared" si="273"/>
        <v/>
      </c>
      <c r="M675" s="139">
        <f t="shared" si="275"/>
        <v>0</v>
      </c>
      <c r="N675" s="140">
        <f t="shared" si="274"/>
        <v>336.63763059084124</v>
      </c>
      <c r="O675" s="337">
        <f t="shared" si="254"/>
        <v>29218.294828316772</v>
      </c>
      <c r="P675" s="109">
        <v>1</v>
      </c>
      <c r="Q675" s="143">
        <f t="shared" si="276"/>
        <v>29218.294828316772</v>
      </c>
      <c r="R675" s="111">
        <v>0.13</v>
      </c>
      <c r="S675" s="139">
        <f t="shared" si="277"/>
        <v>33016.673155997945</v>
      </c>
      <c r="T675" s="428"/>
      <c r="U675" s="147">
        <f t="shared" si="278"/>
        <v>33016.673155997945</v>
      </c>
      <c r="V675" s="290"/>
      <c r="W675" s="115"/>
      <c r="X675" s="116"/>
      <c r="Y675" s="116"/>
      <c r="Z675" s="116"/>
      <c r="AA675" s="116" t="s">
        <v>115</v>
      </c>
      <c r="AB675" s="116"/>
      <c r="AC675" s="116"/>
      <c r="AD675" s="117"/>
      <c r="AE675" s="296"/>
      <c r="AF675" s="124" t="str">
        <f t="shared" si="255"/>
        <v/>
      </c>
      <c r="AG675" s="125" t="str">
        <f t="shared" si="256"/>
        <v/>
      </c>
      <c r="AH675" s="125" t="str">
        <f t="shared" si="257"/>
        <v/>
      </c>
      <c r="AI675" s="125" t="str">
        <f t="shared" si="258"/>
        <v/>
      </c>
      <c r="AJ675" s="125">
        <f t="shared" ca="1" si="259"/>
        <v>1722.8586382543533</v>
      </c>
      <c r="AK675" s="125" t="str">
        <f t="shared" si="260"/>
        <v/>
      </c>
      <c r="AL675" s="125" t="str">
        <f t="shared" si="261"/>
        <v/>
      </c>
      <c r="AM675" s="126" t="str">
        <f t="shared" si="262"/>
        <v/>
      </c>
      <c r="AN675" s="342">
        <f t="shared" ca="1" si="263"/>
        <v>1722.8586382543533</v>
      </c>
      <c r="AO675" s="290"/>
      <c r="AP675" s="503" t="str">
        <f t="shared" si="264"/>
        <v/>
      </c>
      <c r="AQ675" s="504" t="str">
        <f t="shared" si="265"/>
        <v/>
      </c>
      <c r="AR675" s="504" t="str">
        <f t="shared" si="266"/>
        <v/>
      </c>
      <c r="AS675" s="504" t="str">
        <f t="shared" si="267"/>
        <v/>
      </c>
      <c r="AT675" s="504">
        <f t="shared" ca="1" si="268"/>
        <v>33016.673155997945</v>
      </c>
      <c r="AU675" s="504" t="str">
        <f t="shared" si="269"/>
        <v/>
      </c>
      <c r="AV675" s="504" t="str">
        <f t="shared" si="270"/>
        <v/>
      </c>
      <c r="AW675" s="504" t="str">
        <f t="shared" si="271"/>
        <v/>
      </c>
      <c r="AX675" s="507">
        <f t="shared" ca="1" si="272"/>
        <v>33016.673155997945</v>
      </c>
      <c r="AY675" s="290"/>
    </row>
    <row r="676" spans="1:51" x14ac:dyDescent="0.35">
      <c r="A676" s="290"/>
      <c r="B676" s="476">
        <v>113</v>
      </c>
      <c r="C676" s="477" t="e">
        <v>#N/A</v>
      </c>
      <c r="D676" s="103" t="s">
        <v>254</v>
      </c>
      <c r="E676" s="103"/>
      <c r="F676" s="360" t="s">
        <v>1035</v>
      </c>
      <c r="G676" s="360">
        <v>200</v>
      </c>
      <c r="H676" s="360"/>
      <c r="I676" s="360" t="s">
        <v>246</v>
      </c>
      <c r="J676" s="104"/>
      <c r="K676" s="431">
        <v>398.11700000000002</v>
      </c>
      <c r="L676" s="138" t="str">
        <f t="shared" si="273"/>
        <v/>
      </c>
      <c r="M676" s="139">
        <f t="shared" si="275"/>
        <v>0</v>
      </c>
      <c r="N676" s="140">
        <f t="shared" si="274"/>
        <v>336.63763059084124</v>
      </c>
      <c r="O676" s="337">
        <f t="shared" si="254"/>
        <v>134021.16357793394</v>
      </c>
      <c r="P676" s="109">
        <v>1</v>
      </c>
      <c r="Q676" s="143">
        <f t="shared" si="276"/>
        <v>134021.16357793394</v>
      </c>
      <c r="R676" s="111">
        <v>0.13</v>
      </c>
      <c r="S676" s="139">
        <f t="shared" si="277"/>
        <v>151443.91484306534</v>
      </c>
      <c r="T676" s="428"/>
      <c r="U676" s="147">
        <f t="shared" si="278"/>
        <v>151443.91484306534</v>
      </c>
      <c r="V676" s="290"/>
      <c r="W676" s="115"/>
      <c r="X676" s="116"/>
      <c r="Y676" s="116"/>
      <c r="Z676" s="116"/>
      <c r="AA676" s="116" t="s">
        <v>115</v>
      </c>
      <c r="AB676" s="116"/>
      <c r="AC676" s="116"/>
      <c r="AD676" s="117"/>
      <c r="AE676" s="296"/>
      <c r="AF676" s="124" t="str">
        <f t="shared" si="255"/>
        <v/>
      </c>
      <c r="AG676" s="125" t="str">
        <f t="shared" si="256"/>
        <v/>
      </c>
      <c r="AH676" s="125" t="str">
        <f t="shared" si="257"/>
        <v/>
      </c>
      <c r="AI676" s="125" t="str">
        <f t="shared" si="258"/>
        <v/>
      </c>
      <c r="AJ676" s="125">
        <f t="shared" ca="1" si="259"/>
        <v>1722.8586382543533</v>
      </c>
      <c r="AK676" s="125" t="str">
        <f t="shared" si="260"/>
        <v/>
      </c>
      <c r="AL676" s="125" t="str">
        <f t="shared" si="261"/>
        <v/>
      </c>
      <c r="AM676" s="126" t="str">
        <f t="shared" si="262"/>
        <v/>
      </c>
      <c r="AN676" s="342">
        <f t="shared" ca="1" si="263"/>
        <v>1722.8586382543533</v>
      </c>
      <c r="AO676" s="290"/>
      <c r="AP676" s="503" t="str">
        <f t="shared" si="264"/>
        <v/>
      </c>
      <c r="AQ676" s="504" t="str">
        <f t="shared" si="265"/>
        <v/>
      </c>
      <c r="AR676" s="504" t="str">
        <f t="shared" si="266"/>
        <v/>
      </c>
      <c r="AS676" s="504" t="str">
        <f t="shared" si="267"/>
        <v/>
      </c>
      <c r="AT676" s="504">
        <f t="shared" ca="1" si="268"/>
        <v>151443.91484306534</v>
      </c>
      <c r="AU676" s="504" t="str">
        <f t="shared" si="269"/>
        <v/>
      </c>
      <c r="AV676" s="504" t="str">
        <f t="shared" si="270"/>
        <v/>
      </c>
      <c r="AW676" s="504" t="str">
        <f t="shared" si="271"/>
        <v/>
      </c>
      <c r="AX676" s="507">
        <f t="shared" ca="1" si="272"/>
        <v>151443.91484306534</v>
      </c>
      <c r="AY676" s="290"/>
    </row>
    <row r="677" spans="1:51" x14ac:dyDescent="0.35">
      <c r="A677" s="290"/>
      <c r="B677" s="476">
        <v>114</v>
      </c>
      <c r="C677" s="477" t="e">
        <v>#N/A</v>
      </c>
      <c r="D677" s="103" t="s">
        <v>254</v>
      </c>
      <c r="E677" s="103"/>
      <c r="F677" s="360" t="s">
        <v>1035</v>
      </c>
      <c r="G677" s="360">
        <v>150</v>
      </c>
      <c r="H677" s="360"/>
      <c r="I677" s="360" t="s">
        <v>245</v>
      </c>
      <c r="J677" s="104"/>
      <c r="K677" s="431">
        <v>210.96600000000001</v>
      </c>
      <c r="L677" s="138" t="str">
        <f t="shared" si="273"/>
        <v/>
      </c>
      <c r="M677" s="139">
        <f t="shared" si="275"/>
        <v>0</v>
      </c>
      <c r="N677" s="140">
        <f t="shared" si="274"/>
        <v>223.80441171865309</v>
      </c>
      <c r="O677" s="337">
        <f t="shared" si="254"/>
        <v>47215.121522637368</v>
      </c>
      <c r="P677" s="109">
        <v>1</v>
      </c>
      <c r="Q677" s="143">
        <f t="shared" si="276"/>
        <v>47215.121522637368</v>
      </c>
      <c r="R677" s="111">
        <v>0.13</v>
      </c>
      <c r="S677" s="139">
        <f t="shared" si="277"/>
        <v>53353.08732058022</v>
      </c>
      <c r="T677" s="428"/>
      <c r="U677" s="147">
        <f t="shared" si="278"/>
        <v>53353.08732058022</v>
      </c>
      <c r="V677" s="290"/>
      <c r="W677" s="115"/>
      <c r="X677" s="116"/>
      <c r="Y677" s="116"/>
      <c r="Z677" s="116"/>
      <c r="AA677" s="116" t="s">
        <v>115</v>
      </c>
      <c r="AB677" s="116"/>
      <c r="AC677" s="116"/>
      <c r="AD677" s="117"/>
      <c r="AE677" s="296"/>
      <c r="AF677" s="124" t="str">
        <f t="shared" si="255"/>
        <v/>
      </c>
      <c r="AG677" s="125" t="str">
        <f t="shared" si="256"/>
        <v/>
      </c>
      <c r="AH677" s="125" t="str">
        <f t="shared" si="257"/>
        <v/>
      </c>
      <c r="AI677" s="125" t="str">
        <f t="shared" si="258"/>
        <v/>
      </c>
      <c r="AJ677" s="125">
        <f t="shared" ca="1" si="259"/>
        <v>1722.8586382543533</v>
      </c>
      <c r="AK677" s="125" t="str">
        <f t="shared" si="260"/>
        <v/>
      </c>
      <c r="AL677" s="125" t="str">
        <f t="shared" si="261"/>
        <v/>
      </c>
      <c r="AM677" s="126" t="str">
        <f t="shared" si="262"/>
        <v/>
      </c>
      <c r="AN677" s="342">
        <f t="shared" ca="1" si="263"/>
        <v>1722.8586382543533</v>
      </c>
      <c r="AO677" s="290"/>
      <c r="AP677" s="503" t="str">
        <f t="shared" si="264"/>
        <v/>
      </c>
      <c r="AQ677" s="504" t="str">
        <f t="shared" si="265"/>
        <v/>
      </c>
      <c r="AR677" s="504" t="str">
        <f t="shared" si="266"/>
        <v/>
      </c>
      <c r="AS677" s="504" t="str">
        <f t="shared" si="267"/>
        <v/>
      </c>
      <c r="AT677" s="504">
        <f t="shared" ca="1" si="268"/>
        <v>53353.08732058022</v>
      </c>
      <c r="AU677" s="504" t="str">
        <f t="shared" si="269"/>
        <v/>
      </c>
      <c r="AV677" s="504" t="str">
        <f t="shared" si="270"/>
        <v/>
      </c>
      <c r="AW677" s="504" t="str">
        <f t="shared" si="271"/>
        <v/>
      </c>
      <c r="AX677" s="507">
        <f t="shared" ca="1" si="272"/>
        <v>53353.08732058022</v>
      </c>
      <c r="AY677" s="290"/>
    </row>
    <row r="678" spans="1:51" x14ac:dyDescent="0.35">
      <c r="A678" s="290"/>
      <c r="B678" s="476">
        <v>115</v>
      </c>
      <c r="C678" s="477" t="e">
        <v>#N/A</v>
      </c>
      <c r="D678" s="103" t="s">
        <v>254</v>
      </c>
      <c r="E678" s="103"/>
      <c r="F678" s="360" t="s">
        <v>1035</v>
      </c>
      <c r="G678" s="360">
        <v>200</v>
      </c>
      <c r="H678" s="360"/>
      <c r="I678" s="360" t="s">
        <v>246</v>
      </c>
      <c r="J678" s="104"/>
      <c r="K678" s="431">
        <v>451.58600000000001</v>
      </c>
      <c r="L678" s="138" t="str">
        <f t="shared" si="273"/>
        <v/>
      </c>
      <c r="M678" s="139">
        <f t="shared" si="275"/>
        <v>0</v>
      </c>
      <c r="N678" s="140">
        <f t="shared" si="274"/>
        <v>336.63763059084124</v>
      </c>
      <c r="O678" s="337">
        <f t="shared" si="254"/>
        <v>152020.84104799564</v>
      </c>
      <c r="P678" s="109">
        <v>1</v>
      </c>
      <c r="Q678" s="143">
        <f t="shared" si="276"/>
        <v>152020.84104799564</v>
      </c>
      <c r="R678" s="111">
        <v>0.13</v>
      </c>
      <c r="S678" s="139">
        <f t="shared" si="277"/>
        <v>171783.55038423504</v>
      </c>
      <c r="T678" s="428"/>
      <c r="U678" s="147">
        <f t="shared" si="278"/>
        <v>171783.55038423504</v>
      </c>
      <c r="V678" s="290"/>
      <c r="W678" s="115"/>
      <c r="X678" s="116"/>
      <c r="Y678" s="116"/>
      <c r="Z678" s="116"/>
      <c r="AA678" s="116" t="s">
        <v>115</v>
      </c>
      <c r="AB678" s="116"/>
      <c r="AC678" s="116"/>
      <c r="AD678" s="117"/>
      <c r="AE678" s="296"/>
      <c r="AF678" s="124" t="str">
        <f t="shared" si="255"/>
        <v/>
      </c>
      <c r="AG678" s="125" t="str">
        <f t="shared" si="256"/>
        <v/>
      </c>
      <c r="AH678" s="125" t="str">
        <f t="shared" si="257"/>
        <v/>
      </c>
      <c r="AI678" s="125" t="str">
        <f t="shared" si="258"/>
        <v/>
      </c>
      <c r="AJ678" s="125">
        <f t="shared" ca="1" si="259"/>
        <v>1722.8586382543533</v>
      </c>
      <c r="AK678" s="125" t="str">
        <f t="shared" si="260"/>
        <v/>
      </c>
      <c r="AL678" s="125" t="str">
        <f t="shared" si="261"/>
        <v/>
      </c>
      <c r="AM678" s="126" t="str">
        <f t="shared" si="262"/>
        <v/>
      </c>
      <c r="AN678" s="342">
        <f t="shared" ca="1" si="263"/>
        <v>1722.8586382543533</v>
      </c>
      <c r="AO678" s="290"/>
      <c r="AP678" s="503" t="str">
        <f t="shared" si="264"/>
        <v/>
      </c>
      <c r="AQ678" s="504" t="str">
        <f t="shared" si="265"/>
        <v/>
      </c>
      <c r="AR678" s="504" t="str">
        <f t="shared" si="266"/>
        <v/>
      </c>
      <c r="AS678" s="504" t="str">
        <f t="shared" si="267"/>
        <v/>
      </c>
      <c r="AT678" s="504">
        <f t="shared" ca="1" si="268"/>
        <v>171783.55038423504</v>
      </c>
      <c r="AU678" s="504" t="str">
        <f t="shared" si="269"/>
        <v/>
      </c>
      <c r="AV678" s="504" t="str">
        <f t="shared" si="270"/>
        <v/>
      </c>
      <c r="AW678" s="504" t="str">
        <f t="shared" si="271"/>
        <v/>
      </c>
      <c r="AX678" s="507">
        <f t="shared" ca="1" si="272"/>
        <v>171783.55038423504</v>
      </c>
      <c r="AY678" s="290"/>
    </row>
    <row r="679" spans="1:51" x14ac:dyDescent="0.35">
      <c r="A679" s="290"/>
      <c r="B679" s="476">
        <v>116</v>
      </c>
      <c r="C679" s="477" t="e">
        <v>#N/A</v>
      </c>
      <c r="D679" s="103" t="s">
        <v>254</v>
      </c>
      <c r="E679" s="103"/>
      <c r="F679" s="360" t="s">
        <v>1035</v>
      </c>
      <c r="G679" s="360">
        <v>250</v>
      </c>
      <c r="H679" s="360"/>
      <c r="I679" s="360" t="s">
        <v>248</v>
      </c>
      <c r="J679" s="104"/>
      <c r="K679" s="431">
        <v>90.778000000000006</v>
      </c>
      <c r="L679" s="138" t="str">
        <f t="shared" si="273"/>
        <v/>
      </c>
      <c r="M679" s="139">
        <f t="shared" si="275"/>
        <v>0</v>
      </c>
      <c r="N679" s="140">
        <f t="shared" si="274"/>
        <v>562.2901726186077</v>
      </c>
      <c r="O679" s="337">
        <f t="shared" si="254"/>
        <v>51043.577289971974</v>
      </c>
      <c r="P679" s="109">
        <v>1</v>
      </c>
      <c r="Q679" s="143">
        <f t="shared" si="276"/>
        <v>51043.577289971974</v>
      </c>
      <c r="R679" s="111">
        <v>0.13</v>
      </c>
      <c r="S679" s="139">
        <f t="shared" si="277"/>
        <v>57679.242337668322</v>
      </c>
      <c r="T679" s="428"/>
      <c r="U679" s="147">
        <f t="shared" si="278"/>
        <v>57679.242337668322</v>
      </c>
      <c r="V679" s="290"/>
      <c r="W679" s="115"/>
      <c r="X679" s="116"/>
      <c r="Y679" s="116"/>
      <c r="Z679" s="116"/>
      <c r="AA679" s="116" t="s">
        <v>115</v>
      </c>
      <c r="AB679" s="116"/>
      <c r="AC679" s="116"/>
      <c r="AD679" s="117"/>
      <c r="AE679" s="296"/>
      <c r="AF679" s="124" t="str">
        <f t="shared" si="255"/>
        <v/>
      </c>
      <c r="AG679" s="125" t="str">
        <f t="shared" si="256"/>
        <v/>
      </c>
      <c r="AH679" s="125" t="str">
        <f t="shared" si="257"/>
        <v/>
      </c>
      <c r="AI679" s="125" t="str">
        <f t="shared" si="258"/>
        <v/>
      </c>
      <c r="AJ679" s="125">
        <f t="shared" ca="1" si="259"/>
        <v>1722.8586382543533</v>
      </c>
      <c r="AK679" s="125" t="str">
        <f t="shared" si="260"/>
        <v/>
      </c>
      <c r="AL679" s="125" t="str">
        <f t="shared" si="261"/>
        <v/>
      </c>
      <c r="AM679" s="126" t="str">
        <f t="shared" si="262"/>
        <v/>
      </c>
      <c r="AN679" s="342">
        <f t="shared" ca="1" si="263"/>
        <v>1722.8586382543533</v>
      </c>
      <c r="AO679" s="290"/>
      <c r="AP679" s="503" t="str">
        <f t="shared" si="264"/>
        <v/>
      </c>
      <c r="AQ679" s="504" t="str">
        <f t="shared" si="265"/>
        <v/>
      </c>
      <c r="AR679" s="504" t="str">
        <f t="shared" si="266"/>
        <v/>
      </c>
      <c r="AS679" s="504" t="str">
        <f t="shared" si="267"/>
        <v/>
      </c>
      <c r="AT679" s="504">
        <f t="shared" ca="1" si="268"/>
        <v>57679.242337668315</v>
      </c>
      <c r="AU679" s="504" t="str">
        <f t="shared" si="269"/>
        <v/>
      </c>
      <c r="AV679" s="504" t="str">
        <f t="shared" si="270"/>
        <v/>
      </c>
      <c r="AW679" s="504" t="str">
        <f t="shared" si="271"/>
        <v/>
      </c>
      <c r="AX679" s="507">
        <f t="shared" ca="1" si="272"/>
        <v>57679.242337668315</v>
      </c>
      <c r="AY679" s="290"/>
    </row>
    <row r="680" spans="1:51" x14ac:dyDescent="0.35">
      <c r="A680" s="290"/>
      <c r="B680" s="476">
        <v>117</v>
      </c>
      <c r="C680" s="477" t="e">
        <v>#N/A</v>
      </c>
      <c r="D680" s="103" t="s">
        <v>254</v>
      </c>
      <c r="E680" s="103"/>
      <c r="F680" s="360" t="s">
        <v>1035</v>
      </c>
      <c r="G680" s="360">
        <v>300</v>
      </c>
      <c r="H680" s="360"/>
      <c r="I680" s="360" t="s">
        <v>249</v>
      </c>
      <c r="J680" s="104"/>
      <c r="K680" s="431">
        <v>620.99599999999998</v>
      </c>
      <c r="L680" s="138" t="str">
        <f t="shared" si="273"/>
        <v/>
      </c>
      <c r="M680" s="139">
        <f t="shared" si="275"/>
        <v>0</v>
      </c>
      <c r="N680" s="140">
        <f t="shared" si="274"/>
        <v>692.70147300228837</v>
      </c>
      <c r="O680" s="337">
        <f t="shared" ref="O680:O721" si="279">N680*K680</f>
        <v>430164.84392852907</v>
      </c>
      <c r="P680" s="109">
        <v>1</v>
      </c>
      <c r="Q680" s="143">
        <f t="shared" si="276"/>
        <v>430164.84392852907</v>
      </c>
      <c r="R680" s="111">
        <v>0.13</v>
      </c>
      <c r="S680" s="139">
        <f t="shared" si="277"/>
        <v>486086.2736392378</v>
      </c>
      <c r="T680" s="428"/>
      <c r="U680" s="147">
        <f t="shared" si="278"/>
        <v>486086.2736392378</v>
      </c>
      <c r="V680" s="290"/>
      <c r="W680" s="115"/>
      <c r="X680" s="116"/>
      <c r="Y680" s="116"/>
      <c r="Z680" s="116"/>
      <c r="AA680" s="116" t="s">
        <v>115</v>
      </c>
      <c r="AB680" s="116"/>
      <c r="AC680" s="116"/>
      <c r="AD680" s="117"/>
      <c r="AE680" s="296"/>
      <c r="AF680" s="124" t="str">
        <f t="shared" si="255"/>
        <v/>
      </c>
      <c r="AG680" s="125" t="str">
        <f t="shared" si="256"/>
        <v/>
      </c>
      <c r="AH680" s="125" t="str">
        <f t="shared" si="257"/>
        <v/>
      </c>
      <c r="AI680" s="125" t="str">
        <f t="shared" si="258"/>
        <v/>
      </c>
      <c r="AJ680" s="125">
        <f t="shared" ca="1" si="259"/>
        <v>1722.8586382543533</v>
      </c>
      <c r="AK680" s="125" t="str">
        <f t="shared" si="260"/>
        <v/>
      </c>
      <c r="AL680" s="125" t="str">
        <f t="shared" si="261"/>
        <v/>
      </c>
      <c r="AM680" s="126" t="str">
        <f t="shared" si="262"/>
        <v/>
      </c>
      <c r="AN680" s="342">
        <f t="shared" ca="1" si="263"/>
        <v>1722.8586382543533</v>
      </c>
      <c r="AO680" s="290"/>
      <c r="AP680" s="503" t="str">
        <f t="shared" si="264"/>
        <v/>
      </c>
      <c r="AQ680" s="504" t="str">
        <f t="shared" si="265"/>
        <v/>
      </c>
      <c r="AR680" s="504" t="str">
        <f t="shared" si="266"/>
        <v/>
      </c>
      <c r="AS680" s="504" t="str">
        <f t="shared" si="267"/>
        <v/>
      </c>
      <c r="AT680" s="504">
        <f t="shared" ca="1" si="268"/>
        <v>486086.27363923774</v>
      </c>
      <c r="AU680" s="504" t="str">
        <f t="shared" si="269"/>
        <v/>
      </c>
      <c r="AV680" s="504" t="str">
        <f t="shared" si="270"/>
        <v/>
      </c>
      <c r="AW680" s="504" t="str">
        <f t="shared" si="271"/>
        <v/>
      </c>
      <c r="AX680" s="507">
        <f t="shared" ca="1" si="272"/>
        <v>486086.27363923774</v>
      </c>
      <c r="AY680" s="290"/>
    </row>
    <row r="681" spans="1:51" x14ac:dyDescent="0.35">
      <c r="A681" s="290"/>
      <c r="B681" s="476">
        <v>118</v>
      </c>
      <c r="C681" s="477" t="e">
        <v>#N/A</v>
      </c>
      <c r="D681" s="103" t="s">
        <v>254</v>
      </c>
      <c r="E681" s="103"/>
      <c r="F681" s="360" t="s">
        <v>1035</v>
      </c>
      <c r="G681" s="360">
        <v>200</v>
      </c>
      <c r="H681" s="360"/>
      <c r="I681" s="360" t="s">
        <v>246</v>
      </c>
      <c r="J681" s="104"/>
      <c r="K681" s="431">
        <v>101.07</v>
      </c>
      <c r="L681" s="138" t="str">
        <f t="shared" si="273"/>
        <v/>
      </c>
      <c r="M681" s="139">
        <f t="shared" si="275"/>
        <v>0</v>
      </c>
      <c r="N681" s="140">
        <f t="shared" si="274"/>
        <v>336.63763059084124</v>
      </c>
      <c r="O681" s="337">
        <f t="shared" si="279"/>
        <v>34023.965323816323</v>
      </c>
      <c r="P681" s="109">
        <v>1</v>
      </c>
      <c r="Q681" s="143">
        <f t="shared" si="276"/>
        <v>34023.965323816323</v>
      </c>
      <c r="R681" s="111">
        <v>0.13</v>
      </c>
      <c r="S681" s="139">
        <f t="shared" si="277"/>
        <v>38447.080815912443</v>
      </c>
      <c r="T681" s="428"/>
      <c r="U681" s="147">
        <f t="shared" si="278"/>
        <v>38447.080815912443</v>
      </c>
      <c r="V681" s="290"/>
      <c r="W681" s="115"/>
      <c r="X681" s="116"/>
      <c r="Y681" s="116"/>
      <c r="Z681" s="116"/>
      <c r="AA681" s="116" t="s">
        <v>115</v>
      </c>
      <c r="AB681" s="116"/>
      <c r="AC681" s="116"/>
      <c r="AD681" s="117"/>
      <c r="AE681" s="296"/>
      <c r="AF681" s="124" t="str">
        <f t="shared" si="255"/>
        <v/>
      </c>
      <c r="AG681" s="125" t="str">
        <f t="shared" si="256"/>
        <v/>
      </c>
      <c r="AH681" s="125" t="str">
        <f t="shared" si="257"/>
        <v/>
      </c>
      <c r="AI681" s="125" t="str">
        <f t="shared" si="258"/>
        <v/>
      </c>
      <c r="AJ681" s="125">
        <f t="shared" ca="1" si="259"/>
        <v>1722.8586382543533</v>
      </c>
      <c r="AK681" s="125" t="str">
        <f t="shared" si="260"/>
        <v/>
      </c>
      <c r="AL681" s="125" t="str">
        <f t="shared" si="261"/>
        <v/>
      </c>
      <c r="AM681" s="126" t="str">
        <f t="shared" si="262"/>
        <v/>
      </c>
      <c r="AN681" s="342">
        <f t="shared" ca="1" si="263"/>
        <v>1722.8586382543533</v>
      </c>
      <c r="AO681" s="290"/>
      <c r="AP681" s="503" t="str">
        <f t="shared" si="264"/>
        <v/>
      </c>
      <c r="AQ681" s="504" t="str">
        <f t="shared" si="265"/>
        <v/>
      </c>
      <c r="AR681" s="504" t="str">
        <f t="shared" si="266"/>
        <v/>
      </c>
      <c r="AS681" s="504" t="str">
        <f t="shared" si="267"/>
        <v/>
      </c>
      <c r="AT681" s="504">
        <f t="shared" ca="1" si="268"/>
        <v>38447.080815912443</v>
      </c>
      <c r="AU681" s="504" t="str">
        <f t="shared" si="269"/>
        <v/>
      </c>
      <c r="AV681" s="504" t="str">
        <f t="shared" si="270"/>
        <v/>
      </c>
      <c r="AW681" s="504" t="str">
        <f t="shared" si="271"/>
        <v/>
      </c>
      <c r="AX681" s="507">
        <f t="shared" ca="1" si="272"/>
        <v>38447.080815912443</v>
      </c>
      <c r="AY681" s="290"/>
    </row>
    <row r="682" spans="1:51" x14ac:dyDescent="0.35">
      <c r="A682" s="290"/>
      <c r="B682" s="476">
        <v>119</v>
      </c>
      <c r="C682" s="477" t="e">
        <v>#N/A</v>
      </c>
      <c r="D682" s="103" t="s">
        <v>254</v>
      </c>
      <c r="E682" s="103"/>
      <c r="F682" s="360" t="s">
        <v>1035</v>
      </c>
      <c r="G682" s="360">
        <v>200</v>
      </c>
      <c r="H682" s="360"/>
      <c r="I682" s="360" t="s">
        <v>246</v>
      </c>
      <c r="J682" s="104"/>
      <c r="K682" s="431">
        <v>347.46899999999999</v>
      </c>
      <c r="L682" s="138" t="str">
        <f t="shared" si="273"/>
        <v/>
      </c>
      <c r="M682" s="139">
        <f t="shared" si="275"/>
        <v>0</v>
      </c>
      <c r="N682" s="140">
        <f t="shared" si="274"/>
        <v>336.63763059084124</v>
      </c>
      <c r="O682" s="337">
        <f t="shared" si="279"/>
        <v>116971.14086376902</v>
      </c>
      <c r="P682" s="109">
        <v>1</v>
      </c>
      <c r="Q682" s="143">
        <f t="shared" si="276"/>
        <v>116971.14086376902</v>
      </c>
      <c r="R682" s="111">
        <v>0.13</v>
      </c>
      <c r="S682" s="139">
        <f t="shared" si="277"/>
        <v>132177.38917605899</v>
      </c>
      <c r="T682" s="428"/>
      <c r="U682" s="147">
        <f t="shared" si="278"/>
        <v>132177.38917605899</v>
      </c>
      <c r="V682" s="290"/>
      <c r="W682" s="115"/>
      <c r="X682" s="116"/>
      <c r="Y682" s="116"/>
      <c r="Z682" s="116"/>
      <c r="AA682" s="116" t="s">
        <v>115</v>
      </c>
      <c r="AB682" s="116"/>
      <c r="AC682" s="116"/>
      <c r="AD682" s="117"/>
      <c r="AE682" s="296"/>
      <c r="AF682" s="124" t="str">
        <f t="shared" si="255"/>
        <v/>
      </c>
      <c r="AG682" s="125" t="str">
        <f t="shared" si="256"/>
        <v/>
      </c>
      <c r="AH682" s="125" t="str">
        <f t="shared" si="257"/>
        <v/>
      </c>
      <c r="AI682" s="125" t="str">
        <f t="shared" si="258"/>
        <v/>
      </c>
      <c r="AJ682" s="125">
        <f t="shared" ca="1" si="259"/>
        <v>1722.8586382543533</v>
      </c>
      <c r="AK682" s="125" t="str">
        <f t="shared" si="260"/>
        <v/>
      </c>
      <c r="AL682" s="125" t="str">
        <f t="shared" si="261"/>
        <v/>
      </c>
      <c r="AM682" s="126" t="str">
        <f t="shared" si="262"/>
        <v/>
      </c>
      <c r="AN682" s="342">
        <f t="shared" ca="1" si="263"/>
        <v>1722.8586382543533</v>
      </c>
      <c r="AO682" s="290"/>
      <c r="AP682" s="503" t="str">
        <f t="shared" si="264"/>
        <v/>
      </c>
      <c r="AQ682" s="504" t="str">
        <f t="shared" si="265"/>
        <v/>
      </c>
      <c r="AR682" s="504" t="str">
        <f t="shared" si="266"/>
        <v/>
      </c>
      <c r="AS682" s="504" t="str">
        <f t="shared" si="267"/>
        <v/>
      </c>
      <c r="AT682" s="504">
        <f t="shared" ca="1" si="268"/>
        <v>132177.38917605899</v>
      </c>
      <c r="AU682" s="504" t="str">
        <f t="shared" si="269"/>
        <v/>
      </c>
      <c r="AV682" s="504" t="str">
        <f t="shared" si="270"/>
        <v/>
      </c>
      <c r="AW682" s="504" t="str">
        <f t="shared" si="271"/>
        <v/>
      </c>
      <c r="AX682" s="507">
        <f t="shared" ca="1" si="272"/>
        <v>132177.38917605899</v>
      </c>
      <c r="AY682" s="290"/>
    </row>
    <row r="683" spans="1:51" x14ac:dyDescent="0.35">
      <c r="A683" s="290"/>
      <c r="B683" s="476">
        <v>120</v>
      </c>
      <c r="C683" s="477" t="e">
        <v>#N/A</v>
      </c>
      <c r="D683" s="103" t="s">
        <v>254</v>
      </c>
      <c r="E683" s="103"/>
      <c r="F683" s="360" t="s">
        <v>1035</v>
      </c>
      <c r="G683" s="360">
        <v>200</v>
      </c>
      <c r="H683" s="360"/>
      <c r="I683" s="360" t="s">
        <v>246</v>
      </c>
      <c r="J683" s="104"/>
      <c r="K683" s="431">
        <v>78.034899999999993</v>
      </c>
      <c r="L683" s="138" t="str">
        <f t="shared" si="273"/>
        <v/>
      </c>
      <c r="M683" s="139">
        <f t="shared" si="275"/>
        <v>0</v>
      </c>
      <c r="N683" s="140">
        <f t="shared" si="274"/>
        <v>336.63763059084124</v>
      </c>
      <c r="O683" s="337">
        <f t="shared" si="279"/>
        <v>26269.483839393233</v>
      </c>
      <c r="P683" s="109">
        <v>1</v>
      </c>
      <c r="Q683" s="143">
        <f t="shared" si="276"/>
        <v>26269.483839393233</v>
      </c>
      <c r="R683" s="111">
        <v>0.13</v>
      </c>
      <c r="S683" s="139">
        <f t="shared" si="277"/>
        <v>29684.51673851435</v>
      </c>
      <c r="T683" s="428"/>
      <c r="U683" s="147">
        <f t="shared" si="278"/>
        <v>29684.51673851435</v>
      </c>
      <c r="V683" s="290"/>
      <c r="W683" s="115"/>
      <c r="X683" s="116"/>
      <c r="Y683" s="116"/>
      <c r="Z683" s="116"/>
      <c r="AA683" s="116" t="s">
        <v>115</v>
      </c>
      <c r="AB683" s="116"/>
      <c r="AC683" s="116"/>
      <c r="AD683" s="117"/>
      <c r="AE683" s="296"/>
      <c r="AF683" s="124" t="str">
        <f t="shared" si="255"/>
        <v/>
      </c>
      <c r="AG683" s="125" t="str">
        <f t="shared" si="256"/>
        <v/>
      </c>
      <c r="AH683" s="125" t="str">
        <f t="shared" si="257"/>
        <v/>
      </c>
      <c r="AI683" s="125" t="str">
        <f t="shared" si="258"/>
        <v/>
      </c>
      <c r="AJ683" s="125">
        <f t="shared" ca="1" si="259"/>
        <v>1722.8586382543533</v>
      </c>
      <c r="AK683" s="125" t="str">
        <f t="shared" si="260"/>
        <v/>
      </c>
      <c r="AL683" s="125" t="str">
        <f t="shared" si="261"/>
        <v/>
      </c>
      <c r="AM683" s="126" t="str">
        <f t="shared" si="262"/>
        <v/>
      </c>
      <c r="AN683" s="342">
        <f t="shared" ca="1" si="263"/>
        <v>1722.8586382543533</v>
      </c>
      <c r="AO683" s="290"/>
      <c r="AP683" s="503" t="str">
        <f t="shared" si="264"/>
        <v/>
      </c>
      <c r="AQ683" s="504" t="str">
        <f t="shared" si="265"/>
        <v/>
      </c>
      <c r="AR683" s="504" t="str">
        <f t="shared" si="266"/>
        <v/>
      </c>
      <c r="AS683" s="504" t="str">
        <f t="shared" si="267"/>
        <v/>
      </c>
      <c r="AT683" s="504">
        <f t="shared" ca="1" si="268"/>
        <v>29684.516738514347</v>
      </c>
      <c r="AU683" s="504" t="str">
        <f t="shared" si="269"/>
        <v/>
      </c>
      <c r="AV683" s="504" t="str">
        <f t="shared" si="270"/>
        <v/>
      </c>
      <c r="AW683" s="504" t="str">
        <f t="shared" si="271"/>
        <v/>
      </c>
      <c r="AX683" s="507">
        <f t="shared" ca="1" si="272"/>
        <v>29684.516738514347</v>
      </c>
      <c r="AY683" s="290"/>
    </row>
    <row r="684" spans="1:51" x14ac:dyDescent="0.35">
      <c r="A684" s="290"/>
      <c r="B684" s="476">
        <v>121</v>
      </c>
      <c r="C684" s="477" t="e">
        <v>#N/A</v>
      </c>
      <c r="D684" s="103" t="s">
        <v>254</v>
      </c>
      <c r="E684" s="103"/>
      <c r="F684" s="360" t="s">
        <v>1035</v>
      </c>
      <c r="G684" s="360">
        <v>200</v>
      </c>
      <c r="H684" s="360"/>
      <c r="I684" s="360" t="s">
        <v>246</v>
      </c>
      <c r="J684" s="104"/>
      <c r="K684" s="431">
        <v>37.420099999999998</v>
      </c>
      <c r="L684" s="138" t="str">
        <f t="shared" si="273"/>
        <v/>
      </c>
      <c r="M684" s="139">
        <f t="shared" si="275"/>
        <v>0</v>
      </c>
      <c r="N684" s="140">
        <f t="shared" si="274"/>
        <v>336.63763059084124</v>
      </c>
      <c r="O684" s="337">
        <f t="shared" si="279"/>
        <v>12597.013800472338</v>
      </c>
      <c r="P684" s="109">
        <v>1</v>
      </c>
      <c r="Q684" s="143">
        <f t="shared" si="276"/>
        <v>12597.013800472338</v>
      </c>
      <c r="R684" s="111">
        <v>0.13</v>
      </c>
      <c r="S684" s="139">
        <f t="shared" si="277"/>
        <v>14234.62559453374</v>
      </c>
      <c r="T684" s="428"/>
      <c r="U684" s="147">
        <f t="shared" si="278"/>
        <v>14234.62559453374</v>
      </c>
      <c r="V684" s="290"/>
      <c r="W684" s="115"/>
      <c r="X684" s="116"/>
      <c r="Y684" s="116"/>
      <c r="Z684" s="116"/>
      <c r="AA684" s="116" t="s">
        <v>115</v>
      </c>
      <c r="AB684" s="116"/>
      <c r="AC684" s="116"/>
      <c r="AD684" s="117"/>
      <c r="AE684" s="296"/>
      <c r="AF684" s="124" t="str">
        <f t="shared" si="255"/>
        <v/>
      </c>
      <c r="AG684" s="125" t="str">
        <f t="shared" si="256"/>
        <v/>
      </c>
      <c r="AH684" s="125" t="str">
        <f t="shared" si="257"/>
        <v/>
      </c>
      <c r="AI684" s="125" t="str">
        <f t="shared" si="258"/>
        <v/>
      </c>
      <c r="AJ684" s="125">
        <f t="shared" ca="1" si="259"/>
        <v>1722.8586382543533</v>
      </c>
      <c r="AK684" s="125" t="str">
        <f t="shared" si="260"/>
        <v/>
      </c>
      <c r="AL684" s="125" t="str">
        <f t="shared" si="261"/>
        <v/>
      </c>
      <c r="AM684" s="126" t="str">
        <f t="shared" si="262"/>
        <v/>
      </c>
      <c r="AN684" s="342">
        <f t="shared" ca="1" si="263"/>
        <v>1722.8586382543533</v>
      </c>
      <c r="AO684" s="290"/>
      <c r="AP684" s="503" t="str">
        <f t="shared" si="264"/>
        <v/>
      </c>
      <c r="AQ684" s="504" t="str">
        <f t="shared" si="265"/>
        <v/>
      </c>
      <c r="AR684" s="504" t="str">
        <f t="shared" si="266"/>
        <v/>
      </c>
      <c r="AS684" s="504" t="str">
        <f t="shared" si="267"/>
        <v/>
      </c>
      <c r="AT684" s="504">
        <f t="shared" ca="1" si="268"/>
        <v>14234.62559453374</v>
      </c>
      <c r="AU684" s="504" t="str">
        <f t="shared" si="269"/>
        <v/>
      </c>
      <c r="AV684" s="504" t="str">
        <f t="shared" si="270"/>
        <v/>
      </c>
      <c r="AW684" s="504" t="str">
        <f t="shared" si="271"/>
        <v/>
      </c>
      <c r="AX684" s="507">
        <f t="shared" ca="1" si="272"/>
        <v>14234.62559453374</v>
      </c>
      <c r="AY684" s="290"/>
    </row>
    <row r="685" spans="1:51" x14ac:dyDescent="0.35">
      <c r="A685" s="290"/>
      <c r="B685" s="476">
        <v>122</v>
      </c>
      <c r="C685" s="477" t="e">
        <v>#N/A</v>
      </c>
      <c r="D685" s="103" t="s">
        <v>254</v>
      </c>
      <c r="E685" s="103"/>
      <c r="F685" s="360" t="s">
        <v>1035</v>
      </c>
      <c r="G685" s="360">
        <v>200</v>
      </c>
      <c r="H685" s="360"/>
      <c r="I685" s="360" t="s">
        <v>246</v>
      </c>
      <c r="J685" s="104"/>
      <c r="K685" s="431">
        <v>558.28499999999997</v>
      </c>
      <c r="L685" s="138" t="str">
        <f t="shared" si="273"/>
        <v/>
      </c>
      <c r="M685" s="139">
        <f t="shared" si="275"/>
        <v>0</v>
      </c>
      <c r="N685" s="140">
        <f t="shared" si="274"/>
        <v>336.63763059084124</v>
      </c>
      <c r="O685" s="337">
        <f t="shared" si="279"/>
        <v>187939.73959440779</v>
      </c>
      <c r="P685" s="109">
        <v>1</v>
      </c>
      <c r="Q685" s="143">
        <f t="shared" si="276"/>
        <v>187939.73959440779</v>
      </c>
      <c r="R685" s="111">
        <v>0.13</v>
      </c>
      <c r="S685" s="139">
        <f t="shared" si="277"/>
        <v>212371.90574168079</v>
      </c>
      <c r="T685" s="428"/>
      <c r="U685" s="147">
        <f t="shared" si="278"/>
        <v>212371.90574168079</v>
      </c>
      <c r="V685" s="290"/>
      <c r="W685" s="115"/>
      <c r="X685" s="116"/>
      <c r="Y685" s="116"/>
      <c r="Z685" s="116"/>
      <c r="AA685" s="116" t="s">
        <v>115</v>
      </c>
      <c r="AB685" s="116"/>
      <c r="AC685" s="116"/>
      <c r="AD685" s="117"/>
      <c r="AE685" s="296"/>
      <c r="AF685" s="124" t="str">
        <f t="shared" si="255"/>
        <v/>
      </c>
      <c r="AG685" s="125" t="str">
        <f t="shared" si="256"/>
        <v/>
      </c>
      <c r="AH685" s="125" t="str">
        <f t="shared" si="257"/>
        <v/>
      </c>
      <c r="AI685" s="125" t="str">
        <f t="shared" si="258"/>
        <v/>
      </c>
      <c r="AJ685" s="125">
        <f t="shared" ca="1" si="259"/>
        <v>1722.8586382543533</v>
      </c>
      <c r="AK685" s="125" t="str">
        <f t="shared" si="260"/>
        <v/>
      </c>
      <c r="AL685" s="125" t="str">
        <f t="shared" si="261"/>
        <v/>
      </c>
      <c r="AM685" s="126" t="str">
        <f t="shared" si="262"/>
        <v/>
      </c>
      <c r="AN685" s="342">
        <f t="shared" ca="1" si="263"/>
        <v>1722.8586382543533</v>
      </c>
      <c r="AO685" s="290"/>
      <c r="AP685" s="503" t="str">
        <f t="shared" si="264"/>
        <v/>
      </c>
      <c r="AQ685" s="504" t="str">
        <f t="shared" si="265"/>
        <v/>
      </c>
      <c r="AR685" s="504" t="str">
        <f t="shared" si="266"/>
        <v/>
      </c>
      <c r="AS685" s="504" t="str">
        <f t="shared" si="267"/>
        <v/>
      </c>
      <c r="AT685" s="504">
        <f t="shared" ca="1" si="268"/>
        <v>212371.90574168079</v>
      </c>
      <c r="AU685" s="504" t="str">
        <f t="shared" si="269"/>
        <v/>
      </c>
      <c r="AV685" s="504" t="str">
        <f t="shared" si="270"/>
        <v/>
      </c>
      <c r="AW685" s="504" t="str">
        <f t="shared" si="271"/>
        <v/>
      </c>
      <c r="AX685" s="507">
        <f t="shared" ca="1" si="272"/>
        <v>212371.90574168079</v>
      </c>
      <c r="AY685" s="290"/>
    </row>
    <row r="686" spans="1:51" x14ac:dyDescent="0.35">
      <c r="A686" s="290"/>
      <c r="B686" s="476">
        <v>123</v>
      </c>
      <c r="C686" s="477" t="e">
        <v>#N/A</v>
      </c>
      <c r="D686" s="103" t="s">
        <v>254</v>
      </c>
      <c r="E686" s="103"/>
      <c r="F686" s="360" t="s">
        <v>1035</v>
      </c>
      <c r="G686" s="360">
        <v>250</v>
      </c>
      <c r="H686" s="360"/>
      <c r="I686" s="360" t="s">
        <v>248</v>
      </c>
      <c r="J686" s="104"/>
      <c r="K686" s="431">
        <v>493.14600000000002</v>
      </c>
      <c r="L686" s="138" t="str">
        <f t="shared" si="273"/>
        <v/>
      </c>
      <c r="M686" s="139">
        <f t="shared" si="275"/>
        <v>0</v>
      </c>
      <c r="N686" s="140">
        <f t="shared" si="274"/>
        <v>562.2901726186077</v>
      </c>
      <c r="O686" s="337">
        <f t="shared" si="279"/>
        <v>277291.14946617594</v>
      </c>
      <c r="P686" s="109">
        <v>1</v>
      </c>
      <c r="Q686" s="143">
        <f t="shared" si="276"/>
        <v>277291.14946617594</v>
      </c>
      <c r="R686" s="111">
        <v>0.13</v>
      </c>
      <c r="S686" s="139">
        <f t="shared" si="277"/>
        <v>313338.99889677879</v>
      </c>
      <c r="T686" s="428"/>
      <c r="U686" s="147">
        <f t="shared" si="278"/>
        <v>313338.99889677879</v>
      </c>
      <c r="V686" s="290"/>
      <c r="W686" s="115"/>
      <c r="X686" s="116"/>
      <c r="Y686" s="116"/>
      <c r="Z686" s="116"/>
      <c r="AA686" s="116" t="s">
        <v>115</v>
      </c>
      <c r="AB686" s="116"/>
      <c r="AC686" s="116"/>
      <c r="AD686" s="117"/>
      <c r="AE686" s="296"/>
      <c r="AF686" s="124" t="str">
        <f t="shared" si="255"/>
        <v/>
      </c>
      <c r="AG686" s="125" t="str">
        <f t="shared" si="256"/>
        <v/>
      </c>
      <c r="AH686" s="125" t="str">
        <f t="shared" si="257"/>
        <v/>
      </c>
      <c r="AI686" s="125" t="str">
        <f t="shared" si="258"/>
        <v/>
      </c>
      <c r="AJ686" s="125">
        <f t="shared" ca="1" si="259"/>
        <v>1722.8586382543533</v>
      </c>
      <c r="AK686" s="125" t="str">
        <f t="shared" si="260"/>
        <v/>
      </c>
      <c r="AL686" s="125" t="str">
        <f t="shared" si="261"/>
        <v/>
      </c>
      <c r="AM686" s="126" t="str">
        <f t="shared" si="262"/>
        <v/>
      </c>
      <c r="AN686" s="342">
        <f t="shared" ca="1" si="263"/>
        <v>1722.8586382543533</v>
      </c>
      <c r="AO686" s="290"/>
      <c r="AP686" s="503" t="str">
        <f t="shared" si="264"/>
        <v/>
      </c>
      <c r="AQ686" s="504" t="str">
        <f t="shared" si="265"/>
        <v/>
      </c>
      <c r="AR686" s="504" t="str">
        <f t="shared" si="266"/>
        <v/>
      </c>
      <c r="AS686" s="504" t="str">
        <f t="shared" si="267"/>
        <v/>
      </c>
      <c r="AT686" s="504">
        <f t="shared" ca="1" si="268"/>
        <v>313338.99889677879</v>
      </c>
      <c r="AU686" s="504" t="str">
        <f t="shared" si="269"/>
        <v/>
      </c>
      <c r="AV686" s="504" t="str">
        <f t="shared" si="270"/>
        <v/>
      </c>
      <c r="AW686" s="504" t="str">
        <f t="shared" si="271"/>
        <v/>
      </c>
      <c r="AX686" s="507">
        <f t="shared" ca="1" si="272"/>
        <v>313338.99889677879</v>
      </c>
      <c r="AY686" s="290"/>
    </row>
    <row r="687" spans="1:51" x14ac:dyDescent="0.35">
      <c r="A687" s="290"/>
      <c r="B687" s="476">
        <v>124</v>
      </c>
      <c r="C687" s="477" t="e">
        <v>#N/A</v>
      </c>
      <c r="D687" s="103" t="s">
        <v>254</v>
      </c>
      <c r="E687" s="103"/>
      <c r="F687" s="360" t="s">
        <v>1035</v>
      </c>
      <c r="G687" s="360">
        <v>200</v>
      </c>
      <c r="H687" s="360"/>
      <c r="I687" s="360" t="s">
        <v>246</v>
      </c>
      <c r="J687" s="104"/>
      <c r="K687" s="431">
        <v>752.29899999999998</v>
      </c>
      <c r="L687" s="138" t="str">
        <f t="shared" si="273"/>
        <v/>
      </c>
      <c r="M687" s="139">
        <f t="shared" si="275"/>
        <v>0</v>
      </c>
      <c r="N687" s="140">
        <f t="shared" si="274"/>
        <v>336.63763059084124</v>
      </c>
      <c r="O687" s="337">
        <f t="shared" si="279"/>
        <v>253252.15285585925</v>
      </c>
      <c r="P687" s="109">
        <v>1</v>
      </c>
      <c r="Q687" s="143">
        <f t="shared" si="276"/>
        <v>253252.15285585925</v>
      </c>
      <c r="R687" s="111">
        <v>0.13</v>
      </c>
      <c r="S687" s="139">
        <f t="shared" si="277"/>
        <v>286174.93272712093</v>
      </c>
      <c r="T687" s="428"/>
      <c r="U687" s="147">
        <f t="shared" si="278"/>
        <v>286174.93272712093</v>
      </c>
      <c r="V687" s="290"/>
      <c r="W687" s="115"/>
      <c r="X687" s="116"/>
      <c r="Y687" s="116"/>
      <c r="Z687" s="116" t="s">
        <v>115</v>
      </c>
      <c r="AA687" s="116"/>
      <c r="AB687" s="116"/>
      <c r="AC687" s="116"/>
      <c r="AD687" s="117"/>
      <c r="AE687" s="296"/>
      <c r="AF687" s="124" t="str">
        <f t="shared" si="255"/>
        <v/>
      </c>
      <c r="AG687" s="125" t="str">
        <f t="shared" si="256"/>
        <v/>
      </c>
      <c r="AH687" s="125" t="str">
        <f t="shared" si="257"/>
        <v/>
      </c>
      <c r="AI687" s="125">
        <f t="shared" ca="1" si="258"/>
        <v>4804.0113505125973</v>
      </c>
      <c r="AJ687" s="125" t="str">
        <f t="shared" si="259"/>
        <v/>
      </c>
      <c r="AK687" s="125" t="str">
        <f t="shared" si="260"/>
        <v/>
      </c>
      <c r="AL687" s="125" t="str">
        <f t="shared" si="261"/>
        <v/>
      </c>
      <c r="AM687" s="126" t="str">
        <f t="shared" si="262"/>
        <v/>
      </c>
      <c r="AN687" s="342">
        <f t="shared" ca="1" si="263"/>
        <v>4804.0113505125973</v>
      </c>
      <c r="AO687" s="290"/>
      <c r="AP687" s="503" t="str">
        <f t="shared" si="264"/>
        <v/>
      </c>
      <c r="AQ687" s="504" t="str">
        <f t="shared" si="265"/>
        <v/>
      </c>
      <c r="AR687" s="504" t="str">
        <f t="shared" si="266"/>
        <v/>
      </c>
      <c r="AS687" s="504">
        <f t="shared" ca="1" si="267"/>
        <v>286174.93272712093</v>
      </c>
      <c r="AT687" s="504" t="str">
        <f t="shared" si="268"/>
        <v/>
      </c>
      <c r="AU687" s="504" t="str">
        <f t="shared" si="269"/>
        <v/>
      </c>
      <c r="AV687" s="504" t="str">
        <f t="shared" si="270"/>
        <v/>
      </c>
      <c r="AW687" s="504" t="str">
        <f t="shared" si="271"/>
        <v/>
      </c>
      <c r="AX687" s="507">
        <f t="shared" ca="1" si="272"/>
        <v>286174.93272712093</v>
      </c>
      <c r="AY687" s="290"/>
    </row>
    <row r="688" spans="1:51" x14ac:dyDescent="0.35">
      <c r="A688" s="290"/>
      <c r="B688" s="476">
        <v>125</v>
      </c>
      <c r="C688" s="477" t="e">
        <v>#N/A</v>
      </c>
      <c r="D688" s="103" t="s">
        <v>254</v>
      </c>
      <c r="E688" s="103"/>
      <c r="F688" s="360" t="s">
        <v>1035</v>
      </c>
      <c r="G688" s="360">
        <v>200</v>
      </c>
      <c r="H688" s="360"/>
      <c r="I688" s="360" t="s">
        <v>246</v>
      </c>
      <c r="J688" s="104"/>
      <c r="K688" s="431">
        <v>728.58</v>
      </c>
      <c r="L688" s="138" t="str">
        <f t="shared" si="273"/>
        <v/>
      </c>
      <c r="M688" s="139">
        <f t="shared" si="275"/>
        <v>0</v>
      </c>
      <c r="N688" s="140">
        <f t="shared" si="274"/>
        <v>336.63763059084124</v>
      </c>
      <c r="O688" s="337">
        <f t="shared" si="279"/>
        <v>245267.44489587512</v>
      </c>
      <c r="P688" s="109">
        <v>1</v>
      </c>
      <c r="Q688" s="143">
        <f t="shared" si="276"/>
        <v>245267.44489587512</v>
      </c>
      <c r="R688" s="111">
        <v>0.13</v>
      </c>
      <c r="S688" s="139">
        <f t="shared" si="277"/>
        <v>277152.21273233887</v>
      </c>
      <c r="T688" s="428"/>
      <c r="U688" s="147">
        <f t="shared" si="278"/>
        <v>277152.21273233887</v>
      </c>
      <c r="V688" s="290"/>
      <c r="W688" s="115"/>
      <c r="X688" s="116"/>
      <c r="Y688" s="116"/>
      <c r="Z688" s="116" t="s">
        <v>115</v>
      </c>
      <c r="AA688" s="116"/>
      <c r="AB688" s="116"/>
      <c r="AC688" s="116"/>
      <c r="AD688" s="117"/>
      <c r="AE688" s="296"/>
      <c r="AF688" s="124" t="str">
        <f t="shared" si="255"/>
        <v/>
      </c>
      <c r="AG688" s="125" t="str">
        <f t="shared" si="256"/>
        <v/>
      </c>
      <c r="AH688" s="125" t="str">
        <f t="shared" si="257"/>
        <v/>
      </c>
      <c r="AI688" s="125">
        <f t="shared" ca="1" si="258"/>
        <v>4804.0113505125973</v>
      </c>
      <c r="AJ688" s="125" t="str">
        <f t="shared" si="259"/>
        <v/>
      </c>
      <c r="AK688" s="125" t="str">
        <f t="shared" si="260"/>
        <v/>
      </c>
      <c r="AL688" s="125" t="str">
        <f t="shared" si="261"/>
        <v/>
      </c>
      <c r="AM688" s="126" t="str">
        <f t="shared" si="262"/>
        <v/>
      </c>
      <c r="AN688" s="342">
        <f t="shared" ca="1" si="263"/>
        <v>4804.0113505125973</v>
      </c>
      <c r="AO688" s="290"/>
      <c r="AP688" s="503" t="str">
        <f t="shared" si="264"/>
        <v/>
      </c>
      <c r="AQ688" s="504" t="str">
        <f t="shared" si="265"/>
        <v/>
      </c>
      <c r="AR688" s="504" t="str">
        <f t="shared" si="266"/>
        <v/>
      </c>
      <c r="AS688" s="504">
        <f t="shared" ca="1" si="267"/>
        <v>277152.21273233887</v>
      </c>
      <c r="AT688" s="504" t="str">
        <f t="shared" si="268"/>
        <v/>
      </c>
      <c r="AU688" s="504" t="str">
        <f t="shared" si="269"/>
        <v/>
      </c>
      <c r="AV688" s="504" t="str">
        <f t="shared" si="270"/>
        <v/>
      </c>
      <c r="AW688" s="504" t="str">
        <f t="shared" si="271"/>
        <v/>
      </c>
      <c r="AX688" s="507">
        <f t="shared" ca="1" si="272"/>
        <v>277152.21273233887</v>
      </c>
      <c r="AY688" s="290"/>
    </row>
    <row r="689" spans="1:51" x14ac:dyDescent="0.35">
      <c r="A689" s="290"/>
      <c r="B689" s="476">
        <v>126</v>
      </c>
      <c r="C689" s="477" t="e">
        <v>#N/A</v>
      </c>
      <c r="D689" s="103" t="s">
        <v>254</v>
      </c>
      <c r="E689" s="103"/>
      <c r="F689" s="360" t="s">
        <v>1035</v>
      </c>
      <c r="G689" s="360">
        <v>200</v>
      </c>
      <c r="H689" s="360"/>
      <c r="I689" s="360" t="s">
        <v>246</v>
      </c>
      <c r="J689" s="104"/>
      <c r="K689" s="431">
        <v>204.59100000000001</v>
      </c>
      <c r="L689" s="138" t="str">
        <f t="shared" si="273"/>
        <v/>
      </c>
      <c r="M689" s="139">
        <f t="shared" si="275"/>
        <v>0</v>
      </c>
      <c r="N689" s="140">
        <f t="shared" si="274"/>
        <v>336.63763059084124</v>
      </c>
      <c r="O689" s="337">
        <f t="shared" si="279"/>
        <v>68873.029480210796</v>
      </c>
      <c r="P689" s="109">
        <v>1</v>
      </c>
      <c r="Q689" s="143">
        <f t="shared" si="276"/>
        <v>68873.029480210796</v>
      </c>
      <c r="R689" s="111">
        <v>0.13</v>
      </c>
      <c r="S689" s="139">
        <f t="shared" si="277"/>
        <v>77826.523312638194</v>
      </c>
      <c r="T689" s="428"/>
      <c r="U689" s="147">
        <f t="shared" si="278"/>
        <v>77826.523312638194</v>
      </c>
      <c r="V689" s="290"/>
      <c r="W689" s="115"/>
      <c r="X689" s="116"/>
      <c r="Y689" s="116"/>
      <c r="Z689" s="116" t="s">
        <v>115</v>
      </c>
      <c r="AA689" s="116"/>
      <c r="AB689" s="116"/>
      <c r="AC689" s="116"/>
      <c r="AD689" s="117"/>
      <c r="AE689" s="296"/>
      <c r="AF689" s="124" t="str">
        <f t="shared" si="255"/>
        <v/>
      </c>
      <c r="AG689" s="125" t="str">
        <f t="shared" si="256"/>
        <v/>
      </c>
      <c r="AH689" s="125" t="str">
        <f t="shared" si="257"/>
        <v/>
      </c>
      <c r="AI689" s="125">
        <f t="shared" ca="1" si="258"/>
        <v>4804.0113505125973</v>
      </c>
      <c r="AJ689" s="125" t="str">
        <f t="shared" si="259"/>
        <v/>
      </c>
      <c r="AK689" s="125" t="str">
        <f t="shared" si="260"/>
        <v/>
      </c>
      <c r="AL689" s="125" t="str">
        <f t="shared" si="261"/>
        <v/>
      </c>
      <c r="AM689" s="126" t="str">
        <f t="shared" si="262"/>
        <v/>
      </c>
      <c r="AN689" s="342">
        <f t="shared" ca="1" si="263"/>
        <v>4804.0113505125973</v>
      </c>
      <c r="AO689" s="290"/>
      <c r="AP689" s="503" t="str">
        <f t="shared" si="264"/>
        <v/>
      </c>
      <c r="AQ689" s="504" t="str">
        <f t="shared" si="265"/>
        <v/>
      </c>
      <c r="AR689" s="504" t="str">
        <f t="shared" si="266"/>
        <v/>
      </c>
      <c r="AS689" s="504">
        <f t="shared" ca="1" si="267"/>
        <v>77826.523312638194</v>
      </c>
      <c r="AT689" s="504" t="str">
        <f t="shared" si="268"/>
        <v/>
      </c>
      <c r="AU689" s="504" t="str">
        <f t="shared" si="269"/>
        <v/>
      </c>
      <c r="AV689" s="504" t="str">
        <f t="shared" si="270"/>
        <v/>
      </c>
      <c r="AW689" s="504" t="str">
        <f t="shared" si="271"/>
        <v/>
      </c>
      <c r="AX689" s="507">
        <f t="shared" ca="1" si="272"/>
        <v>77826.523312638194</v>
      </c>
      <c r="AY689" s="290"/>
    </row>
    <row r="690" spans="1:51" x14ac:dyDescent="0.35">
      <c r="A690" s="290"/>
      <c r="B690" s="476" t="s">
        <v>1579</v>
      </c>
      <c r="C690" s="477" t="s">
        <v>3111</v>
      </c>
      <c r="D690" s="103" t="s">
        <v>254</v>
      </c>
      <c r="E690" s="103"/>
      <c r="F690" s="360" t="s">
        <v>1035</v>
      </c>
      <c r="G690" s="360">
        <v>150</v>
      </c>
      <c r="H690" s="360"/>
      <c r="I690" s="360" t="s">
        <v>245</v>
      </c>
      <c r="J690" s="104"/>
      <c r="K690" s="431">
        <v>587.245</v>
      </c>
      <c r="L690" s="138" t="str">
        <f t="shared" si="273"/>
        <v/>
      </c>
      <c r="M690" s="139">
        <f t="shared" si="275"/>
        <v>0</v>
      </c>
      <c r="N690" s="140">
        <f t="shared" si="274"/>
        <v>223.80441171865309</v>
      </c>
      <c r="O690" s="337">
        <f t="shared" si="279"/>
        <v>131428.02175972043</v>
      </c>
      <c r="P690" s="109">
        <v>1</v>
      </c>
      <c r="Q690" s="143">
        <f t="shared" si="276"/>
        <v>131428.02175972043</v>
      </c>
      <c r="R690" s="111">
        <v>0.13</v>
      </c>
      <c r="S690" s="139">
        <f t="shared" si="277"/>
        <v>148513.66458848407</v>
      </c>
      <c r="T690" s="428"/>
      <c r="U690" s="147">
        <f t="shared" si="278"/>
        <v>148513.66458848407</v>
      </c>
      <c r="V690" s="290"/>
      <c r="W690" s="115"/>
      <c r="X690" s="116" t="s">
        <v>115</v>
      </c>
      <c r="Y690" s="116"/>
      <c r="Z690" s="116"/>
      <c r="AA690" s="116"/>
      <c r="AB690" s="116"/>
      <c r="AC690" s="116"/>
      <c r="AD690" s="117"/>
      <c r="AE690" s="296"/>
      <c r="AF690" s="124" t="str">
        <f t="shared" si="255"/>
        <v/>
      </c>
      <c r="AG690" s="125">
        <f t="shared" ca="1" si="256"/>
        <v>16150.853740115352</v>
      </c>
      <c r="AH690" s="125" t="str">
        <f t="shared" si="257"/>
        <v/>
      </c>
      <c r="AI690" s="125" t="str">
        <f t="shared" si="258"/>
        <v/>
      </c>
      <c r="AJ690" s="125" t="str">
        <f t="shared" si="259"/>
        <v/>
      </c>
      <c r="AK690" s="125" t="str">
        <f t="shared" si="260"/>
        <v/>
      </c>
      <c r="AL690" s="125" t="str">
        <f t="shared" si="261"/>
        <v/>
      </c>
      <c r="AM690" s="126" t="str">
        <f t="shared" si="262"/>
        <v/>
      </c>
      <c r="AN690" s="342">
        <f t="shared" ca="1" si="263"/>
        <v>16150.853740115352</v>
      </c>
      <c r="AO690" s="290"/>
      <c r="AP690" s="503" t="str">
        <f t="shared" si="264"/>
        <v/>
      </c>
      <c r="AQ690" s="504">
        <f t="shared" ca="1" si="265"/>
        <v>148513.66458848407</v>
      </c>
      <c r="AR690" s="504" t="str">
        <f t="shared" si="266"/>
        <v/>
      </c>
      <c r="AS690" s="504" t="str">
        <f t="shared" si="267"/>
        <v/>
      </c>
      <c r="AT690" s="504" t="str">
        <f t="shared" si="268"/>
        <v/>
      </c>
      <c r="AU690" s="504" t="str">
        <f t="shared" si="269"/>
        <v/>
      </c>
      <c r="AV690" s="504" t="str">
        <f t="shared" si="270"/>
        <v/>
      </c>
      <c r="AW690" s="504" t="str">
        <f t="shared" si="271"/>
        <v/>
      </c>
      <c r="AX690" s="507">
        <f t="shared" ca="1" si="272"/>
        <v>148513.66458848407</v>
      </c>
      <c r="AY690" s="290"/>
    </row>
    <row r="691" spans="1:51" x14ac:dyDescent="0.35">
      <c r="A691" s="290"/>
      <c r="B691" s="476" t="s">
        <v>1580</v>
      </c>
      <c r="C691" s="477" t="s">
        <v>3112</v>
      </c>
      <c r="D691" s="103" t="s">
        <v>254</v>
      </c>
      <c r="E691" s="103"/>
      <c r="F691" s="360" t="s">
        <v>1035</v>
      </c>
      <c r="G691" s="360">
        <v>450</v>
      </c>
      <c r="H691" s="360"/>
      <c r="I691" s="360" t="s">
        <v>251</v>
      </c>
      <c r="J691" s="104"/>
      <c r="K691" s="431">
        <v>1377.09</v>
      </c>
      <c r="L691" s="138" t="str">
        <f t="shared" si="273"/>
        <v/>
      </c>
      <c r="M691" s="139">
        <f t="shared" si="275"/>
        <v>0</v>
      </c>
      <c r="N691" s="140">
        <f t="shared" si="274"/>
        <v>1163.0714802465704</v>
      </c>
      <c r="O691" s="337">
        <f t="shared" si="279"/>
        <v>1601654.1047327495</v>
      </c>
      <c r="P691" s="109">
        <v>1</v>
      </c>
      <c r="Q691" s="143">
        <f t="shared" si="276"/>
        <v>1601654.1047327495</v>
      </c>
      <c r="R691" s="111">
        <v>0.13</v>
      </c>
      <c r="S691" s="139">
        <f t="shared" si="277"/>
        <v>1809869.1383480069</v>
      </c>
      <c r="T691" s="428">
        <v>0.49999999999999983</v>
      </c>
      <c r="U691" s="147">
        <f t="shared" si="278"/>
        <v>904934.56917400379</v>
      </c>
      <c r="V691" s="290"/>
      <c r="W691" s="115"/>
      <c r="X691" s="116" t="s">
        <v>115</v>
      </c>
      <c r="Y691" s="116"/>
      <c r="Z691" s="116"/>
      <c r="AA691" s="116"/>
      <c r="AB691" s="116"/>
      <c r="AC691" s="116"/>
      <c r="AD691" s="117"/>
      <c r="AE691" s="296"/>
      <c r="AF691" s="124" t="str">
        <f t="shared" si="255"/>
        <v/>
      </c>
      <c r="AG691" s="125">
        <f t="shared" ca="1" si="256"/>
        <v>16150.853740115352</v>
      </c>
      <c r="AH691" s="125" t="str">
        <f t="shared" si="257"/>
        <v/>
      </c>
      <c r="AI691" s="125" t="str">
        <f t="shared" si="258"/>
        <v/>
      </c>
      <c r="AJ691" s="125" t="str">
        <f t="shared" si="259"/>
        <v/>
      </c>
      <c r="AK691" s="125" t="str">
        <f t="shared" si="260"/>
        <v/>
      </c>
      <c r="AL691" s="125" t="str">
        <f t="shared" si="261"/>
        <v/>
      </c>
      <c r="AM691" s="126" t="str">
        <f t="shared" si="262"/>
        <v/>
      </c>
      <c r="AN691" s="342">
        <f t="shared" ca="1" si="263"/>
        <v>16150.853740115352</v>
      </c>
      <c r="AO691" s="290"/>
      <c r="AP691" s="503" t="str">
        <f t="shared" si="264"/>
        <v/>
      </c>
      <c r="AQ691" s="504">
        <f t="shared" ca="1" si="265"/>
        <v>904934.56917400379</v>
      </c>
      <c r="AR691" s="504" t="str">
        <f t="shared" si="266"/>
        <v/>
      </c>
      <c r="AS691" s="504" t="str">
        <f t="shared" si="267"/>
        <v/>
      </c>
      <c r="AT691" s="504" t="str">
        <f t="shared" si="268"/>
        <v/>
      </c>
      <c r="AU691" s="504" t="str">
        <f t="shared" si="269"/>
        <v/>
      </c>
      <c r="AV691" s="504" t="str">
        <f t="shared" si="270"/>
        <v/>
      </c>
      <c r="AW691" s="504" t="str">
        <f t="shared" si="271"/>
        <v/>
      </c>
      <c r="AX691" s="507">
        <f t="shared" ca="1" si="272"/>
        <v>904934.56917400379</v>
      </c>
      <c r="AY691" s="290"/>
    </row>
    <row r="692" spans="1:51" x14ac:dyDescent="0.35">
      <c r="A692" s="290"/>
      <c r="B692" s="476" t="s">
        <v>1581</v>
      </c>
      <c r="C692" s="477" t="e">
        <v>#N/A</v>
      </c>
      <c r="D692" s="103" t="s">
        <v>254</v>
      </c>
      <c r="E692" s="103"/>
      <c r="F692" s="360" t="s">
        <v>1035</v>
      </c>
      <c r="G692" s="360">
        <v>450</v>
      </c>
      <c r="H692" s="360"/>
      <c r="I692" s="360" t="s">
        <v>251</v>
      </c>
      <c r="J692" s="104"/>
      <c r="K692" s="431">
        <v>561.93100000000004</v>
      </c>
      <c r="L692" s="138" t="str">
        <f t="shared" si="273"/>
        <v/>
      </c>
      <c r="M692" s="139">
        <f t="shared" si="275"/>
        <v>0</v>
      </c>
      <c r="N692" s="140">
        <f t="shared" si="274"/>
        <v>1163.0714802465704</v>
      </c>
      <c r="O692" s="337">
        <f t="shared" si="279"/>
        <v>653565.91996643564</v>
      </c>
      <c r="P692" s="109">
        <v>1</v>
      </c>
      <c r="Q692" s="143">
        <f t="shared" si="276"/>
        <v>653565.91996643564</v>
      </c>
      <c r="R692" s="111">
        <v>0.13</v>
      </c>
      <c r="S692" s="139">
        <f t="shared" si="277"/>
        <v>738529.48956207221</v>
      </c>
      <c r="T692" s="428">
        <v>0.49999999999999989</v>
      </c>
      <c r="U692" s="147">
        <f t="shared" si="278"/>
        <v>369264.74478103616</v>
      </c>
      <c r="V692" s="290"/>
      <c r="W692" s="115"/>
      <c r="X692" s="116" t="s">
        <v>115</v>
      </c>
      <c r="Y692" s="116"/>
      <c r="Z692" s="116"/>
      <c r="AA692" s="116"/>
      <c r="AB692" s="116"/>
      <c r="AC692" s="116"/>
      <c r="AD692" s="117"/>
      <c r="AE692" s="296"/>
      <c r="AF692" s="124" t="str">
        <f t="shared" si="255"/>
        <v/>
      </c>
      <c r="AG692" s="125">
        <f t="shared" ca="1" si="256"/>
        <v>16150.853740115352</v>
      </c>
      <c r="AH692" s="125" t="str">
        <f t="shared" si="257"/>
        <v/>
      </c>
      <c r="AI692" s="125" t="str">
        <f t="shared" si="258"/>
        <v/>
      </c>
      <c r="AJ692" s="125" t="str">
        <f t="shared" si="259"/>
        <v/>
      </c>
      <c r="AK692" s="125" t="str">
        <f t="shared" si="260"/>
        <v/>
      </c>
      <c r="AL692" s="125" t="str">
        <f t="shared" si="261"/>
        <v/>
      </c>
      <c r="AM692" s="126" t="str">
        <f t="shared" si="262"/>
        <v/>
      </c>
      <c r="AN692" s="342">
        <f t="shared" ca="1" si="263"/>
        <v>16150.853740115352</v>
      </c>
      <c r="AO692" s="290"/>
      <c r="AP692" s="503" t="str">
        <f t="shared" si="264"/>
        <v/>
      </c>
      <c r="AQ692" s="504">
        <f t="shared" ca="1" si="265"/>
        <v>369264.74478103616</v>
      </c>
      <c r="AR692" s="504" t="str">
        <f t="shared" si="266"/>
        <v/>
      </c>
      <c r="AS692" s="504" t="str">
        <f t="shared" si="267"/>
        <v/>
      </c>
      <c r="AT692" s="504" t="str">
        <f t="shared" si="268"/>
        <v/>
      </c>
      <c r="AU692" s="504" t="str">
        <f t="shared" si="269"/>
        <v/>
      </c>
      <c r="AV692" s="504" t="str">
        <f t="shared" si="270"/>
        <v/>
      </c>
      <c r="AW692" s="504" t="str">
        <f t="shared" si="271"/>
        <v/>
      </c>
      <c r="AX692" s="507">
        <f t="shared" ca="1" si="272"/>
        <v>369264.74478103616</v>
      </c>
      <c r="AY692" s="290"/>
    </row>
    <row r="693" spans="1:51" x14ac:dyDescent="0.35">
      <c r="A693" s="290"/>
      <c r="B693" s="476" t="s">
        <v>1582</v>
      </c>
      <c r="C693" s="477" t="s">
        <v>3113</v>
      </c>
      <c r="D693" s="103" t="s">
        <v>254</v>
      </c>
      <c r="E693" s="103"/>
      <c r="F693" s="360" t="s">
        <v>1035</v>
      </c>
      <c r="G693" s="360">
        <v>250</v>
      </c>
      <c r="H693" s="360"/>
      <c r="I693" s="360" t="s">
        <v>248</v>
      </c>
      <c r="J693" s="104"/>
      <c r="K693" s="431">
        <v>1315.68</v>
      </c>
      <c r="L693" s="138" t="str">
        <f t="shared" si="273"/>
        <v/>
      </c>
      <c r="M693" s="139">
        <f t="shared" si="275"/>
        <v>0</v>
      </c>
      <c r="N693" s="140">
        <f t="shared" si="274"/>
        <v>562.2901726186077</v>
      </c>
      <c r="O693" s="337">
        <f t="shared" si="279"/>
        <v>739793.93431084976</v>
      </c>
      <c r="P693" s="109">
        <v>1</v>
      </c>
      <c r="Q693" s="143">
        <f t="shared" si="276"/>
        <v>739793.93431084976</v>
      </c>
      <c r="R693" s="111">
        <v>0.13</v>
      </c>
      <c r="S693" s="139">
        <f t="shared" si="277"/>
        <v>835967.14577126014</v>
      </c>
      <c r="T693" s="428">
        <v>0.50000000000000022</v>
      </c>
      <c r="U693" s="147">
        <f t="shared" si="278"/>
        <v>417983.5728856299</v>
      </c>
      <c r="V693" s="290"/>
      <c r="W693" s="115"/>
      <c r="X693" s="116" t="s">
        <v>115</v>
      </c>
      <c r="Y693" s="116"/>
      <c r="Z693" s="116"/>
      <c r="AA693" s="116"/>
      <c r="AB693" s="116"/>
      <c r="AC693" s="116"/>
      <c r="AD693" s="117"/>
      <c r="AE693" s="296"/>
      <c r="AF693" s="124" t="str">
        <f t="shared" si="255"/>
        <v/>
      </c>
      <c r="AG693" s="125">
        <f t="shared" ca="1" si="256"/>
        <v>16150.853740115352</v>
      </c>
      <c r="AH693" s="125" t="str">
        <f t="shared" si="257"/>
        <v/>
      </c>
      <c r="AI693" s="125" t="str">
        <f t="shared" si="258"/>
        <v/>
      </c>
      <c r="AJ693" s="125" t="str">
        <f t="shared" si="259"/>
        <v/>
      </c>
      <c r="AK693" s="125" t="str">
        <f t="shared" si="260"/>
        <v/>
      </c>
      <c r="AL693" s="125" t="str">
        <f t="shared" si="261"/>
        <v/>
      </c>
      <c r="AM693" s="126" t="str">
        <f t="shared" si="262"/>
        <v/>
      </c>
      <c r="AN693" s="342">
        <f t="shared" ca="1" si="263"/>
        <v>16150.853740115352</v>
      </c>
      <c r="AO693" s="290"/>
      <c r="AP693" s="503" t="str">
        <f t="shared" si="264"/>
        <v/>
      </c>
      <c r="AQ693" s="504">
        <f t="shared" ca="1" si="265"/>
        <v>417983.5728856299</v>
      </c>
      <c r="AR693" s="504" t="str">
        <f t="shared" si="266"/>
        <v/>
      </c>
      <c r="AS693" s="504" t="str">
        <f t="shared" si="267"/>
        <v/>
      </c>
      <c r="AT693" s="504" t="str">
        <f t="shared" si="268"/>
        <v/>
      </c>
      <c r="AU693" s="504" t="str">
        <f t="shared" si="269"/>
        <v/>
      </c>
      <c r="AV693" s="504" t="str">
        <f t="shared" si="270"/>
        <v/>
      </c>
      <c r="AW693" s="504" t="str">
        <f t="shared" si="271"/>
        <v/>
      </c>
      <c r="AX693" s="507">
        <f t="shared" ca="1" si="272"/>
        <v>417983.5728856299</v>
      </c>
      <c r="AY693" s="290"/>
    </row>
    <row r="694" spans="1:51" x14ac:dyDescent="0.35">
      <c r="A694" s="290"/>
      <c r="B694" s="476" t="s">
        <v>1583</v>
      </c>
      <c r="C694" s="477" t="s">
        <v>3114</v>
      </c>
      <c r="D694" s="103" t="s">
        <v>254</v>
      </c>
      <c r="E694" s="103"/>
      <c r="F694" s="360" t="s">
        <v>1035</v>
      </c>
      <c r="G694" s="360">
        <v>375</v>
      </c>
      <c r="H694" s="360"/>
      <c r="I694" s="360" t="s">
        <v>250</v>
      </c>
      <c r="J694" s="104"/>
      <c r="K694" s="431">
        <v>454.98899999999998</v>
      </c>
      <c r="L694" s="138" t="str">
        <f t="shared" si="273"/>
        <v/>
      </c>
      <c r="M694" s="139">
        <f t="shared" si="275"/>
        <v>0</v>
      </c>
      <c r="N694" s="140">
        <f t="shared" si="274"/>
        <v>900.7759335185624</v>
      </c>
      <c r="O694" s="337">
        <f t="shared" si="279"/>
        <v>409843.14121567714</v>
      </c>
      <c r="P694" s="109">
        <v>1</v>
      </c>
      <c r="Q694" s="143">
        <f t="shared" si="276"/>
        <v>409843.14121567714</v>
      </c>
      <c r="R694" s="111">
        <v>0.13</v>
      </c>
      <c r="S694" s="139">
        <f t="shared" si="277"/>
        <v>463122.74957371515</v>
      </c>
      <c r="T694" s="428">
        <v>0.5</v>
      </c>
      <c r="U694" s="147">
        <f t="shared" si="278"/>
        <v>231561.37478685757</v>
      </c>
      <c r="V694" s="290"/>
      <c r="W694" s="115"/>
      <c r="X694" s="116" t="s">
        <v>115</v>
      </c>
      <c r="Y694" s="116"/>
      <c r="Z694" s="116"/>
      <c r="AA694" s="116"/>
      <c r="AB694" s="116"/>
      <c r="AC694" s="116"/>
      <c r="AD694" s="117"/>
      <c r="AE694" s="296"/>
      <c r="AF694" s="124" t="str">
        <f t="shared" si="255"/>
        <v/>
      </c>
      <c r="AG694" s="125">
        <f t="shared" ca="1" si="256"/>
        <v>16150.853740115352</v>
      </c>
      <c r="AH694" s="125" t="str">
        <f t="shared" si="257"/>
        <v/>
      </c>
      <c r="AI694" s="125" t="str">
        <f t="shared" si="258"/>
        <v/>
      </c>
      <c r="AJ694" s="125" t="str">
        <f t="shared" si="259"/>
        <v/>
      </c>
      <c r="AK694" s="125" t="str">
        <f t="shared" si="260"/>
        <v/>
      </c>
      <c r="AL694" s="125" t="str">
        <f t="shared" si="261"/>
        <v/>
      </c>
      <c r="AM694" s="126" t="str">
        <f t="shared" si="262"/>
        <v/>
      </c>
      <c r="AN694" s="342">
        <f t="shared" ca="1" si="263"/>
        <v>16150.853740115352</v>
      </c>
      <c r="AO694" s="290"/>
      <c r="AP694" s="503" t="str">
        <f t="shared" si="264"/>
        <v/>
      </c>
      <c r="AQ694" s="504">
        <f t="shared" ca="1" si="265"/>
        <v>231561.37478685757</v>
      </c>
      <c r="AR694" s="504" t="str">
        <f t="shared" si="266"/>
        <v/>
      </c>
      <c r="AS694" s="504" t="str">
        <f t="shared" si="267"/>
        <v/>
      </c>
      <c r="AT694" s="504" t="str">
        <f t="shared" si="268"/>
        <v/>
      </c>
      <c r="AU694" s="504" t="str">
        <f t="shared" si="269"/>
        <v/>
      </c>
      <c r="AV694" s="504" t="str">
        <f t="shared" si="270"/>
        <v/>
      </c>
      <c r="AW694" s="504" t="str">
        <f t="shared" si="271"/>
        <v/>
      </c>
      <c r="AX694" s="507">
        <f t="shared" ca="1" si="272"/>
        <v>231561.37478685757</v>
      </c>
      <c r="AY694" s="290"/>
    </row>
    <row r="695" spans="1:51" x14ac:dyDescent="0.35">
      <c r="A695" s="290"/>
      <c r="B695" s="476" t="s">
        <v>1584</v>
      </c>
      <c r="C695" s="477" t="e">
        <v>#N/A</v>
      </c>
      <c r="D695" s="103" t="s">
        <v>254</v>
      </c>
      <c r="E695" s="103"/>
      <c r="F695" s="360" t="s">
        <v>1035</v>
      </c>
      <c r="G695" s="360">
        <v>375</v>
      </c>
      <c r="H695" s="360"/>
      <c r="I695" s="360" t="s">
        <v>250</v>
      </c>
      <c r="J695" s="104"/>
      <c r="K695" s="431">
        <v>359.91199999999998</v>
      </c>
      <c r="L695" s="138" t="str">
        <f t="shared" si="273"/>
        <v/>
      </c>
      <c r="M695" s="139">
        <f t="shared" si="275"/>
        <v>0</v>
      </c>
      <c r="N695" s="140">
        <f t="shared" si="274"/>
        <v>900.7759335185624</v>
      </c>
      <c r="O695" s="337">
        <f t="shared" si="279"/>
        <v>324200.06778453279</v>
      </c>
      <c r="P695" s="109">
        <v>1</v>
      </c>
      <c r="Q695" s="143">
        <f t="shared" si="276"/>
        <v>324200.06778453279</v>
      </c>
      <c r="R695" s="111">
        <v>0.13</v>
      </c>
      <c r="S695" s="139">
        <f t="shared" si="277"/>
        <v>366346.07659652201</v>
      </c>
      <c r="T695" s="428">
        <v>0.49999999999999989</v>
      </c>
      <c r="U695" s="147">
        <f t="shared" si="278"/>
        <v>183173.03829826103</v>
      </c>
      <c r="V695" s="290"/>
      <c r="W695" s="115"/>
      <c r="X695" s="116" t="s">
        <v>115</v>
      </c>
      <c r="Y695" s="116"/>
      <c r="Z695" s="116"/>
      <c r="AA695" s="116"/>
      <c r="AB695" s="116"/>
      <c r="AC695" s="116"/>
      <c r="AD695" s="117"/>
      <c r="AE695" s="296"/>
      <c r="AF695" s="124" t="str">
        <f t="shared" si="255"/>
        <v/>
      </c>
      <c r="AG695" s="125">
        <f t="shared" ca="1" si="256"/>
        <v>16150.853740115352</v>
      </c>
      <c r="AH695" s="125" t="str">
        <f t="shared" si="257"/>
        <v/>
      </c>
      <c r="AI695" s="125" t="str">
        <f t="shared" si="258"/>
        <v/>
      </c>
      <c r="AJ695" s="125" t="str">
        <f t="shared" si="259"/>
        <v/>
      </c>
      <c r="AK695" s="125" t="str">
        <f t="shared" si="260"/>
        <v/>
      </c>
      <c r="AL695" s="125" t="str">
        <f t="shared" si="261"/>
        <v/>
      </c>
      <c r="AM695" s="126" t="str">
        <f t="shared" si="262"/>
        <v/>
      </c>
      <c r="AN695" s="342">
        <f t="shared" ca="1" si="263"/>
        <v>16150.853740115352</v>
      </c>
      <c r="AO695" s="290"/>
      <c r="AP695" s="503" t="str">
        <f t="shared" si="264"/>
        <v/>
      </c>
      <c r="AQ695" s="504">
        <f t="shared" ca="1" si="265"/>
        <v>183173.03829826103</v>
      </c>
      <c r="AR695" s="504" t="str">
        <f t="shared" si="266"/>
        <v/>
      </c>
      <c r="AS695" s="504" t="str">
        <f t="shared" si="267"/>
        <v/>
      </c>
      <c r="AT695" s="504" t="str">
        <f t="shared" si="268"/>
        <v/>
      </c>
      <c r="AU695" s="504" t="str">
        <f t="shared" si="269"/>
        <v/>
      </c>
      <c r="AV695" s="504" t="str">
        <f t="shared" si="270"/>
        <v/>
      </c>
      <c r="AW695" s="504" t="str">
        <f t="shared" si="271"/>
        <v/>
      </c>
      <c r="AX695" s="507">
        <f t="shared" ca="1" si="272"/>
        <v>183173.03829826103</v>
      </c>
      <c r="AY695" s="290"/>
    </row>
    <row r="696" spans="1:51" x14ac:dyDescent="0.35">
      <c r="A696" s="290"/>
      <c r="B696" s="476" t="s">
        <v>1585</v>
      </c>
      <c r="C696" s="477" t="e">
        <v>#N/A</v>
      </c>
      <c r="D696" s="103" t="s">
        <v>254</v>
      </c>
      <c r="E696" s="103"/>
      <c r="F696" s="360" t="s">
        <v>1035</v>
      </c>
      <c r="G696" s="360">
        <v>300</v>
      </c>
      <c r="H696" s="360"/>
      <c r="I696" s="360" t="s">
        <v>249</v>
      </c>
      <c r="J696" s="104"/>
      <c r="K696" s="431">
        <v>399.423</v>
      </c>
      <c r="L696" s="138" t="str">
        <f t="shared" si="273"/>
        <v/>
      </c>
      <c r="M696" s="139">
        <f t="shared" si="275"/>
        <v>0</v>
      </c>
      <c r="N696" s="140">
        <f t="shared" si="274"/>
        <v>692.70147300228837</v>
      </c>
      <c r="O696" s="337">
        <f t="shared" si="279"/>
        <v>276680.90045099304</v>
      </c>
      <c r="P696" s="109">
        <v>1</v>
      </c>
      <c r="Q696" s="143">
        <f t="shared" si="276"/>
        <v>276680.90045099304</v>
      </c>
      <c r="R696" s="111">
        <v>0.13</v>
      </c>
      <c r="S696" s="139">
        <f t="shared" si="277"/>
        <v>312649.41750962212</v>
      </c>
      <c r="T696" s="428">
        <v>0.49999999999999994</v>
      </c>
      <c r="U696" s="147">
        <f t="shared" si="278"/>
        <v>156324.70875481106</v>
      </c>
      <c r="V696" s="290"/>
      <c r="W696" s="115"/>
      <c r="X696" s="116" t="s">
        <v>115</v>
      </c>
      <c r="Y696" s="116"/>
      <c r="Z696" s="116"/>
      <c r="AA696" s="116"/>
      <c r="AB696" s="116"/>
      <c r="AC696" s="116"/>
      <c r="AD696" s="117"/>
      <c r="AE696" s="296"/>
      <c r="AF696" s="124" t="str">
        <f t="shared" si="255"/>
        <v/>
      </c>
      <c r="AG696" s="125">
        <f t="shared" ca="1" si="256"/>
        <v>16150.853740115352</v>
      </c>
      <c r="AH696" s="125" t="str">
        <f t="shared" si="257"/>
        <v/>
      </c>
      <c r="AI696" s="125" t="str">
        <f t="shared" si="258"/>
        <v/>
      </c>
      <c r="AJ696" s="125" t="str">
        <f t="shared" si="259"/>
        <v/>
      </c>
      <c r="AK696" s="125" t="str">
        <f t="shared" si="260"/>
        <v/>
      </c>
      <c r="AL696" s="125" t="str">
        <f t="shared" si="261"/>
        <v/>
      </c>
      <c r="AM696" s="126" t="str">
        <f t="shared" si="262"/>
        <v/>
      </c>
      <c r="AN696" s="342">
        <f t="shared" ca="1" si="263"/>
        <v>16150.853740115352</v>
      </c>
      <c r="AO696" s="290"/>
      <c r="AP696" s="503" t="str">
        <f t="shared" si="264"/>
        <v/>
      </c>
      <c r="AQ696" s="504">
        <f t="shared" ca="1" si="265"/>
        <v>156324.70875481106</v>
      </c>
      <c r="AR696" s="504" t="str">
        <f t="shared" si="266"/>
        <v/>
      </c>
      <c r="AS696" s="504" t="str">
        <f t="shared" si="267"/>
        <v/>
      </c>
      <c r="AT696" s="504" t="str">
        <f t="shared" si="268"/>
        <v/>
      </c>
      <c r="AU696" s="504" t="str">
        <f t="shared" si="269"/>
        <v/>
      </c>
      <c r="AV696" s="504" t="str">
        <f t="shared" si="270"/>
        <v/>
      </c>
      <c r="AW696" s="504" t="str">
        <f t="shared" si="271"/>
        <v/>
      </c>
      <c r="AX696" s="507">
        <f t="shared" ca="1" si="272"/>
        <v>156324.70875481106</v>
      </c>
      <c r="AY696" s="290"/>
    </row>
    <row r="697" spans="1:51" x14ac:dyDescent="0.35">
      <c r="A697" s="290"/>
      <c r="B697" s="476" t="s">
        <v>1586</v>
      </c>
      <c r="C697" s="477" t="s">
        <v>3115</v>
      </c>
      <c r="D697" s="103" t="s">
        <v>254</v>
      </c>
      <c r="E697" s="103"/>
      <c r="F697" s="360" t="s">
        <v>1035</v>
      </c>
      <c r="G697" s="360">
        <v>300</v>
      </c>
      <c r="H697" s="360"/>
      <c r="I697" s="360" t="s">
        <v>249</v>
      </c>
      <c r="J697" s="104"/>
      <c r="K697" s="431">
        <v>1126.97</v>
      </c>
      <c r="L697" s="138" t="str">
        <f t="shared" si="273"/>
        <v/>
      </c>
      <c r="M697" s="139">
        <f t="shared" si="275"/>
        <v>0</v>
      </c>
      <c r="N697" s="140">
        <f t="shared" si="274"/>
        <v>692.70147300228837</v>
      </c>
      <c r="O697" s="337">
        <f t="shared" si="279"/>
        <v>780653.77902938891</v>
      </c>
      <c r="P697" s="109">
        <v>1</v>
      </c>
      <c r="Q697" s="143">
        <f t="shared" si="276"/>
        <v>780653.77902938891</v>
      </c>
      <c r="R697" s="111">
        <v>0.13</v>
      </c>
      <c r="S697" s="139">
        <f t="shared" si="277"/>
        <v>882138.77030320943</v>
      </c>
      <c r="T697" s="428">
        <v>0.5</v>
      </c>
      <c r="U697" s="147">
        <f t="shared" si="278"/>
        <v>441069.38515160471</v>
      </c>
      <c r="V697" s="290"/>
      <c r="W697" s="115"/>
      <c r="X697" s="116" t="s">
        <v>115</v>
      </c>
      <c r="Y697" s="116"/>
      <c r="Z697" s="116"/>
      <c r="AA697" s="116"/>
      <c r="AB697" s="116"/>
      <c r="AC697" s="116"/>
      <c r="AD697" s="117"/>
      <c r="AE697" s="296"/>
      <c r="AF697" s="124" t="str">
        <f t="shared" si="255"/>
        <v/>
      </c>
      <c r="AG697" s="125">
        <f t="shared" ca="1" si="256"/>
        <v>16150.853740115352</v>
      </c>
      <c r="AH697" s="125" t="str">
        <f t="shared" si="257"/>
        <v/>
      </c>
      <c r="AI697" s="125" t="str">
        <f t="shared" si="258"/>
        <v/>
      </c>
      <c r="AJ697" s="125" t="str">
        <f t="shared" si="259"/>
        <v/>
      </c>
      <c r="AK697" s="125" t="str">
        <f t="shared" si="260"/>
        <v/>
      </c>
      <c r="AL697" s="125" t="str">
        <f t="shared" si="261"/>
        <v/>
      </c>
      <c r="AM697" s="126" t="str">
        <f t="shared" si="262"/>
        <v/>
      </c>
      <c r="AN697" s="342">
        <f t="shared" ca="1" si="263"/>
        <v>16150.853740115352</v>
      </c>
      <c r="AO697" s="290"/>
      <c r="AP697" s="503" t="str">
        <f t="shared" si="264"/>
        <v/>
      </c>
      <c r="AQ697" s="504">
        <f t="shared" ca="1" si="265"/>
        <v>441069.38515160471</v>
      </c>
      <c r="AR697" s="504" t="str">
        <f t="shared" si="266"/>
        <v/>
      </c>
      <c r="AS697" s="504" t="str">
        <f t="shared" si="267"/>
        <v/>
      </c>
      <c r="AT697" s="504" t="str">
        <f t="shared" si="268"/>
        <v/>
      </c>
      <c r="AU697" s="504" t="str">
        <f t="shared" si="269"/>
        <v/>
      </c>
      <c r="AV697" s="504" t="str">
        <f t="shared" si="270"/>
        <v/>
      </c>
      <c r="AW697" s="504" t="str">
        <f t="shared" si="271"/>
        <v/>
      </c>
      <c r="AX697" s="507">
        <f t="shared" ca="1" si="272"/>
        <v>441069.38515160471</v>
      </c>
      <c r="AY697" s="290"/>
    </row>
    <row r="698" spans="1:51" x14ac:dyDescent="0.35">
      <c r="A698" s="290"/>
      <c r="B698" s="476" t="s">
        <v>1587</v>
      </c>
      <c r="C698" s="477" t="e">
        <v>#N/A</v>
      </c>
      <c r="D698" s="103" t="s">
        <v>873</v>
      </c>
      <c r="E698" s="103"/>
      <c r="F698" s="360" t="s">
        <v>1035</v>
      </c>
      <c r="G698" s="360">
        <v>150</v>
      </c>
      <c r="H698" s="360"/>
      <c r="I698" s="360" t="s">
        <v>245</v>
      </c>
      <c r="J698" s="104"/>
      <c r="K698" s="431">
        <v>508.9</v>
      </c>
      <c r="L698" s="138" t="str">
        <f t="shared" si="273"/>
        <v/>
      </c>
      <c r="M698" s="139">
        <f t="shared" si="275"/>
        <v>0</v>
      </c>
      <c r="N698" s="140">
        <f t="shared" si="274"/>
        <v>223.80441171865309</v>
      </c>
      <c r="O698" s="337">
        <f t="shared" si="279"/>
        <v>113894.06512362255</v>
      </c>
      <c r="P698" s="109">
        <v>1</v>
      </c>
      <c r="Q698" s="143">
        <f t="shared" si="276"/>
        <v>113894.06512362255</v>
      </c>
      <c r="R698" s="111">
        <v>0.13</v>
      </c>
      <c r="S698" s="139">
        <f t="shared" si="277"/>
        <v>128700.29358969348</v>
      </c>
      <c r="T698" s="428">
        <v>0.5</v>
      </c>
      <c r="U698" s="147">
        <f t="shared" si="278"/>
        <v>64350.14679484674</v>
      </c>
      <c r="V698" s="290"/>
      <c r="W698" s="115"/>
      <c r="X698" s="116"/>
      <c r="Y698" s="116"/>
      <c r="Z698" s="116"/>
      <c r="AA698" s="116"/>
      <c r="AB698" s="116" t="s">
        <v>115</v>
      </c>
      <c r="AC698" s="116"/>
      <c r="AD698" s="117"/>
      <c r="AE698" s="296"/>
      <c r="AF698" s="124" t="str">
        <f t="shared" si="255"/>
        <v/>
      </c>
      <c r="AG698" s="125" t="str">
        <f t="shared" si="256"/>
        <v/>
      </c>
      <c r="AH698" s="125" t="str">
        <f t="shared" si="257"/>
        <v/>
      </c>
      <c r="AI698" s="125" t="str">
        <f t="shared" si="258"/>
        <v/>
      </c>
      <c r="AJ698" s="125" t="str">
        <f t="shared" si="259"/>
        <v/>
      </c>
      <c r="AK698" s="125">
        <f t="shared" ca="1" si="260"/>
        <v>1398.8708803462232</v>
      </c>
      <c r="AL698" s="125" t="str">
        <f t="shared" si="261"/>
        <v/>
      </c>
      <c r="AM698" s="126" t="str">
        <f t="shared" si="262"/>
        <v/>
      </c>
      <c r="AN698" s="342">
        <f t="shared" ca="1" si="263"/>
        <v>1398.8708803462232</v>
      </c>
      <c r="AO698" s="290"/>
      <c r="AP698" s="503" t="str">
        <f t="shared" si="264"/>
        <v/>
      </c>
      <c r="AQ698" s="504" t="str">
        <f t="shared" si="265"/>
        <v/>
      </c>
      <c r="AR698" s="504" t="str">
        <f t="shared" si="266"/>
        <v/>
      </c>
      <c r="AS698" s="504" t="str">
        <f t="shared" si="267"/>
        <v/>
      </c>
      <c r="AT698" s="504" t="str">
        <f t="shared" si="268"/>
        <v/>
      </c>
      <c r="AU698" s="504">
        <f t="shared" ca="1" si="269"/>
        <v>64350.146794846747</v>
      </c>
      <c r="AV698" s="504" t="str">
        <f t="shared" si="270"/>
        <v/>
      </c>
      <c r="AW698" s="504" t="str">
        <f t="shared" si="271"/>
        <v/>
      </c>
      <c r="AX698" s="507">
        <f t="shared" ca="1" si="272"/>
        <v>64350.146794846747</v>
      </c>
      <c r="AY698" s="290"/>
    </row>
    <row r="699" spans="1:51" x14ac:dyDescent="0.35">
      <c r="A699" s="290"/>
      <c r="B699" s="476" t="s">
        <v>1588</v>
      </c>
      <c r="C699" s="477" t="e">
        <v>#N/A</v>
      </c>
      <c r="D699" s="103" t="s">
        <v>873</v>
      </c>
      <c r="E699" s="103"/>
      <c r="F699" s="360" t="s">
        <v>119</v>
      </c>
      <c r="G699" s="360">
        <v>375</v>
      </c>
      <c r="H699" s="360"/>
      <c r="I699" s="360" t="s">
        <v>1037</v>
      </c>
      <c r="J699" s="104"/>
      <c r="K699" s="431">
        <v>22.742899999999999</v>
      </c>
      <c r="L699" s="138" t="str">
        <f t="shared" si="273"/>
        <v/>
      </c>
      <c r="M699" s="139">
        <f t="shared" si="275"/>
        <v>0</v>
      </c>
      <c r="N699" s="140">
        <f t="shared" si="274"/>
        <v>900.7759335185624</v>
      </c>
      <c r="O699" s="337">
        <f t="shared" si="279"/>
        <v>20486.256978419311</v>
      </c>
      <c r="P699" s="109">
        <v>1</v>
      </c>
      <c r="Q699" s="143">
        <f t="shared" si="276"/>
        <v>20486.256978419311</v>
      </c>
      <c r="R699" s="111">
        <v>0.13</v>
      </c>
      <c r="S699" s="139">
        <f t="shared" si="277"/>
        <v>23149.470385613819</v>
      </c>
      <c r="T699" s="428">
        <v>1</v>
      </c>
      <c r="U699" s="147">
        <f t="shared" si="278"/>
        <v>0</v>
      </c>
      <c r="V699" s="290"/>
      <c r="W699" s="115" t="s">
        <v>115</v>
      </c>
      <c r="X699" s="116"/>
      <c r="Y699" s="116"/>
      <c r="Z699" s="116"/>
      <c r="AA699" s="116"/>
      <c r="AB699" s="116"/>
      <c r="AC699" s="116"/>
      <c r="AD699" s="117"/>
      <c r="AE699" s="296"/>
      <c r="AF699" s="124">
        <f t="shared" ca="1" si="255"/>
        <v>6105.4488522377851</v>
      </c>
      <c r="AG699" s="125" t="str">
        <f t="shared" si="256"/>
        <v/>
      </c>
      <c r="AH699" s="125" t="str">
        <f t="shared" si="257"/>
        <v/>
      </c>
      <c r="AI699" s="125" t="str">
        <f t="shared" si="258"/>
        <v/>
      </c>
      <c r="AJ699" s="125" t="str">
        <f t="shared" si="259"/>
        <v/>
      </c>
      <c r="AK699" s="125" t="str">
        <f t="shared" si="260"/>
        <v/>
      </c>
      <c r="AL699" s="125" t="str">
        <f t="shared" si="261"/>
        <v/>
      </c>
      <c r="AM699" s="126" t="str">
        <f t="shared" si="262"/>
        <v/>
      </c>
      <c r="AN699" s="342">
        <f t="shared" ca="1" si="263"/>
        <v>6105.4488522377851</v>
      </c>
      <c r="AO699" s="290"/>
      <c r="AP699" s="503">
        <f t="shared" ca="1" si="264"/>
        <v>0</v>
      </c>
      <c r="AQ699" s="504" t="str">
        <f t="shared" si="265"/>
        <v/>
      </c>
      <c r="AR699" s="504" t="str">
        <f t="shared" si="266"/>
        <v/>
      </c>
      <c r="AS699" s="504" t="str">
        <f t="shared" si="267"/>
        <v/>
      </c>
      <c r="AT699" s="504" t="str">
        <f t="shared" si="268"/>
        <v/>
      </c>
      <c r="AU699" s="504" t="str">
        <f t="shared" si="269"/>
        <v/>
      </c>
      <c r="AV699" s="504" t="str">
        <f t="shared" si="270"/>
        <v/>
      </c>
      <c r="AW699" s="504" t="str">
        <f t="shared" si="271"/>
        <v/>
      </c>
      <c r="AX699" s="507">
        <f t="shared" ca="1" si="272"/>
        <v>0</v>
      </c>
      <c r="AY699" s="290"/>
    </row>
    <row r="700" spans="1:51" x14ac:dyDescent="0.35">
      <c r="A700" s="290"/>
      <c r="B700" s="476" t="s">
        <v>1589</v>
      </c>
      <c r="C700" s="477" t="e">
        <v>#N/A</v>
      </c>
      <c r="D700" s="103" t="s">
        <v>873</v>
      </c>
      <c r="E700" s="103"/>
      <c r="F700" s="360" t="s">
        <v>1035</v>
      </c>
      <c r="G700" s="360">
        <v>375</v>
      </c>
      <c r="H700" s="360"/>
      <c r="I700" s="360" t="s">
        <v>250</v>
      </c>
      <c r="J700" s="104"/>
      <c r="K700" s="431">
        <v>19.578700000000001</v>
      </c>
      <c r="L700" s="138" t="str">
        <f t="shared" si="273"/>
        <v/>
      </c>
      <c r="M700" s="139">
        <f t="shared" si="275"/>
        <v>0</v>
      </c>
      <c r="N700" s="140">
        <f t="shared" si="274"/>
        <v>900.7759335185624</v>
      </c>
      <c r="O700" s="337">
        <f t="shared" si="279"/>
        <v>17636.021769579878</v>
      </c>
      <c r="P700" s="109">
        <v>1</v>
      </c>
      <c r="Q700" s="143">
        <f t="shared" si="276"/>
        <v>17636.021769579878</v>
      </c>
      <c r="R700" s="111">
        <v>0.13</v>
      </c>
      <c r="S700" s="139">
        <f t="shared" si="277"/>
        <v>19928.70459962526</v>
      </c>
      <c r="T700" s="428">
        <v>1</v>
      </c>
      <c r="U700" s="147">
        <f t="shared" si="278"/>
        <v>0</v>
      </c>
      <c r="V700" s="290"/>
      <c r="W700" s="115" t="s">
        <v>115</v>
      </c>
      <c r="X700" s="116"/>
      <c r="Y700" s="116"/>
      <c r="Z700" s="116"/>
      <c r="AA700" s="116"/>
      <c r="AB700" s="116"/>
      <c r="AC700" s="116"/>
      <c r="AD700" s="117"/>
      <c r="AE700" s="296"/>
      <c r="AF700" s="124">
        <f t="shared" ca="1" si="255"/>
        <v>6105.4488522377851</v>
      </c>
      <c r="AG700" s="125" t="str">
        <f t="shared" si="256"/>
        <v/>
      </c>
      <c r="AH700" s="125" t="str">
        <f t="shared" si="257"/>
        <v/>
      </c>
      <c r="AI700" s="125" t="str">
        <f t="shared" si="258"/>
        <v/>
      </c>
      <c r="AJ700" s="125" t="str">
        <f t="shared" si="259"/>
        <v/>
      </c>
      <c r="AK700" s="125" t="str">
        <f t="shared" si="260"/>
        <v/>
      </c>
      <c r="AL700" s="125" t="str">
        <f t="shared" si="261"/>
        <v/>
      </c>
      <c r="AM700" s="126" t="str">
        <f t="shared" si="262"/>
        <v/>
      </c>
      <c r="AN700" s="342">
        <f t="shared" ca="1" si="263"/>
        <v>6105.4488522377851</v>
      </c>
      <c r="AO700" s="290"/>
      <c r="AP700" s="503">
        <f t="shared" ca="1" si="264"/>
        <v>0</v>
      </c>
      <c r="AQ700" s="504" t="str">
        <f t="shared" si="265"/>
        <v/>
      </c>
      <c r="AR700" s="504" t="str">
        <f t="shared" si="266"/>
        <v/>
      </c>
      <c r="AS700" s="504" t="str">
        <f t="shared" si="267"/>
        <v/>
      </c>
      <c r="AT700" s="504" t="str">
        <f t="shared" si="268"/>
        <v/>
      </c>
      <c r="AU700" s="504" t="str">
        <f t="shared" si="269"/>
        <v/>
      </c>
      <c r="AV700" s="504" t="str">
        <f t="shared" si="270"/>
        <v/>
      </c>
      <c r="AW700" s="504" t="str">
        <f t="shared" si="271"/>
        <v/>
      </c>
      <c r="AX700" s="507">
        <f t="shared" ca="1" si="272"/>
        <v>0</v>
      </c>
      <c r="AY700" s="290"/>
    </row>
    <row r="701" spans="1:51" x14ac:dyDescent="0.35">
      <c r="A701" s="290"/>
      <c r="B701" s="476" t="s">
        <v>1590</v>
      </c>
      <c r="C701" s="477" t="e">
        <v>#N/A</v>
      </c>
      <c r="D701" s="103" t="s">
        <v>873</v>
      </c>
      <c r="E701" s="103"/>
      <c r="F701" s="360" t="s">
        <v>119</v>
      </c>
      <c r="G701" s="360">
        <v>375</v>
      </c>
      <c r="H701" s="360"/>
      <c r="I701" s="360" t="s">
        <v>1037</v>
      </c>
      <c r="J701" s="104"/>
      <c r="K701" s="431">
        <v>648.39700000000005</v>
      </c>
      <c r="L701" s="138" t="str">
        <f t="shared" si="273"/>
        <v/>
      </c>
      <c r="M701" s="139">
        <f t="shared" si="275"/>
        <v>0</v>
      </c>
      <c r="N701" s="140">
        <f t="shared" si="274"/>
        <v>900.7759335185624</v>
      </c>
      <c r="O701" s="337">
        <f t="shared" si="279"/>
        <v>584060.4129656353</v>
      </c>
      <c r="P701" s="109">
        <v>1</v>
      </c>
      <c r="Q701" s="143">
        <f t="shared" si="276"/>
        <v>584060.4129656353</v>
      </c>
      <c r="R701" s="111">
        <v>0.13</v>
      </c>
      <c r="S701" s="139">
        <f t="shared" si="277"/>
        <v>659988.26665116788</v>
      </c>
      <c r="T701" s="428">
        <v>1</v>
      </c>
      <c r="U701" s="147">
        <f t="shared" si="278"/>
        <v>0</v>
      </c>
      <c r="V701" s="290"/>
      <c r="W701" s="115" t="s">
        <v>115</v>
      </c>
      <c r="X701" s="116"/>
      <c r="Y701" s="116"/>
      <c r="Z701" s="116"/>
      <c r="AA701" s="116"/>
      <c r="AB701" s="116"/>
      <c r="AC701" s="116"/>
      <c r="AD701" s="117"/>
      <c r="AE701" s="296"/>
      <c r="AF701" s="124">
        <f t="shared" ca="1" si="255"/>
        <v>6105.4488522377851</v>
      </c>
      <c r="AG701" s="125" t="str">
        <f t="shared" si="256"/>
        <v/>
      </c>
      <c r="AH701" s="125" t="str">
        <f t="shared" si="257"/>
        <v/>
      </c>
      <c r="AI701" s="125" t="str">
        <f t="shared" si="258"/>
        <v/>
      </c>
      <c r="AJ701" s="125" t="str">
        <f t="shared" si="259"/>
        <v/>
      </c>
      <c r="AK701" s="125" t="str">
        <f t="shared" si="260"/>
        <v/>
      </c>
      <c r="AL701" s="125" t="str">
        <f t="shared" si="261"/>
        <v/>
      </c>
      <c r="AM701" s="126" t="str">
        <f t="shared" si="262"/>
        <v/>
      </c>
      <c r="AN701" s="342">
        <f t="shared" ca="1" si="263"/>
        <v>6105.4488522377851</v>
      </c>
      <c r="AO701" s="290"/>
      <c r="AP701" s="503">
        <f t="shared" ca="1" si="264"/>
        <v>0</v>
      </c>
      <c r="AQ701" s="504" t="str">
        <f t="shared" si="265"/>
        <v/>
      </c>
      <c r="AR701" s="504" t="str">
        <f t="shared" si="266"/>
        <v/>
      </c>
      <c r="AS701" s="504" t="str">
        <f t="shared" si="267"/>
        <v/>
      </c>
      <c r="AT701" s="504" t="str">
        <f t="shared" si="268"/>
        <v/>
      </c>
      <c r="AU701" s="504" t="str">
        <f t="shared" si="269"/>
        <v/>
      </c>
      <c r="AV701" s="504" t="str">
        <f t="shared" si="270"/>
        <v/>
      </c>
      <c r="AW701" s="504" t="str">
        <f t="shared" si="271"/>
        <v/>
      </c>
      <c r="AX701" s="507">
        <f t="shared" ca="1" si="272"/>
        <v>0</v>
      </c>
      <c r="AY701" s="290"/>
    </row>
    <row r="702" spans="1:51" x14ac:dyDescent="0.35">
      <c r="A702" s="290"/>
      <c r="B702" s="476" t="s">
        <v>1591</v>
      </c>
      <c r="C702" s="477" t="e">
        <v>#N/A</v>
      </c>
      <c r="D702" s="103" t="s">
        <v>873</v>
      </c>
      <c r="E702" s="103"/>
      <c r="F702" s="360" t="s">
        <v>1035</v>
      </c>
      <c r="G702" s="360">
        <v>375</v>
      </c>
      <c r="H702" s="360"/>
      <c r="I702" s="360" t="s">
        <v>250</v>
      </c>
      <c r="J702" s="104"/>
      <c r="K702" s="431">
        <v>297.20999999999998</v>
      </c>
      <c r="L702" s="138" t="str">
        <f t="shared" si="273"/>
        <v/>
      </c>
      <c r="M702" s="139">
        <f t="shared" si="275"/>
        <v>0</v>
      </c>
      <c r="N702" s="140">
        <f t="shared" si="274"/>
        <v>900.7759335185624</v>
      </c>
      <c r="O702" s="337">
        <f t="shared" si="279"/>
        <v>267719.61520105193</v>
      </c>
      <c r="P702" s="109">
        <v>1</v>
      </c>
      <c r="Q702" s="143">
        <f t="shared" si="276"/>
        <v>267719.61520105193</v>
      </c>
      <c r="R702" s="111">
        <v>0.13</v>
      </c>
      <c r="S702" s="139">
        <f t="shared" si="277"/>
        <v>302523.16517718864</v>
      </c>
      <c r="T702" s="428">
        <v>0.99999999999999978</v>
      </c>
      <c r="U702" s="147">
        <f t="shared" si="278"/>
        <v>6.717363669243884E-11</v>
      </c>
      <c r="V702" s="290"/>
      <c r="W702" s="115" t="s">
        <v>115</v>
      </c>
      <c r="X702" s="116"/>
      <c r="Y702" s="116"/>
      <c r="Z702" s="116"/>
      <c r="AA702" s="116"/>
      <c r="AB702" s="116"/>
      <c r="AC702" s="116"/>
      <c r="AD702" s="117"/>
      <c r="AE702" s="296"/>
      <c r="AF702" s="124">
        <f t="shared" ca="1" si="255"/>
        <v>6105.4488522377851</v>
      </c>
      <c r="AG702" s="125" t="str">
        <f t="shared" si="256"/>
        <v/>
      </c>
      <c r="AH702" s="125" t="str">
        <f t="shared" si="257"/>
        <v/>
      </c>
      <c r="AI702" s="125" t="str">
        <f t="shared" si="258"/>
        <v/>
      </c>
      <c r="AJ702" s="125" t="str">
        <f t="shared" si="259"/>
        <v/>
      </c>
      <c r="AK702" s="125" t="str">
        <f t="shared" si="260"/>
        <v/>
      </c>
      <c r="AL702" s="125" t="str">
        <f t="shared" si="261"/>
        <v/>
      </c>
      <c r="AM702" s="126" t="str">
        <f t="shared" si="262"/>
        <v/>
      </c>
      <c r="AN702" s="342">
        <f t="shared" ca="1" si="263"/>
        <v>6105.4488522377851</v>
      </c>
      <c r="AO702" s="290"/>
      <c r="AP702" s="503">
        <f t="shared" ca="1" si="264"/>
        <v>6.717363669243884E-11</v>
      </c>
      <c r="AQ702" s="504" t="str">
        <f t="shared" si="265"/>
        <v/>
      </c>
      <c r="AR702" s="504" t="str">
        <f t="shared" si="266"/>
        <v/>
      </c>
      <c r="AS702" s="504" t="str">
        <f t="shared" si="267"/>
        <v/>
      </c>
      <c r="AT702" s="504" t="str">
        <f t="shared" si="268"/>
        <v/>
      </c>
      <c r="AU702" s="504" t="str">
        <f t="shared" si="269"/>
        <v/>
      </c>
      <c r="AV702" s="504" t="str">
        <f t="shared" si="270"/>
        <v/>
      </c>
      <c r="AW702" s="504" t="str">
        <f t="shared" si="271"/>
        <v/>
      </c>
      <c r="AX702" s="507">
        <f t="shared" ca="1" si="272"/>
        <v>6.717363669243884E-11</v>
      </c>
      <c r="AY702" s="290"/>
    </row>
    <row r="703" spans="1:51" x14ac:dyDescent="0.35">
      <c r="A703" s="290"/>
      <c r="B703" s="476" t="s">
        <v>1592</v>
      </c>
      <c r="C703" s="477" t="e">
        <v>#N/A</v>
      </c>
      <c r="D703" s="103" t="s">
        <v>873</v>
      </c>
      <c r="E703" s="103"/>
      <c r="F703" s="360" t="s">
        <v>1035</v>
      </c>
      <c r="G703" s="360">
        <v>375</v>
      </c>
      <c r="H703" s="360"/>
      <c r="I703" s="360" t="s">
        <v>250</v>
      </c>
      <c r="J703" s="104"/>
      <c r="K703" s="431">
        <v>13.4778</v>
      </c>
      <c r="L703" s="138" t="str">
        <f t="shared" si="273"/>
        <v/>
      </c>
      <c r="M703" s="139">
        <f t="shared" si="275"/>
        <v>0</v>
      </c>
      <c r="N703" s="140">
        <f t="shared" si="274"/>
        <v>900.7759335185624</v>
      </c>
      <c r="O703" s="337">
        <f t="shared" si="279"/>
        <v>12140.47787677648</v>
      </c>
      <c r="P703" s="109">
        <v>1</v>
      </c>
      <c r="Q703" s="143">
        <f t="shared" si="276"/>
        <v>12140.47787677648</v>
      </c>
      <c r="R703" s="111">
        <v>0.13</v>
      </c>
      <c r="S703" s="139">
        <f t="shared" si="277"/>
        <v>13718.740000757422</v>
      </c>
      <c r="T703" s="428">
        <v>1</v>
      </c>
      <c r="U703" s="147">
        <f t="shared" si="278"/>
        <v>0</v>
      </c>
      <c r="V703" s="290"/>
      <c r="W703" s="115" t="s">
        <v>115</v>
      </c>
      <c r="X703" s="116"/>
      <c r="Y703" s="116"/>
      <c r="Z703" s="116"/>
      <c r="AA703" s="116"/>
      <c r="AB703" s="116"/>
      <c r="AC703" s="116"/>
      <c r="AD703" s="117"/>
      <c r="AE703" s="296"/>
      <c r="AF703" s="124">
        <f t="shared" ca="1" si="255"/>
        <v>6105.4488522377851</v>
      </c>
      <c r="AG703" s="125" t="str">
        <f t="shared" si="256"/>
        <v/>
      </c>
      <c r="AH703" s="125" t="str">
        <f t="shared" si="257"/>
        <v/>
      </c>
      <c r="AI703" s="125" t="str">
        <f t="shared" si="258"/>
        <v/>
      </c>
      <c r="AJ703" s="125" t="str">
        <f t="shared" si="259"/>
        <v/>
      </c>
      <c r="AK703" s="125" t="str">
        <f t="shared" si="260"/>
        <v/>
      </c>
      <c r="AL703" s="125" t="str">
        <f t="shared" si="261"/>
        <v/>
      </c>
      <c r="AM703" s="126" t="str">
        <f t="shared" si="262"/>
        <v/>
      </c>
      <c r="AN703" s="342">
        <f t="shared" ca="1" si="263"/>
        <v>6105.4488522377851</v>
      </c>
      <c r="AO703" s="290"/>
      <c r="AP703" s="503">
        <f t="shared" ca="1" si="264"/>
        <v>0</v>
      </c>
      <c r="AQ703" s="504" t="str">
        <f t="shared" si="265"/>
        <v/>
      </c>
      <c r="AR703" s="504" t="str">
        <f t="shared" si="266"/>
        <v/>
      </c>
      <c r="AS703" s="504" t="str">
        <f t="shared" si="267"/>
        <v/>
      </c>
      <c r="AT703" s="504" t="str">
        <f t="shared" si="268"/>
        <v/>
      </c>
      <c r="AU703" s="504" t="str">
        <f t="shared" si="269"/>
        <v/>
      </c>
      <c r="AV703" s="504" t="str">
        <f t="shared" si="270"/>
        <v/>
      </c>
      <c r="AW703" s="504" t="str">
        <f t="shared" si="271"/>
        <v/>
      </c>
      <c r="AX703" s="507">
        <f t="shared" ca="1" si="272"/>
        <v>0</v>
      </c>
      <c r="AY703" s="290"/>
    </row>
    <row r="704" spans="1:51" x14ac:dyDescent="0.35">
      <c r="A704" s="290"/>
      <c r="B704" s="476" t="s">
        <v>1593</v>
      </c>
      <c r="C704" s="477" t="e">
        <v>#N/A</v>
      </c>
      <c r="D704" s="103" t="s">
        <v>873</v>
      </c>
      <c r="E704" s="103"/>
      <c r="F704" s="360" t="s">
        <v>1035</v>
      </c>
      <c r="G704" s="360">
        <v>375</v>
      </c>
      <c r="H704" s="360"/>
      <c r="I704" s="360" t="s">
        <v>250</v>
      </c>
      <c r="J704" s="104"/>
      <c r="K704" s="431">
        <v>2229.88</v>
      </c>
      <c r="L704" s="138" t="str">
        <f t="shared" si="273"/>
        <v/>
      </c>
      <c r="M704" s="139">
        <f t="shared" si="275"/>
        <v>0</v>
      </c>
      <c r="N704" s="140">
        <f t="shared" si="274"/>
        <v>900.7759335185624</v>
      </c>
      <c r="O704" s="337">
        <f t="shared" si="279"/>
        <v>2008622.2386343721</v>
      </c>
      <c r="P704" s="109">
        <v>1</v>
      </c>
      <c r="Q704" s="143">
        <f t="shared" si="276"/>
        <v>2008622.2386343721</v>
      </c>
      <c r="R704" s="111">
        <v>0.13</v>
      </c>
      <c r="S704" s="139">
        <f t="shared" si="277"/>
        <v>2269743.1296568401</v>
      </c>
      <c r="T704" s="428">
        <v>1</v>
      </c>
      <c r="U704" s="147">
        <f t="shared" si="278"/>
        <v>0</v>
      </c>
      <c r="V704" s="290"/>
      <c r="W704" s="115" t="s">
        <v>115</v>
      </c>
      <c r="X704" s="116"/>
      <c r="Y704" s="116"/>
      <c r="Z704" s="116"/>
      <c r="AA704" s="116"/>
      <c r="AB704" s="116"/>
      <c r="AC704" s="116"/>
      <c r="AD704" s="117"/>
      <c r="AE704" s="296"/>
      <c r="AF704" s="124">
        <f t="shared" ca="1" si="255"/>
        <v>6105.4488522377851</v>
      </c>
      <c r="AG704" s="125" t="str">
        <f t="shared" si="256"/>
        <v/>
      </c>
      <c r="AH704" s="125" t="str">
        <f t="shared" si="257"/>
        <v/>
      </c>
      <c r="AI704" s="125" t="str">
        <f t="shared" si="258"/>
        <v/>
      </c>
      <c r="AJ704" s="125" t="str">
        <f t="shared" si="259"/>
        <v/>
      </c>
      <c r="AK704" s="125" t="str">
        <f t="shared" si="260"/>
        <v/>
      </c>
      <c r="AL704" s="125" t="str">
        <f t="shared" si="261"/>
        <v/>
      </c>
      <c r="AM704" s="126" t="str">
        <f t="shared" si="262"/>
        <v/>
      </c>
      <c r="AN704" s="342">
        <f t="shared" ca="1" si="263"/>
        <v>6105.4488522377851</v>
      </c>
      <c r="AO704" s="290"/>
      <c r="AP704" s="503">
        <f t="shared" ca="1" si="264"/>
        <v>0</v>
      </c>
      <c r="AQ704" s="504" t="str">
        <f t="shared" si="265"/>
        <v/>
      </c>
      <c r="AR704" s="504" t="str">
        <f t="shared" si="266"/>
        <v/>
      </c>
      <c r="AS704" s="504" t="str">
        <f t="shared" si="267"/>
        <v/>
      </c>
      <c r="AT704" s="504" t="str">
        <f t="shared" si="268"/>
        <v/>
      </c>
      <c r="AU704" s="504" t="str">
        <f t="shared" si="269"/>
        <v/>
      </c>
      <c r="AV704" s="504" t="str">
        <f t="shared" si="270"/>
        <v/>
      </c>
      <c r="AW704" s="504" t="str">
        <f t="shared" si="271"/>
        <v/>
      </c>
      <c r="AX704" s="507">
        <f t="shared" ca="1" si="272"/>
        <v>0</v>
      </c>
      <c r="AY704" s="290"/>
    </row>
    <row r="705" spans="1:51" x14ac:dyDescent="0.35">
      <c r="A705" s="290"/>
      <c r="B705" s="476" t="s">
        <v>1594</v>
      </c>
      <c r="C705" s="477" t="e">
        <v>#N/A</v>
      </c>
      <c r="D705" s="103" t="s">
        <v>873</v>
      </c>
      <c r="E705" s="103"/>
      <c r="F705" s="360" t="s">
        <v>1035</v>
      </c>
      <c r="G705" s="360">
        <v>750</v>
      </c>
      <c r="H705" s="360"/>
      <c r="I705" s="360" t="s">
        <v>2475</v>
      </c>
      <c r="J705" s="104"/>
      <c r="K705" s="431">
        <v>919.41200000000003</v>
      </c>
      <c r="L705" s="138" t="str">
        <f t="shared" si="273"/>
        <v/>
      </c>
      <c r="M705" s="139">
        <f t="shared" si="275"/>
        <v>0</v>
      </c>
      <c r="N705" s="140">
        <f t="shared" si="274"/>
        <v>1985.102372839342</v>
      </c>
      <c r="O705" s="337">
        <f t="shared" si="279"/>
        <v>1825126.9428169653</v>
      </c>
      <c r="P705" s="109">
        <v>1</v>
      </c>
      <c r="Q705" s="143">
        <f t="shared" si="276"/>
        <v>1825126.9428169653</v>
      </c>
      <c r="R705" s="111">
        <v>0.13</v>
      </c>
      <c r="S705" s="139">
        <f t="shared" si="277"/>
        <v>2062393.4453831706</v>
      </c>
      <c r="T705" s="428">
        <v>1</v>
      </c>
      <c r="U705" s="147">
        <f t="shared" si="278"/>
        <v>0</v>
      </c>
      <c r="V705" s="290"/>
      <c r="W705" s="115" t="s">
        <v>115</v>
      </c>
      <c r="X705" s="116"/>
      <c r="Y705" s="116"/>
      <c r="Z705" s="116"/>
      <c r="AA705" s="116"/>
      <c r="AB705" s="116"/>
      <c r="AC705" s="116"/>
      <c r="AD705" s="117"/>
      <c r="AE705" s="296"/>
      <c r="AF705" s="124">
        <f t="shared" ca="1" si="255"/>
        <v>6105.4488522377851</v>
      </c>
      <c r="AG705" s="125" t="str">
        <f t="shared" si="256"/>
        <v/>
      </c>
      <c r="AH705" s="125" t="str">
        <f t="shared" si="257"/>
        <v/>
      </c>
      <c r="AI705" s="125" t="str">
        <f t="shared" si="258"/>
        <v/>
      </c>
      <c r="AJ705" s="125" t="str">
        <f t="shared" si="259"/>
        <v/>
      </c>
      <c r="AK705" s="125" t="str">
        <f t="shared" si="260"/>
        <v/>
      </c>
      <c r="AL705" s="125" t="str">
        <f t="shared" si="261"/>
        <v/>
      </c>
      <c r="AM705" s="126" t="str">
        <f t="shared" si="262"/>
        <v/>
      </c>
      <c r="AN705" s="342">
        <f t="shared" ca="1" si="263"/>
        <v>6105.4488522377851</v>
      </c>
      <c r="AO705" s="290"/>
      <c r="AP705" s="503">
        <f t="shared" ca="1" si="264"/>
        <v>0</v>
      </c>
      <c r="AQ705" s="504" t="str">
        <f t="shared" si="265"/>
        <v/>
      </c>
      <c r="AR705" s="504" t="str">
        <f t="shared" si="266"/>
        <v/>
      </c>
      <c r="AS705" s="504" t="str">
        <f t="shared" si="267"/>
        <v/>
      </c>
      <c r="AT705" s="504" t="str">
        <f t="shared" si="268"/>
        <v/>
      </c>
      <c r="AU705" s="504" t="str">
        <f t="shared" si="269"/>
        <v/>
      </c>
      <c r="AV705" s="504" t="str">
        <f t="shared" si="270"/>
        <v/>
      </c>
      <c r="AW705" s="504" t="str">
        <f t="shared" si="271"/>
        <v/>
      </c>
      <c r="AX705" s="507">
        <f t="shared" ca="1" si="272"/>
        <v>0</v>
      </c>
      <c r="AY705" s="290"/>
    </row>
    <row r="706" spans="1:51" x14ac:dyDescent="0.35">
      <c r="A706" s="290"/>
      <c r="B706" s="476" t="s">
        <v>1595</v>
      </c>
      <c r="C706" s="477" t="e">
        <v>#N/A</v>
      </c>
      <c r="D706" s="103" t="s">
        <v>873</v>
      </c>
      <c r="E706" s="103"/>
      <c r="F706" s="360" t="s">
        <v>119</v>
      </c>
      <c r="G706" s="360">
        <v>375</v>
      </c>
      <c r="H706" s="360"/>
      <c r="I706" s="360" t="s">
        <v>1037</v>
      </c>
      <c r="J706" s="104"/>
      <c r="K706" s="431">
        <v>2207.81</v>
      </c>
      <c r="L706" s="138" t="str">
        <f t="shared" si="273"/>
        <v/>
      </c>
      <c r="M706" s="139">
        <f t="shared" si="275"/>
        <v>0</v>
      </c>
      <c r="N706" s="140">
        <f t="shared" si="274"/>
        <v>900.7759335185624</v>
      </c>
      <c r="O706" s="337">
        <f t="shared" si="279"/>
        <v>1988742.1137816173</v>
      </c>
      <c r="P706" s="109">
        <v>1</v>
      </c>
      <c r="Q706" s="143">
        <f t="shared" si="276"/>
        <v>1988742.1137816173</v>
      </c>
      <c r="R706" s="111">
        <v>0.13</v>
      </c>
      <c r="S706" s="139">
        <f t="shared" si="277"/>
        <v>2247278.5885732272</v>
      </c>
      <c r="T706" s="428">
        <v>1</v>
      </c>
      <c r="U706" s="147">
        <f t="shared" si="278"/>
        <v>0</v>
      </c>
      <c r="V706" s="290"/>
      <c r="W706" s="115" t="s">
        <v>115</v>
      </c>
      <c r="X706" s="116"/>
      <c r="Y706" s="116"/>
      <c r="Z706" s="116"/>
      <c r="AA706" s="116"/>
      <c r="AB706" s="116"/>
      <c r="AC706" s="116"/>
      <c r="AD706" s="117"/>
      <c r="AE706" s="296"/>
      <c r="AF706" s="124">
        <f t="shared" ca="1" si="255"/>
        <v>6105.4488522377851</v>
      </c>
      <c r="AG706" s="125" t="str">
        <f t="shared" si="256"/>
        <v/>
      </c>
      <c r="AH706" s="125" t="str">
        <f t="shared" si="257"/>
        <v/>
      </c>
      <c r="AI706" s="125" t="str">
        <f t="shared" si="258"/>
        <v/>
      </c>
      <c r="AJ706" s="125" t="str">
        <f t="shared" si="259"/>
        <v/>
      </c>
      <c r="AK706" s="125" t="str">
        <f t="shared" si="260"/>
        <v/>
      </c>
      <c r="AL706" s="125" t="str">
        <f t="shared" si="261"/>
        <v/>
      </c>
      <c r="AM706" s="126" t="str">
        <f t="shared" si="262"/>
        <v/>
      </c>
      <c r="AN706" s="342">
        <f t="shared" ca="1" si="263"/>
        <v>6105.4488522377851</v>
      </c>
      <c r="AO706" s="290"/>
      <c r="AP706" s="503">
        <f t="shared" ca="1" si="264"/>
        <v>0</v>
      </c>
      <c r="AQ706" s="504" t="str">
        <f t="shared" si="265"/>
        <v/>
      </c>
      <c r="AR706" s="504" t="str">
        <f t="shared" si="266"/>
        <v/>
      </c>
      <c r="AS706" s="504" t="str">
        <f t="shared" si="267"/>
        <v/>
      </c>
      <c r="AT706" s="504" t="str">
        <f t="shared" si="268"/>
        <v/>
      </c>
      <c r="AU706" s="504" t="str">
        <f t="shared" si="269"/>
        <v/>
      </c>
      <c r="AV706" s="504" t="str">
        <f t="shared" si="270"/>
        <v/>
      </c>
      <c r="AW706" s="504" t="str">
        <f t="shared" si="271"/>
        <v/>
      </c>
      <c r="AX706" s="507">
        <f t="shared" ca="1" si="272"/>
        <v>0</v>
      </c>
      <c r="AY706" s="290"/>
    </row>
    <row r="707" spans="1:51" x14ac:dyDescent="0.35">
      <c r="A707" s="290"/>
      <c r="B707" s="476" t="s">
        <v>1596</v>
      </c>
      <c r="C707" s="477" t="e">
        <v>#N/A</v>
      </c>
      <c r="D707" s="103" t="s">
        <v>873</v>
      </c>
      <c r="E707" s="103"/>
      <c r="F707" s="360" t="s">
        <v>119</v>
      </c>
      <c r="G707" s="360">
        <v>375</v>
      </c>
      <c r="H707" s="360"/>
      <c r="I707" s="360" t="s">
        <v>1037</v>
      </c>
      <c r="J707" s="104"/>
      <c r="K707" s="431">
        <v>1773.88</v>
      </c>
      <c r="L707" s="138" t="str">
        <f t="shared" si="273"/>
        <v/>
      </c>
      <c r="M707" s="139">
        <f t="shared" si="275"/>
        <v>0</v>
      </c>
      <c r="N707" s="140">
        <f t="shared" si="274"/>
        <v>900.7759335185624</v>
      </c>
      <c r="O707" s="337">
        <f t="shared" si="279"/>
        <v>1597868.4129499076</v>
      </c>
      <c r="P707" s="109">
        <v>1</v>
      </c>
      <c r="Q707" s="143">
        <f t="shared" si="276"/>
        <v>1597868.4129499076</v>
      </c>
      <c r="R707" s="111">
        <v>0.13</v>
      </c>
      <c r="S707" s="139">
        <f t="shared" si="277"/>
        <v>1805591.3066333954</v>
      </c>
      <c r="T707" s="428">
        <v>0.99999999999999989</v>
      </c>
      <c r="U707" s="147">
        <f t="shared" si="278"/>
        <v>2.0046090416874167E-10</v>
      </c>
      <c r="V707" s="290"/>
      <c r="W707" s="115" t="s">
        <v>115</v>
      </c>
      <c r="X707" s="116"/>
      <c r="Y707" s="116"/>
      <c r="Z707" s="116"/>
      <c r="AA707" s="116"/>
      <c r="AB707" s="116"/>
      <c r="AC707" s="116"/>
      <c r="AD707" s="117"/>
      <c r="AE707" s="296"/>
      <c r="AF707" s="124">
        <f t="shared" ca="1" si="255"/>
        <v>6105.4488522377851</v>
      </c>
      <c r="AG707" s="125" t="str">
        <f t="shared" si="256"/>
        <v/>
      </c>
      <c r="AH707" s="125" t="str">
        <f t="shared" si="257"/>
        <v/>
      </c>
      <c r="AI707" s="125" t="str">
        <f t="shared" si="258"/>
        <v/>
      </c>
      <c r="AJ707" s="125" t="str">
        <f t="shared" si="259"/>
        <v/>
      </c>
      <c r="AK707" s="125" t="str">
        <f t="shared" si="260"/>
        <v/>
      </c>
      <c r="AL707" s="125" t="str">
        <f t="shared" si="261"/>
        <v/>
      </c>
      <c r="AM707" s="126" t="str">
        <f t="shared" si="262"/>
        <v/>
      </c>
      <c r="AN707" s="342">
        <f t="shared" ca="1" si="263"/>
        <v>6105.4488522377851</v>
      </c>
      <c r="AO707" s="290"/>
      <c r="AP707" s="503">
        <f t="shared" ca="1" si="264"/>
        <v>2.0046090416874169E-10</v>
      </c>
      <c r="AQ707" s="504" t="str">
        <f t="shared" si="265"/>
        <v/>
      </c>
      <c r="AR707" s="504" t="str">
        <f t="shared" si="266"/>
        <v/>
      </c>
      <c r="AS707" s="504" t="str">
        <f t="shared" si="267"/>
        <v/>
      </c>
      <c r="AT707" s="504" t="str">
        <f t="shared" si="268"/>
        <v/>
      </c>
      <c r="AU707" s="504" t="str">
        <f t="shared" si="269"/>
        <v/>
      </c>
      <c r="AV707" s="504" t="str">
        <f t="shared" si="270"/>
        <v/>
      </c>
      <c r="AW707" s="504" t="str">
        <f t="shared" si="271"/>
        <v/>
      </c>
      <c r="AX707" s="507">
        <f t="shared" ca="1" si="272"/>
        <v>2.0046090416874169E-10</v>
      </c>
      <c r="AY707" s="290"/>
    </row>
    <row r="708" spans="1:51" x14ac:dyDescent="0.35">
      <c r="A708" s="290"/>
      <c r="B708" s="476" t="s">
        <v>1597</v>
      </c>
      <c r="C708" s="477" t="e">
        <v>#N/A</v>
      </c>
      <c r="D708" s="103" t="s">
        <v>873</v>
      </c>
      <c r="E708" s="103"/>
      <c r="F708" s="360" t="s">
        <v>119</v>
      </c>
      <c r="G708" s="360">
        <v>375</v>
      </c>
      <c r="H708" s="360"/>
      <c r="I708" s="360" t="s">
        <v>1037</v>
      </c>
      <c r="J708" s="104"/>
      <c r="K708" s="431">
        <v>1204.3699999999999</v>
      </c>
      <c r="L708" s="138" t="str">
        <f t="shared" si="273"/>
        <v/>
      </c>
      <c r="M708" s="139">
        <f t="shared" si="275"/>
        <v>0</v>
      </c>
      <c r="N708" s="140">
        <f t="shared" si="274"/>
        <v>900.7759335185624</v>
      </c>
      <c r="O708" s="337">
        <f t="shared" si="279"/>
        <v>1084867.511051751</v>
      </c>
      <c r="P708" s="109">
        <v>1</v>
      </c>
      <c r="Q708" s="143">
        <f t="shared" si="276"/>
        <v>1084867.511051751</v>
      </c>
      <c r="R708" s="111">
        <v>0.13</v>
      </c>
      <c r="S708" s="139">
        <f t="shared" si="277"/>
        <v>1225900.2874884785</v>
      </c>
      <c r="T708" s="428">
        <v>1</v>
      </c>
      <c r="U708" s="147">
        <f t="shared" si="278"/>
        <v>0</v>
      </c>
      <c r="V708" s="290"/>
      <c r="W708" s="115" t="s">
        <v>115</v>
      </c>
      <c r="X708" s="116"/>
      <c r="Y708" s="116"/>
      <c r="Z708" s="116"/>
      <c r="AA708" s="116"/>
      <c r="AB708" s="116"/>
      <c r="AC708" s="116"/>
      <c r="AD708" s="117"/>
      <c r="AE708" s="296"/>
      <c r="AF708" s="124">
        <f t="shared" ca="1" si="255"/>
        <v>6105.4488522377851</v>
      </c>
      <c r="AG708" s="125" t="str">
        <f t="shared" si="256"/>
        <v/>
      </c>
      <c r="AH708" s="125" t="str">
        <f t="shared" si="257"/>
        <v/>
      </c>
      <c r="AI708" s="125" t="str">
        <f t="shared" si="258"/>
        <v/>
      </c>
      <c r="AJ708" s="125" t="str">
        <f t="shared" si="259"/>
        <v/>
      </c>
      <c r="AK708" s="125" t="str">
        <f t="shared" si="260"/>
        <v/>
      </c>
      <c r="AL708" s="125" t="str">
        <f t="shared" si="261"/>
        <v/>
      </c>
      <c r="AM708" s="126" t="str">
        <f t="shared" si="262"/>
        <v/>
      </c>
      <c r="AN708" s="342">
        <f t="shared" ca="1" si="263"/>
        <v>6105.4488522377851</v>
      </c>
      <c r="AO708" s="290"/>
      <c r="AP708" s="503">
        <f t="shared" ca="1" si="264"/>
        <v>0</v>
      </c>
      <c r="AQ708" s="504" t="str">
        <f t="shared" si="265"/>
        <v/>
      </c>
      <c r="AR708" s="504" t="str">
        <f t="shared" si="266"/>
        <v/>
      </c>
      <c r="AS708" s="504" t="str">
        <f t="shared" si="267"/>
        <v/>
      </c>
      <c r="AT708" s="504" t="str">
        <f t="shared" si="268"/>
        <v/>
      </c>
      <c r="AU708" s="504" t="str">
        <f t="shared" si="269"/>
        <v/>
      </c>
      <c r="AV708" s="504" t="str">
        <f t="shared" si="270"/>
        <v/>
      </c>
      <c r="AW708" s="504" t="str">
        <f t="shared" si="271"/>
        <v/>
      </c>
      <c r="AX708" s="507">
        <f t="shared" ca="1" si="272"/>
        <v>0</v>
      </c>
      <c r="AY708" s="290"/>
    </row>
    <row r="709" spans="1:51" x14ac:dyDescent="0.35">
      <c r="A709" s="290"/>
      <c r="B709" s="476" t="s">
        <v>1598</v>
      </c>
      <c r="C709" s="477" t="e">
        <v>#N/A</v>
      </c>
      <c r="D709" s="103" t="s">
        <v>873</v>
      </c>
      <c r="E709" s="103"/>
      <c r="F709" s="360" t="s">
        <v>119</v>
      </c>
      <c r="G709" s="360">
        <v>375</v>
      </c>
      <c r="H709" s="360"/>
      <c r="I709" s="360" t="s">
        <v>1037</v>
      </c>
      <c r="J709" s="104"/>
      <c r="K709" s="431">
        <v>37.434399999999997</v>
      </c>
      <c r="L709" s="138" t="str">
        <f t="shared" si="273"/>
        <v/>
      </c>
      <c r="M709" s="139">
        <f t="shared" si="275"/>
        <v>0</v>
      </c>
      <c r="N709" s="140">
        <f t="shared" si="274"/>
        <v>900.7759335185624</v>
      </c>
      <c r="O709" s="337">
        <f t="shared" si="279"/>
        <v>33720.006605707269</v>
      </c>
      <c r="P709" s="109">
        <v>1</v>
      </c>
      <c r="Q709" s="143">
        <f t="shared" si="276"/>
        <v>33720.006605707269</v>
      </c>
      <c r="R709" s="111">
        <v>0.13</v>
      </c>
      <c r="S709" s="139">
        <f t="shared" si="277"/>
        <v>38103.607464449211</v>
      </c>
      <c r="T709" s="428">
        <v>1</v>
      </c>
      <c r="U709" s="147">
        <f t="shared" si="278"/>
        <v>0</v>
      </c>
      <c r="V709" s="290"/>
      <c r="W709" s="115" t="s">
        <v>115</v>
      </c>
      <c r="X709" s="116"/>
      <c r="Y709" s="116"/>
      <c r="Z709" s="116"/>
      <c r="AA709" s="116"/>
      <c r="AB709" s="116"/>
      <c r="AC709" s="116"/>
      <c r="AD709" s="117"/>
      <c r="AE709" s="296"/>
      <c r="AF709" s="124">
        <f t="shared" ca="1" si="255"/>
        <v>6105.4488522377851</v>
      </c>
      <c r="AG709" s="125" t="str">
        <f t="shared" si="256"/>
        <v/>
      </c>
      <c r="AH709" s="125" t="str">
        <f t="shared" si="257"/>
        <v/>
      </c>
      <c r="AI709" s="125" t="str">
        <f t="shared" si="258"/>
        <v/>
      </c>
      <c r="AJ709" s="125" t="str">
        <f t="shared" si="259"/>
        <v/>
      </c>
      <c r="AK709" s="125" t="str">
        <f t="shared" si="260"/>
        <v/>
      </c>
      <c r="AL709" s="125" t="str">
        <f t="shared" si="261"/>
        <v/>
      </c>
      <c r="AM709" s="126" t="str">
        <f t="shared" si="262"/>
        <v/>
      </c>
      <c r="AN709" s="342">
        <f t="shared" ca="1" si="263"/>
        <v>6105.4488522377851</v>
      </c>
      <c r="AO709" s="290"/>
      <c r="AP709" s="503">
        <f t="shared" ca="1" si="264"/>
        <v>0</v>
      </c>
      <c r="AQ709" s="504" t="str">
        <f t="shared" si="265"/>
        <v/>
      </c>
      <c r="AR709" s="504" t="str">
        <f t="shared" si="266"/>
        <v/>
      </c>
      <c r="AS709" s="504" t="str">
        <f t="shared" si="267"/>
        <v/>
      </c>
      <c r="AT709" s="504" t="str">
        <f t="shared" si="268"/>
        <v/>
      </c>
      <c r="AU709" s="504" t="str">
        <f t="shared" si="269"/>
        <v/>
      </c>
      <c r="AV709" s="504" t="str">
        <f t="shared" si="270"/>
        <v/>
      </c>
      <c r="AW709" s="504" t="str">
        <f t="shared" si="271"/>
        <v/>
      </c>
      <c r="AX709" s="507">
        <f t="shared" ca="1" si="272"/>
        <v>0</v>
      </c>
      <c r="AY709" s="290"/>
    </row>
    <row r="710" spans="1:51" x14ac:dyDescent="0.35">
      <c r="A710" s="290"/>
      <c r="B710" s="476" t="s">
        <v>1599</v>
      </c>
      <c r="C710" s="477" t="e">
        <v>#N/A</v>
      </c>
      <c r="D710" s="103" t="s">
        <v>873</v>
      </c>
      <c r="E710" s="103"/>
      <c r="F710" s="360" t="s">
        <v>119</v>
      </c>
      <c r="G710" s="360">
        <v>375</v>
      </c>
      <c r="H710" s="360"/>
      <c r="I710" s="360" t="s">
        <v>1037</v>
      </c>
      <c r="J710" s="104"/>
      <c r="K710" s="431">
        <v>373.74700000000001</v>
      </c>
      <c r="L710" s="138" t="str">
        <f t="shared" si="273"/>
        <v/>
      </c>
      <c r="M710" s="139">
        <f t="shared" si="275"/>
        <v>0</v>
      </c>
      <c r="N710" s="140">
        <f t="shared" si="274"/>
        <v>900.7759335185624</v>
      </c>
      <c r="O710" s="337">
        <f t="shared" si="279"/>
        <v>336662.30282476213</v>
      </c>
      <c r="P710" s="109">
        <v>1</v>
      </c>
      <c r="Q710" s="143">
        <f t="shared" si="276"/>
        <v>336662.30282476213</v>
      </c>
      <c r="R710" s="111">
        <v>0.13</v>
      </c>
      <c r="S710" s="139">
        <f t="shared" si="277"/>
        <v>380428.40219198115</v>
      </c>
      <c r="T710" s="428">
        <v>1</v>
      </c>
      <c r="U710" s="147">
        <f t="shared" si="278"/>
        <v>0</v>
      </c>
      <c r="V710" s="290"/>
      <c r="W710" s="115" t="s">
        <v>115</v>
      </c>
      <c r="X710" s="116"/>
      <c r="Y710" s="116"/>
      <c r="Z710" s="116"/>
      <c r="AA710" s="116"/>
      <c r="AB710" s="116"/>
      <c r="AC710" s="116"/>
      <c r="AD710" s="117"/>
      <c r="AE710" s="296"/>
      <c r="AF710" s="124">
        <f t="shared" ca="1" si="255"/>
        <v>6105.4488522377851</v>
      </c>
      <c r="AG710" s="125" t="str">
        <f t="shared" si="256"/>
        <v/>
      </c>
      <c r="AH710" s="125" t="str">
        <f t="shared" si="257"/>
        <v/>
      </c>
      <c r="AI710" s="125" t="str">
        <f t="shared" si="258"/>
        <v/>
      </c>
      <c r="AJ710" s="125" t="str">
        <f t="shared" si="259"/>
        <v/>
      </c>
      <c r="AK710" s="125" t="str">
        <f t="shared" si="260"/>
        <v/>
      </c>
      <c r="AL710" s="125" t="str">
        <f t="shared" si="261"/>
        <v/>
      </c>
      <c r="AM710" s="126" t="str">
        <f t="shared" si="262"/>
        <v/>
      </c>
      <c r="AN710" s="342">
        <f t="shared" ca="1" si="263"/>
        <v>6105.4488522377851</v>
      </c>
      <c r="AO710" s="290"/>
      <c r="AP710" s="503">
        <f t="shared" ca="1" si="264"/>
        <v>0</v>
      </c>
      <c r="AQ710" s="504" t="str">
        <f t="shared" si="265"/>
        <v/>
      </c>
      <c r="AR710" s="504" t="str">
        <f t="shared" si="266"/>
        <v/>
      </c>
      <c r="AS710" s="504" t="str">
        <f t="shared" si="267"/>
        <v/>
      </c>
      <c r="AT710" s="504" t="str">
        <f t="shared" si="268"/>
        <v/>
      </c>
      <c r="AU710" s="504" t="str">
        <f t="shared" si="269"/>
        <v/>
      </c>
      <c r="AV710" s="504" t="str">
        <f t="shared" si="270"/>
        <v/>
      </c>
      <c r="AW710" s="504" t="str">
        <f t="shared" si="271"/>
        <v/>
      </c>
      <c r="AX710" s="507">
        <f t="shared" ca="1" si="272"/>
        <v>0</v>
      </c>
      <c r="AY710" s="290"/>
    </row>
    <row r="711" spans="1:51" x14ac:dyDescent="0.35">
      <c r="A711" s="290"/>
      <c r="B711" s="476" t="s">
        <v>1600</v>
      </c>
      <c r="C711" s="477" t="e">
        <v>#N/A</v>
      </c>
      <c r="D711" s="103" t="s">
        <v>873</v>
      </c>
      <c r="E711" s="103"/>
      <c r="F711" s="360" t="s">
        <v>119</v>
      </c>
      <c r="G711" s="360">
        <v>375</v>
      </c>
      <c r="H711" s="360"/>
      <c r="I711" s="360" t="s">
        <v>1037</v>
      </c>
      <c r="J711" s="104"/>
      <c r="K711" s="431">
        <v>1152.0899999999999</v>
      </c>
      <c r="L711" s="138" t="str">
        <f t="shared" si="273"/>
        <v/>
      </c>
      <c r="M711" s="139">
        <f t="shared" si="275"/>
        <v>0</v>
      </c>
      <c r="N711" s="140">
        <f t="shared" si="274"/>
        <v>900.7759335185624</v>
      </c>
      <c r="O711" s="337">
        <f t="shared" si="279"/>
        <v>1037774.9452474004</v>
      </c>
      <c r="P711" s="109">
        <v>1</v>
      </c>
      <c r="Q711" s="143">
        <f t="shared" si="276"/>
        <v>1037774.9452474004</v>
      </c>
      <c r="R711" s="111">
        <v>0.13</v>
      </c>
      <c r="S711" s="139">
        <f t="shared" si="277"/>
        <v>1172685.6881295624</v>
      </c>
      <c r="T711" s="428">
        <v>1</v>
      </c>
      <c r="U711" s="147">
        <f t="shared" si="278"/>
        <v>0</v>
      </c>
      <c r="V711" s="290"/>
      <c r="W711" s="115" t="s">
        <v>115</v>
      </c>
      <c r="X711" s="116"/>
      <c r="Y711" s="116"/>
      <c r="Z711" s="116"/>
      <c r="AA711" s="116"/>
      <c r="AB711" s="116"/>
      <c r="AC711" s="116"/>
      <c r="AD711" s="117"/>
      <c r="AE711" s="296"/>
      <c r="AF711" s="124">
        <f t="shared" ca="1" si="255"/>
        <v>6105.4488522377851</v>
      </c>
      <c r="AG711" s="125" t="str">
        <f t="shared" si="256"/>
        <v/>
      </c>
      <c r="AH711" s="125" t="str">
        <f t="shared" si="257"/>
        <v/>
      </c>
      <c r="AI711" s="125" t="str">
        <f t="shared" si="258"/>
        <v/>
      </c>
      <c r="AJ711" s="125" t="str">
        <f t="shared" si="259"/>
        <v/>
      </c>
      <c r="AK711" s="125" t="str">
        <f t="shared" si="260"/>
        <v/>
      </c>
      <c r="AL711" s="125" t="str">
        <f t="shared" si="261"/>
        <v/>
      </c>
      <c r="AM711" s="126" t="str">
        <f t="shared" si="262"/>
        <v/>
      </c>
      <c r="AN711" s="342">
        <f t="shared" ca="1" si="263"/>
        <v>6105.4488522377851</v>
      </c>
      <c r="AO711" s="290"/>
      <c r="AP711" s="503">
        <f t="shared" ca="1" si="264"/>
        <v>0</v>
      </c>
      <c r="AQ711" s="504" t="str">
        <f t="shared" si="265"/>
        <v/>
      </c>
      <c r="AR711" s="504" t="str">
        <f t="shared" si="266"/>
        <v/>
      </c>
      <c r="AS711" s="504" t="str">
        <f t="shared" si="267"/>
        <v/>
      </c>
      <c r="AT711" s="504" t="str">
        <f t="shared" si="268"/>
        <v/>
      </c>
      <c r="AU711" s="504" t="str">
        <f t="shared" si="269"/>
        <v/>
      </c>
      <c r="AV711" s="504" t="str">
        <f t="shared" si="270"/>
        <v/>
      </c>
      <c r="AW711" s="504" t="str">
        <f t="shared" si="271"/>
        <v/>
      </c>
      <c r="AX711" s="507">
        <f t="shared" ca="1" si="272"/>
        <v>0</v>
      </c>
      <c r="AY711" s="290"/>
    </row>
    <row r="712" spans="1:51" x14ac:dyDescent="0.35">
      <c r="A712" s="290"/>
      <c r="B712" s="476" t="s">
        <v>1601</v>
      </c>
      <c r="C712" s="477" t="e">
        <v>#N/A</v>
      </c>
      <c r="D712" s="103" t="s">
        <v>873</v>
      </c>
      <c r="E712" s="103"/>
      <c r="F712" s="360" t="s">
        <v>119</v>
      </c>
      <c r="G712" s="360">
        <v>375</v>
      </c>
      <c r="H712" s="360"/>
      <c r="I712" s="360" t="s">
        <v>1037</v>
      </c>
      <c r="J712" s="104"/>
      <c r="K712" s="431">
        <v>104.03100000000001</v>
      </c>
      <c r="L712" s="138" t="str">
        <f t="shared" si="273"/>
        <v/>
      </c>
      <c r="M712" s="139">
        <f t="shared" si="275"/>
        <v>0</v>
      </c>
      <c r="N712" s="140">
        <f t="shared" si="274"/>
        <v>900.7759335185624</v>
      </c>
      <c r="O712" s="337">
        <f t="shared" si="279"/>
        <v>93708.621139869574</v>
      </c>
      <c r="P712" s="109">
        <v>1</v>
      </c>
      <c r="Q712" s="143">
        <f t="shared" si="276"/>
        <v>93708.621139869574</v>
      </c>
      <c r="R712" s="111">
        <v>0.13</v>
      </c>
      <c r="S712" s="139">
        <f t="shared" si="277"/>
        <v>105890.74188805261</v>
      </c>
      <c r="T712" s="428">
        <v>1</v>
      </c>
      <c r="U712" s="147">
        <f t="shared" si="278"/>
        <v>0</v>
      </c>
      <c r="V712" s="290"/>
      <c r="W712" s="115" t="s">
        <v>115</v>
      </c>
      <c r="X712" s="116"/>
      <c r="Y712" s="116"/>
      <c r="Z712" s="116"/>
      <c r="AA712" s="116"/>
      <c r="AB712" s="116"/>
      <c r="AC712" s="116"/>
      <c r="AD712" s="117"/>
      <c r="AE712" s="296"/>
      <c r="AF712" s="124">
        <f t="shared" ca="1" si="255"/>
        <v>6105.4488522377851</v>
      </c>
      <c r="AG712" s="125" t="str">
        <f t="shared" si="256"/>
        <v/>
      </c>
      <c r="AH712" s="125" t="str">
        <f t="shared" si="257"/>
        <v/>
      </c>
      <c r="AI712" s="125" t="str">
        <f t="shared" si="258"/>
        <v/>
      </c>
      <c r="AJ712" s="125" t="str">
        <f t="shared" si="259"/>
        <v/>
      </c>
      <c r="AK712" s="125" t="str">
        <f t="shared" si="260"/>
        <v/>
      </c>
      <c r="AL712" s="125" t="str">
        <f t="shared" si="261"/>
        <v/>
      </c>
      <c r="AM712" s="126" t="str">
        <f t="shared" si="262"/>
        <v/>
      </c>
      <c r="AN712" s="342">
        <f t="shared" ca="1" si="263"/>
        <v>6105.4488522377851</v>
      </c>
      <c r="AO712" s="290"/>
      <c r="AP712" s="503">
        <f t="shared" ca="1" si="264"/>
        <v>0</v>
      </c>
      <c r="AQ712" s="504" t="str">
        <f t="shared" si="265"/>
        <v/>
      </c>
      <c r="AR712" s="504" t="str">
        <f t="shared" si="266"/>
        <v/>
      </c>
      <c r="AS712" s="504" t="str">
        <f t="shared" si="267"/>
        <v/>
      </c>
      <c r="AT712" s="504" t="str">
        <f t="shared" si="268"/>
        <v/>
      </c>
      <c r="AU712" s="504" t="str">
        <f t="shared" si="269"/>
        <v/>
      </c>
      <c r="AV712" s="504" t="str">
        <f t="shared" si="270"/>
        <v/>
      </c>
      <c r="AW712" s="504" t="str">
        <f t="shared" si="271"/>
        <v/>
      </c>
      <c r="AX712" s="507">
        <f t="shared" ca="1" si="272"/>
        <v>0</v>
      </c>
      <c r="AY712" s="290"/>
    </row>
    <row r="713" spans="1:51" x14ac:dyDescent="0.35">
      <c r="A713" s="290"/>
      <c r="B713" s="476" t="s">
        <v>1602</v>
      </c>
      <c r="C713" s="477" t="e">
        <v>#N/A</v>
      </c>
      <c r="D713" s="103" t="s">
        <v>873</v>
      </c>
      <c r="E713" s="103"/>
      <c r="F713" s="360" t="s">
        <v>119</v>
      </c>
      <c r="G713" s="360">
        <v>375</v>
      </c>
      <c r="H713" s="360"/>
      <c r="I713" s="360" t="s">
        <v>1037</v>
      </c>
      <c r="J713" s="104"/>
      <c r="K713" s="431">
        <v>873.06100000000004</v>
      </c>
      <c r="L713" s="138" t="str">
        <f t="shared" si="273"/>
        <v/>
      </c>
      <c r="M713" s="139">
        <f t="shared" si="275"/>
        <v>0</v>
      </c>
      <c r="N713" s="140">
        <f t="shared" si="274"/>
        <v>900.7759335185624</v>
      </c>
      <c r="O713" s="337">
        <f t="shared" si="279"/>
        <v>786432.33729364967</v>
      </c>
      <c r="P713" s="109">
        <v>1</v>
      </c>
      <c r="Q713" s="143">
        <f t="shared" si="276"/>
        <v>786432.33729364967</v>
      </c>
      <c r="R713" s="111">
        <v>0.13</v>
      </c>
      <c r="S713" s="139">
        <f t="shared" si="277"/>
        <v>888668.5411418241</v>
      </c>
      <c r="T713" s="428">
        <v>0.99999999999999989</v>
      </c>
      <c r="U713" s="147">
        <f t="shared" si="278"/>
        <v>9.8662027563570131E-11</v>
      </c>
      <c r="V713" s="290"/>
      <c r="W713" s="115" t="s">
        <v>115</v>
      </c>
      <c r="X713" s="116"/>
      <c r="Y713" s="116"/>
      <c r="Z713" s="116"/>
      <c r="AA713" s="116"/>
      <c r="AB713" s="116"/>
      <c r="AC713" s="116"/>
      <c r="AD713" s="117"/>
      <c r="AE713" s="296"/>
      <c r="AF713" s="124">
        <f t="shared" ref="AF713:AF778" ca="1" si="280">IF(W713="","",AF$8)</f>
        <v>6105.4488522377851</v>
      </c>
      <c r="AG713" s="125" t="str">
        <f t="shared" ref="AG713:AG778" si="281">IF(X713="","",AG$8)</f>
        <v/>
      </c>
      <c r="AH713" s="125" t="str">
        <f t="shared" ref="AH713:AH778" si="282">IF(Y713="","",AH$8)</f>
        <v/>
      </c>
      <c r="AI713" s="125" t="str">
        <f t="shared" ref="AI713:AI778" si="283">IF(Z713="","",AI$8)</f>
        <v/>
      </c>
      <c r="AJ713" s="125" t="str">
        <f t="shared" ref="AJ713:AJ778" si="284">IF(AA713="","",AJ$8)</f>
        <v/>
      </c>
      <c r="AK713" s="125" t="str">
        <f t="shared" ref="AK713:AK778" si="285">IF(AB713="","",AK$8)</f>
        <v/>
      </c>
      <c r="AL713" s="125" t="str">
        <f t="shared" ref="AL713:AL778" si="286">IF(AC713="","",AL$8)</f>
        <v/>
      </c>
      <c r="AM713" s="126" t="str">
        <f t="shared" ref="AM713:AM778" si="287">IF(AD713="","",AM$8)</f>
        <v/>
      </c>
      <c r="AN713" s="342">
        <f t="shared" ref="AN713:AN778" ca="1" si="288">SUM(AF713:AM713)</f>
        <v>6105.4488522377851</v>
      </c>
      <c r="AO713" s="290"/>
      <c r="AP713" s="503">
        <f t="shared" ca="1" si="264"/>
        <v>9.8662027563570131E-11</v>
      </c>
      <c r="AQ713" s="504" t="str">
        <f t="shared" si="265"/>
        <v/>
      </c>
      <c r="AR713" s="504" t="str">
        <f t="shared" si="266"/>
        <v/>
      </c>
      <c r="AS713" s="504" t="str">
        <f t="shared" si="267"/>
        <v/>
      </c>
      <c r="AT713" s="504" t="str">
        <f t="shared" si="268"/>
        <v/>
      </c>
      <c r="AU713" s="504" t="str">
        <f t="shared" si="269"/>
        <v/>
      </c>
      <c r="AV713" s="504" t="str">
        <f t="shared" si="270"/>
        <v/>
      </c>
      <c r="AW713" s="504" t="str">
        <f t="shared" si="271"/>
        <v/>
      </c>
      <c r="AX713" s="507">
        <f t="shared" ca="1" si="272"/>
        <v>9.8662027563570131E-11</v>
      </c>
      <c r="AY713" s="290"/>
    </row>
    <row r="714" spans="1:51" x14ac:dyDescent="0.35">
      <c r="A714" s="290"/>
      <c r="B714" s="476" t="s">
        <v>1603</v>
      </c>
      <c r="C714" s="477" t="e">
        <v>#N/A</v>
      </c>
      <c r="D714" s="103" t="s">
        <v>873</v>
      </c>
      <c r="E714" s="103"/>
      <c r="F714" s="360" t="s">
        <v>119</v>
      </c>
      <c r="G714" s="360">
        <v>375</v>
      </c>
      <c r="H714" s="360"/>
      <c r="I714" s="360" t="s">
        <v>1037</v>
      </c>
      <c r="J714" s="104"/>
      <c r="K714" s="431">
        <v>2293.4</v>
      </c>
      <c r="L714" s="138" t="str">
        <f t="shared" si="273"/>
        <v/>
      </c>
      <c r="M714" s="139">
        <f t="shared" si="275"/>
        <v>0</v>
      </c>
      <c r="N714" s="140">
        <f t="shared" si="274"/>
        <v>900.7759335185624</v>
      </c>
      <c r="O714" s="337">
        <f t="shared" si="279"/>
        <v>2065839.525931471</v>
      </c>
      <c r="P714" s="109">
        <v>1</v>
      </c>
      <c r="Q714" s="143">
        <f t="shared" si="276"/>
        <v>2065839.525931471</v>
      </c>
      <c r="R714" s="111">
        <v>0.13</v>
      </c>
      <c r="S714" s="139">
        <f t="shared" si="277"/>
        <v>2334398.6643025619</v>
      </c>
      <c r="T714" s="428">
        <v>1</v>
      </c>
      <c r="U714" s="147">
        <f t="shared" si="278"/>
        <v>0</v>
      </c>
      <c r="V714" s="290"/>
      <c r="W714" s="115" t="s">
        <v>115</v>
      </c>
      <c r="X714" s="116"/>
      <c r="Y714" s="116"/>
      <c r="Z714" s="116"/>
      <c r="AA714" s="116"/>
      <c r="AB714" s="116"/>
      <c r="AC714" s="116"/>
      <c r="AD714" s="117"/>
      <c r="AE714" s="296"/>
      <c r="AF714" s="124">
        <f t="shared" ca="1" si="280"/>
        <v>6105.4488522377851</v>
      </c>
      <c r="AG714" s="125" t="str">
        <f t="shared" si="281"/>
        <v/>
      </c>
      <c r="AH714" s="125" t="str">
        <f t="shared" si="282"/>
        <v/>
      </c>
      <c r="AI714" s="125" t="str">
        <f t="shared" si="283"/>
        <v/>
      </c>
      <c r="AJ714" s="125" t="str">
        <f t="shared" si="284"/>
        <v/>
      </c>
      <c r="AK714" s="125" t="str">
        <f t="shared" si="285"/>
        <v/>
      </c>
      <c r="AL714" s="125" t="str">
        <f t="shared" si="286"/>
        <v/>
      </c>
      <c r="AM714" s="126" t="str">
        <f t="shared" si="287"/>
        <v/>
      </c>
      <c r="AN714" s="342">
        <f t="shared" ca="1" si="288"/>
        <v>6105.4488522377851</v>
      </c>
      <c r="AO714" s="290"/>
      <c r="AP714" s="503">
        <f t="shared" ca="1" si="264"/>
        <v>0</v>
      </c>
      <c r="AQ714" s="504" t="str">
        <f t="shared" si="265"/>
        <v/>
      </c>
      <c r="AR714" s="504" t="str">
        <f t="shared" si="266"/>
        <v/>
      </c>
      <c r="AS714" s="504" t="str">
        <f t="shared" si="267"/>
        <v/>
      </c>
      <c r="AT714" s="504" t="str">
        <f t="shared" si="268"/>
        <v/>
      </c>
      <c r="AU714" s="504" t="str">
        <f t="shared" si="269"/>
        <v/>
      </c>
      <c r="AV714" s="504" t="str">
        <f t="shared" si="270"/>
        <v/>
      </c>
      <c r="AW714" s="504" t="str">
        <f t="shared" si="271"/>
        <v/>
      </c>
      <c r="AX714" s="507">
        <f t="shared" ca="1" si="272"/>
        <v>0</v>
      </c>
      <c r="AY714" s="290"/>
    </row>
    <row r="715" spans="1:51" x14ac:dyDescent="0.35">
      <c r="A715" s="290"/>
      <c r="B715" s="476" t="s">
        <v>1604</v>
      </c>
      <c r="C715" s="477" t="e">
        <v>#N/A</v>
      </c>
      <c r="D715" s="103" t="s">
        <v>873</v>
      </c>
      <c r="E715" s="103"/>
      <c r="F715" s="360" t="s">
        <v>119</v>
      </c>
      <c r="G715" s="360">
        <v>375</v>
      </c>
      <c r="H715" s="360"/>
      <c r="I715" s="360" t="s">
        <v>1037</v>
      </c>
      <c r="J715" s="104"/>
      <c r="K715" s="431">
        <v>1747.38</v>
      </c>
      <c r="L715" s="138" t="str">
        <f t="shared" si="273"/>
        <v/>
      </c>
      <c r="M715" s="139">
        <f t="shared" si="275"/>
        <v>0</v>
      </c>
      <c r="N715" s="140">
        <f t="shared" si="274"/>
        <v>900.7759335185624</v>
      </c>
      <c r="O715" s="337">
        <f t="shared" si="279"/>
        <v>1573997.8507116656</v>
      </c>
      <c r="P715" s="109">
        <v>1</v>
      </c>
      <c r="Q715" s="143">
        <f t="shared" si="276"/>
        <v>1573997.8507116656</v>
      </c>
      <c r="R715" s="111">
        <v>0.13</v>
      </c>
      <c r="S715" s="139">
        <f t="shared" si="277"/>
        <v>1778617.5713041818</v>
      </c>
      <c r="T715" s="428">
        <v>1</v>
      </c>
      <c r="U715" s="147">
        <f t="shared" si="278"/>
        <v>0</v>
      </c>
      <c r="V715" s="290"/>
      <c r="W715" s="115" t="s">
        <v>115</v>
      </c>
      <c r="X715" s="116"/>
      <c r="Y715" s="116"/>
      <c r="Z715" s="116"/>
      <c r="AA715" s="116"/>
      <c r="AB715" s="116"/>
      <c r="AC715" s="116"/>
      <c r="AD715" s="117"/>
      <c r="AE715" s="296"/>
      <c r="AF715" s="124">
        <f t="shared" ca="1" si="280"/>
        <v>6105.4488522377851</v>
      </c>
      <c r="AG715" s="125" t="str">
        <f t="shared" si="281"/>
        <v/>
      </c>
      <c r="AH715" s="125" t="str">
        <f t="shared" si="282"/>
        <v/>
      </c>
      <c r="AI715" s="125" t="str">
        <f t="shared" si="283"/>
        <v/>
      </c>
      <c r="AJ715" s="125" t="str">
        <f t="shared" si="284"/>
        <v/>
      </c>
      <c r="AK715" s="125" t="str">
        <f t="shared" si="285"/>
        <v/>
      </c>
      <c r="AL715" s="125" t="str">
        <f t="shared" si="286"/>
        <v/>
      </c>
      <c r="AM715" s="126" t="str">
        <f t="shared" si="287"/>
        <v/>
      </c>
      <c r="AN715" s="342">
        <f t="shared" ca="1" si="288"/>
        <v>6105.4488522377851</v>
      </c>
      <c r="AO715" s="290"/>
      <c r="AP715" s="503">
        <f t="shared" ref="AP715:AP778" ca="1" si="289">IF(W715="","",IFERROR(W715*$U715,$U715/$AN715*AF715))</f>
        <v>0</v>
      </c>
      <c r="AQ715" s="504" t="str">
        <f t="shared" ref="AQ715:AQ778" si="290">IF(X715="","",IFERROR(X715*$U715,$U715/$AN715*AG715))</f>
        <v/>
      </c>
      <c r="AR715" s="504" t="str">
        <f t="shared" ref="AR715:AR778" si="291">IF(Y715="","",IFERROR(Y715*$U715,$U715/$AN715*AH715))</f>
        <v/>
      </c>
      <c r="AS715" s="504" t="str">
        <f t="shared" ref="AS715:AS778" si="292">IF(Z715="","",IFERROR(Z715*$U715,$U715/$AN715*AI715))</f>
        <v/>
      </c>
      <c r="AT715" s="504" t="str">
        <f t="shared" ref="AT715:AT778" si="293">IF(AA715="","",IFERROR(AA715*$U715,$U715/$AN715*AJ715))</f>
        <v/>
      </c>
      <c r="AU715" s="504" t="str">
        <f t="shared" ref="AU715:AU778" si="294">IF(AB715="","",IFERROR(AB715*$U715,$U715/$AN715*AK715))</f>
        <v/>
      </c>
      <c r="AV715" s="504" t="str">
        <f t="shared" ref="AV715:AV778" si="295">IF(AC715="","",IFERROR(AC715*$U715,$U715/$AN715*AL715))</f>
        <v/>
      </c>
      <c r="AW715" s="504" t="str">
        <f t="shared" ref="AW715:AW778" si="296">IF(AD715="","",IFERROR(AD715*$U715,$U715/$AN715*AM715))</f>
        <v/>
      </c>
      <c r="AX715" s="507">
        <f t="shared" ref="AX715:AX778" ca="1" si="297">SUM(AP715:AW715)</f>
        <v>0</v>
      </c>
      <c r="AY715" s="290"/>
    </row>
    <row r="716" spans="1:51" x14ac:dyDescent="0.35">
      <c r="A716" s="290"/>
      <c r="B716" s="476" t="s">
        <v>1605</v>
      </c>
      <c r="C716" s="477" t="e">
        <v>#N/A</v>
      </c>
      <c r="D716" s="103" t="s">
        <v>873</v>
      </c>
      <c r="E716" s="103"/>
      <c r="F716" s="360" t="s">
        <v>119</v>
      </c>
      <c r="G716" s="360">
        <v>375</v>
      </c>
      <c r="H716" s="360"/>
      <c r="I716" s="360" t="s">
        <v>1037</v>
      </c>
      <c r="J716" s="104"/>
      <c r="K716" s="431">
        <v>1647.55</v>
      </c>
      <c r="L716" s="138" t="str">
        <f t="shared" si="273"/>
        <v/>
      </c>
      <c r="M716" s="139">
        <f t="shared" si="275"/>
        <v>0</v>
      </c>
      <c r="N716" s="140">
        <f t="shared" si="274"/>
        <v>900.7759335185624</v>
      </c>
      <c r="O716" s="337">
        <f t="shared" si="279"/>
        <v>1484073.3892685075</v>
      </c>
      <c r="P716" s="109">
        <v>1</v>
      </c>
      <c r="Q716" s="143">
        <f t="shared" si="276"/>
        <v>1484073.3892685075</v>
      </c>
      <c r="R716" s="111">
        <v>0.13</v>
      </c>
      <c r="S716" s="139">
        <f t="shared" si="277"/>
        <v>1677002.9298734134</v>
      </c>
      <c r="T716" s="428">
        <v>1</v>
      </c>
      <c r="U716" s="147">
        <f t="shared" si="278"/>
        <v>0</v>
      </c>
      <c r="V716" s="290"/>
      <c r="W716" s="115" t="s">
        <v>115</v>
      </c>
      <c r="X716" s="116"/>
      <c r="Y716" s="116"/>
      <c r="Z716" s="116"/>
      <c r="AA716" s="116"/>
      <c r="AB716" s="116"/>
      <c r="AC716" s="116"/>
      <c r="AD716" s="117"/>
      <c r="AE716" s="296"/>
      <c r="AF716" s="124">
        <f t="shared" ca="1" si="280"/>
        <v>6105.4488522377851</v>
      </c>
      <c r="AG716" s="125" t="str">
        <f t="shared" si="281"/>
        <v/>
      </c>
      <c r="AH716" s="125" t="str">
        <f t="shared" si="282"/>
        <v/>
      </c>
      <c r="AI716" s="125" t="str">
        <f t="shared" si="283"/>
        <v/>
      </c>
      <c r="AJ716" s="125" t="str">
        <f t="shared" si="284"/>
        <v/>
      </c>
      <c r="AK716" s="125" t="str">
        <f t="shared" si="285"/>
        <v/>
      </c>
      <c r="AL716" s="125" t="str">
        <f t="shared" si="286"/>
        <v/>
      </c>
      <c r="AM716" s="126" t="str">
        <f t="shared" si="287"/>
        <v/>
      </c>
      <c r="AN716" s="342">
        <f t="shared" ca="1" si="288"/>
        <v>6105.4488522377851</v>
      </c>
      <c r="AO716" s="290"/>
      <c r="AP716" s="503">
        <f t="shared" ca="1" si="289"/>
        <v>0</v>
      </c>
      <c r="AQ716" s="504" t="str">
        <f t="shared" si="290"/>
        <v/>
      </c>
      <c r="AR716" s="504" t="str">
        <f t="shared" si="291"/>
        <v/>
      </c>
      <c r="AS716" s="504" t="str">
        <f t="shared" si="292"/>
        <v/>
      </c>
      <c r="AT716" s="504" t="str">
        <f t="shared" si="293"/>
        <v/>
      </c>
      <c r="AU716" s="504" t="str">
        <f t="shared" si="294"/>
        <v/>
      </c>
      <c r="AV716" s="504" t="str">
        <f t="shared" si="295"/>
        <v/>
      </c>
      <c r="AW716" s="504" t="str">
        <f t="shared" si="296"/>
        <v/>
      </c>
      <c r="AX716" s="507">
        <f t="shared" ca="1" si="297"/>
        <v>0</v>
      </c>
      <c r="AY716" s="290"/>
    </row>
    <row r="717" spans="1:51" x14ac:dyDescent="0.35">
      <c r="A717" s="290"/>
      <c r="B717" s="476" t="s">
        <v>1606</v>
      </c>
      <c r="C717" s="477" t="e">
        <v>#N/A</v>
      </c>
      <c r="D717" s="103" t="s">
        <v>873</v>
      </c>
      <c r="E717" s="103"/>
      <c r="F717" s="360" t="s">
        <v>119</v>
      </c>
      <c r="G717" s="360">
        <v>375</v>
      </c>
      <c r="H717" s="360"/>
      <c r="I717" s="360" t="s">
        <v>1037</v>
      </c>
      <c r="J717" s="104"/>
      <c r="K717" s="431">
        <v>28.4895</v>
      </c>
      <c r="L717" s="138" t="str">
        <f t="shared" ref="L717:L722" si="298">IFERROR(VLOOKUP(H717,UR_N1,3,FALSE),"")</f>
        <v/>
      </c>
      <c r="M717" s="139">
        <f t="shared" ref="M717:M722" si="299">IFERROR(L717*J717,0)</f>
        <v>0</v>
      </c>
      <c r="N717" s="140">
        <f t="shared" si="274"/>
        <v>900.7759335185624</v>
      </c>
      <c r="O717" s="337">
        <f t="shared" si="279"/>
        <v>25662.655957977084</v>
      </c>
      <c r="P717" s="109">
        <v>1</v>
      </c>
      <c r="Q717" s="143">
        <f t="shared" ref="Q717:Q722" si="300">O717*P717</f>
        <v>25662.655957977084</v>
      </c>
      <c r="R717" s="111">
        <v>0.13</v>
      </c>
      <c r="S717" s="139">
        <f t="shared" ref="S717:S722" si="301">Q717*(1+R717)</f>
        <v>28998.801232514103</v>
      </c>
      <c r="T717" s="428">
        <v>1</v>
      </c>
      <c r="U717" s="147">
        <f t="shared" ref="U717:U722" si="302">(S717*(1-T717))+M717</f>
        <v>0</v>
      </c>
      <c r="V717" s="290"/>
      <c r="W717" s="115" t="s">
        <v>115</v>
      </c>
      <c r="X717" s="116"/>
      <c r="Y717" s="116"/>
      <c r="Z717" s="116"/>
      <c r="AA717" s="116"/>
      <c r="AB717" s="116"/>
      <c r="AC717" s="116"/>
      <c r="AD717" s="117"/>
      <c r="AE717" s="296"/>
      <c r="AF717" s="124">
        <f t="shared" ca="1" si="280"/>
        <v>6105.4488522377851</v>
      </c>
      <c r="AG717" s="125" t="str">
        <f t="shared" si="281"/>
        <v/>
      </c>
      <c r="AH717" s="125" t="str">
        <f t="shared" si="282"/>
        <v/>
      </c>
      <c r="AI717" s="125" t="str">
        <f t="shared" si="283"/>
        <v/>
      </c>
      <c r="AJ717" s="125" t="str">
        <f t="shared" si="284"/>
        <v/>
      </c>
      <c r="AK717" s="125" t="str">
        <f t="shared" si="285"/>
        <v/>
      </c>
      <c r="AL717" s="125" t="str">
        <f t="shared" si="286"/>
        <v/>
      </c>
      <c r="AM717" s="126" t="str">
        <f t="shared" si="287"/>
        <v/>
      </c>
      <c r="AN717" s="342">
        <f t="shared" ca="1" si="288"/>
        <v>6105.4488522377851</v>
      </c>
      <c r="AO717" s="290"/>
      <c r="AP717" s="503">
        <f t="shared" ca="1" si="289"/>
        <v>0</v>
      </c>
      <c r="AQ717" s="504" t="str">
        <f t="shared" si="290"/>
        <v/>
      </c>
      <c r="AR717" s="504" t="str">
        <f t="shared" si="291"/>
        <v/>
      </c>
      <c r="AS717" s="504" t="str">
        <f t="shared" si="292"/>
        <v/>
      </c>
      <c r="AT717" s="504" t="str">
        <f t="shared" si="293"/>
        <v/>
      </c>
      <c r="AU717" s="504" t="str">
        <f t="shared" si="294"/>
        <v/>
      </c>
      <c r="AV717" s="504" t="str">
        <f t="shared" si="295"/>
        <v/>
      </c>
      <c r="AW717" s="504" t="str">
        <f t="shared" si="296"/>
        <v/>
      </c>
      <c r="AX717" s="507">
        <f t="shared" ca="1" si="297"/>
        <v>0</v>
      </c>
      <c r="AY717" s="290"/>
    </row>
    <row r="718" spans="1:51" x14ac:dyDescent="0.35">
      <c r="A718" s="290"/>
      <c r="B718" s="476" t="s">
        <v>1607</v>
      </c>
      <c r="C718" s="477" t="e">
        <v>#N/A</v>
      </c>
      <c r="D718" s="103" t="s">
        <v>873</v>
      </c>
      <c r="E718" s="103"/>
      <c r="F718" s="360" t="s">
        <v>119</v>
      </c>
      <c r="G718" s="360">
        <v>375</v>
      </c>
      <c r="H718" s="360"/>
      <c r="I718" s="360" t="s">
        <v>1037</v>
      </c>
      <c r="J718" s="104"/>
      <c r="K718" s="431">
        <v>242.59299999999999</v>
      </c>
      <c r="L718" s="138" t="str">
        <f t="shared" si="298"/>
        <v/>
      </c>
      <c r="M718" s="139">
        <f t="shared" si="299"/>
        <v>0</v>
      </c>
      <c r="N718" s="140">
        <f t="shared" si="274"/>
        <v>900.7759335185624</v>
      </c>
      <c r="O718" s="337">
        <f t="shared" si="279"/>
        <v>218521.9360400686</v>
      </c>
      <c r="P718" s="109">
        <v>1</v>
      </c>
      <c r="Q718" s="143">
        <f t="shared" si="300"/>
        <v>218521.9360400686</v>
      </c>
      <c r="R718" s="111">
        <v>0.13</v>
      </c>
      <c r="S718" s="139">
        <f t="shared" si="301"/>
        <v>246929.78772527751</v>
      </c>
      <c r="T718" s="428">
        <v>1</v>
      </c>
      <c r="U718" s="147">
        <f t="shared" si="302"/>
        <v>0</v>
      </c>
      <c r="V718" s="290"/>
      <c r="W718" s="115" t="s">
        <v>115</v>
      </c>
      <c r="X718" s="116"/>
      <c r="Y718" s="116"/>
      <c r="Z718" s="116"/>
      <c r="AA718" s="116"/>
      <c r="AB718" s="116"/>
      <c r="AC718" s="116"/>
      <c r="AD718" s="117"/>
      <c r="AE718" s="296"/>
      <c r="AF718" s="124">
        <f t="shared" ca="1" si="280"/>
        <v>6105.4488522377851</v>
      </c>
      <c r="AG718" s="125" t="str">
        <f t="shared" si="281"/>
        <v/>
      </c>
      <c r="AH718" s="125" t="str">
        <f t="shared" si="282"/>
        <v/>
      </c>
      <c r="AI718" s="125" t="str">
        <f t="shared" si="283"/>
        <v/>
      </c>
      <c r="AJ718" s="125" t="str">
        <f t="shared" si="284"/>
        <v/>
      </c>
      <c r="AK718" s="125" t="str">
        <f t="shared" si="285"/>
        <v/>
      </c>
      <c r="AL718" s="125" t="str">
        <f t="shared" si="286"/>
        <v/>
      </c>
      <c r="AM718" s="126" t="str">
        <f t="shared" si="287"/>
        <v/>
      </c>
      <c r="AN718" s="342">
        <f t="shared" ca="1" si="288"/>
        <v>6105.4488522377851</v>
      </c>
      <c r="AO718" s="290"/>
      <c r="AP718" s="503">
        <f t="shared" ca="1" si="289"/>
        <v>0</v>
      </c>
      <c r="AQ718" s="504" t="str">
        <f t="shared" si="290"/>
        <v/>
      </c>
      <c r="AR718" s="504" t="str">
        <f t="shared" si="291"/>
        <v/>
      </c>
      <c r="AS718" s="504" t="str">
        <f t="shared" si="292"/>
        <v/>
      </c>
      <c r="AT718" s="504" t="str">
        <f t="shared" si="293"/>
        <v/>
      </c>
      <c r="AU718" s="504" t="str">
        <f t="shared" si="294"/>
        <v/>
      </c>
      <c r="AV718" s="504" t="str">
        <f t="shared" si="295"/>
        <v/>
      </c>
      <c r="AW718" s="504" t="str">
        <f t="shared" si="296"/>
        <v/>
      </c>
      <c r="AX718" s="507">
        <f t="shared" ca="1" si="297"/>
        <v>0</v>
      </c>
      <c r="AY718" s="290"/>
    </row>
    <row r="719" spans="1:51" x14ac:dyDescent="0.35">
      <c r="A719" s="290"/>
      <c r="B719" s="476" t="s">
        <v>1608</v>
      </c>
      <c r="C719" s="477" t="e">
        <v>#N/A</v>
      </c>
      <c r="D719" s="103" t="s">
        <v>873</v>
      </c>
      <c r="E719" s="103"/>
      <c r="F719" s="360" t="s">
        <v>119</v>
      </c>
      <c r="G719" s="360">
        <v>375</v>
      </c>
      <c r="H719" s="360"/>
      <c r="I719" s="360" t="s">
        <v>1037</v>
      </c>
      <c r="J719" s="104"/>
      <c r="K719" s="431">
        <v>1016.96</v>
      </c>
      <c r="L719" s="138" t="str">
        <f t="shared" si="298"/>
        <v/>
      </c>
      <c r="M719" s="139">
        <f t="shared" si="299"/>
        <v>0</v>
      </c>
      <c r="N719" s="140">
        <f t="shared" si="274"/>
        <v>900.7759335185624</v>
      </c>
      <c r="O719" s="337">
        <f t="shared" si="279"/>
        <v>916053.09335103724</v>
      </c>
      <c r="P719" s="109">
        <v>1</v>
      </c>
      <c r="Q719" s="143">
        <f t="shared" si="300"/>
        <v>916053.09335103724</v>
      </c>
      <c r="R719" s="111">
        <v>0.13</v>
      </c>
      <c r="S719" s="139">
        <f t="shared" si="301"/>
        <v>1035139.995486672</v>
      </c>
      <c r="T719" s="428">
        <v>0.99999999999999989</v>
      </c>
      <c r="U719" s="147">
        <f t="shared" si="302"/>
        <v>1.1492362566996839E-10</v>
      </c>
      <c r="V719" s="290"/>
      <c r="W719" s="115" t="s">
        <v>115</v>
      </c>
      <c r="X719" s="116"/>
      <c r="Y719" s="116"/>
      <c r="Z719" s="116"/>
      <c r="AA719" s="116"/>
      <c r="AB719" s="116"/>
      <c r="AC719" s="116"/>
      <c r="AD719" s="117"/>
      <c r="AE719" s="296"/>
      <c r="AF719" s="124">
        <f t="shared" ca="1" si="280"/>
        <v>6105.4488522377851</v>
      </c>
      <c r="AG719" s="125" t="str">
        <f t="shared" si="281"/>
        <v/>
      </c>
      <c r="AH719" s="125" t="str">
        <f t="shared" si="282"/>
        <v/>
      </c>
      <c r="AI719" s="125" t="str">
        <f t="shared" si="283"/>
        <v/>
      </c>
      <c r="AJ719" s="125" t="str">
        <f t="shared" si="284"/>
        <v/>
      </c>
      <c r="AK719" s="125" t="str">
        <f t="shared" si="285"/>
        <v/>
      </c>
      <c r="AL719" s="125" t="str">
        <f t="shared" si="286"/>
        <v/>
      </c>
      <c r="AM719" s="126" t="str">
        <f t="shared" si="287"/>
        <v/>
      </c>
      <c r="AN719" s="342">
        <f t="shared" ca="1" si="288"/>
        <v>6105.4488522377851</v>
      </c>
      <c r="AO719" s="290"/>
      <c r="AP719" s="503">
        <f t="shared" ca="1" si="289"/>
        <v>1.1492362566996839E-10</v>
      </c>
      <c r="AQ719" s="504" t="str">
        <f t="shared" si="290"/>
        <v/>
      </c>
      <c r="AR719" s="504" t="str">
        <f t="shared" si="291"/>
        <v/>
      </c>
      <c r="AS719" s="504" t="str">
        <f t="shared" si="292"/>
        <v/>
      </c>
      <c r="AT719" s="504" t="str">
        <f t="shared" si="293"/>
        <v/>
      </c>
      <c r="AU719" s="504" t="str">
        <f t="shared" si="294"/>
        <v/>
      </c>
      <c r="AV719" s="504" t="str">
        <f t="shared" si="295"/>
        <v/>
      </c>
      <c r="AW719" s="504" t="str">
        <f t="shared" si="296"/>
        <v/>
      </c>
      <c r="AX719" s="507">
        <f t="shared" ca="1" si="297"/>
        <v>1.1492362566996839E-10</v>
      </c>
      <c r="AY719" s="290"/>
    </row>
    <row r="720" spans="1:51" x14ac:dyDescent="0.35">
      <c r="A720" s="290"/>
      <c r="B720" s="476" t="s">
        <v>1609</v>
      </c>
      <c r="C720" s="477" t="e">
        <v>#N/A</v>
      </c>
      <c r="D720" s="103" t="s">
        <v>873</v>
      </c>
      <c r="E720" s="103"/>
      <c r="F720" s="360" t="s">
        <v>119</v>
      </c>
      <c r="G720" s="360">
        <v>750</v>
      </c>
      <c r="H720" s="360"/>
      <c r="I720" s="360" t="s">
        <v>2472</v>
      </c>
      <c r="J720" s="104"/>
      <c r="K720" s="431">
        <v>617.42399999999998</v>
      </c>
      <c r="L720" s="138" t="str">
        <f t="shared" si="298"/>
        <v/>
      </c>
      <c r="M720" s="139">
        <f t="shared" si="299"/>
        <v>0</v>
      </c>
      <c r="N720" s="140">
        <f t="shared" si="274"/>
        <v>1985.102372839342</v>
      </c>
      <c r="O720" s="337">
        <f t="shared" si="279"/>
        <v>1225649.8474479578</v>
      </c>
      <c r="P720" s="109">
        <v>1</v>
      </c>
      <c r="Q720" s="143">
        <f t="shared" si="300"/>
        <v>1225649.8474479578</v>
      </c>
      <c r="R720" s="111">
        <v>0.13</v>
      </c>
      <c r="S720" s="139">
        <f t="shared" si="301"/>
        <v>1384984.3276161922</v>
      </c>
      <c r="T720" s="428">
        <v>1</v>
      </c>
      <c r="U720" s="147">
        <f t="shared" si="302"/>
        <v>0</v>
      </c>
      <c r="V720" s="290"/>
      <c r="W720" s="115" t="s">
        <v>115</v>
      </c>
      <c r="X720" s="116"/>
      <c r="Y720" s="116"/>
      <c r="Z720" s="116"/>
      <c r="AA720" s="116"/>
      <c r="AB720" s="116"/>
      <c r="AC720" s="116"/>
      <c r="AD720" s="117"/>
      <c r="AE720" s="296"/>
      <c r="AF720" s="124">
        <f t="shared" ca="1" si="280"/>
        <v>6105.4488522377851</v>
      </c>
      <c r="AG720" s="125" t="str">
        <f t="shared" si="281"/>
        <v/>
      </c>
      <c r="AH720" s="125" t="str">
        <f t="shared" si="282"/>
        <v/>
      </c>
      <c r="AI720" s="125" t="str">
        <f t="shared" si="283"/>
        <v/>
      </c>
      <c r="AJ720" s="125" t="str">
        <f t="shared" si="284"/>
        <v/>
      </c>
      <c r="AK720" s="125" t="str">
        <f t="shared" si="285"/>
        <v/>
      </c>
      <c r="AL720" s="125" t="str">
        <f t="shared" si="286"/>
        <v/>
      </c>
      <c r="AM720" s="126" t="str">
        <f t="shared" si="287"/>
        <v/>
      </c>
      <c r="AN720" s="342">
        <f t="shared" ca="1" si="288"/>
        <v>6105.4488522377851</v>
      </c>
      <c r="AO720" s="290"/>
      <c r="AP720" s="503">
        <f t="shared" ca="1" si="289"/>
        <v>0</v>
      </c>
      <c r="AQ720" s="504" t="str">
        <f t="shared" si="290"/>
        <v/>
      </c>
      <c r="AR720" s="504" t="str">
        <f t="shared" si="291"/>
        <v/>
      </c>
      <c r="AS720" s="504" t="str">
        <f t="shared" si="292"/>
        <v/>
      </c>
      <c r="AT720" s="504" t="str">
        <f t="shared" si="293"/>
        <v/>
      </c>
      <c r="AU720" s="504" t="str">
        <f t="shared" si="294"/>
        <v/>
      </c>
      <c r="AV720" s="504" t="str">
        <f t="shared" si="295"/>
        <v/>
      </c>
      <c r="AW720" s="504" t="str">
        <f t="shared" si="296"/>
        <v/>
      </c>
      <c r="AX720" s="507">
        <f t="shared" ca="1" si="297"/>
        <v>0</v>
      </c>
      <c r="AY720" s="290"/>
    </row>
    <row r="721" spans="1:51" x14ac:dyDescent="0.35">
      <c r="A721" s="290"/>
      <c r="B721" s="476" t="s">
        <v>1610</v>
      </c>
      <c r="C721" s="477" t="e">
        <v>#N/A</v>
      </c>
      <c r="D721" s="103" t="s">
        <v>873</v>
      </c>
      <c r="E721" s="103"/>
      <c r="F721" s="360" t="s">
        <v>119</v>
      </c>
      <c r="G721" s="360">
        <v>375</v>
      </c>
      <c r="H721" s="360"/>
      <c r="I721" s="360" t="s">
        <v>1037</v>
      </c>
      <c r="J721" s="104"/>
      <c r="K721" s="431">
        <v>178.851</v>
      </c>
      <c r="L721" s="138" t="str">
        <f t="shared" si="298"/>
        <v/>
      </c>
      <c r="M721" s="139">
        <f t="shared" si="299"/>
        <v>0</v>
      </c>
      <c r="N721" s="140">
        <f t="shared" si="274"/>
        <v>900.7759335185624</v>
      </c>
      <c r="O721" s="337">
        <f t="shared" si="279"/>
        <v>161104.67648572841</v>
      </c>
      <c r="P721" s="109">
        <v>1</v>
      </c>
      <c r="Q721" s="143">
        <f t="shared" si="300"/>
        <v>161104.67648572841</v>
      </c>
      <c r="R721" s="111">
        <v>0.13</v>
      </c>
      <c r="S721" s="139">
        <f t="shared" si="301"/>
        <v>182048.2844288731</v>
      </c>
      <c r="T721" s="428">
        <v>1</v>
      </c>
      <c r="U721" s="147">
        <f t="shared" si="302"/>
        <v>0</v>
      </c>
      <c r="V721" s="290"/>
      <c r="W721" s="115" t="s">
        <v>115</v>
      </c>
      <c r="X721" s="116"/>
      <c r="Y721" s="116"/>
      <c r="Z721" s="116"/>
      <c r="AA721" s="116"/>
      <c r="AB721" s="116"/>
      <c r="AC721" s="116"/>
      <c r="AD721" s="117"/>
      <c r="AE721" s="296"/>
      <c r="AF721" s="124">
        <f t="shared" ca="1" si="280"/>
        <v>6105.4488522377851</v>
      </c>
      <c r="AG721" s="125" t="str">
        <f t="shared" si="281"/>
        <v/>
      </c>
      <c r="AH721" s="125" t="str">
        <f t="shared" si="282"/>
        <v/>
      </c>
      <c r="AI721" s="125" t="str">
        <f t="shared" si="283"/>
        <v/>
      </c>
      <c r="AJ721" s="125" t="str">
        <f t="shared" si="284"/>
        <v/>
      </c>
      <c r="AK721" s="125" t="str">
        <f t="shared" si="285"/>
        <v/>
      </c>
      <c r="AL721" s="125" t="str">
        <f t="shared" si="286"/>
        <v/>
      </c>
      <c r="AM721" s="126" t="str">
        <f t="shared" si="287"/>
        <v/>
      </c>
      <c r="AN721" s="342">
        <f t="shared" ca="1" si="288"/>
        <v>6105.4488522377851</v>
      </c>
      <c r="AO721" s="290"/>
      <c r="AP721" s="503">
        <f t="shared" ca="1" si="289"/>
        <v>0</v>
      </c>
      <c r="AQ721" s="504" t="str">
        <f t="shared" si="290"/>
        <v/>
      </c>
      <c r="AR721" s="504" t="str">
        <f t="shared" si="291"/>
        <v/>
      </c>
      <c r="AS721" s="504" t="str">
        <f t="shared" si="292"/>
        <v/>
      </c>
      <c r="AT721" s="504" t="str">
        <f t="shared" si="293"/>
        <v/>
      </c>
      <c r="AU721" s="504" t="str">
        <f t="shared" si="294"/>
        <v/>
      </c>
      <c r="AV721" s="504" t="str">
        <f t="shared" si="295"/>
        <v/>
      </c>
      <c r="AW721" s="504" t="str">
        <f t="shared" si="296"/>
        <v/>
      </c>
      <c r="AX721" s="507">
        <f t="shared" ca="1" si="297"/>
        <v>0</v>
      </c>
      <c r="AY721" s="290"/>
    </row>
    <row r="722" spans="1:51" x14ac:dyDescent="0.35">
      <c r="A722" s="290"/>
      <c r="B722" s="476" t="s">
        <v>1611</v>
      </c>
      <c r="C722" s="477" t="e">
        <v>#N/A</v>
      </c>
      <c r="D722" s="103" t="s">
        <v>873</v>
      </c>
      <c r="E722" s="103"/>
      <c r="F722" s="360" t="s">
        <v>119</v>
      </c>
      <c r="G722" s="360">
        <v>525</v>
      </c>
      <c r="H722" s="360"/>
      <c r="I722" s="360" t="s">
        <v>1040</v>
      </c>
      <c r="J722" s="104"/>
      <c r="K722" s="431">
        <v>1452.36</v>
      </c>
      <c r="L722" s="138" t="str">
        <f t="shared" si="298"/>
        <v/>
      </c>
      <c r="M722" s="139">
        <f t="shared" si="299"/>
        <v>0</v>
      </c>
      <c r="N722" s="140">
        <f t="shared" si="274"/>
        <v>1407.7750497464763</v>
      </c>
      <c r="O722" s="337">
        <f>N722*K722</f>
        <v>2044596.1712497922</v>
      </c>
      <c r="P722" s="109">
        <v>1</v>
      </c>
      <c r="Q722" s="143">
        <f t="shared" si="300"/>
        <v>2044596.1712497922</v>
      </c>
      <c r="R722" s="111">
        <v>0.13</v>
      </c>
      <c r="S722" s="139">
        <f t="shared" si="301"/>
        <v>2310393.6735122651</v>
      </c>
      <c r="T722" s="428">
        <v>1</v>
      </c>
      <c r="U722" s="147">
        <f t="shared" si="302"/>
        <v>0</v>
      </c>
      <c r="V722" s="290"/>
      <c r="W722" s="115"/>
      <c r="X722" s="116" t="s">
        <v>115</v>
      </c>
      <c r="Y722" s="116"/>
      <c r="Z722" s="116"/>
      <c r="AA722" s="116"/>
      <c r="AB722" s="116"/>
      <c r="AC722" s="116"/>
      <c r="AD722" s="117"/>
      <c r="AE722" s="296"/>
      <c r="AF722" s="124" t="str">
        <f t="shared" ref="AF722:AF777" si="303">IF(W722="","",AF$8)</f>
        <v/>
      </c>
      <c r="AG722" s="125">
        <f t="shared" ref="AG722:AG777" ca="1" si="304">IF(X722="","",AG$8)</f>
        <v>16150.853740115352</v>
      </c>
      <c r="AH722" s="125" t="str">
        <f t="shared" ref="AH722:AH777" si="305">IF(Y722="","",AH$8)</f>
        <v/>
      </c>
      <c r="AI722" s="125" t="str">
        <f t="shared" ref="AI722:AI777" si="306">IF(Z722="","",AI$8)</f>
        <v/>
      </c>
      <c r="AJ722" s="125" t="str">
        <f t="shared" ref="AJ722:AJ777" si="307">IF(AA722="","",AJ$8)</f>
        <v/>
      </c>
      <c r="AK722" s="125" t="str">
        <f t="shared" ref="AK722:AK777" si="308">IF(AB722="","",AK$8)</f>
        <v/>
      </c>
      <c r="AL722" s="125" t="str">
        <f t="shared" ref="AL722:AL777" si="309">IF(AC722="","",AL$8)</f>
        <v/>
      </c>
      <c r="AM722" s="126" t="str">
        <f t="shared" ref="AM722:AM777" si="310">IF(AD722="","",AM$8)</f>
        <v/>
      </c>
      <c r="AN722" s="342">
        <f t="shared" ref="AN722:AN777" ca="1" si="311">SUM(AF722:AM722)</f>
        <v>16150.853740115352</v>
      </c>
      <c r="AO722" s="290"/>
      <c r="AP722" s="503" t="str">
        <f t="shared" ref="AP722:AP777" si="312">IF(W722="","",IFERROR(W722*$U722,$U722/$AN722*AF722))</f>
        <v/>
      </c>
      <c r="AQ722" s="504">
        <f t="shared" ref="AQ722:AQ777" ca="1" si="313">IF(X722="","",IFERROR(X722*$U722,$U722/$AN722*AG722))</f>
        <v>0</v>
      </c>
      <c r="AR722" s="504" t="str">
        <f t="shared" ref="AR722:AR777" si="314">IF(Y722="","",IFERROR(Y722*$U722,$U722/$AN722*AH722))</f>
        <v/>
      </c>
      <c r="AS722" s="504" t="str">
        <f t="shared" ref="AS722:AS777" si="315">IF(Z722="","",IFERROR(Z722*$U722,$U722/$AN722*AI722))</f>
        <v/>
      </c>
      <c r="AT722" s="504" t="str">
        <f t="shared" ref="AT722:AT777" si="316">IF(AA722="","",IFERROR(AA722*$U722,$U722/$AN722*AJ722))</f>
        <v/>
      </c>
      <c r="AU722" s="504" t="str">
        <f t="shared" ref="AU722:AU777" si="317">IF(AB722="","",IFERROR(AB722*$U722,$U722/$AN722*AK722))</f>
        <v/>
      </c>
      <c r="AV722" s="504" t="str">
        <f t="shared" ref="AV722:AV777" si="318">IF(AC722="","",IFERROR(AC722*$U722,$U722/$AN722*AL722))</f>
        <v/>
      </c>
      <c r="AW722" s="504" t="str">
        <f t="shared" ref="AW722:AW777" si="319">IF(AD722="","",IFERROR(AD722*$U722,$U722/$AN722*AM722))</f>
        <v/>
      </c>
      <c r="AX722" s="507">
        <f t="shared" ref="AX722:AX777" ca="1" si="320">SUM(AP722:AW722)</f>
        <v>0</v>
      </c>
      <c r="AY722" s="290"/>
    </row>
    <row r="723" spans="1:51" x14ac:dyDescent="0.35">
      <c r="A723" s="290"/>
      <c r="B723" s="620" t="s">
        <v>3400</v>
      </c>
      <c r="C723" s="621" t="s">
        <v>3348</v>
      </c>
      <c r="D723" s="395" t="s">
        <v>254</v>
      </c>
      <c r="E723" s="395"/>
      <c r="F723" s="622" t="s">
        <v>119</v>
      </c>
      <c r="G723" s="622">
        <v>100</v>
      </c>
      <c r="H723" s="622"/>
      <c r="I723" s="622" t="s">
        <v>1001</v>
      </c>
      <c r="J723" s="623"/>
      <c r="K723" s="624">
        <v>150.94999999999999</v>
      </c>
      <c r="L723" s="396"/>
      <c r="M723" s="139">
        <v>0</v>
      </c>
      <c r="N723" s="140">
        <f t="shared" ref="N723:N777" si="321">IFERROR(VLOOKUP(I723,UR_N1,3,FALSE),"")</f>
        <v>185.71625249098463</v>
      </c>
      <c r="O723" s="337">
        <f t="shared" ref="O723:O777" si="322">N723*K723</f>
        <v>28033.868313514129</v>
      </c>
      <c r="P723" s="109">
        <v>1</v>
      </c>
      <c r="Q723" s="143">
        <f t="shared" ref="Q723:Q777" si="323">O723*P723</f>
        <v>28033.868313514129</v>
      </c>
      <c r="R723" s="111">
        <v>0.13</v>
      </c>
      <c r="S723" s="139">
        <f t="shared" ref="S723:S777" si="324">Q723*(1+R723)</f>
        <v>31678.271194270961</v>
      </c>
      <c r="T723" s="428">
        <v>1</v>
      </c>
      <c r="U723" s="147">
        <f t="shared" ref="U723:U777" si="325">(S723*(1-T723))+M723</f>
        <v>0</v>
      </c>
      <c r="V723" s="290"/>
      <c r="W723" s="625"/>
      <c r="X723" s="397"/>
      <c r="Y723" s="397"/>
      <c r="Z723" s="397"/>
      <c r="AA723" s="397"/>
      <c r="AB723" s="397"/>
      <c r="AC723" s="397" t="s">
        <v>115</v>
      </c>
      <c r="AD723" s="398"/>
      <c r="AE723" s="296"/>
      <c r="AF723" s="124" t="str">
        <f t="shared" si="303"/>
        <v/>
      </c>
      <c r="AG723" s="125" t="str">
        <f t="shared" si="304"/>
        <v/>
      </c>
      <c r="AH723" s="125" t="str">
        <f t="shared" si="305"/>
        <v/>
      </c>
      <c r="AI723" s="125" t="str">
        <f t="shared" si="306"/>
        <v/>
      </c>
      <c r="AJ723" s="125" t="str">
        <f t="shared" si="307"/>
        <v/>
      </c>
      <c r="AK723" s="125" t="str">
        <f t="shared" si="308"/>
        <v/>
      </c>
      <c r="AL723" s="125">
        <f t="shared" ca="1" si="309"/>
        <v>159.64983995313588</v>
      </c>
      <c r="AM723" s="126" t="str">
        <f t="shared" si="310"/>
        <v/>
      </c>
      <c r="AN723" s="342">
        <f t="shared" ca="1" si="311"/>
        <v>159.64983995313588</v>
      </c>
      <c r="AO723" s="290"/>
      <c r="AP723" s="503" t="str">
        <f t="shared" si="312"/>
        <v/>
      </c>
      <c r="AQ723" s="504" t="str">
        <f t="shared" si="313"/>
        <v/>
      </c>
      <c r="AR723" s="504" t="str">
        <f t="shared" si="314"/>
        <v/>
      </c>
      <c r="AS723" s="504" t="str">
        <f t="shared" si="315"/>
        <v/>
      </c>
      <c r="AT723" s="504" t="str">
        <f t="shared" si="316"/>
        <v/>
      </c>
      <c r="AU723" s="504" t="str">
        <f t="shared" si="317"/>
        <v/>
      </c>
      <c r="AV723" s="504">
        <f t="shared" ca="1" si="318"/>
        <v>0</v>
      </c>
      <c r="AW723" s="504" t="str">
        <f t="shared" si="319"/>
        <v/>
      </c>
      <c r="AX723" s="507">
        <f t="shared" ca="1" si="320"/>
        <v>0</v>
      </c>
      <c r="AY723" s="290"/>
    </row>
    <row r="724" spans="1:51" x14ac:dyDescent="0.35">
      <c r="A724" s="290"/>
      <c r="B724" s="620" t="s">
        <v>3401</v>
      </c>
      <c r="C724" s="621" t="s">
        <v>3349</v>
      </c>
      <c r="D724" s="395" t="s">
        <v>254</v>
      </c>
      <c r="E724" s="395"/>
      <c r="F724" s="622" t="s">
        <v>119</v>
      </c>
      <c r="G724" s="622">
        <v>100</v>
      </c>
      <c r="H724" s="622"/>
      <c r="I724" s="622" t="s">
        <v>1001</v>
      </c>
      <c r="J724" s="623"/>
      <c r="K724" s="624">
        <v>129.66999999999999</v>
      </c>
      <c r="L724" s="396"/>
      <c r="M724" s="139">
        <f t="shared" ref="M724" si="326">IFERROR(L724*J724,0)</f>
        <v>0</v>
      </c>
      <c r="N724" s="140">
        <f t="shared" si="321"/>
        <v>185.71625249098463</v>
      </c>
      <c r="O724" s="337">
        <f t="shared" si="322"/>
        <v>24081.826460505974</v>
      </c>
      <c r="P724" s="109">
        <v>1</v>
      </c>
      <c r="Q724" s="143">
        <f t="shared" si="323"/>
        <v>24081.826460505974</v>
      </c>
      <c r="R724" s="111">
        <v>0.13</v>
      </c>
      <c r="S724" s="139">
        <f t="shared" si="324"/>
        <v>27212.463900371749</v>
      </c>
      <c r="T724" s="428">
        <v>1</v>
      </c>
      <c r="U724" s="147">
        <f t="shared" si="325"/>
        <v>0</v>
      </c>
      <c r="V724" s="290"/>
      <c r="W724" s="625"/>
      <c r="X724" s="397"/>
      <c r="Y724" s="397"/>
      <c r="Z724" s="397"/>
      <c r="AA724" s="397"/>
      <c r="AB724" s="397"/>
      <c r="AC724" s="397" t="s">
        <v>115</v>
      </c>
      <c r="AD724" s="398"/>
      <c r="AE724" s="296"/>
      <c r="AF724" s="124" t="str">
        <f t="shared" si="303"/>
        <v/>
      </c>
      <c r="AG724" s="125" t="str">
        <f t="shared" si="304"/>
        <v/>
      </c>
      <c r="AH724" s="125" t="str">
        <f t="shared" si="305"/>
        <v/>
      </c>
      <c r="AI724" s="125" t="str">
        <f t="shared" si="306"/>
        <v/>
      </c>
      <c r="AJ724" s="125" t="str">
        <f t="shared" si="307"/>
        <v/>
      </c>
      <c r="AK724" s="125" t="str">
        <f t="shared" si="308"/>
        <v/>
      </c>
      <c r="AL724" s="125">
        <f t="shared" ca="1" si="309"/>
        <v>159.64983995313588</v>
      </c>
      <c r="AM724" s="126" t="str">
        <f t="shared" si="310"/>
        <v/>
      </c>
      <c r="AN724" s="342">
        <f t="shared" ca="1" si="311"/>
        <v>159.64983995313588</v>
      </c>
      <c r="AO724" s="290"/>
      <c r="AP724" s="503" t="str">
        <f t="shared" si="312"/>
        <v/>
      </c>
      <c r="AQ724" s="504" t="str">
        <f t="shared" si="313"/>
        <v/>
      </c>
      <c r="AR724" s="504" t="str">
        <f t="shared" si="314"/>
        <v/>
      </c>
      <c r="AS724" s="504" t="str">
        <f t="shared" si="315"/>
        <v/>
      </c>
      <c r="AT724" s="504" t="str">
        <f t="shared" si="316"/>
        <v/>
      </c>
      <c r="AU724" s="504" t="str">
        <f t="shared" si="317"/>
        <v/>
      </c>
      <c r="AV724" s="504">
        <f t="shared" ca="1" si="318"/>
        <v>0</v>
      </c>
      <c r="AW724" s="504" t="str">
        <f t="shared" si="319"/>
        <v/>
      </c>
      <c r="AX724" s="507">
        <f t="shared" ca="1" si="320"/>
        <v>0</v>
      </c>
      <c r="AY724" s="290"/>
    </row>
    <row r="725" spans="1:51" x14ac:dyDescent="0.35">
      <c r="A725" s="290"/>
      <c r="B725" s="620" t="s">
        <v>3402</v>
      </c>
      <c r="C725" s="621" t="s">
        <v>3350</v>
      </c>
      <c r="D725" s="395" t="s">
        <v>254</v>
      </c>
      <c r="E725" s="395"/>
      <c r="F725" s="622" t="s">
        <v>119</v>
      </c>
      <c r="G725" s="622">
        <v>100</v>
      </c>
      <c r="H725" s="622"/>
      <c r="I725" s="622" t="s">
        <v>1001</v>
      </c>
      <c r="J725" s="623"/>
      <c r="K725" s="624">
        <v>330.17</v>
      </c>
      <c r="L725" s="396"/>
      <c r="M725" s="139">
        <v>0</v>
      </c>
      <c r="N725" s="140">
        <f t="shared" si="321"/>
        <v>185.71625249098463</v>
      </c>
      <c r="O725" s="337">
        <f t="shared" si="322"/>
        <v>61317.935084948396</v>
      </c>
      <c r="P725" s="109">
        <v>1</v>
      </c>
      <c r="Q725" s="143">
        <f t="shared" si="323"/>
        <v>61317.935084948396</v>
      </c>
      <c r="R725" s="111">
        <v>0.13</v>
      </c>
      <c r="S725" s="139">
        <f t="shared" si="324"/>
        <v>69289.26664599168</v>
      </c>
      <c r="T725" s="428">
        <v>1</v>
      </c>
      <c r="U725" s="147">
        <f t="shared" si="325"/>
        <v>0</v>
      </c>
      <c r="V725" s="290"/>
      <c r="W725" s="625"/>
      <c r="X725" s="397"/>
      <c r="Y725" s="397"/>
      <c r="Z725" s="397"/>
      <c r="AA725" s="397"/>
      <c r="AB725" s="397"/>
      <c r="AC725" s="397" t="s">
        <v>115</v>
      </c>
      <c r="AD725" s="398"/>
      <c r="AE725" s="296"/>
      <c r="AF725" s="124" t="str">
        <f t="shared" si="303"/>
        <v/>
      </c>
      <c r="AG725" s="125" t="str">
        <f t="shared" si="304"/>
        <v/>
      </c>
      <c r="AH725" s="125" t="str">
        <f t="shared" si="305"/>
        <v/>
      </c>
      <c r="AI725" s="125" t="str">
        <f t="shared" si="306"/>
        <v/>
      </c>
      <c r="AJ725" s="125" t="str">
        <f t="shared" si="307"/>
        <v/>
      </c>
      <c r="AK725" s="125" t="str">
        <f t="shared" si="308"/>
        <v/>
      </c>
      <c r="AL725" s="125">
        <f t="shared" ca="1" si="309"/>
        <v>159.64983995313588</v>
      </c>
      <c r="AM725" s="126" t="str">
        <f t="shared" si="310"/>
        <v/>
      </c>
      <c r="AN725" s="342">
        <f t="shared" ca="1" si="311"/>
        <v>159.64983995313588</v>
      </c>
      <c r="AO725" s="290"/>
      <c r="AP725" s="503" t="str">
        <f t="shared" si="312"/>
        <v/>
      </c>
      <c r="AQ725" s="504" t="str">
        <f t="shared" si="313"/>
        <v/>
      </c>
      <c r="AR725" s="504" t="str">
        <f t="shared" si="314"/>
        <v/>
      </c>
      <c r="AS725" s="504" t="str">
        <f t="shared" si="315"/>
        <v/>
      </c>
      <c r="AT725" s="504" t="str">
        <f t="shared" si="316"/>
        <v/>
      </c>
      <c r="AU725" s="504" t="str">
        <f t="shared" si="317"/>
        <v/>
      </c>
      <c r="AV725" s="504">
        <f t="shared" ca="1" si="318"/>
        <v>0</v>
      </c>
      <c r="AW725" s="504" t="str">
        <f t="shared" si="319"/>
        <v/>
      </c>
      <c r="AX725" s="507">
        <f t="shared" ca="1" si="320"/>
        <v>0</v>
      </c>
      <c r="AY725" s="290"/>
    </row>
    <row r="726" spans="1:51" x14ac:dyDescent="0.35">
      <c r="A726" s="290"/>
      <c r="B726" s="620" t="s">
        <v>3403</v>
      </c>
      <c r="C726" s="621" t="s">
        <v>3351</v>
      </c>
      <c r="D726" s="395" t="s">
        <v>254</v>
      </c>
      <c r="E726" s="395"/>
      <c r="F726" s="622" t="s">
        <v>119</v>
      </c>
      <c r="G726" s="622">
        <v>100</v>
      </c>
      <c r="H726" s="622"/>
      <c r="I726" s="622" t="s">
        <v>1001</v>
      </c>
      <c r="J726" s="623"/>
      <c r="K726" s="624">
        <v>3.86</v>
      </c>
      <c r="L726" s="396"/>
      <c r="M726" s="139">
        <f t="shared" ref="M726" si="327">IFERROR(L726*J726,0)</f>
        <v>0</v>
      </c>
      <c r="N726" s="140">
        <f t="shared" si="321"/>
        <v>185.71625249098463</v>
      </c>
      <c r="O726" s="337">
        <f t="shared" si="322"/>
        <v>716.86473461520063</v>
      </c>
      <c r="P726" s="109">
        <v>1</v>
      </c>
      <c r="Q726" s="143">
        <f t="shared" si="323"/>
        <v>716.86473461520063</v>
      </c>
      <c r="R726" s="111">
        <v>0.13</v>
      </c>
      <c r="S726" s="139">
        <f t="shared" si="324"/>
        <v>810.05715011517668</v>
      </c>
      <c r="T726" s="428">
        <v>1</v>
      </c>
      <c r="U726" s="147">
        <f t="shared" si="325"/>
        <v>0</v>
      </c>
      <c r="V726" s="290"/>
      <c r="W726" s="625"/>
      <c r="X726" s="397"/>
      <c r="Y726" s="397"/>
      <c r="Z726" s="397"/>
      <c r="AA726" s="397"/>
      <c r="AB726" s="397"/>
      <c r="AC726" s="397" t="s">
        <v>115</v>
      </c>
      <c r="AD726" s="398"/>
      <c r="AE726" s="296"/>
      <c r="AF726" s="124" t="str">
        <f t="shared" si="303"/>
        <v/>
      </c>
      <c r="AG726" s="125" t="str">
        <f t="shared" si="304"/>
        <v/>
      </c>
      <c r="AH726" s="125" t="str">
        <f t="shared" si="305"/>
        <v/>
      </c>
      <c r="AI726" s="125" t="str">
        <f t="shared" si="306"/>
        <v/>
      </c>
      <c r="AJ726" s="125" t="str">
        <f t="shared" si="307"/>
        <v/>
      </c>
      <c r="AK726" s="125" t="str">
        <f t="shared" si="308"/>
        <v/>
      </c>
      <c r="AL726" s="125">
        <f t="shared" ca="1" si="309"/>
        <v>159.64983995313588</v>
      </c>
      <c r="AM726" s="126" t="str">
        <f t="shared" si="310"/>
        <v/>
      </c>
      <c r="AN726" s="342">
        <f t="shared" ca="1" si="311"/>
        <v>159.64983995313588</v>
      </c>
      <c r="AO726" s="290"/>
      <c r="AP726" s="503" t="str">
        <f t="shared" si="312"/>
        <v/>
      </c>
      <c r="AQ726" s="504" t="str">
        <f t="shared" si="313"/>
        <v/>
      </c>
      <c r="AR726" s="504" t="str">
        <f t="shared" si="314"/>
        <v/>
      </c>
      <c r="AS726" s="504" t="str">
        <f t="shared" si="315"/>
        <v/>
      </c>
      <c r="AT726" s="504" t="str">
        <f t="shared" si="316"/>
        <v/>
      </c>
      <c r="AU726" s="504" t="str">
        <f t="shared" si="317"/>
        <v/>
      </c>
      <c r="AV726" s="504">
        <f t="shared" ca="1" si="318"/>
        <v>0</v>
      </c>
      <c r="AW726" s="504" t="str">
        <f t="shared" si="319"/>
        <v/>
      </c>
      <c r="AX726" s="507">
        <f t="shared" ca="1" si="320"/>
        <v>0</v>
      </c>
      <c r="AY726" s="290"/>
    </row>
    <row r="727" spans="1:51" x14ac:dyDescent="0.35">
      <c r="A727" s="290"/>
      <c r="B727" s="620" t="s">
        <v>3404</v>
      </c>
      <c r="C727" s="621" t="s">
        <v>3352</v>
      </c>
      <c r="D727" s="395" t="s">
        <v>254</v>
      </c>
      <c r="E727" s="395"/>
      <c r="F727" s="622" t="s">
        <v>1066</v>
      </c>
      <c r="G727" s="622">
        <v>100</v>
      </c>
      <c r="H727" s="622"/>
      <c r="I727" s="622" t="s">
        <v>1027</v>
      </c>
      <c r="J727" s="623"/>
      <c r="K727" s="624">
        <v>223.74</v>
      </c>
      <c r="L727" s="396"/>
      <c r="M727" s="139">
        <v>0</v>
      </c>
      <c r="N727" s="140">
        <f t="shared" si="321"/>
        <v>185.71625249098463</v>
      </c>
      <c r="O727" s="337">
        <f t="shared" si="322"/>
        <v>41552.154332332902</v>
      </c>
      <c r="P727" s="109">
        <v>1</v>
      </c>
      <c r="Q727" s="143">
        <f t="shared" si="323"/>
        <v>41552.154332332902</v>
      </c>
      <c r="R727" s="111">
        <v>0.13</v>
      </c>
      <c r="S727" s="139">
        <f t="shared" si="324"/>
        <v>46953.934395536176</v>
      </c>
      <c r="T727" s="428">
        <v>1</v>
      </c>
      <c r="U727" s="147">
        <f t="shared" si="325"/>
        <v>0</v>
      </c>
      <c r="V727" s="290"/>
      <c r="W727" s="625"/>
      <c r="X727" s="397"/>
      <c r="Y727" s="397"/>
      <c r="Z727" s="397"/>
      <c r="AA727" s="397"/>
      <c r="AB727" s="397"/>
      <c r="AC727" s="397" t="s">
        <v>115</v>
      </c>
      <c r="AD727" s="398"/>
      <c r="AE727" s="296"/>
      <c r="AF727" s="124" t="str">
        <f t="shared" si="303"/>
        <v/>
      </c>
      <c r="AG727" s="125" t="str">
        <f t="shared" si="304"/>
        <v/>
      </c>
      <c r="AH727" s="125" t="str">
        <f t="shared" si="305"/>
        <v/>
      </c>
      <c r="AI727" s="125" t="str">
        <f t="shared" si="306"/>
        <v/>
      </c>
      <c r="AJ727" s="125" t="str">
        <f t="shared" si="307"/>
        <v/>
      </c>
      <c r="AK727" s="125" t="str">
        <f t="shared" si="308"/>
        <v/>
      </c>
      <c r="AL727" s="125">
        <f t="shared" ca="1" si="309"/>
        <v>159.64983995313588</v>
      </c>
      <c r="AM727" s="126" t="str">
        <f t="shared" si="310"/>
        <v/>
      </c>
      <c r="AN727" s="342">
        <f t="shared" ca="1" si="311"/>
        <v>159.64983995313588</v>
      </c>
      <c r="AO727" s="290"/>
      <c r="AP727" s="503" t="str">
        <f t="shared" si="312"/>
        <v/>
      </c>
      <c r="AQ727" s="504" t="str">
        <f t="shared" si="313"/>
        <v/>
      </c>
      <c r="AR727" s="504" t="str">
        <f t="shared" si="314"/>
        <v/>
      </c>
      <c r="AS727" s="504" t="str">
        <f t="shared" si="315"/>
        <v/>
      </c>
      <c r="AT727" s="504" t="str">
        <f t="shared" si="316"/>
        <v/>
      </c>
      <c r="AU727" s="504" t="str">
        <f t="shared" si="317"/>
        <v/>
      </c>
      <c r="AV727" s="504">
        <f t="shared" ca="1" si="318"/>
        <v>0</v>
      </c>
      <c r="AW727" s="504" t="str">
        <f t="shared" si="319"/>
        <v/>
      </c>
      <c r="AX727" s="507">
        <f t="shared" ca="1" si="320"/>
        <v>0</v>
      </c>
      <c r="AY727" s="290"/>
    </row>
    <row r="728" spans="1:51" x14ac:dyDescent="0.35">
      <c r="A728" s="290"/>
      <c r="B728" s="620" t="s">
        <v>3405</v>
      </c>
      <c r="C728" s="621" t="s">
        <v>3353</v>
      </c>
      <c r="D728" s="395" t="s">
        <v>254</v>
      </c>
      <c r="E728" s="395"/>
      <c r="F728" s="622" t="s">
        <v>119</v>
      </c>
      <c r="G728" s="622">
        <v>100</v>
      </c>
      <c r="H728" s="622"/>
      <c r="I728" s="622" t="s">
        <v>1001</v>
      </c>
      <c r="J728" s="623"/>
      <c r="K728" s="624">
        <v>4.7</v>
      </c>
      <c r="L728" s="396"/>
      <c r="M728" s="139">
        <f t="shared" ref="M728" si="328">IFERROR(L728*J728,0)</f>
        <v>0</v>
      </c>
      <c r="N728" s="140">
        <f t="shared" si="321"/>
        <v>185.71625249098463</v>
      </c>
      <c r="O728" s="337">
        <f t="shared" si="322"/>
        <v>872.86638670762784</v>
      </c>
      <c r="P728" s="109">
        <v>1</v>
      </c>
      <c r="Q728" s="143">
        <f t="shared" si="323"/>
        <v>872.86638670762784</v>
      </c>
      <c r="R728" s="111">
        <v>0.13</v>
      </c>
      <c r="S728" s="139">
        <f t="shared" si="324"/>
        <v>986.33901697961937</v>
      </c>
      <c r="T728" s="428">
        <v>1</v>
      </c>
      <c r="U728" s="147">
        <f t="shared" si="325"/>
        <v>0</v>
      </c>
      <c r="V728" s="290"/>
      <c r="W728" s="625"/>
      <c r="X728" s="397"/>
      <c r="Y728" s="397"/>
      <c r="Z728" s="397"/>
      <c r="AA728" s="397"/>
      <c r="AB728" s="397"/>
      <c r="AC728" s="397" t="s">
        <v>115</v>
      </c>
      <c r="AD728" s="398"/>
      <c r="AE728" s="296"/>
      <c r="AF728" s="124" t="str">
        <f t="shared" si="303"/>
        <v/>
      </c>
      <c r="AG728" s="125" t="str">
        <f t="shared" si="304"/>
        <v/>
      </c>
      <c r="AH728" s="125" t="str">
        <f t="shared" si="305"/>
        <v/>
      </c>
      <c r="AI728" s="125" t="str">
        <f t="shared" si="306"/>
        <v/>
      </c>
      <c r="AJ728" s="125" t="str">
        <f t="shared" si="307"/>
        <v/>
      </c>
      <c r="AK728" s="125" t="str">
        <f t="shared" si="308"/>
        <v/>
      </c>
      <c r="AL728" s="125">
        <f t="shared" ca="1" si="309"/>
        <v>159.64983995313588</v>
      </c>
      <c r="AM728" s="126" t="str">
        <f t="shared" si="310"/>
        <v/>
      </c>
      <c r="AN728" s="342">
        <f t="shared" ca="1" si="311"/>
        <v>159.64983995313588</v>
      </c>
      <c r="AO728" s="290"/>
      <c r="AP728" s="503" t="str">
        <f t="shared" si="312"/>
        <v/>
      </c>
      <c r="AQ728" s="504" t="str">
        <f t="shared" si="313"/>
        <v/>
      </c>
      <c r="AR728" s="504" t="str">
        <f t="shared" si="314"/>
        <v/>
      </c>
      <c r="AS728" s="504" t="str">
        <f t="shared" si="315"/>
        <v/>
      </c>
      <c r="AT728" s="504" t="str">
        <f t="shared" si="316"/>
        <v/>
      </c>
      <c r="AU728" s="504" t="str">
        <f t="shared" si="317"/>
        <v/>
      </c>
      <c r="AV728" s="504">
        <f t="shared" ca="1" si="318"/>
        <v>0</v>
      </c>
      <c r="AW728" s="504" t="str">
        <f t="shared" si="319"/>
        <v/>
      </c>
      <c r="AX728" s="507">
        <f t="shared" ca="1" si="320"/>
        <v>0</v>
      </c>
      <c r="AY728" s="290"/>
    </row>
    <row r="729" spans="1:51" x14ac:dyDescent="0.35">
      <c r="A729" s="290"/>
      <c r="B729" s="620" t="s">
        <v>3406</v>
      </c>
      <c r="C729" s="621" t="s">
        <v>3354</v>
      </c>
      <c r="D729" s="395" t="s">
        <v>254</v>
      </c>
      <c r="E729" s="395"/>
      <c r="F729" s="622" t="s">
        <v>119</v>
      </c>
      <c r="G729" s="622">
        <v>100</v>
      </c>
      <c r="H729" s="622"/>
      <c r="I729" s="622" t="s">
        <v>1001</v>
      </c>
      <c r="J729" s="623"/>
      <c r="K729" s="624">
        <v>80.12</v>
      </c>
      <c r="L729" s="396"/>
      <c r="M729" s="139">
        <v>0</v>
      </c>
      <c r="N729" s="140">
        <f t="shared" si="321"/>
        <v>185.71625249098463</v>
      </c>
      <c r="O729" s="337">
        <f t="shared" si="322"/>
        <v>14879.58614957769</v>
      </c>
      <c r="P729" s="109">
        <v>1</v>
      </c>
      <c r="Q729" s="143">
        <f t="shared" si="323"/>
        <v>14879.58614957769</v>
      </c>
      <c r="R729" s="111">
        <v>0.13</v>
      </c>
      <c r="S729" s="139">
        <f t="shared" si="324"/>
        <v>16813.932349022787</v>
      </c>
      <c r="T729" s="428">
        <v>1</v>
      </c>
      <c r="U729" s="147">
        <f t="shared" si="325"/>
        <v>0</v>
      </c>
      <c r="V729" s="290"/>
      <c r="W729" s="625"/>
      <c r="X729" s="397"/>
      <c r="Y729" s="397"/>
      <c r="Z729" s="397"/>
      <c r="AA729" s="397"/>
      <c r="AB729" s="397"/>
      <c r="AC729" s="397" t="s">
        <v>115</v>
      </c>
      <c r="AD729" s="398"/>
      <c r="AE729" s="296"/>
      <c r="AF729" s="124" t="str">
        <f t="shared" si="303"/>
        <v/>
      </c>
      <c r="AG729" s="125" t="str">
        <f t="shared" si="304"/>
        <v/>
      </c>
      <c r="AH729" s="125" t="str">
        <f t="shared" si="305"/>
        <v/>
      </c>
      <c r="AI729" s="125" t="str">
        <f t="shared" si="306"/>
        <v/>
      </c>
      <c r="AJ729" s="125" t="str">
        <f t="shared" si="307"/>
        <v/>
      </c>
      <c r="AK729" s="125" t="str">
        <f t="shared" si="308"/>
        <v/>
      </c>
      <c r="AL729" s="125">
        <f t="shared" ca="1" si="309"/>
        <v>159.64983995313588</v>
      </c>
      <c r="AM729" s="126" t="str">
        <f t="shared" si="310"/>
        <v/>
      </c>
      <c r="AN729" s="342">
        <f t="shared" ca="1" si="311"/>
        <v>159.64983995313588</v>
      </c>
      <c r="AO729" s="290"/>
      <c r="AP729" s="503" t="str">
        <f t="shared" si="312"/>
        <v/>
      </c>
      <c r="AQ729" s="504" t="str">
        <f t="shared" si="313"/>
        <v/>
      </c>
      <c r="AR729" s="504" t="str">
        <f t="shared" si="314"/>
        <v/>
      </c>
      <c r="AS729" s="504" t="str">
        <f t="shared" si="315"/>
        <v/>
      </c>
      <c r="AT729" s="504" t="str">
        <f t="shared" si="316"/>
        <v/>
      </c>
      <c r="AU729" s="504" t="str">
        <f t="shared" si="317"/>
        <v/>
      </c>
      <c r="AV729" s="504">
        <f t="shared" ca="1" si="318"/>
        <v>0</v>
      </c>
      <c r="AW729" s="504" t="str">
        <f t="shared" si="319"/>
        <v/>
      </c>
      <c r="AX729" s="507">
        <f t="shared" ca="1" si="320"/>
        <v>0</v>
      </c>
      <c r="AY729" s="290"/>
    </row>
    <row r="730" spans="1:51" x14ac:dyDescent="0.35">
      <c r="A730" s="290"/>
      <c r="B730" s="620" t="s">
        <v>3407</v>
      </c>
      <c r="C730" s="621" t="s">
        <v>3355</v>
      </c>
      <c r="D730" s="395" t="s">
        <v>254</v>
      </c>
      <c r="E730" s="395"/>
      <c r="F730" s="622" t="s">
        <v>119</v>
      </c>
      <c r="G730" s="622">
        <v>100</v>
      </c>
      <c r="H730" s="622"/>
      <c r="I730" s="622" t="s">
        <v>1001</v>
      </c>
      <c r="J730" s="623"/>
      <c r="K730" s="624">
        <v>122.8</v>
      </c>
      <c r="L730" s="396"/>
      <c r="M730" s="139">
        <f t="shared" ref="M730" si="329">IFERROR(L730*J730,0)</f>
        <v>0</v>
      </c>
      <c r="N730" s="140">
        <f t="shared" si="321"/>
        <v>185.71625249098463</v>
      </c>
      <c r="O730" s="337">
        <f t="shared" si="322"/>
        <v>22805.955805892911</v>
      </c>
      <c r="P730" s="109">
        <v>1</v>
      </c>
      <c r="Q730" s="143">
        <f t="shared" si="323"/>
        <v>22805.955805892911</v>
      </c>
      <c r="R730" s="111">
        <v>0.13</v>
      </c>
      <c r="S730" s="139">
        <f t="shared" si="324"/>
        <v>25770.730060658985</v>
      </c>
      <c r="T730" s="428">
        <v>1</v>
      </c>
      <c r="U730" s="147">
        <f t="shared" si="325"/>
        <v>0</v>
      </c>
      <c r="V730" s="290"/>
      <c r="W730" s="625"/>
      <c r="X730" s="397"/>
      <c r="Y730" s="397"/>
      <c r="Z730" s="397"/>
      <c r="AA730" s="397"/>
      <c r="AB730" s="397"/>
      <c r="AC730" s="397" t="s">
        <v>115</v>
      </c>
      <c r="AD730" s="398"/>
      <c r="AE730" s="296"/>
      <c r="AF730" s="124" t="str">
        <f t="shared" si="303"/>
        <v/>
      </c>
      <c r="AG730" s="125" t="str">
        <f t="shared" si="304"/>
        <v/>
      </c>
      <c r="AH730" s="125" t="str">
        <f t="shared" si="305"/>
        <v/>
      </c>
      <c r="AI730" s="125" t="str">
        <f t="shared" si="306"/>
        <v/>
      </c>
      <c r="AJ730" s="125" t="str">
        <f t="shared" si="307"/>
        <v/>
      </c>
      <c r="AK730" s="125" t="str">
        <f t="shared" si="308"/>
        <v/>
      </c>
      <c r="AL730" s="125">
        <f t="shared" ca="1" si="309"/>
        <v>159.64983995313588</v>
      </c>
      <c r="AM730" s="126" t="str">
        <f t="shared" si="310"/>
        <v/>
      </c>
      <c r="AN730" s="342">
        <f t="shared" ca="1" si="311"/>
        <v>159.64983995313588</v>
      </c>
      <c r="AO730" s="290"/>
      <c r="AP730" s="503" t="str">
        <f t="shared" si="312"/>
        <v/>
      </c>
      <c r="AQ730" s="504" t="str">
        <f t="shared" si="313"/>
        <v/>
      </c>
      <c r="AR730" s="504" t="str">
        <f t="shared" si="314"/>
        <v/>
      </c>
      <c r="AS730" s="504" t="str">
        <f t="shared" si="315"/>
        <v/>
      </c>
      <c r="AT730" s="504" t="str">
        <f t="shared" si="316"/>
        <v/>
      </c>
      <c r="AU730" s="504" t="str">
        <f t="shared" si="317"/>
        <v/>
      </c>
      <c r="AV730" s="504">
        <f t="shared" ca="1" si="318"/>
        <v>0</v>
      </c>
      <c r="AW730" s="504" t="str">
        <f t="shared" si="319"/>
        <v/>
      </c>
      <c r="AX730" s="507">
        <f t="shared" ca="1" si="320"/>
        <v>0</v>
      </c>
      <c r="AY730" s="290"/>
    </row>
    <row r="731" spans="1:51" x14ac:dyDescent="0.35">
      <c r="A731" s="290"/>
      <c r="B731" s="620" t="s">
        <v>3408</v>
      </c>
      <c r="C731" s="621" t="s">
        <v>3356</v>
      </c>
      <c r="D731" s="395" t="s">
        <v>254</v>
      </c>
      <c r="E731" s="395"/>
      <c r="F731" s="622" t="s">
        <v>119</v>
      </c>
      <c r="G731" s="622">
        <v>100</v>
      </c>
      <c r="H731" s="622"/>
      <c r="I731" s="622" t="s">
        <v>1001</v>
      </c>
      <c r="J731" s="623"/>
      <c r="K731" s="624">
        <v>130.94999999999999</v>
      </c>
      <c r="L731" s="396"/>
      <c r="M731" s="139">
        <v>0</v>
      </c>
      <c r="N731" s="140">
        <f t="shared" si="321"/>
        <v>185.71625249098463</v>
      </c>
      <c r="O731" s="337">
        <f t="shared" si="322"/>
        <v>24319.543263694435</v>
      </c>
      <c r="P731" s="109">
        <v>1</v>
      </c>
      <c r="Q731" s="143">
        <f t="shared" si="323"/>
        <v>24319.543263694435</v>
      </c>
      <c r="R731" s="111">
        <v>0.13</v>
      </c>
      <c r="S731" s="139">
        <f t="shared" si="324"/>
        <v>27481.08388797471</v>
      </c>
      <c r="T731" s="428">
        <v>1</v>
      </c>
      <c r="U731" s="147">
        <f t="shared" si="325"/>
        <v>0</v>
      </c>
      <c r="V731" s="290"/>
      <c r="W731" s="625"/>
      <c r="X731" s="397"/>
      <c r="Y731" s="397"/>
      <c r="Z731" s="397"/>
      <c r="AA731" s="397"/>
      <c r="AB731" s="397"/>
      <c r="AC731" s="397" t="s">
        <v>115</v>
      </c>
      <c r="AD731" s="398"/>
      <c r="AE731" s="296"/>
      <c r="AF731" s="124" t="str">
        <f t="shared" si="303"/>
        <v/>
      </c>
      <c r="AG731" s="125" t="str">
        <f t="shared" si="304"/>
        <v/>
      </c>
      <c r="AH731" s="125" t="str">
        <f t="shared" si="305"/>
        <v/>
      </c>
      <c r="AI731" s="125" t="str">
        <f t="shared" si="306"/>
        <v/>
      </c>
      <c r="AJ731" s="125" t="str">
        <f t="shared" si="307"/>
        <v/>
      </c>
      <c r="AK731" s="125" t="str">
        <f t="shared" si="308"/>
        <v/>
      </c>
      <c r="AL731" s="125">
        <f t="shared" ca="1" si="309"/>
        <v>159.64983995313588</v>
      </c>
      <c r="AM731" s="126" t="str">
        <f t="shared" si="310"/>
        <v/>
      </c>
      <c r="AN731" s="342">
        <f t="shared" ca="1" si="311"/>
        <v>159.64983995313588</v>
      </c>
      <c r="AO731" s="290"/>
      <c r="AP731" s="503" t="str">
        <f t="shared" si="312"/>
        <v/>
      </c>
      <c r="AQ731" s="504" t="str">
        <f t="shared" si="313"/>
        <v/>
      </c>
      <c r="AR731" s="504" t="str">
        <f t="shared" si="314"/>
        <v/>
      </c>
      <c r="AS731" s="504" t="str">
        <f t="shared" si="315"/>
        <v/>
      </c>
      <c r="AT731" s="504" t="str">
        <f t="shared" si="316"/>
        <v/>
      </c>
      <c r="AU731" s="504" t="str">
        <f t="shared" si="317"/>
        <v/>
      </c>
      <c r="AV731" s="504">
        <f t="shared" ca="1" si="318"/>
        <v>0</v>
      </c>
      <c r="AW731" s="504" t="str">
        <f t="shared" si="319"/>
        <v/>
      </c>
      <c r="AX731" s="507">
        <f t="shared" ca="1" si="320"/>
        <v>0</v>
      </c>
      <c r="AY731" s="290"/>
    </row>
    <row r="732" spans="1:51" x14ac:dyDescent="0.35">
      <c r="A732" s="290"/>
      <c r="B732" s="620" t="s">
        <v>3409</v>
      </c>
      <c r="C732" s="621" t="s">
        <v>3357</v>
      </c>
      <c r="D732" s="395" t="s">
        <v>254</v>
      </c>
      <c r="E732" s="395"/>
      <c r="F732" s="622" t="s">
        <v>119</v>
      </c>
      <c r="G732" s="622">
        <v>100</v>
      </c>
      <c r="H732" s="622"/>
      <c r="I732" s="622" t="s">
        <v>1001</v>
      </c>
      <c r="J732" s="623"/>
      <c r="K732" s="624">
        <v>331.59</v>
      </c>
      <c r="L732" s="396"/>
      <c r="M732" s="139">
        <f t="shared" ref="M732" si="330">IFERROR(L732*J732,0)</f>
        <v>0</v>
      </c>
      <c r="N732" s="140">
        <f t="shared" si="321"/>
        <v>185.71625249098463</v>
      </c>
      <c r="O732" s="337">
        <f t="shared" si="322"/>
        <v>61581.652163485589</v>
      </c>
      <c r="P732" s="109">
        <v>1</v>
      </c>
      <c r="Q732" s="143">
        <f t="shared" si="323"/>
        <v>61581.652163485589</v>
      </c>
      <c r="R732" s="111">
        <v>0.13</v>
      </c>
      <c r="S732" s="139">
        <f t="shared" si="324"/>
        <v>69587.266944738716</v>
      </c>
      <c r="T732" s="428">
        <v>1</v>
      </c>
      <c r="U732" s="147">
        <f t="shared" si="325"/>
        <v>0</v>
      </c>
      <c r="V732" s="290"/>
      <c r="W732" s="625"/>
      <c r="X732" s="397"/>
      <c r="Y732" s="397"/>
      <c r="Z732" s="397"/>
      <c r="AA732" s="397"/>
      <c r="AB732" s="397"/>
      <c r="AC732" s="397" t="s">
        <v>115</v>
      </c>
      <c r="AD732" s="398"/>
      <c r="AE732" s="296"/>
      <c r="AF732" s="124" t="str">
        <f t="shared" si="303"/>
        <v/>
      </c>
      <c r="AG732" s="125" t="str">
        <f t="shared" si="304"/>
        <v/>
      </c>
      <c r="AH732" s="125" t="str">
        <f t="shared" si="305"/>
        <v/>
      </c>
      <c r="AI732" s="125" t="str">
        <f t="shared" si="306"/>
        <v/>
      </c>
      <c r="AJ732" s="125" t="str">
        <f t="shared" si="307"/>
        <v/>
      </c>
      <c r="AK732" s="125" t="str">
        <f t="shared" si="308"/>
        <v/>
      </c>
      <c r="AL732" s="125">
        <f t="shared" ca="1" si="309"/>
        <v>159.64983995313588</v>
      </c>
      <c r="AM732" s="126" t="str">
        <f t="shared" si="310"/>
        <v/>
      </c>
      <c r="AN732" s="342">
        <f t="shared" ca="1" si="311"/>
        <v>159.64983995313588</v>
      </c>
      <c r="AO732" s="290"/>
      <c r="AP732" s="503" t="str">
        <f t="shared" si="312"/>
        <v/>
      </c>
      <c r="AQ732" s="504" t="str">
        <f t="shared" si="313"/>
        <v/>
      </c>
      <c r="AR732" s="504" t="str">
        <f t="shared" si="314"/>
        <v/>
      </c>
      <c r="AS732" s="504" t="str">
        <f t="shared" si="315"/>
        <v/>
      </c>
      <c r="AT732" s="504" t="str">
        <f t="shared" si="316"/>
        <v/>
      </c>
      <c r="AU732" s="504" t="str">
        <f t="shared" si="317"/>
        <v/>
      </c>
      <c r="AV732" s="504">
        <f t="shared" ca="1" si="318"/>
        <v>0</v>
      </c>
      <c r="AW732" s="504" t="str">
        <f t="shared" si="319"/>
        <v/>
      </c>
      <c r="AX732" s="507">
        <f t="shared" ca="1" si="320"/>
        <v>0</v>
      </c>
      <c r="AY732" s="290"/>
    </row>
    <row r="733" spans="1:51" x14ac:dyDescent="0.35">
      <c r="A733" s="290"/>
      <c r="B733" s="620" t="s">
        <v>3410</v>
      </c>
      <c r="C733" s="621" t="s">
        <v>3358</v>
      </c>
      <c r="D733" s="395" t="s">
        <v>254</v>
      </c>
      <c r="E733" s="395"/>
      <c r="F733" s="622" t="s">
        <v>119</v>
      </c>
      <c r="G733" s="622">
        <v>150</v>
      </c>
      <c r="H733" s="622"/>
      <c r="I733" s="622" t="s">
        <v>1002</v>
      </c>
      <c r="J733" s="623"/>
      <c r="K733" s="624">
        <v>5.89</v>
      </c>
      <c r="L733" s="396"/>
      <c r="M733" s="139">
        <v>0</v>
      </c>
      <c r="N733" s="140">
        <f t="shared" si="321"/>
        <v>223.80441171865309</v>
      </c>
      <c r="O733" s="337">
        <f t="shared" si="322"/>
        <v>1318.2079850228665</v>
      </c>
      <c r="P733" s="109">
        <v>1</v>
      </c>
      <c r="Q733" s="143">
        <f t="shared" si="323"/>
        <v>1318.2079850228665</v>
      </c>
      <c r="R733" s="111">
        <v>0.13</v>
      </c>
      <c r="S733" s="139">
        <f t="shared" si="324"/>
        <v>1489.575023075839</v>
      </c>
      <c r="T733" s="428">
        <v>1</v>
      </c>
      <c r="U733" s="147">
        <f t="shared" si="325"/>
        <v>0</v>
      </c>
      <c r="V733" s="290"/>
      <c r="W733" s="625"/>
      <c r="X733" s="397"/>
      <c r="Y733" s="397"/>
      <c r="Z733" s="397"/>
      <c r="AA733" s="397"/>
      <c r="AB733" s="397"/>
      <c r="AC733" s="397" t="s">
        <v>115</v>
      </c>
      <c r="AD733" s="398"/>
      <c r="AE733" s="296"/>
      <c r="AF733" s="124" t="str">
        <f t="shared" si="303"/>
        <v/>
      </c>
      <c r="AG733" s="125" t="str">
        <f t="shared" si="304"/>
        <v/>
      </c>
      <c r="AH733" s="125" t="str">
        <f t="shared" si="305"/>
        <v/>
      </c>
      <c r="AI733" s="125" t="str">
        <f t="shared" si="306"/>
        <v/>
      </c>
      <c r="AJ733" s="125" t="str">
        <f t="shared" si="307"/>
        <v/>
      </c>
      <c r="AK733" s="125" t="str">
        <f t="shared" si="308"/>
        <v/>
      </c>
      <c r="AL733" s="125">
        <f t="shared" ca="1" si="309"/>
        <v>159.64983995313588</v>
      </c>
      <c r="AM733" s="126" t="str">
        <f t="shared" si="310"/>
        <v/>
      </c>
      <c r="AN733" s="342">
        <f t="shared" ca="1" si="311"/>
        <v>159.64983995313588</v>
      </c>
      <c r="AO733" s="290"/>
      <c r="AP733" s="503" t="str">
        <f t="shared" si="312"/>
        <v/>
      </c>
      <c r="AQ733" s="504" t="str">
        <f t="shared" si="313"/>
        <v/>
      </c>
      <c r="AR733" s="504" t="str">
        <f t="shared" si="314"/>
        <v/>
      </c>
      <c r="AS733" s="504" t="str">
        <f t="shared" si="315"/>
        <v/>
      </c>
      <c r="AT733" s="504" t="str">
        <f t="shared" si="316"/>
        <v/>
      </c>
      <c r="AU733" s="504" t="str">
        <f t="shared" si="317"/>
        <v/>
      </c>
      <c r="AV733" s="504">
        <f t="shared" ca="1" si="318"/>
        <v>0</v>
      </c>
      <c r="AW733" s="504" t="str">
        <f t="shared" si="319"/>
        <v/>
      </c>
      <c r="AX733" s="507">
        <f t="shared" ca="1" si="320"/>
        <v>0</v>
      </c>
      <c r="AY733" s="290"/>
    </row>
    <row r="734" spans="1:51" x14ac:dyDescent="0.35">
      <c r="A734" s="290"/>
      <c r="B734" s="620" t="s">
        <v>3411</v>
      </c>
      <c r="C734" s="621" t="s">
        <v>3359</v>
      </c>
      <c r="D734" s="395" t="s">
        <v>254</v>
      </c>
      <c r="E734" s="395"/>
      <c r="F734" s="622" t="s">
        <v>119</v>
      </c>
      <c r="G734" s="622">
        <v>150</v>
      </c>
      <c r="H734" s="622"/>
      <c r="I734" s="622" t="s">
        <v>1002</v>
      </c>
      <c r="J734" s="623"/>
      <c r="K734" s="624">
        <v>225.57</v>
      </c>
      <c r="L734" s="396"/>
      <c r="M734" s="139">
        <f t="shared" ref="M734" si="331">IFERROR(L734*J734,0)</f>
        <v>0</v>
      </c>
      <c r="N734" s="140">
        <f t="shared" si="321"/>
        <v>223.80441171865309</v>
      </c>
      <c r="O734" s="337">
        <f t="shared" si="322"/>
        <v>50483.561151376576</v>
      </c>
      <c r="P734" s="109">
        <v>1</v>
      </c>
      <c r="Q734" s="143">
        <f t="shared" si="323"/>
        <v>50483.561151376576</v>
      </c>
      <c r="R734" s="111">
        <v>0.13</v>
      </c>
      <c r="S734" s="139">
        <f t="shared" si="324"/>
        <v>57046.424101055527</v>
      </c>
      <c r="T734" s="428">
        <v>1</v>
      </c>
      <c r="U734" s="147">
        <f t="shared" si="325"/>
        <v>0</v>
      </c>
      <c r="V734" s="290"/>
      <c r="W734" s="625"/>
      <c r="X734" s="397"/>
      <c r="Y734" s="397"/>
      <c r="Z734" s="397"/>
      <c r="AA734" s="397"/>
      <c r="AB734" s="397"/>
      <c r="AC734" s="397" t="s">
        <v>115</v>
      </c>
      <c r="AD734" s="398"/>
      <c r="AE734" s="296"/>
      <c r="AF734" s="124" t="str">
        <f t="shared" si="303"/>
        <v/>
      </c>
      <c r="AG734" s="125" t="str">
        <f t="shared" si="304"/>
        <v/>
      </c>
      <c r="AH734" s="125" t="str">
        <f t="shared" si="305"/>
        <v/>
      </c>
      <c r="AI734" s="125" t="str">
        <f t="shared" si="306"/>
        <v/>
      </c>
      <c r="AJ734" s="125" t="str">
        <f t="shared" si="307"/>
        <v/>
      </c>
      <c r="AK734" s="125" t="str">
        <f t="shared" si="308"/>
        <v/>
      </c>
      <c r="AL734" s="125">
        <f t="shared" ca="1" si="309"/>
        <v>159.64983995313588</v>
      </c>
      <c r="AM734" s="126" t="str">
        <f t="shared" si="310"/>
        <v/>
      </c>
      <c r="AN734" s="342">
        <f t="shared" ca="1" si="311"/>
        <v>159.64983995313588</v>
      </c>
      <c r="AO734" s="290"/>
      <c r="AP734" s="503" t="str">
        <f t="shared" si="312"/>
        <v/>
      </c>
      <c r="AQ734" s="504" t="str">
        <f t="shared" si="313"/>
        <v/>
      </c>
      <c r="AR734" s="504" t="str">
        <f t="shared" si="314"/>
        <v/>
      </c>
      <c r="AS734" s="504" t="str">
        <f t="shared" si="315"/>
        <v/>
      </c>
      <c r="AT734" s="504" t="str">
        <f t="shared" si="316"/>
        <v/>
      </c>
      <c r="AU734" s="504" t="str">
        <f t="shared" si="317"/>
        <v/>
      </c>
      <c r="AV734" s="504">
        <f t="shared" ca="1" si="318"/>
        <v>0</v>
      </c>
      <c r="AW734" s="504" t="str">
        <f t="shared" si="319"/>
        <v/>
      </c>
      <c r="AX734" s="507">
        <f t="shared" ca="1" si="320"/>
        <v>0</v>
      </c>
      <c r="AY734" s="290"/>
    </row>
    <row r="735" spans="1:51" x14ac:dyDescent="0.35">
      <c r="A735" s="290"/>
      <c r="B735" s="620" t="s">
        <v>3412</v>
      </c>
      <c r="C735" s="621" t="s">
        <v>3360</v>
      </c>
      <c r="D735" s="395" t="s">
        <v>254</v>
      </c>
      <c r="E735" s="395"/>
      <c r="F735" s="622" t="s">
        <v>119</v>
      </c>
      <c r="G735" s="622">
        <v>150</v>
      </c>
      <c r="H735" s="622"/>
      <c r="I735" s="622" t="s">
        <v>1002</v>
      </c>
      <c r="J735" s="623"/>
      <c r="K735" s="624">
        <v>190.64</v>
      </c>
      <c r="L735" s="396"/>
      <c r="M735" s="139">
        <v>0</v>
      </c>
      <c r="N735" s="140">
        <f t="shared" si="321"/>
        <v>223.80441171865309</v>
      </c>
      <c r="O735" s="337">
        <f t="shared" si="322"/>
        <v>42666.073050044019</v>
      </c>
      <c r="P735" s="109">
        <v>1</v>
      </c>
      <c r="Q735" s="143">
        <f t="shared" si="323"/>
        <v>42666.073050044019</v>
      </c>
      <c r="R735" s="111">
        <v>0.13</v>
      </c>
      <c r="S735" s="139">
        <f t="shared" si="324"/>
        <v>48212.662546549735</v>
      </c>
      <c r="T735" s="428">
        <v>1</v>
      </c>
      <c r="U735" s="147">
        <f t="shared" si="325"/>
        <v>0</v>
      </c>
      <c r="V735" s="290"/>
      <c r="W735" s="625"/>
      <c r="X735" s="397"/>
      <c r="Y735" s="397"/>
      <c r="Z735" s="397"/>
      <c r="AA735" s="397"/>
      <c r="AB735" s="397"/>
      <c r="AC735" s="397" t="s">
        <v>115</v>
      </c>
      <c r="AD735" s="398"/>
      <c r="AE735" s="296"/>
      <c r="AF735" s="124" t="str">
        <f t="shared" si="303"/>
        <v/>
      </c>
      <c r="AG735" s="125" t="str">
        <f t="shared" si="304"/>
        <v/>
      </c>
      <c r="AH735" s="125" t="str">
        <f t="shared" si="305"/>
        <v/>
      </c>
      <c r="AI735" s="125" t="str">
        <f t="shared" si="306"/>
        <v/>
      </c>
      <c r="AJ735" s="125" t="str">
        <f t="shared" si="307"/>
        <v/>
      </c>
      <c r="AK735" s="125" t="str">
        <f t="shared" si="308"/>
        <v/>
      </c>
      <c r="AL735" s="125">
        <f t="shared" ca="1" si="309"/>
        <v>159.64983995313588</v>
      </c>
      <c r="AM735" s="126" t="str">
        <f t="shared" si="310"/>
        <v/>
      </c>
      <c r="AN735" s="342">
        <f t="shared" ca="1" si="311"/>
        <v>159.64983995313588</v>
      </c>
      <c r="AO735" s="290"/>
      <c r="AP735" s="503" t="str">
        <f t="shared" si="312"/>
        <v/>
      </c>
      <c r="AQ735" s="504" t="str">
        <f t="shared" si="313"/>
        <v/>
      </c>
      <c r="AR735" s="504" t="str">
        <f t="shared" si="314"/>
        <v/>
      </c>
      <c r="AS735" s="504" t="str">
        <f t="shared" si="315"/>
        <v/>
      </c>
      <c r="AT735" s="504" t="str">
        <f t="shared" si="316"/>
        <v/>
      </c>
      <c r="AU735" s="504" t="str">
        <f t="shared" si="317"/>
        <v/>
      </c>
      <c r="AV735" s="504">
        <f t="shared" ca="1" si="318"/>
        <v>0</v>
      </c>
      <c r="AW735" s="504" t="str">
        <f t="shared" si="319"/>
        <v/>
      </c>
      <c r="AX735" s="507">
        <f t="shared" ca="1" si="320"/>
        <v>0</v>
      </c>
      <c r="AY735" s="290"/>
    </row>
    <row r="736" spans="1:51" x14ac:dyDescent="0.35">
      <c r="A736" s="290"/>
      <c r="B736" s="620" t="s">
        <v>3413</v>
      </c>
      <c r="C736" s="621" t="s">
        <v>3361</v>
      </c>
      <c r="D736" s="395" t="s">
        <v>254</v>
      </c>
      <c r="E736" s="395"/>
      <c r="F736" s="622" t="s">
        <v>119</v>
      </c>
      <c r="G736" s="622">
        <v>150</v>
      </c>
      <c r="H736" s="622"/>
      <c r="I736" s="622" t="s">
        <v>1002</v>
      </c>
      <c r="J736" s="623"/>
      <c r="K736" s="624">
        <v>21.32</v>
      </c>
      <c r="L736" s="396"/>
      <c r="M736" s="139">
        <f t="shared" ref="M736" si="332">IFERROR(L736*J736,0)</f>
        <v>0</v>
      </c>
      <c r="N736" s="140">
        <f t="shared" si="321"/>
        <v>223.80441171865309</v>
      </c>
      <c r="O736" s="337">
        <f t="shared" si="322"/>
        <v>4771.5100578416841</v>
      </c>
      <c r="P736" s="109">
        <v>1</v>
      </c>
      <c r="Q736" s="143">
        <f t="shared" si="323"/>
        <v>4771.5100578416841</v>
      </c>
      <c r="R736" s="111">
        <v>0.13</v>
      </c>
      <c r="S736" s="139">
        <f t="shared" si="324"/>
        <v>5391.8063653611025</v>
      </c>
      <c r="T736" s="428">
        <v>1</v>
      </c>
      <c r="U736" s="147">
        <f t="shared" si="325"/>
        <v>0</v>
      </c>
      <c r="V736" s="290"/>
      <c r="W736" s="625"/>
      <c r="X736" s="397"/>
      <c r="Y736" s="397"/>
      <c r="Z736" s="397"/>
      <c r="AA736" s="397"/>
      <c r="AB736" s="397"/>
      <c r="AC736" s="397" t="s">
        <v>115</v>
      </c>
      <c r="AD736" s="398"/>
      <c r="AE736" s="296"/>
      <c r="AF736" s="124" t="str">
        <f t="shared" si="303"/>
        <v/>
      </c>
      <c r="AG736" s="125" t="str">
        <f t="shared" si="304"/>
        <v/>
      </c>
      <c r="AH736" s="125" t="str">
        <f t="shared" si="305"/>
        <v/>
      </c>
      <c r="AI736" s="125" t="str">
        <f t="shared" si="306"/>
        <v/>
      </c>
      <c r="AJ736" s="125" t="str">
        <f t="shared" si="307"/>
        <v/>
      </c>
      <c r="AK736" s="125" t="str">
        <f t="shared" si="308"/>
        <v/>
      </c>
      <c r="AL736" s="125">
        <f t="shared" ca="1" si="309"/>
        <v>159.64983995313588</v>
      </c>
      <c r="AM736" s="126" t="str">
        <f t="shared" si="310"/>
        <v/>
      </c>
      <c r="AN736" s="342">
        <f t="shared" ca="1" si="311"/>
        <v>159.64983995313588</v>
      </c>
      <c r="AO736" s="290"/>
      <c r="AP736" s="503" t="str">
        <f t="shared" si="312"/>
        <v/>
      </c>
      <c r="AQ736" s="504" t="str">
        <f t="shared" si="313"/>
        <v/>
      </c>
      <c r="AR736" s="504" t="str">
        <f t="shared" si="314"/>
        <v/>
      </c>
      <c r="AS736" s="504" t="str">
        <f t="shared" si="315"/>
        <v/>
      </c>
      <c r="AT736" s="504" t="str">
        <f t="shared" si="316"/>
        <v/>
      </c>
      <c r="AU736" s="504" t="str">
        <f t="shared" si="317"/>
        <v/>
      </c>
      <c r="AV736" s="504">
        <f t="shared" ca="1" si="318"/>
        <v>0</v>
      </c>
      <c r="AW736" s="504" t="str">
        <f t="shared" si="319"/>
        <v/>
      </c>
      <c r="AX736" s="507">
        <f t="shared" ca="1" si="320"/>
        <v>0</v>
      </c>
      <c r="AY736" s="290"/>
    </row>
    <row r="737" spans="1:51" x14ac:dyDescent="0.35">
      <c r="A737" s="290"/>
      <c r="B737" s="620" t="s">
        <v>3414</v>
      </c>
      <c r="C737" s="621" t="s">
        <v>3362</v>
      </c>
      <c r="D737" s="395" t="s">
        <v>254</v>
      </c>
      <c r="E737" s="395"/>
      <c r="F737" s="622" t="s">
        <v>119</v>
      </c>
      <c r="G737" s="622">
        <v>150</v>
      </c>
      <c r="H737" s="622"/>
      <c r="I737" s="622" t="s">
        <v>1002</v>
      </c>
      <c r="J737" s="623"/>
      <c r="K737" s="624">
        <v>44.79</v>
      </c>
      <c r="L737" s="396"/>
      <c r="M737" s="139">
        <v>0</v>
      </c>
      <c r="N737" s="140">
        <f t="shared" si="321"/>
        <v>223.80441171865309</v>
      </c>
      <c r="O737" s="337">
        <f t="shared" si="322"/>
        <v>10024.199600878472</v>
      </c>
      <c r="P737" s="109">
        <v>1</v>
      </c>
      <c r="Q737" s="143">
        <f t="shared" si="323"/>
        <v>10024.199600878472</v>
      </c>
      <c r="R737" s="111">
        <v>0.13</v>
      </c>
      <c r="S737" s="139">
        <f t="shared" si="324"/>
        <v>11327.345548992673</v>
      </c>
      <c r="T737" s="428">
        <v>1</v>
      </c>
      <c r="U737" s="147">
        <f t="shared" si="325"/>
        <v>0</v>
      </c>
      <c r="V737" s="290"/>
      <c r="W737" s="625"/>
      <c r="X737" s="397"/>
      <c r="Y737" s="397"/>
      <c r="Z737" s="397"/>
      <c r="AA737" s="397"/>
      <c r="AB737" s="397"/>
      <c r="AC737" s="397" t="s">
        <v>115</v>
      </c>
      <c r="AD737" s="398"/>
      <c r="AE737" s="296"/>
      <c r="AF737" s="124" t="str">
        <f t="shared" si="303"/>
        <v/>
      </c>
      <c r="AG737" s="125" t="str">
        <f t="shared" si="304"/>
        <v/>
      </c>
      <c r="AH737" s="125" t="str">
        <f t="shared" si="305"/>
        <v/>
      </c>
      <c r="AI737" s="125" t="str">
        <f t="shared" si="306"/>
        <v/>
      </c>
      <c r="AJ737" s="125" t="str">
        <f t="shared" si="307"/>
        <v/>
      </c>
      <c r="AK737" s="125" t="str">
        <f t="shared" si="308"/>
        <v/>
      </c>
      <c r="AL737" s="125">
        <f t="shared" ca="1" si="309"/>
        <v>159.64983995313588</v>
      </c>
      <c r="AM737" s="126" t="str">
        <f t="shared" si="310"/>
        <v/>
      </c>
      <c r="AN737" s="342">
        <f t="shared" ca="1" si="311"/>
        <v>159.64983995313588</v>
      </c>
      <c r="AO737" s="290"/>
      <c r="AP737" s="503" t="str">
        <f t="shared" si="312"/>
        <v/>
      </c>
      <c r="AQ737" s="504" t="str">
        <f t="shared" si="313"/>
        <v/>
      </c>
      <c r="AR737" s="504" t="str">
        <f t="shared" si="314"/>
        <v/>
      </c>
      <c r="AS737" s="504" t="str">
        <f t="shared" si="315"/>
        <v/>
      </c>
      <c r="AT737" s="504" t="str">
        <f t="shared" si="316"/>
        <v/>
      </c>
      <c r="AU737" s="504" t="str">
        <f t="shared" si="317"/>
        <v/>
      </c>
      <c r="AV737" s="504">
        <f t="shared" ca="1" si="318"/>
        <v>0</v>
      </c>
      <c r="AW737" s="504" t="str">
        <f t="shared" si="319"/>
        <v/>
      </c>
      <c r="AX737" s="507">
        <f t="shared" ca="1" si="320"/>
        <v>0</v>
      </c>
      <c r="AY737" s="290"/>
    </row>
    <row r="738" spans="1:51" x14ac:dyDescent="0.35">
      <c r="A738" s="290"/>
      <c r="B738" s="620" t="s">
        <v>3415</v>
      </c>
      <c r="C738" s="621" t="s">
        <v>3363</v>
      </c>
      <c r="D738" s="395" t="s">
        <v>254</v>
      </c>
      <c r="E738" s="395"/>
      <c r="F738" s="622" t="s">
        <v>119</v>
      </c>
      <c r="G738" s="622">
        <v>150</v>
      </c>
      <c r="H738" s="622"/>
      <c r="I738" s="622" t="s">
        <v>1002</v>
      </c>
      <c r="J738" s="623"/>
      <c r="K738" s="624">
        <v>194.76</v>
      </c>
      <c r="L738" s="396"/>
      <c r="M738" s="139">
        <f t="shared" ref="M738" si="333">IFERROR(L738*J738,0)</f>
        <v>0</v>
      </c>
      <c r="N738" s="140">
        <f t="shared" si="321"/>
        <v>223.80441171865309</v>
      </c>
      <c r="O738" s="337">
        <f t="shared" si="322"/>
        <v>43588.147226324872</v>
      </c>
      <c r="P738" s="109">
        <v>1</v>
      </c>
      <c r="Q738" s="143">
        <f t="shared" si="323"/>
        <v>43588.147226324872</v>
      </c>
      <c r="R738" s="111">
        <v>0.13</v>
      </c>
      <c r="S738" s="139">
        <f t="shared" si="324"/>
        <v>49254.606365747102</v>
      </c>
      <c r="T738" s="428">
        <v>1</v>
      </c>
      <c r="U738" s="147">
        <f t="shared" si="325"/>
        <v>0</v>
      </c>
      <c r="V738" s="290"/>
      <c r="W738" s="625"/>
      <c r="X738" s="397"/>
      <c r="Y738" s="397"/>
      <c r="Z738" s="397"/>
      <c r="AA738" s="397"/>
      <c r="AB738" s="397"/>
      <c r="AC738" s="397" t="s">
        <v>115</v>
      </c>
      <c r="AD738" s="398"/>
      <c r="AE738" s="296"/>
      <c r="AF738" s="124" t="str">
        <f t="shared" si="303"/>
        <v/>
      </c>
      <c r="AG738" s="125" t="str">
        <f t="shared" si="304"/>
        <v/>
      </c>
      <c r="AH738" s="125" t="str">
        <f t="shared" si="305"/>
        <v/>
      </c>
      <c r="AI738" s="125" t="str">
        <f t="shared" si="306"/>
        <v/>
      </c>
      <c r="AJ738" s="125" t="str">
        <f t="shared" si="307"/>
        <v/>
      </c>
      <c r="AK738" s="125" t="str">
        <f t="shared" si="308"/>
        <v/>
      </c>
      <c r="AL738" s="125">
        <f t="shared" ca="1" si="309"/>
        <v>159.64983995313588</v>
      </c>
      <c r="AM738" s="126" t="str">
        <f t="shared" si="310"/>
        <v/>
      </c>
      <c r="AN738" s="342">
        <f t="shared" ca="1" si="311"/>
        <v>159.64983995313588</v>
      </c>
      <c r="AO738" s="290"/>
      <c r="AP738" s="503" t="str">
        <f t="shared" si="312"/>
        <v/>
      </c>
      <c r="AQ738" s="504" t="str">
        <f t="shared" si="313"/>
        <v/>
      </c>
      <c r="AR738" s="504" t="str">
        <f t="shared" si="314"/>
        <v/>
      </c>
      <c r="AS738" s="504" t="str">
        <f t="shared" si="315"/>
        <v/>
      </c>
      <c r="AT738" s="504" t="str">
        <f t="shared" si="316"/>
        <v/>
      </c>
      <c r="AU738" s="504" t="str">
        <f t="shared" si="317"/>
        <v/>
      </c>
      <c r="AV738" s="504">
        <f t="shared" ca="1" si="318"/>
        <v>0</v>
      </c>
      <c r="AW738" s="504" t="str">
        <f t="shared" si="319"/>
        <v/>
      </c>
      <c r="AX738" s="507">
        <f t="shared" ca="1" si="320"/>
        <v>0</v>
      </c>
      <c r="AY738" s="290"/>
    </row>
    <row r="739" spans="1:51" x14ac:dyDescent="0.35">
      <c r="A739" s="290"/>
      <c r="B739" s="620" t="s">
        <v>3416</v>
      </c>
      <c r="C739" s="621" t="s">
        <v>3364</v>
      </c>
      <c r="D739" s="395" t="s">
        <v>254</v>
      </c>
      <c r="E739" s="395"/>
      <c r="F739" s="622" t="s">
        <v>119</v>
      </c>
      <c r="G739" s="622">
        <v>150</v>
      </c>
      <c r="H739" s="622"/>
      <c r="I739" s="622" t="s">
        <v>1002</v>
      </c>
      <c r="J739" s="623"/>
      <c r="K739" s="624">
        <v>109.54</v>
      </c>
      <c r="L739" s="396"/>
      <c r="M739" s="139">
        <v>0</v>
      </c>
      <c r="N739" s="140">
        <f t="shared" si="321"/>
        <v>223.80441171865309</v>
      </c>
      <c r="O739" s="337">
        <f t="shared" si="322"/>
        <v>24515.535259661261</v>
      </c>
      <c r="P739" s="109">
        <v>1</v>
      </c>
      <c r="Q739" s="143">
        <f t="shared" si="323"/>
        <v>24515.535259661261</v>
      </c>
      <c r="R739" s="111">
        <v>0.13</v>
      </c>
      <c r="S739" s="139">
        <f t="shared" si="324"/>
        <v>27702.554843417223</v>
      </c>
      <c r="T739" s="428">
        <v>1</v>
      </c>
      <c r="U739" s="147">
        <f t="shared" si="325"/>
        <v>0</v>
      </c>
      <c r="V739" s="290"/>
      <c r="W739" s="625"/>
      <c r="X739" s="397"/>
      <c r="Y739" s="397"/>
      <c r="Z739" s="397"/>
      <c r="AA739" s="397"/>
      <c r="AB739" s="397"/>
      <c r="AC739" s="397" t="s">
        <v>115</v>
      </c>
      <c r="AD739" s="398"/>
      <c r="AE739" s="296"/>
      <c r="AF739" s="124" t="str">
        <f t="shared" si="303"/>
        <v/>
      </c>
      <c r="AG739" s="125" t="str">
        <f t="shared" si="304"/>
        <v/>
      </c>
      <c r="AH739" s="125" t="str">
        <f t="shared" si="305"/>
        <v/>
      </c>
      <c r="AI739" s="125" t="str">
        <f t="shared" si="306"/>
        <v/>
      </c>
      <c r="AJ739" s="125" t="str">
        <f t="shared" si="307"/>
        <v/>
      </c>
      <c r="AK739" s="125" t="str">
        <f t="shared" si="308"/>
        <v/>
      </c>
      <c r="AL739" s="125">
        <f t="shared" ca="1" si="309"/>
        <v>159.64983995313588</v>
      </c>
      <c r="AM739" s="126" t="str">
        <f t="shared" si="310"/>
        <v/>
      </c>
      <c r="AN739" s="342">
        <f t="shared" ca="1" si="311"/>
        <v>159.64983995313588</v>
      </c>
      <c r="AO739" s="290"/>
      <c r="AP739" s="503" t="str">
        <f t="shared" si="312"/>
        <v/>
      </c>
      <c r="AQ739" s="504" t="str">
        <f t="shared" si="313"/>
        <v/>
      </c>
      <c r="AR739" s="504" t="str">
        <f t="shared" si="314"/>
        <v/>
      </c>
      <c r="AS739" s="504" t="str">
        <f t="shared" si="315"/>
        <v/>
      </c>
      <c r="AT739" s="504" t="str">
        <f t="shared" si="316"/>
        <v/>
      </c>
      <c r="AU739" s="504" t="str">
        <f t="shared" si="317"/>
        <v/>
      </c>
      <c r="AV739" s="504">
        <f t="shared" ca="1" si="318"/>
        <v>0</v>
      </c>
      <c r="AW739" s="504" t="str">
        <f t="shared" si="319"/>
        <v/>
      </c>
      <c r="AX739" s="507">
        <f t="shared" ca="1" si="320"/>
        <v>0</v>
      </c>
      <c r="AY739" s="290"/>
    </row>
    <row r="740" spans="1:51" x14ac:dyDescent="0.35">
      <c r="A740" s="290"/>
      <c r="B740" s="620" t="s">
        <v>3417</v>
      </c>
      <c r="C740" s="621" t="s">
        <v>3365</v>
      </c>
      <c r="D740" s="395" t="s">
        <v>254</v>
      </c>
      <c r="E740" s="395"/>
      <c r="F740" s="622" t="s">
        <v>119</v>
      </c>
      <c r="G740" s="622">
        <v>100</v>
      </c>
      <c r="H740" s="622"/>
      <c r="I740" s="622" t="s">
        <v>1001</v>
      </c>
      <c r="J740" s="623"/>
      <c r="K740" s="624">
        <v>137.47</v>
      </c>
      <c r="L740" s="396"/>
      <c r="M740" s="139">
        <f t="shared" ref="M740" si="334">IFERROR(L740*J740,0)</f>
        <v>0</v>
      </c>
      <c r="N740" s="140">
        <f t="shared" si="321"/>
        <v>185.71625249098463</v>
      </c>
      <c r="O740" s="337">
        <f t="shared" si="322"/>
        <v>25530.413229935657</v>
      </c>
      <c r="P740" s="109">
        <v>1</v>
      </c>
      <c r="Q740" s="143">
        <f t="shared" si="323"/>
        <v>25530.413229935657</v>
      </c>
      <c r="R740" s="111">
        <v>0.13</v>
      </c>
      <c r="S740" s="139">
        <f t="shared" si="324"/>
        <v>28849.36694982729</v>
      </c>
      <c r="T740" s="428">
        <v>1</v>
      </c>
      <c r="U740" s="147">
        <f t="shared" si="325"/>
        <v>0</v>
      </c>
      <c r="V740" s="290"/>
      <c r="W740" s="625"/>
      <c r="X740" s="397"/>
      <c r="Y740" s="397"/>
      <c r="Z740" s="397"/>
      <c r="AA740" s="397"/>
      <c r="AB740" s="397"/>
      <c r="AC740" s="397" t="s">
        <v>115</v>
      </c>
      <c r="AD740" s="398"/>
      <c r="AE740" s="296"/>
      <c r="AF740" s="124" t="str">
        <f t="shared" si="303"/>
        <v/>
      </c>
      <c r="AG740" s="125" t="str">
        <f t="shared" si="304"/>
        <v/>
      </c>
      <c r="AH740" s="125" t="str">
        <f t="shared" si="305"/>
        <v/>
      </c>
      <c r="AI740" s="125" t="str">
        <f t="shared" si="306"/>
        <v/>
      </c>
      <c r="AJ740" s="125" t="str">
        <f t="shared" si="307"/>
        <v/>
      </c>
      <c r="AK740" s="125" t="str">
        <f t="shared" si="308"/>
        <v/>
      </c>
      <c r="AL740" s="125">
        <f t="shared" ca="1" si="309"/>
        <v>159.64983995313588</v>
      </c>
      <c r="AM740" s="126" t="str">
        <f t="shared" si="310"/>
        <v/>
      </c>
      <c r="AN740" s="342">
        <f t="shared" ca="1" si="311"/>
        <v>159.64983995313588</v>
      </c>
      <c r="AO740" s="290"/>
      <c r="AP740" s="503" t="str">
        <f t="shared" si="312"/>
        <v/>
      </c>
      <c r="AQ740" s="504" t="str">
        <f t="shared" si="313"/>
        <v/>
      </c>
      <c r="AR740" s="504" t="str">
        <f t="shared" si="314"/>
        <v/>
      </c>
      <c r="AS740" s="504" t="str">
        <f t="shared" si="315"/>
        <v/>
      </c>
      <c r="AT740" s="504" t="str">
        <f t="shared" si="316"/>
        <v/>
      </c>
      <c r="AU740" s="504" t="str">
        <f t="shared" si="317"/>
        <v/>
      </c>
      <c r="AV740" s="504">
        <f t="shared" ca="1" si="318"/>
        <v>0</v>
      </c>
      <c r="AW740" s="504" t="str">
        <f t="shared" si="319"/>
        <v/>
      </c>
      <c r="AX740" s="507">
        <f t="shared" ca="1" si="320"/>
        <v>0</v>
      </c>
      <c r="AY740" s="290"/>
    </row>
    <row r="741" spans="1:51" x14ac:dyDescent="0.35">
      <c r="A741" s="290"/>
      <c r="B741" s="620" t="s">
        <v>3418</v>
      </c>
      <c r="C741" s="621" t="s">
        <v>3366</v>
      </c>
      <c r="D741" s="395" t="s">
        <v>254</v>
      </c>
      <c r="E741" s="395"/>
      <c r="F741" s="622" t="s">
        <v>119</v>
      </c>
      <c r="G741" s="622">
        <v>100</v>
      </c>
      <c r="H741" s="622"/>
      <c r="I741" s="622" t="s">
        <v>1001</v>
      </c>
      <c r="J741" s="623"/>
      <c r="K741" s="624">
        <v>6.74</v>
      </c>
      <c r="L741" s="396"/>
      <c r="M741" s="139">
        <v>0</v>
      </c>
      <c r="N741" s="140">
        <f t="shared" si="321"/>
        <v>185.71625249098463</v>
      </c>
      <c r="O741" s="337">
        <f t="shared" si="322"/>
        <v>1251.7275417892365</v>
      </c>
      <c r="P741" s="109">
        <v>1</v>
      </c>
      <c r="Q741" s="143">
        <f t="shared" si="323"/>
        <v>1251.7275417892365</v>
      </c>
      <c r="R741" s="111">
        <v>0.13</v>
      </c>
      <c r="S741" s="139">
        <f t="shared" si="324"/>
        <v>1414.452122221837</v>
      </c>
      <c r="T741" s="428">
        <v>1</v>
      </c>
      <c r="U741" s="147">
        <f t="shared" si="325"/>
        <v>0</v>
      </c>
      <c r="V741" s="290"/>
      <c r="W741" s="625"/>
      <c r="X741" s="397"/>
      <c r="Y741" s="397"/>
      <c r="Z741" s="397"/>
      <c r="AA741" s="397"/>
      <c r="AB741" s="397"/>
      <c r="AC741" s="397" t="s">
        <v>115</v>
      </c>
      <c r="AD741" s="398"/>
      <c r="AE741" s="296"/>
      <c r="AF741" s="124" t="str">
        <f t="shared" si="303"/>
        <v/>
      </c>
      <c r="AG741" s="125" t="str">
        <f t="shared" si="304"/>
        <v/>
      </c>
      <c r="AH741" s="125" t="str">
        <f t="shared" si="305"/>
        <v/>
      </c>
      <c r="AI741" s="125" t="str">
        <f t="shared" si="306"/>
        <v/>
      </c>
      <c r="AJ741" s="125" t="str">
        <f t="shared" si="307"/>
        <v/>
      </c>
      <c r="AK741" s="125" t="str">
        <f t="shared" si="308"/>
        <v/>
      </c>
      <c r="AL741" s="125">
        <f t="shared" ca="1" si="309"/>
        <v>159.64983995313588</v>
      </c>
      <c r="AM741" s="126" t="str">
        <f t="shared" si="310"/>
        <v/>
      </c>
      <c r="AN741" s="342">
        <f t="shared" ca="1" si="311"/>
        <v>159.64983995313588</v>
      </c>
      <c r="AO741" s="290"/>
      <c r="AP741" s="503" t="str">
        <f t="shared" si="312"/>
        <v/>
      </c>
      <c r="AQ741" s="504" t="str">
        <f t="shared" si="313"/>
        <v/>
      </c>
      <c r="AR741" s="504" t="str">
        <f t="shared" si="314"/>
        <v/>
      </c>
      <c r="AS741" s="504" t="str">
        <f t="shared" si="315"/>
        <v/>
      </c>
      <c r="AT741" s="504" t="str">
        <f t="shared" si="316"/>
        <v/>
      </c>
      <c r="AU741" s="504" t="str">
        <f t="shared" si="317"/>
        <v/>
      </c>
      <c r="AV741" s="504">
        <f t="shared" ca="1" si="318"/>
        <v>0</v>
      </c>
      <c r="AW741" s="504" t="str">
        <f t="shared" si="319"/>
        <v/>
      </c>
      <c r="AX741" s="507">
        <f t="shared" ca="1" si="320"/>
        <v>0</v>
      </c>
      <c r="AY741" s="290"/>
    </row>
    <row r="742" spans="1:51" x14ac:dyDescent="0.35">
      <c r="A742" s="290"/>
      <c r="B742" s="620" t="s">
        <v>3419</v>
      </c>
      <c r="C742" s="621" t="s">
        <v>3367</v>
      </c>
      <c r="D742" s="395" t="s">
        <v>254</v>
      </c>
      <c r="E742" s="395"/>
      <c r="F742" s="622" t="s">
        <v>119</v>
      </c>
      <c r="G742" s="622">
        <v>100</v>
      </c>
      <c r="H742" s="622"/>
      <c r="I742" s="622" t="s">
        <v>1001</v>
      </c>
      <c r="J742" s="623"/>
      <c r="K742" s="624">
        <v>72.959999999999994</v>
      </c>
      <c r="L742" s="396"/>
      <c r="M742" s="139">
        <f t="shared" ref="M742" si="335">IFERROR(L742*J742,0)</f>
        <v>0</v>
      </c>
      <c r="N742" s="140">
        <f t="shared" si="321"/>
        <v>185.71625249098463</v>
      </c>
      <c r="O742" s="337">
        <f t="shared" si="322"/>
        <v>13549.857781742237</v>
      </c>
      <c r="P742" s="109">
        <v>1</v>
      </c>
      <c r="Q742" s="143">
        <f t="shared" si="323"/>
        <v>13549.857781742237</v>
      </c>
      <c r="R742" s="111">
        <v>0.13</v>
      </c>
      <c r="S742" s="139">
        <f t="shared" si="324"/>
        <v>15311.339293368726</v>
      </c>
      <c r="T742" s="428">
        <v>1</v>
      </c>
      <c r="U742" s="147">
        <f t="shared" si="325"/>
        <v>0</v>
      </c>
      <c r="V742" s="290"/>
      <c r="W742" s="625"/>
      <c r="X742" s="397"/>
      <c r="Y742" s="397"/>
      <c r="Z742" s="397"/>
      <c r="AA742" s="397"/>
      <c r="AB742" s="397"/>
      <c r="AC742" s="397" t="s">
        <v>115</v>
      </c>
      <c r="AD742" s="398"/>
      <c r="AE742" s="296"/>
      <c r="AF742" s="124" t="str">
        <f t="shared" si="303"/>
        <v/>
      </c>
      <c r="AG742" s="125" t="str">
        <f t="shared" si="304"/>
        <v/>
      </c>
      <c r="AH742" s="125" t="str">
        <f t="shared" si="305"/>
        <v/>
      </c>
      <c r="AI742" s="125" t="str">
        <f t="shared" si="306"/>
        <v/>
      </c>
      <c r="AJ742" s="125" t="str">
        <f t="shared" si="307"/>
        <v/>
      </c>
      <c r="AK742" s="125" t="str">
        <f t="shared" si="308"/>
        <v/>
      </c>
      <c r="AL742" s="125">
        <f t="shared" ca="1" si="309"/>
        <v>159.64983995313588</v>
      </c>
      <c r="AM742" s="126" t="str">
        <f t="shared" si="310"/>
        <v/>
      </c>
      <c r="AN742" s="342">
        <f t="shared" ca="1" si="311"/>
        <v>159.64983995313588</v>
      </c>
      <c r="AO742" s="290"/>
      <c r="AP742" s="503" t="str">
        <f t="shared" si="312"/>
        <v/>
      </c>
      <c r="AQ742" s="504" t="str">
        <f t="shared" si="313"/>
        <v/>
      </c>
      <c r="AR742" s="504" t="str">
        <f t="shared" si="314"/>
        <v/>
      </c>
      <c r="AS742" s="504" t="str">
        <f t="shared" si="315"/>
        <v/>
      </c>
      <c r="AT742" s="504" t="str">
        <f t="shared" si="316"/>
        <v/>
      </c>
      <c r="AU742" s="504" t="str">
        <f t="shared" si="317"/>
        <v/>
      </c>
      <c r="AV742" s="504">
        <f t="shared" ca="1" si="318"/>
        <v>0</v>
      </c>
      <c r="AW742" s="504" t="str">
        <f t="shared" si="319"/>
        <v/>
      </c>
      <c r="AX742" s="507">
        <f t="shared" ca="1" si="320"/>
        <v>0</v>
      </c>
      <c r="AY742" s="290"/>
    </row>
    <row r="743" spans="1:51" x14ac:dyDescent="0.35">
      <c r="A743" s="290"/>
      <c r="B743" s="620" t="s">
        <v>3420</v>
      </c>
      <c r="C743" s="621" t="s">
        <v>3368</v>
      </c>
      <c r="D743" s="395" t="s">
        <v>254</v>
      </c>
      <c r="E743" s="395"/>
      <c r="F743" s="622" t="s">
        <v>119</v>
      </c>
      <c r="G743" s="622">
        <v>100</v>
      </c>
      <c r="H743" s="622"/>
      <c r="I743" s="622" t="s">
        <v>1001</v>
      </c>
      <c r="J743" s="623"/>
      <c r="K743" s="624">
        <v>13.85</v>
      </c>
      <c r="L743" s="396"/>
      <c r="M743" s="139">
        <v>0</v>
      </c>
      <c r="N743" s="140">
        <f t="shared" si="321"/>
        <v>185.71625249098463</v>
      </c>
      <c r="O743" s="337">
        <f t="shared" si="322"/>
        <v>2572.170097000137</v>
      </c>
      <c r="P743" s="109">
        <v>1</v>
      </c>
      <c r="Q743" s="143">
        <f t="shared" si="323"/>
        <v>2572.170097000137</v>
      </c>
      <c r="R743" s="111">
        <v>0.13</v>
      </c>
      <c r="S743" s="139">
        <f t="shared" si="324"/>
        <v>2906.5522096101545</v>
      </c>
      <c r="T743" s="428">
        <v>1</v>
      </c>
      <c r="U743" s="147">
        <f t="shared" si="325"/>
        <v>0</v>
      </c>
      <c r="V743" s="290"/>
      <c r="W743" s="625"/>
      <c r="X743" s="397"/>
      <c r="Y743" s="397"/>
      <c r="Z743" s="397"/>
      <c r="AA743" s="397"/>
      <c r="AB743" s="397"/>
      <c r="AC743" s="397" t="s">
        <v>115</v>
      </c>
      <c r="AD743" s="398"/>
      <c r="AE743" s="296"/>
      <c r="AF743" s="124" t="str">
        <f t="shared" si="303"/>
        <v/>
      </c>
      <c r="AG743" s="125" t="str">
        <f t="shared" si="304"/>
        <v/>
      </c>
      <c r="AH743" s="125" t="str">
        <f t="shared" si="305"/>
        <v/>
      </c>
      <c r="AI743" s="125" t="str">
        <f t="shared" si="306"/>
        <v/>
      </c>
      <c r="AJ743" s="125" t="str">
        <f t="shared" si="307"/>
        <v/>
      </c>
      <c r="AK743" s="125" t="str">
        <f t="shared" si="308"/>
        <v/>
      </c>
      <c r="AL743" s="125">
        <f t="shared" ca="1" si="309"/>
        <v>159.64983995313588</v>
      </c>
      <c r="AM743" s="126" t="str">
        <f t="shared" si="310"/>
        <v/>
      </c>
      <c r="AN743" s="342">
        <f t="shared" ca="1" si="311"/>
        <v>159.64983995313588</v>
      </c>
      <c r="AO743" s="290"/>
      <c r="AP743" s="503" t="str">
        <f t="shared" si="312"/>
        <v/>
      </c>
      <c r="AQ743" s="504" t="str">
        <f t="shared" si="313"/>
        <v/>
      </c>
      <c r="AR743" s="504" t="str">
        <f t="shared" si="314"/>
        <v/>
      </c>
      <c r="AS743" s="504" t="str">
        <f t="shared" si="315"/>
        <v/>
      </c>
      <c r="AT743" s="504" t="str">
        <f t="shared" si="316"/>
        <v/>
      </c>
      <c r="AU743" s="504" t="str">
        <f t="shared" si="317"/>
        <v/>
      </c>
      <c r="AV743" s="504">
        <f t="shared" ca="1" si="318"/>
        <v>0</v>
      </c>
      <c r="AW743" s="504" t="str">
        <f t="shared" si="319"/>
        <v/>
      </c>
      <c r="AX743" s="507">
        <f t="shared" ca="1" si="320"/>
        <v>0</v>
      </c>
      <c r="AY743" s="290"/>
    </row>
    <row r="744" spans="1:51" x14ac:dyDescent="0.35">
      <c r="A744" s="290"/>
      <c r="B744" s="620" t="s">
        <v>3421</v>
      </c>
      <c r="C744" s="621" t="s">
        <v>3369</v>
      </c>
      <c r="D744" s="395" t="s">
        <v>254</v>
      </c>
      <c r="E744" s="395"/>
      <c r="F744" s="622" t="s">
        <v>119</v>
      </c>
      <c r="G744" s="622">
        <v>100</v>
      </c>
      <c r="H744" s="622"/>
      <c r="I744" s="622" t="s">
        <v>1001</v>
      </c>
      <c r="J744" s="623"/>
      <c r="K744" s="624">
        <v>153.07</v>
      </c>
      <c r="L744" s="396"/>
      <c r="M744" s="139">
        <f t="shared" ref="M744" si="336">IFERROR(L744*J744,0)</f>
        <v>0</v>
      </c>
      <c r="N744" s="140">
        <f t="shared" si="321"/>
        <v>185.71625249098463</v>
      </c>
      <c r="O744" s="337">
        <f t="shared" si="322"/>
        <v>28427.586768795016</v>
      </c>
      <c r="P744" s="109">
        <v>1</v>
      </c>
      <c r="Q744" s="143">
        <f t="shared" si="323"/>
        <v>28427.586768795016</v>
      </c>
      <c r="R744" s="111">
        <v>0.13</v>
      </c>
      <c r="S744" s="139">
        <f t="shared" si="324"/>
        <v>32123.173048738365</v>
      </c>
      <c r="T744" s="428">
        <v>1</v>
      </c>
      <c r="U744" s="147">
        <f t="shared" si="325"/>
        <v>0</v>
      </c>
      <c r="V744" s="290"/>
      <c r="W744" s="625"/>
      <c r="X744" s="397"/>
      <c r="Y744" s="397"/>
      <c r="Z744" s="397"/>
      <c r="AA744" s="397"/>
      <c r="AB744" s="397"/>
      <c r="AC744" s="397" t="s">
        <v>115</v>
      </c>
      <c r="AD744" s="398"/>
      <c r="AE744" s="296"/>
      <c r="AF744" s="124" t="str">
        <f t="shared" si="303"/>
        <v/>
      </c>
      <c r="AG744" s="125" t="str">
        <f t="shared" si="304"/>
        <v/>
      </c>
      <c r="AH744" s="125" t="str">
        <f t="shared" si="305"/>
        <v/>
      </c>
      <c r="AI744" s="125" t="str">
        <f t="shared" si="306"/>
        <v/>
      </c>
      <c r="AJ744" s="125" t="str">
        <f t="shared" si="307"/>
        <v/>
      </c>
      <c r="AK744" s="125" t="str">
        <f t="shared" si="308"/>
        <v/>
      </c>
      <c r="AL744" s="125">
        <f t="shared" ca="1" si="309"/>
        <v>159.64983995313588</v>
      </c>
      <c r="AM744" s="126" t="str">
        <f t="shared" si="310"/>
        <v/>
      </c>
      <c r="AN744" s="342">
        <f t="shared" ca="1" si="311"/>
        <v>159.64983995313588</v>
      </c>
      <c r="AO744" s="290"/>
      <c r="AP744" s="503" t="str">
        <f t="shared" si="312"/>
        <v/>
      </c>
      <c r="AQ744" s="504" t="str">
        <f t="shared" si="313"/>
        <v/>
      </c>
      <c r="AR744" s="504" t="str">
        <f t="shared" si="314"/>
        <v/>
      </c>
      <c r="AS744" s="504" t="str">
        <f t="shared" si="315"/>
        <v/>
      </c>
      <c r="AT744" s="504" t="str">
        <f t="shared" si="316"/>
        <v/>
      </c>
      <c r="AU744" s="504" t="str">
        <f t="shared" si="317"/>
        <v/>
      </c>
      <c r="AV744" s="504">
        <f t="shared" ca="1" si="318"/>
        <v>0</v>
      </c>
      <c r="AW744" s="504" t="str">
        <f t="shared" si="319"/>
        <v/>
      </c>
      <c r="AX744" s="507">
        <f t="shared" ca="1" si="320"/>
        <v>0</v>
      </c>
      <c r="AY744" s="290"/>
    </row>
    <row r="745" spans="1:51" x14ac:dyDescent="0.35">
      <c r="A745" s="290"/>
      <c r="B745" s="620" t="s">
        <v>3422</v>
      </c>
      <c r="C745" s="621" t="s">
        <v>3084</v>
      </c>
      <c r="D745" s="395" t="s">
        <v>254</v>
      </c>
      <c r="E745" s="395"/>
      <c r="F745" s="622" t="s">
        <v>119</v>
      </c>
      <c r="G745" s="622">
        <v>100</v>
      </c>
      <c r="H745" s="622"/>
      <c r="I745" s="622" t="s">
        <v>1001</v>
      </c>
      <c r="J745" s="623"/>
      <c r="K745" s="624">
        <v>64.61</v>
      </c>
      <c r="L745" s="396"/>
      <c r="M745" s="139">
        <v>0</v>
      </c>
      <c r="N745" s="140">
        <f t="shared" si="321"/>
        <v>185.71625249098463</v>
      </c>
      <c r="O745" s="337">
        <f t="shared" si="322"/>
        <v>11999.127073442516</v>
      </c>
      <c r="P745" s="109">
        <v>1</v>
      </c>
      <c r="Q745" s="143">
        <f t="shared" si="323"/>
        <v>11999.127073442516</v>
      </c>
      <c r="R745" s="111">
        <v>0.13</v>
      </c>
      <c r="S745" s="139">
        <f t="shared" si="324"/>
        <v>13559.013592990043</v>
      </c>
      <c r="T745" s="428">
        <v>1</v>
      </c>
      <c r="U745" s="147">
        <f t="shared" si="325"/>
        <v>0</v>
      </c>
      <c r="V745" s="290"/>
      <c r="W745" s="625"/>
      <c r="X745" s="397"/>
      <c r="Y745" s="397"/>
      <c r="Z745" s="397"/>
      <c r="AA745" s="397"/>
      <c r="AB745" s="397"/>
      <c r="AC745" s="397" t="s">
        <v>115</v>
      </c>
      <c r="AD745" s="398"/>
      <c r="AE745" s="296"/>
      <c r="AF745" s="124" t="str">
        <f t="shared" si="303"/>
        <v/>
      </c>
      <c r="AG745" s="125" t="str">
        <f t="shared" si="304"/>
        <v/>
      </c>
      <c r="AH745" s="125" t="str">
        <f t="shared" si="305"/>
        <v/>
      </c>
      <c r="AI745" s="125" t="str">
        <f t="shared" si="306"/>
        <v/>
      </c>
      <c r="AJ745" s="125" t="str">
        <f t="shared" si="307"/>
        <v/>
      </c>
      <c r="AK745" s="125" t="str">
        <f t="shared" si="308"/>
        <v/>
      </c>
      <c r="AL745" s="125">
        <f t="shared" ca="1" si="309"/>
        <v>159.64983995313588</v>
      </c>
      <c r="AM745" s="126" t="str">
        <f t="shared" si="310"/>
        <v/>
      </c>
      <c r="AN745" s="342">
        <f t="shared" ca="1" si="311"/>
        <v>159.64983995313588</v>
      </c>
      <c r="AO745" s="290"/>
      <c r="AP745" s="503" t="str">
        <f t="shared" si="312"/>
        <v/>
      </c>
      <c r="AQ745" s="504" t="str">
        <f t="shared" si="313"/>
        <v/>
      </c>
      <c r="AR745" s="504" t="str">
        <f t="shared" si="314"/>
        <v/>
      </c>
      <c r="AS745" s="504" t="str">
        <f t="shared" si="315"/>
        <v/>
      </c>
      <c r="AT745" s="504" t="str">
        <f t="shared" si="316"/>
        <v/>
      </c>
      <c r="AU745" s="504" t="str">
        <f t="shared" si="317"/>
        <v/>
      </c>
      <c r="AV745" s="504">
        <f t="shared" ca="1" si="318"/>
        <v>0</v>
      </c>
      <c r="AW745" s="504" t="str">
        <f t="shared" si="319"/>
        <v/>
      </c>
      <c r="AX745" s="507">
        <f t="shared" ca="1" si="320"/>
        <v>0</v>
      </c>
      <c r="AY745" s="290"/>
    </row>
    <row r="746" spans="1:51" x14ac:dyDescent="0.35">
      <c r="A746" s="290"/>
      <c r="B746" s="620" t="s">
        <v>3423</v>
      </c>
      <c r="C746" s="621" t="s">
        <v>3370</v>
      </c>
      <c r="D746" s="395" t="s">
        <v>254</v>
      </c>
      <c r="E746" s="395"/>
      <c r="F746" s="622" t="s">
        <v>119</v>
      </c>
      <c r="G746" s="622">
        <v>100</v>
      </c>
      <c r="H746" s="622"/>
      <c r="I746" s="622" t="s">
        <v>1001</v>
      </c>
      <c r="J746" s="623"/>
      <c r="K746" s="624">
        <v>266.23</v>
      </c>
      <c r="L746" s="396"/>
      <c r="M746" s="139">
        <f t="shared" ref="M746" si="337">IFERROR(L746*J746,0)</f>
        <v>0</v>
      </c>
      <c r="N746" s="140">
        <f t="shared" si="321"/>
        <v>185.71625249098463</v>
      </c>
      <c r="O746" s="337">
        <f t="shared" si="322"/>
        <v>49443.237900674838</v>
      </c>
      <c r="P746" s="109">
        <v>1</v>
      </c>
      <c r="Q746" s="143">
        <f t="shared" si="323"/>
        <v>49443.237900674838</v>
      </c>
      <c r="R746" s="111">
        <v>0.13</v>
      </c>
      <c r="S746" s="139">
        <f t="shared" si="324"/>
        <v>55870.85882776256</v>
      </c>
      <c r="T746" s="428">
        <v>1</v>
      </c>
      <c r="U746" s="147">
        <f t="shared" si="325"/>
        <v>0</v>
      </c>
      <c r="V746" s="290"/>
      <c r="W746" s="625"/>
      <c r="X746" s="397"/>
      <c r="Y746" s="397"/>
      <c r="Z746" s="397"/>
      <c r="AA746" s="397"/>
      <c r="AB746" s="397"/>
      <c r="AC746" s="397" t="s">
        <v>115</v>
      </c>
      <c r="AD746" s="398"/>
      <c r="AE746" s="296"/>
      <c r="AF746" s="124" t="str">
        <f t="shared" si="303"/>
        <v/>
      </c>
      <c r="AG746" s="125" t="str">
        <f t="shared" si="304"/>
        <v/>
      </c>
      <c r="AH746" s="125" t="str">
        <f t="shared" si="305"/>
        <v/>
      </c>
      <c r="AI746" s="125" t="str">
        <f t="shared" si="306"/>
        <v/>
      </c>
      <c r="AJ746" s="125" t="str">
        <f t="shared" si="307"/>
        <v/>
      </c>
      <c r="AK746" s="125" t="str">
        <f t="shared" si="308"/>
        <v/>
      </c>
      <c r="AL746" s="125">
        <f t="shared" ca="1" si="309"/>
        <v>159.64983995313588</v>
      </c>
      <c r="AM746" s="126" t="str">
        <f t="shared" si="310"/>
        <v/>
      </c>
      <c r="AN746" s="342">
        <f t="shared" ca="1" si="311"/>
        <v>159.64983995313588</v>
      </c>
      <c r="AO746" s="290"/>
      <c r="AP746" s="503" t="str">
        <f t="shared" si="312"/>
        <v/>
      </c>
      <c r="AQ746" s="504" t="str">
        <f t="shared" si="313"/>
        <v/>
      </c>
      <c r="AR746" s="504" t="str">
        <f t="shared" si="314"/>
        <v/>
      </c>
      <c r="AS746" s="504" t="str">
        <f t="shared" si="315"/>
        <v/>
      </c>
      <c r="AT746" s="504" t="str">
        <f t="shared" si="316"/>
        <v/>
      </c>
      <c r="AU746" s="504" t="str">
        <f t="shared" si="317"/>
        <v/>
      </c>
      <c r="AV746" s="504">
        <f t="shared" ca="1" si="318"/>
        <v>0</v>
      </c>
      <c r="AW746" s="504" t="str">
        <f t="shared" si="319"/>
        <v/>
      </c>
      <c r="AX746" s="507">
        <f t="shared" ca="1" si="320"/>
        <v>0</v>
      </c>
      <c r="AY746" s="290"/>
    </row>
    <row r="747" spans="1:51" x14ac:dyDescent="0.35">
      <c r="A747" s="290"/>
      <c r="B747" s="620" t="s">
        <v>3424</v>
      </c>
      <c r="C747" s="621" t="s">
        <v>3371</v>
      </c>
      <c r="D747" s="395" t="s">
        <v>254</v>
      </c>
      <c r="E747" s="395"/>
      <c r="F747" s="622" t="s">
        <v>119</v>
      </c>
      <c r="G747" s="622">
        <v>100</v>
      </c>
      <c r="H747" s="622"/>
      <c r="I747" s="622" t="s">
        <v>1001</v>
      </c>
      <c r="J747" s="623"/>
      <c r="K747" s="624">
        <v>93.6</v>
      </c>
      <c r="L747" s="396"/>
      <c r="M747" s="139">
        <v>0</v>
      </c>
      <c r="N747" s="140">
        <f t="shared" si="321"/>
        <v>185.71625249098463</v>
      </c>
      <c r="O747" s="337">
        <f t="shared" si="322"/>
        <v>17383.04123315616</v>
      </c>
      <c r="P747" s="109">
        <v>1</v>
      </c>
      <c r="Q747" s="143">
        <f t="shared" si="323"/>
        <v>17383.04123315616</v>
      </c>
      <c r="R747" s="111">
        <v>0.13</v>
      </c>
      <c r="S747" s="139">
        <f t="shared" si="324"/>
        <v>19642.836593466458</v>
      </c>
      <c r="T747" s="428">
        <v>1</v>
      </c>
      <c r="U747" s="147">
        <f t="shared" si="325"/>
        <v>0</v>
      </c>
      <c r="V747" s="290"/>
      <c r="W747" s="625"/>
      <c r="X747" s="397"/>
      <c r="Y747" s="397"/>
      <c r="Z747" s="397"/>
      <c r="AA747" s="397"/>
      <c r="AB747" s="397"/>
      <c r="AC747" s="397" t="s">
        <v>115</v>
      </c>
      <c r="AD747" s="398"/>
      <c r="AE747" s="296"/>
      <c r="AF747" s="124" t="str">
        <f t="shared" si="303"/>
        <v/>
      </c>
      <c r="AG747" s="125" t="str">
        <f t="shared" si="304"/>
        <v/>
      </c>
      <c r="AH747" s="125" t="str">
        <f t="shared" si="305"/>
        <v/>
      </c>
      <c r="AI747" s="125" t="str">
        <f t="shared" si="306"/>
        <v/>
      </c>
      <c r="AJ747" s="125" t="str">
        <f t="shared" si="307"/>
        <v/>
      </c>
      <c r="AK747" s="125" t="str">
        <f t="shared" si="308"/>
        <v/>
      </c>
      <c r="AL747" s="125">
        <f t="shared" ca="1" si="309"/>
        <v>159.64983995313588</v>
      </c>
      <c r="AM747" s="126" t="str">
        <f t="shared" si="310"/>
        <v/>
      </c>
      <c r="AN747" s="342">
        <f t="shared" ca="1" si="311"/>
        <v>159.64983995313588</v>
      </c>
      <c r="AO747" s="290"/>
      <c r="AP747" s="503" t="str">
        <f t="shared" si="312"/>
        <v/>
      </c>
      <c r="AQ747" s="504" t="str">
        <f t="shared" si="313"/>
        <v/>
      </c>
      <c r="AR747" s="504" t="str">
        <f t="shared" si="314"/>
        <v/>
      </c>
      <c r="AS747" s="504" t="str">
        <f t="shared" si="315"/>
        <v/>
      </c>
      <c r="AT747" s="504" t="str">
        <f t="shared" si="316"/>
        <v/>
      </c>
      <c r="AU747" s="504" t="str">
        <f t="shared" si="317"/>
        <v/>
      </c>
      <c r="AV747" s="504">
        <f t="shared" ca="1" si="318"/>
        <v>0</v>
      </c>
      <c r="AW747" s="504" t="str">
        <f t="shared" si="319"/>
        <v/>
      </c>
      <c r="AX747" s="507">
        <f t="shared" ca="1" si="320"/>
        <v>0</v>
      </c>
      <c r="AY747" s="290"/>
    </row>
    <row r="748" spans="1:51" x14ac:dyDescent="0.35">
      <c r="A748" s="290"/>
      <c r="B748" s="620" t="s">
        <v>3425</v>
      </c>
      <c r="C748" s="621" t="s">
        <v>3372</v>
      </c>
      <c r="D748" s="395" t="s">
        <v>254</v>
      </c>
      <c r="E748" s="395"/>
      <c r="F748" s="622" t="s">
        <v>119</v>
      </c>
      <c r="G748" s="622">
        <v>100</v>
      </c>
      <c r="H748" s="622"/>
      <c r="I748" s="622" t="s">
        <v>1001</v>
      </c>
      <c r="J748" s="623"/>
      <c r="K748" s="624">
        <v>99.55</v>
      </c>
      <c r="L748" s="396"/>
      <c r="M748" s="139">
        <f t="shared" ref="M748" si="338">IFERROR(L748*J748,0)</f>
        <v>0</v>
      </c>
      <c r="N748" s="140">
        <f t="shared" si="321"/>
        <v>185.71625249098463</v>
      </c>
      <c r="O748" s="337">
        <f t="shared" si="322"/>
        <v>18488.052935477521</v>
      </c>
      <c r="P748" s="109">
        <v>1</v>
      </c>
      <c r="Q748" s="143">
        <f t="shared" si="323"/>
        <v>18488.052935477521</v>
      </c>
      <c r="R748" s="111">
        <v>0.13</v>
      </c>
      <c r="S748" s="139">
        <f t="shared" si="324"/>
        <v>20891.499817089596</v>
      </c>
      <c r="T748" s="428">
        <v>1</v>
      </c>
      <c r="U748" s="147">
        <f t="shared" si="325"/>
        <v>0</v>
      </c>
      <c r="V748" s="290"/>
      <c r="W748" s="625"/>
      <c r="X748" s="397"/>
      <c r="Y748" s="397"/>
      <c r="Z748" s="397"/>
      <c r="AA748" s="397"/>
      <c r="AB748" s="397"/>
      <c r="AC748" s="397" t="s">
        <v>115</v>
      </c>
      <c r="AD748" s="398"/>
      <c r="AE748" s="296"/>
      <c r="AF748" s="124" t="str">
        <f t="shared" si="303"/>
        <v/>
      </c>
      <c r="AG748" s="125" t="str">
        <f t="shared" si="304"/>
        <v/>
      </c>
      <c r="AH748" s="125" t="str">
        <f t="shared" si="305"/>
        <v/>
      </c>
      <c r="AI748" s="125" t="str">
        <f t="shared" si="306"/>
        <v/>
      </c>
      <c r="AJ748" s="125" t="str">
        <f t="shared" si="307"/>
        <v/>
      </c>
      <c r="AK748" s="125" t="str">
        <f t="shared" si="308"/>
        <v/>
      </c>
      <c r="AL748" s="125">
        <f t="shared" ca="1" si="309"/>
        <v>159.64983995313588</v>
      </c>
      <c r="AM748" s="126" t="str">
        <f t="shared" si="310"/>
        <v/>
      </c>
      <c r="AN748" s="342">
        <f t="shared" ca="1" si="311"/>
        <v>159.64983995313588</v>
      </c>
      <c r="AO748" s="290"/>
      <c r="AP748" s="503" t="str">
        <f t="shared" si="312"/>
        <v/>
      </c>
      <c r="AQ748" s="504" t="str">
        <f t="shared" si="313"/>
        <v/>
      </c>
      <c r="AR748" s="504" t="str">
        <f t="shared" si="314"/>
        <v/>
      </c>
      <c r="AS748" s="504" t="str">
        <f t="shared" si="315"/>
        <v/>
      </c>
      <c r="AT748" s="504" t="str">
        <f t="shared" si="316"/>
        <v/>
      </c>
      <c r="AU748" s="504" t="str">
        <f t="shared" si="317"/>
        <v/>
      </c>
      <c r="AV748" s="504">
        <f t="shared" ca="1" si="318"/>
        <v>0</v>
      </c>
      <c r="AW748" s="504" t="str">
        <f t="shared" si="319"/>
        <v/>
      </c>
      <c r="AX748" s="507">
        <f t="shared" ca="1" si="320"/>
        <v>0</v>
      </c>
      <c r="AY748" s="290"/>
    </row>
    <row r="749" spans="1:51" x14ac:dyDescent="0.35">
      <c r="A749" s="290"/>
      <c r="B749" s="620" t="s">
        <v>3426</v>
      </c>
      <c r="C749" s="621" t="e">
        <v>#N/A</v>
      </c>
      <c r="D749" s="395" t="s">
        <v>873</v>
      </c>
      <c r="E749" s="395"/>
      <c r="F749" s="622" t="s">
        <v>119</v>
      </c>
      <c r="G749" s="622">
        <v>100</v>
      </c>
      <c r="H749" s="622"/>
      <c r="I749" s="622" t="s">
        <v>1001</v>
      </c>
      <c r="J749" s="623"/>
      <c r="K749" s="624">
        <v>296.14999999999998</v>
      </c>
      <c r="L749" s="396"/>
      <c r="M749" s="139">
        <v>0</v>
      </c>
      <c r="N749" s="140">
        <f t="shared" si="321"/>
        <v>185.71625249098463</v>
      </c>
      <c r="O749" s="337">
        <f t="shared" si="322"/>
        <v>54999.868175205091</v>
      </c>
      <c r="P749" s="109">
        <v>1</v>
      </c>
      <c r="Q749" s="143">
        <f t="shared" si="323"/>
        <v>54999.868175205091</v>
      </c>
      <c r="R749" s="111">
        <v>0.13</v>
      </c>
      <c r="S749" s="139">
        <f t="shared" si="324"/>
        <v>62149.851037981745</v>
      </c>
      <c r="T749" s="428">
        <v>1</v>
      </c>
      <c r="U749" s="147">
        <f t="shared" si="325"/>
        <v>0</v>
      </c>
      <c r="V749" s="290"/>
      <c r="W749" s="625"/>
      <c r="X749" s="397"/>
      <c r="Y749" s="397"/>
      <c r="Z749" s="397"/>
      <c r="AA749" s="397"/>
      <c r="AB749" s="397"/>
      <c r="AC749" s="397" t="s">
        <v>115</v>
      </c>
      <c r="AD749" s="398"/>
      <c r="AE749" s="296"/>
      <c r="AF749" s="124" t="str">
        <f t="shared" si="303"/>
        <v/>
      </c>
      <c r="AG749" s="125" t="str">
        <f t="shared" si="304"/>
        <v/>
      </c>
      <c r="AH749" s="125" t="str">
        <f t="shared" si="305"/>
        <v/>
      </c>
      <c r="AI749" s="125" t="str">
        <f t="shared" si="306"/>
        <v/>
      </c>
      <c r="AJ749" s="125" t="str">
        <f t="shared" si="307"/>
        <v/>
      </c>
      <c r="AK749" s="125" t="str">
        <f t="shared" si="308"/>
        <v/>
      </c>
      <c r="AL749" s="125">
        <f t="shared" ca="1" si="309"/>
        <v>159.64983995313588</v>
      </c>
      <c r="AM749" s="126" t="str">
        <f t="shared" si="310"/>
        <v/>
      </c>
      <c r="AN749" s="342">
        <f t="shared" ca="1" si="311"/>
        <v>159.64983995313588</v>
      </c>
      <c r="AO749" s="290"/>
      <c r="AP749" s="503" t="str">
        <f t="shared" si="312"/>
        <v/>
      </c>
      <c r="AQ749" s="504" t="str">
        <f t="shared" si="313"/>
        <v/>
      </c>
      <c r="AR749" s="504" t="str">
        <f t="shared" si="314"/>
        <v/>
      </c>
      <c r="AS749" s="504" t="str">
        <f t="shared" si="315"/>
        <v/>
      </c>
      <c r="AT749" s="504" t="str">
        <f t="shared" si="316"/>
        <v/>
      </c>
      <c r="AU749" s="504" t="str">
        <f t="shared" si="317"/>
        <v/>
      </c>
      <c r="AV749" s="504">
        <f t="shared" ca="1" si="318"/>
        <v>0</v>
      </c>
      <c r="AW749" s="504" t="str">
        <f t="shared" si="319"/>
        <v/>
      </c>
      <c r="AX749" s="507">
        <f t="shared" ca="1" si="320"/>
        <v>0</v>
      </c>
      <c r="AY749" s="290"/>
    </row>
    <row r="750" spans="1:51" x14ac:dyDescent="0.35">
      <c r="A750" s="290"/>
      <c r="B750" s="620" t="s">
        <v>3427</v>
      </c>
      <c r="C750" s="621" t="s">
        <v>3373</v>
      </c>
      <c r="D750" s="395" t="s">
        <v>254</v>
      </c>
      <c r="E750" s="395"/>
      <c r="F750" s="622" t="s">
        <v>119</v>
      </c>
      <c r="G750" s="622">
        <v>150</v>
      </c>
      <c r="H750" s="622"/>
      <c r="I750" s="622" t="s">
        <v>1002</v>
      </c>
      <c r="J750" s="623"/>
      <c r="K750" s="624">
        <v>219.29</v>
      </c>
      <c r="L750" s="396"/>
      <c r="M750" s="139">
        <f t="shared" ref="M750" si="339">IFERROR(L750*J750,0)</f>
        <v>0</v>
      </c>
      <c r="N750" s="140">
        <f t="shared" si="321"/>
        <v>223.80441171865309</v>
      </c>
      <c r="O750" s="337">
        <f t="shared" si="322"/>
        <v>49078.069445783432</v>
      </c>
      <c r="P750" s="109">
        <v>1</v>
      </c>
      <c r="Q750" s="143">
        <f t="shared" si="323"/>
        <v>49078.069445783432</v>
      </c>
      <c r="R750" s="111">
        <v>0.13</v>
      </c>
      <c r="S750" s="139">
        <f t="shared" si="324"/>
        <v>55458.218473735273</v>
      </c>
      <c r="T750" s="428">
        <v>1</v>
      </c>
      <c r="U750" s="147">
        <f t="shared" si="325"/>
        <v>0</v>
      </c>
      <c r="V750" s="290"/>
      <c r="W750" s="625"/>
      <c r="X750" s="397"/>
      <c r="Y750" s="397"/>
      <c r="Z750" s="397"/>
      <c r="AA750" s="397"/>
      <c r="AB750" s="397"/>
      <c r="AC750" s="397"/>
      <c r="AD750" s="398" t="s">
        <v>115</v>
      </c>
      <c r="AE750" s="296"/>
      <c r="AF750" s="124" t="str">
        <f t="shared" si="303"/>
        <v/>
      </c>
      <c r="AG750" s="125" t="str">
        <f t="shared" si="304"/>
        <v/>
      </c>
      <c r="AH750" s="125" t="str">
        <f t="shared" si="305"/>
        <v/>
      </c>
      <c r="AI750" s="125" t="str">
        <f t="shared" si="306"/>
        <v/>
      </c>
      <c r="AJ750" s="125" t="str">
        <f t="shared" si="307"/>
        <v/>
      </c>
      <c r="AK750" s="125" t="str">
        <f t="shared" si="308"/>
        <v/>
      </c>
      <c r="AL750" s="125" t="str">
        <f t="shared" si="309"/>
        <v/>
      </c>
      <c r="AM750" s="126">
        <f t="shared" ca="1" si="310"/>
        <v>315.81433758480284</v>
      </c>
      <c r="AN750" s="342">
        <f t="shared" ca="1" si="311"/>
        <v>315.81433758480284</v>
      </c>
      <c r="AO750" s="290"/>
      <c r="AP750" s="503" t="str">
        <f t="shared" si="312"/>
        <v/>
      </c>
      <c r="AQ750" s="504" t="str">
        <f t="shared" si="313"/>
        <v/>
      </c>
      <c r="AR750" s="504" t="str">
        <f t="shared" si="314"/>
        <v/>
      </c>
      <c r="AS750" s="504" t="str">
        <f t="shared" si="315"/>
        <v/>
      </c>
      <c r="AT750" s="504" t="str">
        <f t="shared" si="316"/>
        <v/>
      </c>
      <c r="AU750" s="504" t="str">
        <f t="shared" si="317"/>
        <v/>
      </c>
      <c r="AV750" s="504" t="str">
        <f t="shared" si="318"/>
        <v/>
      </c>
      <c r="AW750" s="504">
        <f t="shared" ca="1" si="319"/>
        <v>0</v>
      </c>
      <c r="AX750" s="507">
        <f t="shared" ca="1" si="320"/>
        <v>0</v>
      </c>
      <c r="AY750" s="290"/>
    </row>
    <row r="751" spans="1:51" x14ac:dyDescent="0.35">
      <c r="A751" s="290"/>
      <c r="B751" s="620" t="s">
        <v>3428</v>
      </c>
      <c r="C751" s="621" t="s">
        <v>3374</v>
      </c>
      <c r="D751" s="395" t="s">
        <v>254</v>
      </c>
      <c r="E751" s="395"/>
      <c r="F751" s="622" t="s">
        <v>2281</v>
      </c>
      <c r="G751" s="622">
        <v>150</v>
      </c>
      <c r="H751" s="622"/>
      <c r="I751" s="622" t="s">
        <v>3455</v>
      </c>
      <c r="J751" s="623"/>
      <c r="K751" s="624">
        <v>1016.43</v>
      </c>
      <c r="L751" s="396"/>
      <c r="M751" s="139">
        <v>0</v>
      </c>
      <c r="N751" s="140">
        <f t="shared" si="321"/>
        <v>223.80441171865309</v>
      </c>
      <c r="O751" s="337">
        <f t="shared" si="322"/>
        <v>227481.51820319056</v>
      </c>
      <c r="P751" s="109">
        <v>1</v>
      </c>
      <c r="Q751" s="143">
        <f t="shared" si="323"/>
        <v>227481.51820319056</v>
      </c>
      <c r="R751" s="111">
        <v>0.13</v>
      </c>
      <c r="S751" s="139">
        <f t="shared" si="324"/>
        <v>257054.11556960532</v>
      </c>
      <c r="T751" s="428">
        <v>1</v>
      </c>
      <c r="U751" s="147">
        <f t="shared" si="325"/>
        <v>0</v>
      </c>
      <c r="V751" s="290"/>
      <c r="W751" s="625"/>
      <c r="X751" s="397"/>
      <c r="Y751" s="397"/>
      <c r="Z751" s="397"/>
      <c r="AA751" s="397"/>
      <c r="AB751" s="397"/>
      <c r="AC751" s="397"/>
      <c r="AD751" s="398" t="s">
        <v>115</v>
      </c>
      <c r="AE751" s="296"/>
      <c r="AF751" s="124" t="str">
        <f t="shared" si="303"/>
        <v/>
      </c>
      <c r="AG751" s="125" t="str">
        <f t="shared" si="304"/>
        <v/>
      </c>
      <c r="AH751" s="125" t="str">
        <f t="shared" si="305"/>
        <v/>
      </c>
      <c r="AI751" s="125" t="str">
        <f t="shared" si="306"/>
        <v/>
      </c>
      <c r="AJ751" s="125" t="str">
        <f t="shared" si="307"/>
        <v/>
      </c>
      <c r="AK751" s="125" t="str">
        <f t="shared" si="308"/>
        <v/>
      </c>
      <c r="AL751" s="125" t="str">
        <f t="shared" si="309"/>
        <v/>
      </c>
      <c r="AM751" s="126">
        <f t="shared" ca="1" si="310"/>
        <v>315.81433758480284</v>
      </c>
      <c r="AN751" s="342">
        <f t="shared" ca="1" si="311"/>
        <v>315.81433758480284</v>
      </c>
      <c r="AO751" s="290"/>
      <c r="AP751" s="503" t="str">
        <f t="shared" si="312"/>
        <v/>
      </c>
      <c r="AQ751" s="504" t="str">
        <f t="shared" si="313"/>
        <v/>
      </c>
      <c r="AR751" s="504" t="str">
        <f t="shared" si="314"/>
        <v/>
      </c>
      <c r="AS751" s="504" t="str">
        <f t="shared" si="315"/>
        <v/>
      </c>
      <c r="AT751" s="504" t="str">
        <f t="shared" si="316"/>
        <v/>
      </c>
      <c r="AU751" s="504" t="str">
        <f t="shared" si="317"/>
        <v/>
      </c>
      <c r="AV751" s="504" t="str">
        <f t="shared" si="318"/>
        <v/>
      </c>
      <c r="AW751" s="504">
        <f t="shared" ca="1" si="319"/>
        <v>0</v>
      </c>
      <c r="AX751" s="507">
        <f t="shared" ca="1" si="320"/>
        <v>0</v>
      </c>
      <c r="AY751" s="290"/>
    </row>
    <row r="752" spans="1:51" x14ac:dyDescent="0.35">
      <c r="A752" s="290"/>
      <c r="B752" s="620" t="s">
        <v>3429</v>
      </c>
      <c r="C752" s="621" t="s">
        <v>3375</v>
      </c>
      <c r="D752" s="395" t="s">
        <v>254</v>
      </c>
      <c r="E752" s="395"/>
      <c r="F752" s="622" t="s">
        <v>119</v>
      </c>
      <c r="G752" s="622">
        <v>150</v>
      </c>
      <c r="H752" s="622"/>
      <c r="I752" s="622" t="s">
        <v>1002</v>
      </c>
      <c r="J752" s="623"/>
      <c r="K752" s="624">
        <v>677.11</v>
      </c>
      <c r="L752" s="396"/>
      <c r="M752" s="139">
        <f t="shared" ref="M752" si="340">IFERROR(L752*J752,0)</f>
        <v>0</v>
      </c>
      <c r="N752" s="140">
        <f t="shared" si="321"/>
        <v>223.80441171865309</v>
      </c>
      <c r="O752" s="337">
        <f t="shared" si="322"/>
        <v>151540.20521881719</v>
      </c>
      <c r="P752" s="109">
        <v>1</v>
      </c>
      <c r="Q752" s="143">
        <f t="shared" si="323"/>
        <v>151540.20521881719</v>
      </c>
      <c r="R752" s="111">
        <v>0.13</v>
      </c>
      <c r="S752" s="139">
        <f t="shared" si="324"/>
        <v>171240.43189726342</v>
      </c>
      <c r="T752" s="428">
        <v>1</v>
      </c>
      <c r="U752" s="147">
        <f t="shared" si="325"/>
        <v>0</v>
      </c>
      <c r="V752" s="290"/>
      <c r="W752" s="625"/>
      <c r="X752" s="397"/>
      <c r="Y752" s="397"/>
      <c r="Z752" s="397"/>
      <c r="AA752" s="397"/>
      <c r="AB752" s="397"/>
      <c r="AC752" s="397"/>
      <c r="AD752" s="398" t="s">
        <v>115</v>
      </c>
      <c r="AE752" s="296"/>
      <c r="AF752" s="124" t="str">
        <f t="shared" si="303"/>
        <v/>
      </c>
      <c r="AG752" s="125" t="str">
        <f t="shared" si="304"/>
        <v/>
      </c>
      <c r="AH752" s="125" t="str">
        <f t="shared" si="305"/>
        <v/>
      </c>
      <c r="AI752" s="125" t="str">
        <f t="shared" si="306"/>
        <v/>
      </c>
      <c r="AJ752" s="125" t="str">
        <f t="shared" si="307"/>
        <v/>
      </c>
      <c r="AK752" s="125" t="str">
        <f t="shared" si="308"/>
        <v/>
      </c>
      <c r="AL752" s="125" t="str">
        <f t="shared" si="309"/>
        <v/>
      </c>
      <c r="AM752" s="126">
        <f t="shared" ca="1" si="310"/>
        <v>315.81433758480284</v>
      </c>
      <c r="AN752" s="342">
        <f t="shared" ca="1" si="311"/>
        <v>315.81433758480284</v>
      </c>
      <c r="AO752" s="290"/>
      <c r="AP752" s="503" t="str">
        <f t="shared" si="312"/>
        <v/>
      </c>
      <c r="AQ752" s="504" t="str">
        <f t="shared" si="313"/>
        <v/>
      </c>
      <c r="AR752" s="504" t="str">
        <f t="shared" si="314"/>
        <v/>
      </c>
      <c r="AS752" s="504" t="str">
        <f t="shared" si="315"/>
        <v/>
      </c>
      <c r="AT752" s="504" t="str">
        <f t="shared" si="316"/>
        <v/>
      </c>
      <c r="AU752" s="504" t="str">
        <f t="shared" si="317"/>
        <v/>
      </c>
      <c r="AV752" s="504" t="str">
        <f t="shared" si="318"/>
        <v/>
      </c>
      <c r="AW752" s="504">
        <f t="shared" ca="1" si="319"/>
        <v>0</v>
      </c>
      <c r="AX752" s="507">
        <f t="shared" ca="1" si="320"/>
        <v>0</v>
      </c>
      <c r="AY752" s="290"/>
    </row>
    <row r="753" spans="1:51" x14ac:dyDescent="0.35">
      <c r="A753" s="290"/>
      <c r="B753" s="620" t="s">
        <v>3430</v>
      </c>
      <c r="C753" s="621" t="s">
        <v>3376</v>
      </c>
      <c r="D753" s="395" t="s">
        <v>254</v>
      </c>
      <c r="E753" s="395"/>
      <c r="F753" s="622" t="s">
        <v>1035</v>
      </c>
      <c r="G753" s="622">
        <v>150</v>
      </c>
      <c r="H753" s="622"/>
      <c r="I753" s="622" t="s">
        <v>245</v>
      </c>
      <c r="J753" s="623"/>
      <c r="K753" s="624">
        <v>920.27</v>
      </c>
      <c r="L753" s="396"/>
      <c r="M753" s="139">
        <v>0</v>
      </c>
      <c r="N753" s="140">
        <f t="shared" si="321"/>
        <v>223.80441171865309</v>
      </c>
      <c r="O753" s="337">
        <f t="shared" si="322"/>
        <v>205960.48597232488</v>
      </c>
      <c r="P753" s="109">
        <v>1</v>
      </c>
      <c r="Q753" s="143">
        <f t="shared" si="323"/>
        <v>205960.48597232488</v>
      </c>
      <c r="R753" s="111">
        <v>0.13</v>
      </c>
      <c r="S753" s="139">
        <f t="shared" si="324"/>
        <v>232735.34914872708</v>
      </c>
      <c r="T753" s="428">
        <v>1</v>
      </c>
      <c r="U753" s="147">
        <f t="shared" si="325"/>
        <v>0</v>
      </c>
      <c r="V753" s="290"/>
      <c r="W753" s="625"/>
      <c r="X753" s="397"/>
      <c r="Y753" s="397"/>
      <c r="Z753" s="397"/>
      <c r="AA753" s="397"/>
      <c r="AB753" s="397"/>
      <c r="AC753" s="397"/>
      <c r="AD753" s="398" t="s">
        <v>115</v>
      </c>
      <c r="AE753" s="296"/>
      <c r="AF753" s="124" t="str">
        <f t="shared" si="303"/>
        <v/>
      </c>
      <c r="AG753" s="125" t="str">
        <f t="shared" si="304"/>
        <v/>
      </c>
      <c r="AH753" s="125" t="str">
        <f t="shared" si="305"/>
        <v/>
      </c>
      <c r="AI753" s="125" t="str">
        <f t="shared" si="306"/>
        <v/>
      </c>
      <c r="AJ753" s="125" t="str">
        <f t="shared" si="307"/>
        <v/>
      </c>
      <c r="AK753" s="125" t="str">
        <f t="shared" si="308"/>
        <v/>
      </c>
      <c r="AL753" s="125" t="str">
        <f t="shared" si="309"/>
        <v/>
      </c>
      <c r="AM753" s="126">
        <f t="shared" ca="1" si="310"/>
        <v>315.81433758480284</v>
      </c>
      <c r="AN753" s="342">
        <f t="shared" ca="1" si="311"/>
        <v>315.81433758480284</v>
      </c>
      <c r="AO753" s="290"/>
      <c r="AP753" s="503" t="str">
        <f t="shared" si="312"/>
        <v/>
      </c>
      <c r="AQ753" s="504" t="str">
        <f t="shared" si="313"/>
        <v/>
      </c>
      <c r="AR753" s="504" t="str">
        <f t="shared" si="314"/>
        <v/>
      </c>
      <c r="AS753" s="504" t="str">
        <f t="shared" si="315"/>
        <v/>
      </c>
      <c r="AT753" s="504" t="str">
        <f t="shared" si="316"/>
        <v/>
      </c>
      <c r="AU753" s="504" t="str">
        <f t="shared" si="317"/>
        <v/>
      </c>
      <c r="AV753" s="504" t="str">
        <f t="shared" si="318"/>
        <v/>
      </c>
      <c r="AW753" s="504">
        <f t="shared" ca="1" si="319"/>
        <v>0</v>
      </c>
      <c r="AX753" s="507">
        <f t="shared" ca="1" si="320"/>
        <v>0</v>
      </c>
      <c r="AY753" s="290"/>
    </row>
    <row r="754" spans="1:51" x14ac:dyDescent="0.35">
      <c r="A754" s="290"/>
      <c r="B754" s="620" t="s">
        <v>3431</v>
      </c>
      <c r="C754" s="621" t="s">
        <v>3377</v>
      </c>
      <c r="D754" s="395" t="s">
        <v>254</v>
      </c>
      <c r="E754" s="395"/>
      <c r="F754" s="622" t="s">
        <v>119</v>
      </c>
      <c r="G754" s="622">
        <v>150</v>
      </c>
      <c r="H754" s="622"/>
      <c r="I754" s="622" t="s">
        <v>1002</v>
      </c>
      <c r="J754" s="623"/>
      <c r="K754" s="624">
        <v>568.04</v>
      </c>
      <c r="L754" s="396"/>
      <c r="M754" s="139">
        <f t="shared" ref="M754" si="341">IFERROR(L754*J754,0)</f>
        <v>0</v>
      </c>
      <c r="N754" s="140">
        <f t="shared" si="321"/>
        <v>223.80441171865309</v>
      </c>
      <c r="O754" s="337">
        <f t="shared" si="322"/>
        <v>127129.85803266369</v>
      </c>
      <c r="P754" s="109">
        <v>1</v>
      </c>
      <c r="Q754" s="143">
        <f t="shared" si="323"/>
        <v>127129.85803266369</v>
      </c>
      <c r="R754" s="111">
        <v>0.13</v>
      </c>
      <c r="S754" s="139">
        <f t="shared" si="324"/>
        <v>143656.73957690995</v>
      </c>
      <c r="T754" s="428">
        <v>1</v>
      </c>
      <c r="U754" s="147">
        <f t="shared" si="325"/>
        <v>0</v>
      </c>
      <c r="V754" s="290"/>
      <c r="W754" s="625"/>
      <c r="X754" s="397"/>
      <c r="Y754" s="397"/>
      <c r="Z754" s="397"/>
      <c r="AA754" s="397"/>
      <c r="AB754" s="397"/>
      <c r="AC754" s="397"/>
      <c r="AD754" s="398" t="s">
        <v>115</v>
      </c>
      <c r="AE754" s="296"/>
      <c r="AF754" s="124" t="str">
        <f t="shared" si="303"/>
        <v/>
      </c>
      <c r="AG754" s="125" t="str">
        <f t="shared" si="304"/>
        <v/>
      </c>
      <c r="AH754" s="125" t="str">
        <f t="shared" si="305"/>
        <v/>
      </c>
      <c r="AI754" s="125" t="str">
        <f t="shared" si="306"/>
        <v/>
      </c>
      <c r="AJ754" s="125" t="str">
        <f t="shared" si="307"/>
        <v/>
      </c>
      <c r="AK754" s="125" t="str">
        <f t="shared" si="308"/>
        <v/>
      </c>
      <c r="AL754" s="125" t="str">
        <f t="shared" si="309"/>
        <v/>
      </c>
      <c r="AM754" s="126">
        <f t="shared" ca="1" si="310"/>
        <v>315.81433758480284</v>
      </c>
      <c r="AN754" s="342">
        <f t="shared" ca="1" si="311"/>
        <v>315.81433758480284</v>
      </c>
      <c r="AO754" s="290"/>
      <c r="AP754" s="503" t="str">
        <f t="shared" si="312"/>
        <v/>
      </c>
      <c r="AQ754" s="504" t="str">
        <f t="shared" si="313"/>
        <v/>
      </c>
      <c r="AR754" s="504" t="str">
        <f t="shared" si="314"/>
        <v/>
      </c>
      <c r="AS754" s="504" t="str">
        <f t="shared" si="315"/>
        <v/>
      </c>
      <c r="AT754" s="504" t="str">
        <f t="shared" si="316"/>
        <v/>
      </c>
      <c r="AU754" s="504" t="str">
        <f t="shared" si="317"/>
        <v/>
      </c>
      <c r="AV754" s="504" t="str">
        <f t="shared" si="318"/>
        <v/>
      </c>
      <c r="AW754" s="504">
        <f t="shared" ca="1" si="319"/>
        <v>0</v>
      </c>
      <c r="AX754" s="507">
        <f t="shared" ca="1" si="320"/>
        <v>0</v>
      </c>
      <c r="AY754" s="290"/>
    </row>
    <row r="755" spans="1:51" x14ac:dyDescent="0.35">
      <c r="A755" s="290"/>
      <c r="B755" s="620" t="s">
        <v>3432</v>
      </c>
      <c r="C755" s="621" t="s">
        <v>3378</v>
      </c>
      <c r="D755" s="395" t="s">
        <v>254</v>
      </c>
      <c r="E755" s="395"/>
      <c r="F755" s="622" t="s">
        <v>119</v>
      </c>
      <c r="G755" s="622">
        <v>150</v>
      </c>
      <c r="H755" s="622"/>
      <c r="I755" s="622" t="s">
        <v>1002</v>
      </c>
      <c r="J755" s="623"/>
      <c r="K755" s="624">
        <v>720.92</v>
      </c>
      <c r="L755" s="396"/>
      <c r="M755" s="139">
        <v>0</v>
      </c>
      <c r="N755" s="140">
        <f t="shared" si="321"/>
        <v>223.80441171865309</v>
      </c>
      <c r="O755" s="337">
        <f t="shared" si="322"/>
        <v>161345.07649621138</v>
      </c>
      <c r="P755" s="109">
        <v>1</v>
      </c>
      <c r="Q755" s="143">
        <f t="shared" si="323"/>
        <v>161345.07649621138</v>
      </c>
      <c r="R755" s="111">
        <v>0.13</v>
      </c>
      <c r="S755" s="139">
        <f t="shared" si="324"/>
        <v>182319.93644071883</v>
      </c>
      <c r="T755" s="428">
        <v>1</v>
      </c>
      <c r="U755" s="147">
        <f t="shared" si="325"/>
        <v>0</v>
      </c>
      <c r="V755" s="290"/>
      <c r="W755" s="625"/>
      <c r="X755" s="397"/>
      <c r="Y755" s="397"/>
      <c r="Z755" s="397"/>
      <c r="AA755" s="397"/>
      <c r="AB755" s="397"/>
      <c r="AC755" s="397"/>
      <c r="AD755" s="398" t="s">
        <v>115</v>
      </c>
      <c r="AE755" s="296"/>
      <c r="AF755" s="124" t="str">
        <f t="shared" si="303"/>
        <v/>
      </c>
      <c r="AG755" s="125" t="str">
        <f t="shared" si="304"/>
        <v/>
      </c>
      <c r="AH755" s="125" t="str">
        <f t="shared" si="305"/>
        <v/>
      </c>
      <c r="AI755" s="125" t="str">
        <f t="shared" si="306"/>
        <v/>
      </c>
      <c r="AJ755" s="125" t="str">
        <f t="shared" si="307"/>
        <v/>
      </c>
      <c r="AK755" s="125" t="str">
        <f t="shared" si="308"/>
        <v/>
      </c>
      <c r="AL755" s="125" t="str">
        <f t="shared" si="309"/>
        <v/>
      </c>
      <c r="AM755" s="126">
        <f t="shared" ca="1" si="310"/>
        <v>315.81433758480284</v>
      </c>
      <c r="AN755" s="342">
        <f t="shared" ca="1" si="311"/>
        <v>315.81433758480284</v>
      </c>
      <c r="AO755" s="290"/>
      <c r="AP755" s="503" t="str">
        <f t="shared" si="312"/>
        <v/>
      </c>
      <c r="AQ755" s="504" t="str">
        <f t="shared" si="313"/>
        <v/>
      </c>
      <c r="AR755" s="504" t="str">
        <f t="shared" si="314"/>
        <v/>
      </c>
      <c r="AS755" s="504" t="str">
        <f t="shared" si="315"/>
        <v/>
      </c>
      <c r="AT755" s="504" t="str">
        <f t="shared" si="316"/>
        <v/>
      </c>
      <c r="AU755" s="504" t="str">
        <f t="shared" si="317"/>
        <v/>
      </c>
      <c r="AV755" s="504" t="str">
        <f t="shared" si="318"/>
        <v/>
      </c>
      <c r="AW755" s="504">
        <f t="shared" ca="1" si="319"/>
        <v>0</v>
      </c>
      <c r="AX755" s="507">
        <f t="shared" ca="1" si="320"/>
        <v>0</v>
      </c>
      <c r="AY755" s="290"/>
    </row>
    <row r="756" spans="1:51" x14ac:dyDescent="0.35">
      <c r="A756" s="290"/>
      <c r="B756" s="620" t="s">
        <v>3433</v>
      </c>
      <c r="C756" s="621" t="s">
        <v>3379</v>
      </c>
      <c r="D756" s="395" t="s">
        <v>254</v>
      </c>
      <c r="E756" s="395"/>
      <c r="F756" s="622" t="s">
        <v>119</v>
      </c>
      <c r="G756" s="622">
        <v>100</v>
      </c>
      <c r="H756" s="622"/>
      <c r="I756" s="622" t="s">
        <v>1001</v>
      </c>
      <c r="J756" s="623"/>
      <c r="K756" s="624">
        <v>907.11</v>
      </c>
      <c r="L756" s="396"/>
      <c r="M756" s="139">
        <f t="shared" ref="M756" si="342">IFERROR(L756*J756,0)</f>
        <v>0</v>
      </c>
      <c r="N756" s="140">
        <f t="shared" si="321"/>
        <v>185.71625249098463</v>
      </c>
      <c r="O756" s="337">
        <f t="shared" si="322"/>
        <v>168465.06979709707</v>
      </c>
      <c r="P756" s="109">
        <v>1</v>
      </c>
      <c r="Q756" s="143">
        <f t="shared" si="323"/>
        <v>168465.06979709707</v>
      </c>
      <c r="R756" s="111">
        <v>0.13</v>
      </c>
      <c r="S756" s="139">
        <f t="shared" si="324"/>
        <v>190365.52887071966</v>
      </c>
      <c r="T756" s="428">
        <v>1</v>
      </c>
      <c r="U756" s="147">
        <f t="shared" si="325"/>
        <v>0</v>
      </c>
      <c r="V756" s="290"/>
      <c r="W756" s="625"/>
      <c r="X756" s="397"/>
      <c r="Y756" s="397"/>
      <c r="Z756" s="397"/>
      <c r="AA756" s="397"/>
      <c r="AB756" s="397"/>
      <c r="AC756" s="397"/>
      <c r="AD756" s="398" t="s">
        <v>115</v>
      </c>
      <c r="AE756" s="296"/>
      <c r="AF756" s="124" t="str">
        <f t="shared" si="303"/>
        <v/>
      </c>
      <c r="AG756" s="125" t="str">
        <f t="shared" si="304"/>
        <v/>
      </c>
      <c r="AH756" s="125" t="str">
        <f t="shared" si="305"/>
        <v/>
      </c>
      <c r="AI756" s="125" t="str">
        <f t="shared" si="306"/>
        <v/>
      </c>
      <c r="AJ756" s="125" t="str">
        <f t="shared" si="307"/>
        <v/>
      </c>
      <c r="AK756" s="125" t="str">
        <f t="shared" si="308"/>
        <v/>
      </c>
      <c r="AL756" s="125" t="str">
        <f t="shared" si="309"/>
        <v/>
      </c>
      <c r="AM756" s="126">
        <f t="shared" ca="1" si="310"/>
        <v>315.81433758480284</v>
      </c>
      <c r="AN756" s="342">
        <f t="shared" ca="1" si="311"/>
        <v>315.81433758480284</v>
      </c>
      <c r="AO756" s="290"/>
      <c r="AP756" s="503" t="str">
        <f t="shared" si="312"/>
        <v/>
      </c>
      <c r="AQ756" s="504" t="str">
        <f t="shared" si="313"/>
        <v/>
      </c>
      <c r="AR756" s="504" t="str">
        <f t="shared" si="314"/>
        <v/>
      </c>
      <c r="AS756" s="504" t="str">
        <f t="shared" si="315"/>
        <v/>
      </c>
      <c r="AT756" s="504" t="str">
        <f t="shared" si="316"/>
        <v/>
      </c>
      <c r="AU756" s="504" t="str">
        <f t="shared" si="317"/>
        <v/>
      </c>
      <c r="AV756" s="504" t="str">
        <f t="shared" si="318"/>
        <v/>
      </c>
      <c r="AW756" s="504">
        <f t="shared" ca="1" si="319"/>
        <v>0</v>
      </c>
      <c r="AX756" s="507">
        <f t="shared" ca="1" si="320"/>
        <v>0</v>
      </c>
      <c r="AY756" s="290"/>
    </row>
    <row r="757" spans="1:51" x14ac:dyDescent="0.35">
      <c r="A757" s="290"/>
      <c r="B757" s="620" t="s">
        <v>3434</v>
      </c>
      <c r="C757" s="621" t="s">
        <v>3380</v>
      </c>
      <c r="D757" s="395" t="s">
        <v>254</v>
      </c>
      <c r="E757" s="395"/>
      <c r="F757" s="622" t="s">
        <v>119</v>
      </c>
      <c r="G757" s="622">
        <v>150</v>
      </c>
      <c r="H757" s="622"/>
      <c r="I757" s="622" t="s">
        <v>1002</v>
      </c>
      <c r="J757" s="623"/>
      <c r="K757" s="624">
        <v>120.77</v>
      </c>
      <c r="L757" s="396"/>
      <c r="M757" s="139">
        <v>0</v>
      </c>
      <c r="N757" s="140">
        <f t="shared" si="321"/>
        <v>223.80441171865309</v>
      </c>
      <c r="O757" s="337">
        <f t="shared" si="322"/>
        <v>27028.858803261734</v>
      </c>
      <c r="P757" s="109">
        <v>1</v>
      </c>
      <c r="Q757" s="143">
        <f t="shared" si="323"/>
        <v>27028.858803261734</v>
      </c>
      <c r="R757" s="111">
        <v>0.13</v>
      </c>
      <c r="S757" s="139">
        <f t="shared" si="324"/>
        <v>30542.610447685754</v>
      </c>
      <c r="T757" s="428">
        <v>1</v>
      </c>
      <c r="U757" s="147">
        <f t="shared" si="325"/>
        <v>0</v>
      </c>
      <c r="V757" s="290"/>
      <c r="W757" s="625"/>
      <c r="X757" s="397"/>
      <c r="Y757" s="397"/>
      <c r="Z757" s="397"/>
      <c r="AA757" s="397"/>
      <c r="AB757" s="397"/>
      <c r="AC757" s="397"/>
      <c r="AD757" s="398" t="s">
        <v>115</v>
      </c>
      <c r="AE757" s="296"/>
      <c r="AF757" s="124" t="str">
        <f t="shared" si="303"/>
        <v/>
      </c>
      <c r="AG757" s="125" t="str">
        <f t="shared" si="304"/>
        <v/>
      </c>
      <c r="AH757" s="125" t="str">
        <f t="shared" si="305"/>
        <v/>
      </c>
      <c r="AI757" s="125" t="str">
        <f t="shared" si="306"/>
        <v/>
      </c>
      <c r="AJ757" s="125" t="str">
        <f t="shared" si="307"/>
        <v/>
      </c>
      <c r="AK757" s="125" t="str">
        <f t="shared" si="308"/>
        <v/>
      </c>
      <c r="AL757" s="125" t="str">
        <f t="shared" si="309"/>
        <v/>
      </c>
      <c r="AM757" s="126">
        <f t="shared" ca="1" si="310"/>
        <v>315.81433758480284</v>
      </c>
      <c r="AN757" s="342">
        <f t="shared" ca="1" si="311"/>
        <v>315.81433758480284</v>
      </c>
      <c r="AO757" s="290"/>
      <c r="AP757" s="503" t="str">
        <f t="shared" si="312"/>
        <v/>
      </c>
      <c r="AQ757" s="504" t="str">
        <f t="shared" si="313"/>
        <v/>
      </c>
      <c r="AR757" s="504" t="str">
        <f t="shared" si="314"/>
        <v/>
      </c>
      <c r="AS757" s="504" t="str">
        <f t="shared" si="315"/>
        <v/>
      </c>
      <c r="AT757" s="504" t="str">
        <f t="shared" si="316"/>
        <v/>
      </c>
      <c r="AU757" s="504" t="str">
        <f t="shared" si="317"/>
        <v/>
      </c>
      <c r="AV757" s="504" t="str">
        <f t="shared" si="318"/>
        <v/>
      </c>
      <c r="AW757" s="504">
        <f t="shared" ca="1" si="319"/>
        <v>0</v>
      </c>
      <c r="AX757" s="507">
        <f t="shared" ca="1" si="320"/>
        <v>0</v>
      </c>
      <c r="AY757" s="290"/>
    </row>
    <row r="758" spans="1:51" x14ac:dyDescent="0.35">
      <c r="A758" s="290"/>
      <c r="B758" s="620" t="s">
        <v>3435</v>
      </c>
      <c r="C758" s="621" t="s">
        <v>3381</v>
      </c>
      <c r="D758" s="395" t="s">
        <v>254</v>
      </c>
      <c r="E758" s="395"/>
      <c r="F758" s="622" t="s">
        <v>119</v>
      </c>
      <c r="G758" s="622">
        <v>150</v>
      </c>
      <c r="H758" s="622"/>
      <c r="I758" s="622" t="s">
        <v>1002</v>
      </c>
      <c r="J758" s="623"/>
      <c r="K758" s="624">
        <v>116.47</v>
      </c>
      <c r="L758" s="396"/>
      <c r="M758" s="139">
        <f t="shared" ref="M758" si="343">IFERROR(L758*J758,0)</f>
        <v>0</v>
      </c>
      <c r="N758" s="140">
        <f t="shared" si="321"/>
        <v>223.80441171865309</v>
      </c>
      <c r="O758" s="337">
        <f t="shared" si="322"/>
        <v>26066.499832871523</v>
      </c>
      <c r="P758" s="109">
        <v>1</v>
      </c>
      <c r="Q758" s="143">
        <f t="shared" si="323"/>
        <v>26066.499832871523</v>
      </c>
      <c r="R758" s="111">
        <v>0.13</v>
      </c>
      <c r="S758" s="139">
        <f t="shared" si="324"/>
        <v>29455.144811144819</v>
      </c>
      <c r="T758" s="428">
        <v>1</v>
      </c>
      <c r="U758" s="147">
        <f t="shared" si="325"/>
        <v>0</v>
      </c>
      <c r="V758" s="290"/>
      <c r="W758" s="625"/>
      <c r="X758" s="397"/>
      <c r="Y758" s="397"/>
      <c r="Z758" s="397"/>
      <c r="AA758" s="397"/>
      <c r="AB758" s="397"/>
      <c r="AC758" s="397"/>
      <c r="AD758" s="398" t="s">
        <v>115</v>
      </c>
      <c r="AE758" s="296"/>
      <c r="AF758" s="124" t="str">
        <f t="shared" si="303"/>
        <v/>
      </c>
      <c r="AG758" s="125" t="str">
        <f t="shared" si="304"/>
        <v/>
      </c>
      <c r="AH758" s="125" t="str">
        <f t="shared" si="305"/>
        <v/>
      </c>
      <c r="AI758" s="125" t="str">
        <f t="shared" si="306"/>
        <v/>
      </c>
      <c r="AJ758" s="125" t="str">
        <f t="shared" si="307"/>
        <v/>
      </c>
      <c r="AK758" s="125" t="str">
        <f t="shared" si="308"/>
        <v/>
      </c>
      <c r="AL758" s="125" t="str">
        <f t="shared" si="309"/>
        <v/>
      </c>
      <c r="AM758" s="126">
        <f t="shared" ca="1" si="310"/>
        <v>315.81433758480284</v>
      </c>
      <c r="AN758" s="342">
        <f t="shared" ca="1" si="311"/>
        <v>315.81433758480284</v>
      </c>
      <c r="AO758" s="290"/>
      <c r="AP758" s="503" t="str">
        <f t="shared" si="312"/>
        <v/>
      </c>
      <c r="AQ758" s="504" t="str">
        <f t="shared" si="313"/>
        <v/>
      </c>
      <c r="AR758" s="504" t="str">
        <f t="shared" si="314"/>
        <v/>
      </c>
      <c r="AS758" s="504" t="str">
        <f t="shared" si="315"/>
        <v/>
      </c>
      <c r="AT758" s="504" t="str">
        <f t="shared" si="316"/>
        <v/>
      </c>
      <c r="AU758" s="504" t="str">
        <f t="shared" si="317"/>
        <v/>
      </c>
      <c r="AV758" s="504" t="str">
        <f t="shared" si="318"/>
        <v/>
      </c>
      <c r="AW758" s="504">
        <f t="shared" ca="1" si="319"/>
        <v>0</v>
      </c>
      <c r="AX758" s="507">
        <f t="shared" ca="1" si="320"/>
        <v>0</v>
      </c>
      <c r="AY758" s="290"/>
    </row>
    <row r="759" spans="1:51" x14ac:dyDescent="0.35">
      <c r="A759" s="290"/>
      <c r="B759" s="620" t="s">
        <v>3436</v>
      </c>
      <c r="C759" s="621" t="s">
        <v>3382</v>
      </c>
      <c r="D759" s="395" t="s">
        <v>254</v>
      </c>
      <c r="E759" s="395"/>
      <c r="F759" s="622" t="s">
        <v>119</v>
      </c>
      <c r="G759" s="622">
        <v>150</v>
      </c>
      <c r="H759" s="622"/>
      <c r="I759" s="622" t="s">
        <v>1002</v>
      </c>
      <c r="J759" s="623"/>
      <c r="K759" s="624">
        <v>164.89</v>
      </c>
      <c r="L759" s="396"/>
      <c r="M759" s="139">
        <v>0</v>
      </c>
      <c r="N759" s="140">
        <f t="shared" si="321"/>
        <v>223.80441171865309</v>
      </c>
      <c r="O759" s="337">
        <f t="shared" si="322"/>
        <v>36903.109448288706</v>
      </c>
      <c r="P759" s="109">
        <v>1</v>
      </c>
      <c r="Q759" s="143">
        <f t="shared" si="323"/>
        <v>36903.109448288706</v>
      </c>
      <c r="R759" s="111">
        <v>0.13</v>
      </c>
      <c r="S759" s="139">
        <f t="shared" si="324"/>
        <v>41700.513676566232</v>
      </c>
      <c r="T759" s="428">
        <v>1</v>
      </c>
      <c r="U759" s="147">
        <f t="shared" si="325"/>
        <v>0</v>
      </c>
      <c r="V759" s="290"/>
      <c r="W759" s="625"/>
      <c r="X759" s="397"/>
      <c r="Y759" s="397"/>
      <c r="Z759" s="397"/>
      <c r="AA759" s="397"/>
      <c r="AB759" s="397"/>
      <c r="AC759" s="397"/>
      <c r="AD759" s="398" t="s">
        <v>115</v>
      </c>
      <c r="AE759" s="296"/>
      <c r="AF759" s="124" t="str">
        <f t="shared" si="303"/>
        <v/>
      </c>
      <c r="AG759" s="125" t="str">
        <f t="shared" si="304"/>
        <v/>
      </c>
      <c r="AH759" s="125" t="str">
        <f t="shared" si="305"/>
        <v/>
      </c>
      <c r="AI759" s="125" t="str">
        <f t="shared" si="306"/>
        <v/>
      </c>
      <c r="AJ759" s="125" t="str">
        <f t="shared" si="307"/>
        <v/>
      </c>
      <c r="AK759" s="125" t="str">
        <f t="shared" si="308"/>
        <v/>
      </c>
      <c r="AL759" s="125" t="str">
        <f t="shared" si="309"/>
        <v/>
      </c>
      <c r="AM759" s="126">
        <f t="shared" ca="1" si="310"/>
        <v>315.81433758480284</v>
      </c>
      <c r="AN759" s="342">
        <f t="shared" ca="1" si="311"/>
        <v>315.81433758480284</v>
      </c>
      <c r="AO759" s="290"/>
      <c r="AP759" s="503" t="str">
        <f t="shared" si="312"/>
        <v/>
      </c>
      <c r="AQ759" s="504" t="str">
        <f t="shared" si="313"/>
        <v/>
      </c>
      <c r="AR759" s="504" t="str">
        <f t="shared" si="314"/>
        <v/>
      </c>
      <c r="AS759" s="504" t="str">
        <f t="shared" si="315"/>
        <v/>
      </c>
      <c r="AT759" s="504" t="str">
        <f t="shared" si="316"/>
        <v/>
      </c>
      <c r="AU759" s="504" t="str">
        <f t="shared" si="317"/>
        <v/>
      </c>
      <c r="AV759" s="504" t="str">
        <f t="shared" si="318"/>
        <v/>
      </c>
      <c r="AW759" s="504">
        <f t="shared" ca="1" si="319"/>
        <v>0</v>
      </c>
      <c r="AX759" s="507">
        <f t="shared" ca="1" si="320"/>
        <v>0</v>
      </c>
      <c r="AY759" s="290"/>
    </row>
    <row r="760" spans="1:51" x14ac:dyDescent="0.35">
      <c r="A760" s="290"/>
      <c r="B760" s="620" t="s">
        <v>3437</v>
      </c>
      <c r="C760" s="621" t="s">
        <v>3383</v>
      </c>
      <c r="D760" s="395" t="s">
        <v>254</v>
      </c>
      <c r="E760" s="395"/>
      <c r="F760" s="622" t="s">
        <v>119</v>
      </c>
      <c r="G760" s="622">
        <v>100</v>
      </c>
      <c r="H760" s="622"/>
      <c r="I760" s="622" t="s">
        <v>1001</v>
      </c>
      <c r="J760" s="623"/>
      <c r="K760" s="624">
        <v>266.27999999999997</v>
      </c>
      <c r="L760" s="396"/>
      <c r="M760" s="139">
        <f t="shared" ref="M760" si="344">IFERROR(L760*J760,0)</f>
        <v>0</v>
      </c>
      <c r="N760" s="140">
        <f t="shared" si="321"/>
        <v>185.71625249098463</v>
      </c>
      <c r="O760" s="337">
        <f t="shared" si="322"/>
        <v>49452.523713299379</v>
      </c>
      <c r="P760" s="109">
        <v>1</v>
      </c>
      <c r="Q760" s="143">
        <f t="shared" si="323"/>
        <v>49452.523713299379</v>
      </c>
      <c r="R760" s="111">
        <v>0.13</v>
      </c>
      <c r="S760" s="139">
        <f t="shared" si="324"/>
        <v>55881.351796028292</v>
      </c>
      <c r="T760" s="428">
        <v>1</v>
      </c>
      <c r="U760" s="147">
        <f t="shared" si="325"/>
        <v>0</v>
      </c>
      <c r="V760" s="290"/>
      <c r="W760" s="625"/>
      <c r="X760" s="397"/>
      <c r="Y760" s="397"/>
      <c r="Z760" s="397"/>
      <c r="AA760" s="397"/>
      <c r="AB760" s="397"/>
      <c r="AC760" s="397"/>
      <c r="AD760" s="398" t="s">
        <v>115</v>
      </c>
      <c r="AE760" s="296"/>
      <c r="AF760" s="124" t="str">
        <f t="shared" si="303"/>
        <v/>
      </c>
      <c r="AG760" s="125" t="str">
        <f t="shared" si="304"/>
        <v/>
      </c>
      <c r="AH760" s="125" t="str">
        <f t="shared" si="305"/>
        <v/>
      </c>
      <c r="AI760" s="125" t="str">
        <f t="shared" si="306"/>
        <v/>
      </c>
      <c r="AJ760" s="125" t="str">
        <f t="shared" si="307"/>
        <v/>
      </c>
      <c r="AK760" s="125" t="str">
        <f t="shared" si="308"/>
        <v/>
      </c>
      <c r="AL760" s="125" t="str">
        <f t="shared" si="309"/>
        <v/>
      </c>
      <c r="AM760" s="126">
        <f t="shared" ca="1" si="310"/>
        <v>315.81433758480284</v>
      </c>
      <c r="AN760" s="342">
        <f t="shared" ca="1" si="311"/>
        <v>315.81433758480284</v>
      </c>
      <c r="AO760" s="290"/>
      <c r="AP760" s="503" t="str">
        <f t="shared" si="312"/>
        <v/>
      </c>
      <c r="AQ760" s="504" t="str">
        <f t="shared" si="313"/>
        <v/>
      </c>
      <c r="AR760" s="504" t="str">
        <f t="shared" si="314"/>
        <v/>
      </c>
      <c r="AS760" s="504" t="str">
        <f t="shared" si="315"/>
        <v/>
      </c>
      <c r="AT760" s="504" t="str">
        <f t="shared" si="316"/>
        <v/>
      </c>
      <c r="AU760" s="504" t="str">
        <f t="shared" si="317"/>
        <v/>
      </c>
      <c r="AV760" s="504" t="str">
        <f t="shared" si="318"/>
        <v/>
      </c>
      <c r="AW760" s="504">
        <f t="shared" ca="1" si="319"/>
        <v>0</v>
      </c>
      <c r="AX760" s="507">
        <f t="shared" ca="1" si="320"/>
        <v>0</v>
      </c>
      <c r="AY760" s="290"/>
    </row>
    <row r="761" spans="1:51" x14ac:dyDescent="0.35">
      <c r="A761" s="290"/>
      <c r="B761" s="620" t="s">
        <v>3438</v>
      </c>
      <c r="C761" s="621" t="s">
        <v>3384</v>
      </c>
      <c r="D761" s="395" t="s">
        <v>254</v>
      </c>
      <c r="E761" s="395"/>
      <c r="F761" s="622" t="s">
        <v>119</v>
      </c>
      <c r="G761" s="622">
        <v>100</v>
      </c>
      <c r="H761" s="622"/>
      <c r="I761" s="622" t="s">
        <v>1001</v>
      </c>
      <c r="J761" s="623"/>
      <c r="K761" s="624">
        <v>77.760000000000005</v>
      </c>
      <c r="L761" s="396"/>
      <c r="M761" s="139">
        <v>0</v>
      </c>
      <c r="N761" s="140">
        <f t="shared" si="321"/>
        <v>185.71625249098463</v>
      </c>
      <c r="O761" s="337">
        <f t="shared" si="322"/>
        <v>14441.295793698966</v>
      </c>
      <c r="P761" s="109">
        <v>1</v>
      </c>
      <c r="Q761" s="143">
        <f t="shared" si="323"/>
        <v>14441.295793698966</v>
      </c>
      <c r="R761" s="111">
        <v>0.13</v>
      </c>
      <c r="S761" s="139">
        <f t="shared" si="324"/>
        <v>16318.664246879831</v>
      </c>
      <c r="T761" s="428">
        <v>1</v>
      </c>
      <c r="U761" s="147">
        <f t="shared" si="325"/>
        <v>0</v>
      </c>
      <c r="V761" s="290"/>
      <c r="W761" s="625"/>
      <c r="X761" s="397"/>
      <c r="Y761" s="397"/>
      <c r="Z761" s="397"/>
      <c r="AA761" s="397"/>
      <c r="AB761" s="397"/>
      <c r="AC761" s="397"/>
      <c r="AD761" s="398" t="s">
        <v>115</v>
      </c>
      <c r="AE761" s="296"/>
      <c r="AF761" s="124" t="str">
        <f t="shared" si="303"/>
        <v/>
      </c>
      <c r="AG761" s="125" t="str">
        <f t="shared" si="304"/>
        <v/>
      </c>
      <c r="AH761" s="125" t="str">
        <f t="shared" si="305"/>
        <v/>
      </c>
      <c r="AI761" s="125" t="str">
        <f t="shared" si="306"/>
        <v/>
      </c>
      <c r="AJ761" s="125" t="str">
        <f t="shared" si="307"/>
        <v/>
      </c>
      <c r="AK761" s="125" t="str">
        <f t="shared" si="308"/>
        <v/>
      </c>
      <c r="AL761" s="125" t="str">
        <f t="shared" si="309"/>
        <v/>
      </c>
      <c r="AM761" s="126">
        <f t="shared" ca="1" si="310"/>
        <v>315.81433758480284</v>
      </c>
      <c r="AN761" s="342">
        <f t="shared" ca="1" si="311"/>
        <v>315.81433758480284</v>
      </c>
      <c r="AO761" s="290"/>
      <c r="AP761" s="503" t="str">
        <f t="shared" si="312"/>
        <v/>
      </c>
      <c r="AQ761" s="504" t="str">
        <f t="shared" si="313"/>
        <v/>
      </c>
      <c r="AR761" s="504" t="str">
        <f t="shared" si="314"/>
        <v/>
      </c>
      <c r="AS761" s="504" t="str">
        <f t="shared" si="315"/>
        <v/>
      </c>
      <c r="AT761" s="504" t="str">
        <f t="shared" si="316"/>
        <v/>
      </c>
      <c r="AU761" s="504" t="str">
        <f t="shared" si="317"/>
        <v/>
      </c>
      <c r="AV761" s="504" t="str">
        <f t="shared" si="318"/>
        <v/>
      </c>
      <c r="AW761" s="504">
        <f t="shared" ca="1" si="319"/>
        <v>0</v>
      </c>
      <c r="AX761" s="507">
        <f t="shared" ca="1" si="320"/>
        <v>0</v>
      </c>
      <c r="AY761" s="290"/>
    </row>
    <row r="762" spans="1:51" x14ac:dyDescent="0.35">
      <c r="A762" s="290"/>
      <c r="B762" s="620" t="s">
        <v>3439</v>
      </c>
      <c r="C762" s="621" t="s">
        <v>3385</v>
      </c>
      <c r="D762" s="395" t="s">
        <v>254</v>
      </c>
      <c r="E762" s="395"/>
      <c r="F762" s="622" t="s">
        <v>119</v>
      </c>
      <c r="G762" s="622">
        <v>100</v>
      </c>
      <c r="H762" s="622"/>
      <c r="I762" s="622" t="s">
        <v>1001</v>
      </c>
      <c r="J762" s="623"/>
      <c r="K762" s="624">
        <v>207.67</v>
      </c>
      <c r="L762" s="396"/>
      <c r="M762" s="139">
        <f t="shared" ref="M762" si="345">IFERROR(L762*J762,0)</f>
        <v>0</v>
      </c>
      <c r="N762" s="140">
        <f t="shared" si="321"/>
        <v>185.71625249098463</v>
      </c>
      <c r="O762" s="337">
        <f t="shared" si="322"/>
        <v>38567.694154802775</v>
      </c>
      <c r="P762" s="109">
        <v>1</v>
      </c>
      <c r="Q762" s="143">
        <f t="shared" si="323"/>
        <v>38567.694154802775</v>
      </c>
      <c r="R762" s="111">
        <v>0.13</v>
      </c>
      <c r="S762" s="139">
        <f t="shared" si="324"/>
        <v>43581.494394927133</v>
      </c>
      <c r="T762" s="428">
        <v>1</v>
      </c>
      <c r="U762" s="147">
        <f t="shared" si="325"/>
        <v>0</v>
      </c>
      <c r="V762" s="290"/>
      <c r="W762" s="625"/>
      <c r="X762" s="397"/>
      <c r="Y762" s="397"/>
      <c r="Z762" s="397"/>
      <c r="AA762" s="397"/>
      <c r="AB762" s="397"/>
      <c r="AC762" s="397"/>
      <c r="AD762" s="398" t="s">
        <v>115</v>
      </c>
      <c r="AE762" s="296"/>
      <c r="AF762" s="124" t="str">
        <f t="shared" si="303"/>
        <v/>
      </c>
      <c r="AG762" s="125" t="str">
        <f t="shared" si="304"/>
        <v/>
      </c>
      <c r="AH762" s="125" t="str">
        <f t="shared" si="305"/>
        <v/>
      </c>
      <c r="AI762" s="125" t="str">
        <f t="shared" si="306"/>
        <v/>
      </c>
      <c r="AJ762" s="125" t="str">
        <f t="shared" si="307"/>
        <v/>
      </c>
      <c r="AK762" s="125" t="str">
        <f t="shared" si="308"/>
        <v/>
      </c>
      <c r="AL762" s="125" t="str">
        <f t="shared" si="309"/>
        <v/>
      </c>
      <c r="AM762" s="126">
        <f t="shared" ca="1" si="310"/>
        <v>315.81433758480284</v>
      </c>
      <c r="AN762" s="342">
        <f t="shared" ca="1" si="311"/>
        <v>315.81433758480284</v>
      </c>
      <c r="AO762" s="290"/>
      <c r="AP762" s="503" t="str">
        <f t="shared" si="312"/>
        <v/>
      </c>
      <c r="AQ762" s="504" t="str">
        <f t="shared" si="313"/>
        <v/>
      </c>
      <c r="AR762" s="504" t="str">
        <f t="shared" si="314"/>
        <v/>
      </c>
      <c r="AS762" s="504" t="str">
        <f t="shared" si="315"/>
        <v/>
      </c>
      <c r="AT762" s="504" t="str">
        <f t="shared" si="316"/>
        <v/>
      </c>
      <c r="AU762" s="504" t="str">
        <f t="shared" si="317"/>
        <v/>
      </c>
      <c r="AV762" s="504" t="str">
        <f t="shared" si="318"/>
        <v/>
      </c>
      <c r="AW762" s="504">
        <f t="shared" ca="1" si="319"/>
        <v>0</v>
      </c>
      <c r="AX762" s="507">
        <f t="shared" ca="1" si="320"/>
        <v>0</v>
      </c>
      <c r="AY762" s="290"/>
    </row>
    <row r="763" spans="1:51" x14ac:dyDescent="0.35">
      <c r="A763" s="290"/>
      <c r="B763" s="620" t="s">
        <v>3440</v>
      </c>
      <c r="C763" s="621" t="s">
        <v>3386</v>
      </c>
      <c r="D763" s="395" t="s">
        <v>254</v>
      </c>
      <c r="E763" s="395"/>
      <c r="F763" s="622" t="s">
        <v>119</v>
      </c>
      <c r="G763" s="622">
        <v>100</v>
      </c>
      <c r="H763" s="622"/>
      <c r="I763" s="622" t="s">
        <v>1001</v>
      </c>
      <c r="J763" s="623"/>
      <c r="K763" s="624">
        <v>134.77000000000001</v>
      </c>
      <c r="L763" s="396"/>
      <c r="M763" s="139">
        <v>0</v>
      </c>
      <c r="N763" s="140">
        <f t="shared" si="321"/>
        <v>185.71625249098463</v>
      </c>
      <c r="O763" s="337">
        <f t="shared" si="322"/>
        <v>25028.979348209999</v>
      </c>
      <c r="P763" s="109">
        <v>1</v>
      </c>
      <c r="Q763" s="143">
        <f t="shared" si="323"/>
        <v>25028.979348209999</v>
      </c>
      <c r="R763" s="111">
        <v>0.13</v>
      </c>
      <c r="S763" s="139">
        <f t="shared" si="324"/>
        <v>28282.746663477297</v>
      </c>
      <c r="T763" s="428">
        <v>1</v>
      </c>
      <c r="U763" s="147">
        <f t="shared" si="325"/>
        <v>0</v>
      </c>
      <c r="V763" s="290"/>
      <c r="W763" s="625"/>
      <c r="X763" s="397"/>
      <c r="Y763" s="397"/>
      <c r="Z763" s="397"/>
      <c r="AA763" s="397"/>
      <c r="AB763" s="397"/>
      <c r="AC763" s="397"/>
      <c r="AD763" s="398" t="s">
        <v>115</v>
      </c>
      <c r="AE763" s="296"/>
      <c r="AF763" s="124" t="str">
        <f t="shared" si="303"/>
        <v/>
      </c>
      <c r="AG763" s="125" t="str">
        <f t="shared" si="304"/>
        <v/>
      </c>
      <c r="AH763" s="125" t="str">
        <f t="shared" si="305"/>
        <v/>
      </c>
      <c r="AI763" s="125" t="str">
        <f t="shared" si="306"/>
        <v/>
      </c>
      <c r="AJ763" s="125" t="str">
        <f t="shared" si="307"/>
        <v/>
      </c>
      <c r="AK763" s="125" t="str">
        <f t="shared" si="308"/>
        <v/>
      </c>
      <c r="AL763" s="125" t="str">
        <f t="shared" si="309"/>
        <v/>
      </c>
      <c r="AM763" s="126">
        <f t="shared" ca="1" si="310"/>
        <v>315.81433758480284</v>
      </c>
      <c r="AN763" s="342">
        <f t="shared" ca="1" si="311"/>
        <v>315.81433758480284</v>
      </c>
      <c r="AO763" s="290"/>
      <c r="AP763" s="503" t="str">
        <f t="shared" si="312"/>
        <v/>
      </c>
      <c r="AQ763" s="504" t="str">
        <f t="shared" si="313"/>
        <v/>
      </c>
      <c r="AR763" s="504" t="str">
        <f t="shared" si="314"/>
        <v/>
      </c>
      <c r="AS763" s="504" t="str">
        <f t="shared" si="315"/>
        <v/>
      </c>
      <c r="AT763" s="504" t="str">
        <f t="shared" si="316"/>
        <v/>
      </c>
      <c r="AU763" s="504" t="str">
        <f t="shared" si="317"/>
        <v/>
      </c>
      <c r="AV763" s="504" t="str">
        <f t="shared" si="318"/>
        <v/>
      </c>
      <c r="AW763" s="504">
        <f t="shared" ca="1" si="319"/>
        <v>0</v>
      </c>
      <c r="AX763" s="507">
        <f t="shared" ca="1" si="320"/>
        <v>0</v>
      </c>
      <c r="AY763" s="290"/>
    </row>
    <row r="764" spans="1:51" x14ac:dyDescent="0.35">
      <c r="A764" s="290"/>
      <c r="B764" s="620" t="s">
        <v>3441</v>
      </c>
      <c r="C764" s="621" t="s">
        <v>3387</v>
      </c>
      <c r="D764" s="395" t="s">
        <v>254</v>
      </c>
      <c r="E764" s="395"/>
      <c r="F764" s="622" t="s">
        <v>119</v>
      </c>
      <c r="G764" s="622">
        <v>100</v>
      </c>
      <c r="H764" s="622"/>
      <c r="I764" s="622" t="s">
        <v>1001</v>
      </c>
      <c r="J764" s="623"/>
      <c r="K764" s="624">
        <v>269.91000000000003</v>
      </c>
      <c r="L764" s="396"/>
      <c r="M764" s="139">
        <f t="shared" ref="M764" si="346">IFERROR(L764*J764,0)</f>
        <v>0</v>
      </c>
      <c r="N764" s="140">
        <f t="shared" si="321"/>
        <v>185.71625249098463</v>
      </c>
      <c r="O764" s="337">
        <f t="shared" si="322"/>
        <v>50126.673709841663</v>
      </c>
      <c r="P764" s="109">
        <v>1</v>
      </c>
      <c r="Q764" s="143">
        <f t="shared" si="323"/>
        <v>50126.673709841663</v>
      </c>
      <c r="R764" s="111">
        <v>0.13</v>
      </c>
      <c r="S764" s="139">
        <f t="shared" si="324"/>
        <v>56643.141292121072</v>
      </c>
      <c r="T764" s="428">
        <v>1</v>
      </c>
      <c r="U764" s="147">
        <f t="shared" si="325"/>
        <v>0</v>
      </c>
      <c r="V764" s="290"/>
      <c r="W764" s="625"/>
      <c r="X764" s="397"/>
      <c r="Y764" s="397"/>
      <c r="Z764" s="397"/>
      <c r="AA764" s="397"/>
      <c r="AB764" s="397"/>
      <c r="AC764" s="397"/>
      <c r="AD764" s="398" t="s">
        <v>115</v>
      </c>
      <c r="AE764" s="296"/>
      <c r="AF764" s="124" t="str">
        <f t="shared" si="303"/>
        <v/>
      </c>
      <c r="AG764" s="125" t="str">
        <f t="shared" si="304"/>
        <v/>
      </c>
      <c r="AH764" s="125" t="str">
        <f t="shared" si="305"/>
        <v/>
      </c>
      <c r="AI764" s="125" t="str">
        <f t="shared" si="306"/>
        <v/>
      </c>
      <c r="AJ764" s="125" t="str">
        <f t="shared" si="307"/>
        <v/>
      </c>
      <c r="AK764" s="125" t="str">
        <f t="shared" si="308"/>
        <v/>
      </c>
      <c r="AL764" s="125" t="str">
        <f t="shared" si="309"/>
        <v/>
      </c>
      <c r="AM764" s="126">
        <f t="shared" ca="1" si="310"/>
        <v>315.81433758480284</v>
      </c>
      <c r="AN764" s="342">
        <f t="shared" ca="1" si="311"/>
        <v>315.81433758480284</v>
      </c>
      <c r="AO764" s="290"/>
      <c r="AP764" s="503" t="str">
        <f t="shared" si="312"/>
        <v/>
      </c>
      <c r="AQ764" s="504" t="str">
        <f t="shared" si="313"/>
        <v/>
      </c>
      <c r="AR764" s="504" t="str">
        <f t="shared" si="314"/>
        <v/>
      </c>
      <c r="AS764" s="504" t="str">
        <f t="shared" si="315"/>
        <v/>
      </c>
      <c r="AT764" s="504" t="str">
        <f t="shared" si="316"/>
        <v/>
      </c>
      <c r="AU764" s="504" t="str">
        <f t="shared" si="317"/>
        <v/>
      </c>
      <c r="AV764" s="504" t="str">
        <f t="shared" si="318"/>
        <v/>
      </c>
      <c r="AW764" s="504">
        <f t="shared" ca="1" si="319"/>
        <v>0</v>
      </c>
      <c r="AX764" s="507">
        <f t="shared" ca="1" si="320"/>
        <v>0</v>
      </c>
      <c r="AY764" s="290"/>
    </row>
    <row r="765" spans="1:51" x14ac:dyDescent="0.35">
      <c r="A765" s="290"/>
      <c r="B765" s="620" t="s">
        <v>3442</v>
      </c>
      <c r="C765" s="621" t="s">
        <v>3388</v>
      </c>
      <c r="D765" s="395" t="s">
        <v>254</v>
      </c>
      <c r="E765" s="395"/>
      <c r="F765" s="622" t="s">
        <v>119</v>
      </c>
      <c r="G765" s="622">
        <v>100</v>
      </c>
      <c r="H765" s="622"/>
      <c r="I765" s="622" t="s">
        <v>1001</v>
      </c>
      <c r="J765" s="623"/>
      <c r="K765" s="624">
        <v>165.56</v>
      </c>
      <c r="L765" s="396"/>
      <c r="M765" s="139">
        <v>0</v>
      </c>
      <c r="N765" s="140">
        <f t="shared" si="321"/>
        <v>185.71625249098463</v>
      </c>
      <c r="O765" s="337">
        <f t="shared" si="322"/>
        <v>30747.182762407414</v>
      </c>
      <c r="P765" s="109">
        <v>1</v>
      </c>
      <c r="Q765" s="143">
        <f t="shared" si="323"/>
        <v>30747.182762407414</v>
      </c>
      <c r="R765" s="111">
        <v>0.13</v>
      </c>
      <c r="S765" s="139">
        <f t="shared" si="324"/>
        <v>34744.316521520377</v>
      </c>
      <c r="T765" s="428">
        <v>1</v>
      </c>
      <c r="U765" s="147">
        <f t="shared" si="325"/>
        <v>0</v>
      </c>
      <c r="V765" s="290"/>
      <c r="W765" s="625"/>
      <c r="X765" s="397"/>
      <c r="Y765" s="397"/>
      <c r="Z765" s="397"/>
      <c r="AA765" s="397"/>
      <c r="AB765" s="397"/>
      <c r="AC765" s="397"/>
      <c r="AD765" s="398" t="s">
        <v>115</v>
      </c>
      <c r="AE765" s="296"/>
      <c r="AF765" s="124" t="str">
        <f t="shared" si="303"/>
        <v/>
      </c>
      <c r="AG765" s="125" t="str">
        <f t="shared" si="304"/>
        <v/>
      </c>
      <c r="AH765" s="125" t="str">
        <f t="shared" si="305"/>
        <v/>
      </c>
      <c r="AI765" s="125" t="str">
        <f t="shared" si="306"/>
        <v/>
      </c>
      <c r="AJ765" s="125" t="str">
        <f t="shared" si="307"/>
        <v/>
      </c>
      <c r="AK765" s="125" t="str">
        <f t="shared" si="308"/>
        <v/>
      </c>
      <c r="AL765" s="125" t="str">
        <f t="shared" si="309"/>
        <v/>
      </c>
      <c r="AM765" s="126">
        <f t="shared" ca="1" si="310"/>
        <v>315.81433758480284</v>
      </c>
      <c r="AN765" s="342">
        <f t="shared" ca="1" si="311"/>
        <v>315.81433758480284</v>
      </c>
      <c r="AO765" s="290"/>
      <c r="AP765" s="503" t="str">
        <f t="shared" si="312"/>
        <v/>
      </c>
      <c r="AQ765" s="504" t="str">
        <f t="shared" si="313"/>
        <v/>
      </c>
      <c r="AR765" s="504" t="str">
        <f t="shared" si="314"/>
        <v/>
      </c>
      <c r="AS765" s="504" t="str">
        <f t="shared" si="315"/>
        <v/>
      </c>
      <c r="AT765" s="504" t="str">
        <f t="shared" si="316"/>
        <v/>
      </c>
      <c r="AU765" s="504" t="str">
        <f t="shared" si="317"/>
        <v/>
      </c>
      <c r="AV765" s="504" t="str">
        <f t="shared" si="318"/>
        <v/>
      </c>
      <c r="AW765" s="504">
        <f t="shared" ca="1" si="319"/>
        <v>0</v>
      </c>
      <c r="AX765" s="507">
        <f t="shared" ca="1" si="320"/>
        <v>0</v>
      </c>
      <c r="AY765" s="290"/>
    </row>
    <row r="766" spans="1:51" x14ac:dyDescent="0.35">
      <c r="A766" s="290"/>
      <c r="B766" s="620" t="s">
        <v>3443</v>
      </c>
      <c r="C766" s="621" t="s">
        <v>3389</v>
      </c>
      <c r="D766" s="395" t="s">
        <v>254</v>
      </c>
      <c r="E766" s="395"/>
      <c r="F766" s="622" t="s">
        <v>119</v>
      </c>
      <c r="G766" s="622">
        <v>100</v>
      </c>
      <c r="H766" s="622"/>
      <c r="I766" s="622" t="s">
        <v>1001</v>
      </c>
      <c r="J766" s="623"/>
      <c r="K766" s="624">
        <v>349.34</v>
      </c>
      <c r="L766" s="396"/>
      <c r="M766" s="139">
        <f t="shared" ref="M766" si="347">IFERROR(L766*J766,0)</f>
        <v>0</v>
      </c>
      <c r="N766" s="140">
        <f t="shared" si="321"/>
        <v>185.71625249098463</v>
      </c>
      <c r="O766" s="337">
        <f t="shared" si="322"/>
        <v>64878.115645200567</v>
      </c>
      <c r="P766" s="109">
        <v>1</v>
      </c>
      <c r="Q766" s="143">
        <f t="shared" si="323"/>
        <v>64878.115645200567</v>
      </c>
      <c r="R766" s="111">
        <v>0.13</v>
      </c>
      <c r="S766" s="139">
        <f t="shared" si="324"/>
        <v>73312.270679076639</v>
      </c>
      <c r="T766" s="428">
        <v>1</v>
      </c>
      <c r="U766" s="147">
        <f t="shared" si="325"/>
        <v>0</v>
      </c>
      <c r="V766" s="290"/>
      <c r="W766" s="625"/>
      <c r="X766" s="397"/>
      <c r="Y766" s="397"/>
      <c r="Z766" s="397"/>
      <c r="AA766" s="397"/>
      <c r="AB766" s="397"/>
      <c r="AC766" s="397"/>
      <c r="AD766" s="398" t="s">
        <v>115</v>
      </c>
      <c r="AE766" s="296"/>
      <c r="AF766" s="124" t="str">
        <f t="shared" si="303"/>
        <v/>
      </c>
      <c r="AG766" s="125" t="str">
        <f t="shared" si="304"/>
        <v/>
      </c>
      <c r="AH766" s="125" t="str">
        <f t="shared" si="305"/>
        <v/>
      </c>
      <c r="AI766" s="125" t="str">
        <f t="shared" si="306"/>
        <v/>
      </c>
      <c r="AJ766" s="125" t="str">
        <f t="shared" si="307"/>
        <v/>
      </c>
      <c r="AK766" s="125" t="str">
        <f t="shared" si="308"/>
        <v/>
      </c>
      <c r="AL766" s="125" t="str">
        <f t="shared" si="309"/>
        <v/>
      </c>
      <c r="AM766" s="126">
        <f t="shared" ca="1" si="310"/>
        <v>315.81433758480284</v>
      </c>
      <c r="AN766" s="342">
        <f t="shared" ca="1" si="311"/>
        <v>315.81433758480284</v>
      </c>
      <c r="AO766" s="290"/>
      <c r="AP766" s="503" t="str">
        <f t="shared" si="312"/>
        <v/>
      </c>
      <c r="AQ766" s="504" t="str">
        <f t="shared" si="313"/>
        <v/>
      </c>
      <c r="AR766" s="504" t="str">
        <f t="shared" si="314"/>
        <v/>
      </c>
      <c r="AS766" s="504" t="str">
        <f t="shared" si="315"/>
        <v/>
      </c>
      <c r="AT766" s="504" t="str">
        <f t="shared" si="316"/>
        <v/>
      </c>
      <c r="AU766" s="504" t="str">
        <f t="shared" si="317"/>
        <v/>
      </c>
      <c r="AV766" s="504" t="str">
        <f t="shared" si="318"/>
        <v/>
      </c>
      <c r="AW766" s="504">
        <f t="shared" ca="1" si="319"/>
        <v>0</v>
      </c>
      <c r="AX766" s="507">
        <f t="shared" ca="1" si="320"/>
        <v>0</v>
      </c>
      <c r="AY766" s="290"/>
    </row>
    <row r="767" spans="1:51" x14ac:dyDescent="0.35">
      <c r="A767" s="290"/>
      <c r="B767" s="620" t="s">
        <v>3444</v>
      </c>
      <c r="C767" s="621" t="s">
        <v>3390</v>
      </c>
      <c r="D767" s="395" t="s">
        <v>254</v>
      </c>
      <c r="E767" s="395"/>
      <c r="F767" s="622" t="s">
        <v>119</v>
      </c>
      <c r="G767" s="622">
        <v>100</v>
      </c>
      <c r="H767" s="622"/>
      <c r="I767" s="622" t="s">
        <v>1001</v>
      </c>
      <c r="J767" s="623"/>
      <c r="K767" s="624">
        <v>158.25</v>
      </c>
      <c r="L767" s="396"/>
      <c r="M767" s="139">
        <v>0</v>
      </c>
      <c r="N767" s="140">
        <f t="shared" si="321"/>
        <v>185.71625249098463</v>
      </c>
      <c r="O767" s="337">
        <f t="shared" si="322"/>
        <v>29389.596956698319</v>
      </c>
      <c r="P767" s="109">
        <v>1</v>
      </c>
      <c r="Q767" s="143">
        <f t="shared" si="323"/>
        <v>29389.596956698319</v>
      </c>
      <c r="R767" s="111">
        <v>0.13</v>
      </c>
      <c r="S767" s="139">
        <f t="shared" si="324"/>
        <v>33210.244561069099</v>
      </c>
      <c r="T767" s="428">
        <v>1</v>
      </c>
      <c r="U767" s="147">
        <f t="shared" si="325"/>
        <v>0</v>
      </c>
      <c r="V767" s="290"/>
      <c r="W767" s="625"/>
      <c r="X767" s="397"/>
      <c r="Y767" s="397"/>
      <c r="Z767" s="397"/>
      <c r="AA767" s="397"/>
      <c r="AB767" s="397"/>
      <c r="AC767" s="397"/>
      <c r="AD767" s="398" t="s">
        <v>115</v>
      </c>
      <c r="AE767" s="296"/>
      <c r="AF767" s="124" t="str">
        <f t="shared" si="303"/>
        <v/>
      </c>
      <c r="AG767" s="125" t="str">
        <f t="shared" si="304"/>
        <v/>
      </c>
      <c r="AH767" s="125" t="str">
        <f t="shared" si="305"/>
        <v/>
      </c>
      <c r="AI767" s="125" t="str">
        <f t="shared" si="306"/>
        <v/>
      </c>
      <c r="AJ767" s="125" t="str">
        <f t="shared" si="307"/>
        <v/>
      </c>
      <c r="AK767" s="125" t="str">
        <f t="shared" si="308"/>
        <v/>
      </c>
      <c r="AL767" s="125" t="str">
        <f t="shared" si="309"/>
        <v/>
      </c>
      <c r="AM767" s="126">
        <f t="shared" ca="1" si="310"/>
        <v>315.81433758480284</v>
      </c>
      <c r="AN767" s="342">
        <f t="shared" ca="1" si="311"/>
        <v>315.81433758480284</v>
      </c>
      <c r="AO767" s="290"/>
      <c r="AP767" s="503" t="str">
        <f t="shared" si="312"/>
        <v/>
      </c>
      <c r="AQ767" s="504" t="str">
        <f t="shared" si="313"/>
        <v/>
      </c>
      <c r="AR767" s="504" t="str">
        <f t="shared" si="314"/>
        <v/>
      </c>
      <c r="AS767" s="504" t="str">
        <f t="shared" si="315"/>
        <v/>
      </c>
      <c r="AT767" s="504" t="str">
        <f t="shared" si="316"/>
        <v/>
      </c>
      <c r="AU767" s="504" t="str">
        <f t="shared" si="317"/>
        <v/>
      </c>
      <c r="AV767" s="504" t="str">
        <f t="shared" si="318"/>
        <v/>
      </c>
      <c r="AW767" s="504">
        <f t="shared" ca="1" si="319"/>
        <v>0</v>
      </c>
      <c r="AX767" s="507">
        <f t="shared" ca="1" si="320"/>
        <v>0</v>
      </c>
      <c r="AY767" s="290"/>
    </row>
    <row r="768" spans="1:51" x14ac:dyDescent="0.35">
      <c r="A768" s="290"/>
      <c r="B768" s="620" t="s">
        <v>3445</v>
      </c>
      <c r="C768" s="621" t="s">
        <v>3391</v>
      </c>
      <c r="D768" s="395" t="s">
        <v>254</v>
      </c>
      <c r="E768" s="395"/>
      <c r="F768" s="622" t="s">
        <v>119</v>
      </c>
      <c r="G768" s="622">
        <v>100</v>
      </c>
      <c r="H768" s="622"/>
      <c r="I768" s="622" t="s">
        <v>1001</v>
      </c>
      <c r="J768" s="623"/>
      <c r="K768" s="624">
        <v>336.69</v>
      </c>
      <c r="L768" s="396"/>
      <c r="M768" s="139">
        <f t="shared" ref="M768" si="348">IFERROR(L768*J768,0)</f>
        <v>0</v>
      </c>
      <c r="N768" s="140">
        <f t="shared" si="321"/>
        <v>185.71625249098463</v>
      </c>
      <c r="O768" s="337">
        <f t="shared" si="322"/>
        <v>62528.805051189614</v>
      </c>
      <c r="P768" s="109">
        <v>1</v>
      </c>
      <c r="Q768" s="143">
        <f t="shared" si="323"/>
        <v>62528.805051189614</v>
      </c>
      <c r="R768" s="111">
        <v>0.13</v>
      </c>
      <c r="S768" s="139">
        <f t="shared" si="324"/>
        <v>70657.549707844257</v>
      </c>
      <c r="T768" s="428">
        <v>1</v>
      </c>
      <c r="U768" s="147">
        <f t="shared" si="325"/>
        <v>0</v>
      </c>
      <c r="V768" s="290"/>
      <c r="W768" s="625"/>
      <c r="X768" s="397"/>
      <c r="Y768" s="397"/>
      <c r="Z768" s="397"/>
      <c r="AA768" s="397"/>
      <c r="AB768" s="397"/>
      <c r="AC768" s="397"/>
      <c r="AD768" s="398" t="s">
        <v>115</v>
      </c>
      <c r="AE768" s="296"/>
      <c r="AF768" s="124" t="str">
        <f t="shared" si="303"/>
        <v/>
      </c>
      <c r="AG768" s="125" t="str">
        <f t="shared" si="304"/>
        <v/>
      </c>
      <c r="AH768" s="125" t="str">
        <f t="shared" si="305"/>
        <v/>
      </c>
      <c r="AI768" s="125" t="str">
        <f t="shared" si="306"/>
        <v/>
      </c>
      <c r="AJ768" s="125" t="str">
        <f t="shared" si="307"/>
        <v/>
      </c>
      <c r="AK768" s="125" t="str">
        <f t="shared" si="308"/>
        <v/>
      </c>
      <c r="AL768" s="125" t="str">
        <f t="shared" si="309"/>
        <v/>
      </c>
      <c r="AM768" s="126">
        <f t="shared" ca="1" si="310"/>
        <v>315.81433758480284</v>
      </c>
      <c r="AN768" s="342">
        <f t="shared" ca="1" si="311"/>
        <v>315.81433758480284</v>
      </c>
      <c r="AO768" s="290"/>
      <c r="AP768" s="503" t="str">
        <f t="shared" si="312"/>
        <v/>
      </c>
      <c r="AQ768" s="504" t="str">
        <f t="shared" si="313"/>
        <v/>
      </c>
      <c r="AR768" s="504" t="str">
        <f t="shared" si="314"/>
        <v/>
      </c>
      <c r="AS768" s="504" t="str">
        <f t="shared" si="315"/>
        <v/>
      </c>
      <c r="AT768" s="504" t="str">
        <f t="shared" si="316"/>
        <v/>
      </c>
      <c r="AU768" s="504" t="str">
        <f t="shared" si="317"/>
        <v/>
      </c>
      <c r="AV768" s="504" t="str">
        <f t="shared" si="318"/>
        <v/>
      </c>
      <c r="AW768" s="504">
        <f t="shared" ca="1" si="319"/>
        <v>0</v>
      </c>
      <c r="AX768" s="507">
        <f t="shared" ca="1" si="320"/>
        <v>0</v>
      </c>
      <c r="AY768" s="290"/>
    </row>
    <row r="769" spans="1:51" x14ac:dyDescent="0.35">
      <c r="A769" s="290"/>
      <c r="B769" s="620" t="s">
        <v>3446</v>
      </c>
      <c r="C769" s="621" t="s">
        <v>3392</v>
      </c>
      <c r="D769" s="395" t="s">
        <v>254</v>
      </c>
      <c r="E769" s="395"/>
      <c r="F769" s="622" t="s">
        <v>119</v>
      </c>
      <c r="G769" s="622">
        <v>100</v>
      </c>
      <c r="H769" s="622"/>
      <c r="I769" s="622" t="s">
        <v>1001</v>
      </c>
      <c r="J769" s="623"/>
      <c r="K769" s="624">
        <v>193.47</v>
      </c>
      <c r="L769" s="396"/>
      <c r="M769" s="139">
        <v>0</v>
      </c>
      <c r="N769" s="140">
        <f t="shared" si="321"/>
        <v>185.71625249098463</v>
      </c>
      <c r="O769" s="337">
        <f t="shared" si="322"/>
        <v>35930.523369430797</v>
      </c>
      <c r="P769" s="109">
        <v>1</v>
      </c>
      <c r="Q769" s="143">
        <f t="shared" si="323"/>
        <v>35930.523369430797</v>
      </c>
      <c r="R769" s="111">
        <v>0.13</v>
      </c>
      <c r="S769" s="139">
        <f t="shared" si="324"/>
        <v>40601.491407456801</v>
      </c>
      <c r="T769" s="428">
        <v>1</v>
      </c>
      <c r="U769" s="147">
        <f t="shared" si="325"/>
        <v>0</v>
      </c>
      <c r="V769" s="290"/>
      <c r="W769" s="625"/>
      <c r="X769" s="397"/>
      <c r="Y769" s="397"/>
      <c r="Z769" s="397"/>
      <c r="AA769" s="397"/>
      <c r="AB769" s="397"/>
      <c r="AC769" s="397"/>
      <c r="AD769" s="398" t="s">
        <v>115</v>
      </c>
      <c r="AE769" s="296"/>
      <c r="AF769" s="124" t="str">
        <f t="shared" si="303"/>
        <v/>
      </c>
      <c r="AG769" s="125" t="str">
        <f t="shared" si="304"/>
        <v/>
      </c>
      <c r="AH769" s="125" t="str">
        <f t="shared" si="305"/>
        <v/>
      </c>
      <c r="AI769" s="125" t="str">
        <f t="shared" si="306"/>
        <v/>
      </c>
      <c r="AJ769" s="125" t="str">
        <f t="shared" si="307"/>
        <v/>
      </c>
      <c r="AK769" s="125" t="str">
        <f t="shared" si="308"/>
        <v/>
      </c>
      <c r="AL769" s="125" t="str">
        <f t="shared" si="309"/>
        <v/>
      </c>
      <c r="AM769" s="126">
        <f t="shared" ca="1" si="310"/>
        <v>315.81433758480284</v>
      </c>
      <c r="AN769" s="342">
        <f t="shared" ca="1" si="311"/>
        <v>315.81433758480284</v>
      </c>
      <c r="AO769" s="290"/>
      <c r="AP769" s="503" t="str">
        <f t="shared" si="312"/>
        <v/>
      </c>
      <c r="AQ769" s="504" t="str">
        <f t="shared" si="313"/>
        <v/>
      </c>
      <c r="AR769" s="504" t="str">
        <f t="shared" si="314"/>
        <v/>
      </c>
      <c r="AS769" s="504" t="str">
        <f t="shared" si="315"/>
        <v/>
      </c>
      <c r="AT769" s="504" t="str">
        <f t="shared" si="316"/>
        <v/>
      </c>
      <c r="AU769" s="504" t="str">
        <f t="shared" si="317"/>
        <v/>
      </c>
      <c r="AV769" s="504" t="str">
        <f t="shared" si="318"/>
        <v/>
      </c>
      <c r="AW769" s="504">
        <f t="shared" ca="1" si="319"/>
        <v>0</v>
      </c>
      <c r="AX769" s="507">
        <f t="shared" ca="1" si="320"/>
        <v>0</v>
      </c>
      <c r="AY769" s="290"/>
    </row>
    <row r="770" spans="1:51" x14ac:dyDescent="0.35">
      <c r="A770" s="290"/>
      <c r="B770" s="620" t="s">
        <v>3447</v>
      </c>
      <c r="C770" s="621" t="s">
        <v>3393</v>
      </c>
      <c r="D770" s="395" t="s">
        <v>254</v>
      </c>
      <c r="E770" s="395"/>
      <c r="F770" s="622" t="s">
        <v>119</v>
      </c>
      <c r="G770" s="622">
        <v>100</v>
      </c>
      <c r="H770" s="622"/>
      <c r="I770" s="622" t="s">
        <v>1001</v>
      </c>
      <c r="J770" s="623"/>
      <c r="K770" s="624">
        <v>102.61</v>
      </c>
      <c r="L770" s="396"/>
      <c r="M770" s="139">
        <f t="shared" ref="M770" si="349">IFERROR(L770*J770,0)</f>
        <v>0</v>
      </c>
      <c r="N770" s="140">
        <f t="shared" si="321"/>
        <v>185.71625249098463</v>
      </c>
      <c r="O770" s="337">
        <f t="shared" si="322"/>
        <v>19056.344668099933</v>
      </c>
      <c r="P770" s="109">
        <v>1</v>
      </c>
      <c r="Q770" s="143">
        <f t="shared" si="323"/>
        <v>19056.344668099933</v>
      </c>
      <c r="R770" s="111">
        <v>0.13</v>
      </c>
      <c r="S770" s="139">
        <f t="shared" si="324"/>
        <v>21533.669474952923</v>
      </c>
      <c r="T770" s="428">
        <v>1</v>
      </c>
      <c r="U770" s="147">
        <f t="shared" si="325"/>
        <v>0</v>
      </c>
      <c r="V770" s="290"/>
      <c r="W770" s="625"/>
      <c r="X770" s="397"/>
      <c r="Y770" s="397"/>
      <c r="Z770" s="397"/>
      <c r="AA770" s="397"/>
      <c r="AB770" s="397"/>
      <c r="AC770" s="397"/>
      <c r="AD770" s="398" t="s">
        <v>115</v>
      </c>
      <c r="AE770" s="296"/>
      <c r="AF770" s="124" t="str">
        <f t="shared" si="303"/>
        <v/>
      </c>
      <c r="AG770" s="125" t="str">
        <f t="shared" si="304"/>
        <v/>
      </c>
      <c r="AH770" s="125" t="str">
        <f t="shared" si="305"/>
        <v/>
      </c>
      <c r="AI770" s="125" t="str">
        <f t="shared" si="306"/>
        <v/>
      </c>
      <c r="AJ770" s="125" t="str">
        <f t="shared" si="307"/>
        <v/>
      </c>
      <c r="AK770" s="125" t="str">
        <f t="shared" si="308"/>
        <v/>
      </c>
      <c r="AL770" s="125" t="str">
        <f t="shared" si="309"/>
        <v/>
      </c>
      <c r="AM770" s="126">
        <f t="shared" ca="1" si="310"/>
        <v>315.81433758480284</v>
      </c>
      <c r="AN770" s="342">
        <f t="shared" ca="1" si="311"/>
        <v>315.81433758480284</v>
      </c>
      <c r="AO770" s="290"/>
      <c r="AP770" s="503" t="str">
        <f t="shared" si="312"/>
        <v/>
      </c>
      <c r="AQ770" s="504" t="str">
        <f t="shared" si="313"/>
        <v/>
      </c>
      <c r="AR770" s="504" t="str">
        <f t="shared" si="314"/>
        <v/>
      </c>
      <c r="AS770" s="504" t="str">
        <f t="shared" si="315"/>
        <v/>
      </c>
      <c r="AT770" s="504" t="str">
        <f t="shared" si="316"/>
        <v/>
      </c>
      <c r="AU770" s="504" t="str">
        <f t="shared" si="317"/>
        <v/>
      </c>
      <c r="AV770" s="504" t="str">
        <f t="shared" si="318"/>
        <v/>
      </c>
      <c r="AW770" s="504">
        <f t="shared" ca="1" si="319"/>
        <v>0</v>
      </c>
      <c r="AX770" s="507">
        <f t="shared" ca="1" si="320"/>
        <v>0</v>
      </c>
      <c r="AY770" s="290"/>
    </row>
    <row r="771" spans="1:51" x14ac:dyDescent="0.35">
      <c r="A771" s="290"/>
      <c r="B771" s="620" t="s">
        <v>3448</v>
      </c>
      <c r="C771" s="621" t="s">
        <v>3394</v>
      </c>
      <c r="D771" s="395" t="s">
        <v>254</v>
      </c>
      <c r="E771" s="395"/>
      <c r="F771" s="622" t="s">
        <v>119</v>
      </c>
      <c r="G771" s="622">
        <v>100</v>
      </c>
      <c r="H771" s="622"/>
      <c r="I771" s="622" t="s">
        <v>1001</v>
      </c>
      <c r="J771" s="623"/>
      <c r="K771" s="624">
        <v>128.87</v>
      </c>
      <c r="L771" s="396"/>
      <c r="M771" s="139">
        <v>0</v>
      </c>
      <c r="N771" s="140">
        <f t="shared" si="321"/>
        <v>185.71625249098463</v>
      </c>
      <c r="O771" s="337">
        <f t="shared" si="322"/>
        <v>23933.253458513191</v>
      </c>
      <c r="P771" s="109">
        <v>1</v>
      </c>
      <c r="Q771" s="143">
        <f t="shared" si="323"/>
        <v>23933.253458513191</v>
      </c>
      <c r="R771" s="111">
        <v>0.13</v>
      </c>
      <c r="S771" s="139">
        <f t="shared" si="324"/>
        <v>27044.576408119901</v>
      </c>
      <c r="T771" s="428">
        <v>1</v>
      </c>
      <c r="U771" s="147">
        <f t="shared" si="325"/>
        <v>0</v>
      </c>
      <c r="V771" s="290"/>
      <c r="W771" s="625"/>
      <c r="X771" s="397"/>
      <c r="Y771" s="397"/>
      <c r="Z771" s="397"/>
      <c r="AA771" s="397"/>
      <c r="AB771" s="397"/>
      <c r="AC771" s="397"/>
      <c r="AD771" s="398" t="s">
        <v>115</v>
      </c>
      <c r="AE771" s="296"/>
      <c r="AF771" s="124" t="str">
        <f t="shared" si="303"/>
        <v/>
      </c>
      <c r="AG771" s="125" t="str">
        <f t="shared" si="304"/>
        <v/>
      </c>
      <c r="AH771" s="125" t="str">
        <f t="shared" si="305"/>
        <v/>
      </c>
      <c r="AI771" s="125" t="str">
        <f t="shared" si="306"/>
        <v/>
      </c>
      <c r="AJ771" s="125" t="str">
        <f t="shared" si="307"/>
        <v/>
      </c>
      <c r="AK771" s="125" t="str">
        <f t="shared" si="308"/>
        <v/>
      </c>
      <c r="AL771" s="125" t="str">
        <f t="shared" si="309"/>
        <v/>
      </c>
      <c r="AM771" s="126">
        <f t="shared" ca="1" si="310"/>
        <v>315.81433758480284</v>
      </c>
      <c r="AN771" s="342">
        <f t="shared" ca="1" si="311"/>
        <v>315.81433758480284</v>
      </c>
      <c r="AO771" s="290"/>
      <c r="AP771" s="503" t="str">
        <f t="shared" si="312"/>
        <v/>
      </c>
      <c r="AQ771" s="504" t="str">
        <f t="shared" si="313"/>
        <v/>
      </c>
      <c r="AR771" s="504" t="str">
        <f t="shared" si="314"/>
        <v/>
      </c>
      <c r="AS771" s="504" t="str">
        <f t="shared" si="315"/>
        <v/>
      </c>
      <c r="AT771" s="504" t="str">
        <f t="shared" si="316"/>
        <v/>
      </c>
      <c r="AU771" s="504" t="str">
        <f t="shared" si="317"/>
        <v/>
      </c>
      <c r="AV771" s="504" t="str">
        <f t="shared" si="318"/>
        <v/>
      </c>
      <c r="AW771" s="504">
        <f t="shared" ca="1" si="319"/>
        <v>0</v>
      </c>
      <c r="AX771" s="507">
        <f t="shared" ca="1" si="320"/>
        <v>0</v>
      </c>
      <c r="AY771" s="290"/>
    </row>
    <row r="772" spans="1:51" x14ac:dyDescent="0.35">
      <c r="A772" s="290"/>
      <c r="B772" s="620" t="s">
        <v>3449</v>
      </c>
      <c r="C772" s="621" t="s">
        <v>3395</v>
      </c>
      <c r="D772" s="395" t="s">
        <v>254</v>
      </c>
      <c r="E772" s="395"/>
      <c r="F772" s="622" t="s">
        <v>119</v>
      </c>
      <c r="G772" s="622">
        <v>100</v>
      </c>
      <c r="H772" s="622"/>
      <c r="I772" s="622" t="s">
        <v>1001</v>
      </c>
      <c r="J772" s="623"/>
      <c r="K772" s="624">
        <v>23.7</v>
      </c>
      <c r="L772" s="396"/>
      <c r="M772" s="139">
        <f t="shared" ref="M772" si="350">IFERROR(L772*J772,0)</f>
        <v>0</v>
      </c>
      <c r="N772" s="140">
        <f t="shared" si="321"/>
        <v>185.71625249098463</v>
      </c>
      <c r="O772" s="337">
        <f t="shared" si="322"/>
        <v>4401.475184036336</v>
      </c>
      <c r="P772" s="109">
        <v>1</v>
      </c>
      <c r="Q772" s="143">
        <f t="shared" si="323"/>
        <v>4401.475184036336</v>
      </c>
      <c r="R772" s="111">
        <v>0.13</v>
      </c>
      <c r="S772" s="139">
        <f t="shared" si="324"/>
        <v>4973.6669579610589</v>
      </c>
      <c r="T772" s="428">
        <v>1</v>
      </c>
      <c r="U772" s="147">
        <f t="shared" si="325"/>
        <v>0</v>
      </c>
      <c r="V772" s="290"/>
      <c r="W772" s="625"/>
      <c r="X772" s="397"/>
      <c r="Y772" s="397"/>
      <c r="Z772" s="397"/>
      <c r="AA772" s="397"/>
      <c r="AB772" s="397"/>
      <c r="AC772" s="397"/>
      <c r="AD772" s="398" t="s">
        <v>115</v>
      </c>
      <c r="AE772" s="296"/>
      <c r="AF772" s="124" t="str">
        <f t="shared" si="303"/>
        <v/>
      </c>
      <c r="AG772" s="125" t="str">
        <f t="shared" si="304"/>
        <v/>
      </c>
      <c r="AH772" s="125" t="str">
        <f t="shared" si="305"/>
        <v/>
      </c>
      <c r="AI772" s="125" t="str">
        <f t="shared" si="306"/>
        <v/>
      </c>
      <c r="AJ772" s="125" t="str">
        <f t="shared" si="307"/>
        <v/>
      </c>
      <c r="AK772" s="125" t="str">
        <f t="shared" si="308"/>
        <v/>
      </c>
      <c r="AL772" s="125" t="str">
        <f t="shared" si="309"/>
        <v/>
      </c>
      <c r="AM772" s="126">
        <f t="shared" ca="1" si="310"/>
        <v>315.81433758480284</v>
      </c>
      <c r="AN772" s="342">
        <f t="shared" ca="1" si="311"/>
        <v>315.81433758480284</v>
      </c>
      <c r="AO772" s="290"/>
      <c r="AP772" s="503" t="str">
        <f t="shared" si="312"/>
        <v/>
      </c>
      <c r="AQ772" s="504" t="str">
        <f t="shared" si="313"/>
        <v/>
      </c>
      <c r="AR772" s="504" t="str">
        <f t="shared" si="314"/>
        <v/>
      </c>
      <c r="AS772" s="504" t="str">
        <f t="shared" si="315"/>
        <v/>
      </c>
      <c r="AT772" s="504" t="str">
        <f t="shared" si="316"/>
        <v/>
      </c>
      <c r="AU772" s="504" t="str">
        <f t="shared" si="317"/>
        <v/>
      </c>
      <c r="AV772" s="504" t="str">
        <f t="shared" si="318"/>
        <v/>
      </c>
      <c r="AW772" s="504">
        <f t="shared" ca="1" si="319"/>
        <v>0</v>
      </c>
      <c r="AX772" s="507">
        <f t="shared" ca="1" si="320"/>
        <v>0</v>
      </c>
      <c r="AY772" s="290"/>
    </row>
    <row r="773" spans="1:51" x14ac:dyDescent="0.35">
      <c r="A773" s="290"/>
      <c r="B773" s="620" t="s">
        <v>3450</v>
      </c>
      <c r="C773" s="621" t="s">
        <v>3396</v>
      </c>
      <c r="D773" s="395" t="s">
        <v>254</v>
      </c>
      <c r="E773" s="395"/>
      <c r="F773" s="622" t="s">
        <v>119</v>
      </c>
      <c r="G773" s="622">
        <v>100</v>
      </c>
      <c r="H773" s="622"/>
      <c r="I773" s="622" t="s">
        <v>1001</v>
      </c>
      <c r="J773" s="623"/>
      <c r="K773" s="624">
        <v>106.76</v>
      </c>
      <c r="L773" s="396"/>
      <c r="M773" s="139">
        <v>0</v>
      </c>
      <c r="N773" s="140">
        <f t="shared" si="321"/>
        <v>185.71625249098463</v>
      </c>
      <c r="O773" s="337">
        <f t="shared" si="322"/>
        <v>19827.06711593752</v>
      </c>
      <c r="P773" s="109">
        <v>1</v>
      </c>
      <c r="Q773" s="143">
        <f t="shared" si="323"/>
        <v>19827.06711593752</v>
      </c>
      <c r="R773" s="111">
        <v>0.13</v>
      </c>
      <c r="S773" s="139">
        <f t="shared" si="324"/>
        <v>22404.585841009393</v>
      </c>
      <c r="T773" s="428">
        <v>1</v>
      </c>
      <c r="U773" s="147">
        <f t="shared" si="325"/>
        <v>0</v>
      </c>
      <c r="V773" s="290"/>
      <c r="W773" s="625"/>
      <c r="X773" s="397"/>
      <c r="Y773" s="397"/>
      <c r="Z773" s="397"/>
      <c r="AA773" s="397"/>
      <c r="AB773" s="397"/>
      <c r="AC773" s="397"/>
      <c r="AD773" s="398" t="s">
        <v>115</v>
      </c>
      <c r="AE773" s="296"/>
      <c r="AF773" s="124" t="str">
        <f t="shared" si="303"/>
        <v/>
      </c>
      <c r="AG773" s="125" t="str">
        <f t="shared" si="304"/>
        <v/>
      </c>
      <c r="AH773" s="125" t="str">
        <f t="shared" si="305"/>
        <v/>
      </c>
      <c r="AI773" s="125" t="str">
        <f t="shared" si="306"/>
        <v/>
      </c>
      <c r="AJ773" s="125" t="str">
        <f t="shared" si="307"/>
        <v/>
      </c>
      <c r="AK773" s="125" t="str">
        <f t="shared" si="308"/>
        <v/>
      </c>
      <c r="AL773" s="125" t="str">
        <f t="shared" si="309"/>
        <v/>
      </c>
      <c r="AM773" s="126">
        <f t="shared" ca="1" si="310"/>
        <v>315.81433758480284</v>
      </c>
      <c r="AN773" s="342">
        <f t="shared" ca="1" si="311"/>
        <v>315.81433758480284</v>
      </c>
      <c r="AO773" s="290"/>
      <c r="AP773" s="503" t="str">
        <f t="shared" si="312"/>
        <v/>
      </c>
      <c r="AQ773" s="504" t="str">
        <f t="shared" si="313"/>
        <v/>
      </c>
      <c r="AR773" s="504" t="str">
        <f t="shared" si="314"/>
        <v/>
      </c>
      <c r="AS773" s="504" t="str">
        <f t="shared" si="315"/>
        <v/>
      </c>
      <c r="AT773" s="504" t="str">
        <f t="shared" si="316"/>
        <v/>
      </c>
      <c r="AU773" s="504" t="str">
        <f t="shared" si="317"/>
        <v/>
      </c>
      <c r="AV773" s="504" t="str">
        <f t="shared" si="318"/>
        <v/>
      </c>
      <c r="AW773" s="504">
        <f t="shared" ca="1" si="319"/>
        <v>0</v>
      </c>
      <c r="AX773" s="507">
        <f t="shared" ca="1" si="320"/>
        <v>0</v>
      </c>
      <c r="AY773" s="290"/>
    </row>
    <row r="774" spans="1:51" x14ac:dyDescent="0.35">
      <c r="A774" s="290"/>
      <c r="B774" s="620" t="s">
        <v>3451</v>
      </c>
      <c r="C774" s="621" t="s">
        <v>3397</v>
      </c>
      <c r="D774" s="395" t="s">
        <v>254</v>
      </c>
      <c r="E774" s="395"/>
      <c r="F774" s="622" t="s">
        <v>119</v>
      </c>
      <c r="G774" s="622">
        <v>100</v>
      </c>
      <c r="H774" s="622"/>
      <c r="I774" s="622" t="s">
        <v>1001</v>
      </c>
      <c r="J774" s="623"/>
      <c r="K774" s="624">
        <v>29.89</v>
      </c>
      <c r="L774" s="396"/>
      <c r="M774" s="139">
        <f t="shared" ref="M774" si="351">IFERROR(L774*J774,0)</f>
        <v>0</v>
      </c>
      <c r="N774" s="140">
        <f t="shared" si="321"/>
        <v>185.71625249098463</v>
      </c>
      <c r="O774" s="337">
        <f t="shared" si="322"/>
        <v>5551.0587869555311</v>
      </c>
      <c r="P774" s="109">
        <v>1</v>
      </c>
      <c r="Q774" s="143">
        <f t="shared" si="323"/>
        <v>5551.0587869555311</v>
      </c>
      <c r="R774" s="111">
        <v>0.13</v>
      </c>
      <c r="S774" s="139">
        <f t="shared" si="324"/>
        <v>6272.6964292597495</v>
      </c>
      <c r="T774" s="428">
        <v>1</v>
      </c>
      <c r="U774" s="147">
        <f t="shared" si="325"/>
        <v>0</v>
      </c>
      <c r="V774" s="290"/>
      <c r="W774" s="625"/>
      <c r="X774" s="397"/>
      <c r="Y774" s="397"/>
      <c r="Z774" s="397"/>
      <c r="AA774" s="397"/>
      <c r="AB774" s="397"/>
      <c r="AC774" s="397"/>
      <c r="AD774" s="398" t="s">
        <v>115</v>
      </c>
      <c r="AE774" s="296"/>
      <c r="AF774" s="124" t="str">
        <f t="shared" si="303"/>
        <v/>
      </c>
      <c r="AG774" s="125" t="str">
        <f t="shared" si="304"/>
        <v/>
      </c>
      <c r="AH774" s="125" t="str">
        <f t="shared" si="305"/>
        <v/>
      </c>
      <c r="AI774" s="125" t="str">
        <f t="shared" si="306"/>
        <v/>
      </c>
      <c r="AJ774" s="125" t="str">
        <f t="shared" si="307"/>
        <v/>
      </c>
      <c r="AK774" s="125" t="str">
        <f t="shared" si="308"/>
        <v/>
      </c>
      <c r="AL774" s="125" t="str">
        <f t="shared" si="309"/>
        <v/>
      </c>
      <c r="AM774" s="126">
        <f t="shared" ca="1" si="310"/>
        <v>315.81433758480284</v>
      </c>
      <c r="AN774" s="342">
        <f t="shared" ca="1" si="311"/>
        <v>315.81433758480284</v>
      </c>
      <c r="AO774" s="290"/>
      <c r="AP774" s="503" t="str">
        <f t="shared" si="312"/>
        <v/>
      </c>
      <c r="AQ774" s="504" t="str">
        <f t="shared" si="313"/>
        <v/>
      </c>
      <c r="AR774" s="504" t="str">
        <f t="shared" si="314"/>
        <v/>
      </c>
      <c r="AS774" s="504" t="str">
        <f t="shared" si="315"/>
        <v/>
      </c>
      <c r="AT774" s="504" t="str">
        <f t="shared" si="316"/>
        <v/>
      </c>
      <c r="AU774" s="504" t="str">
        <f t="shared" si="317"/>
        <v/>
      </c>
      <c r="AV774" s="504" t="str">
        <f t="shared" si="318"/>
        <v/>
      </c>
      <c r="AW774" s="504">
        <f t="shared" ca="1" si="319"/>
        <v>0</v>
      </c>
      <c r="AX774" s="507">
        <f t="shared" ca="1" si="320"/>
        <v>0</v>
      </c>
      <c r="AY774" s="290"/>
    </row>
    <row r="775" spans="1:51" x14ac:dyDescent="0.35">
      <c r="A775" s="290"/>
      <c r="B775" s="620" t="s">
        <v>3452</v>
      </c>
      <c r="C775" s="621" t="s">
        <v>3398</v>
      </c>
      <c r="D775" s="395" t="s">
        <v>254</v>
      </c>
      <c r="E775" s="395"/>
      <c r="F775" s="622" t="s">
        <v>119</v>
      </c>
      <c r="G775" s="622">
        <v>100</v>
      </c>
      <c r="H775" s="622"/>
      <c r="I775" s="622" t="s">
        <v>1001</v>
      </c>
      <c r="J775" s="623"/>
      <c r="K775" s="624">
        <v>237.4</v>
      </c>
      <c r="L775" s="396"/>
      <c r="M775" s="139">
        <v>0</v>
      </c>
      <c r="N775" s="140">
        <f t="shared" si="321"/>
        <v>185.71625249098463</v>
      </c>
      <c r="O775" s="337">
        <f t="shared" si="322"/>
        <v>44089.038341359752</v>
      </c>
      <c r="P775" s="109">
        <v>1</v>
      </c>
      <c r="Q775" s="143">
        <f t="shared" si="323"/>
        <v>44089.038341359752</v>
      </c>
      <c r="R775" s="111">
        <v>0.13</v>
      </c>
      <c r="S775" s="139">
        <f t="shared" si="324"/>
        <v>49820.613325736515</v>
      </c>
      <c r="T775" s="428">
        <v>1</v>
      </c>
      <c r="U775" s="147">
        <f t="shared" si="325"/>
        <v>0</v>
      </c>
      <c r="V775" s="290"/>
      <c r="W775" s="625"/>
      <c r="X775" s="397"/>
      <c r="Y775" s="397"/>
      <c r="Z775" s="397"/>
      <c r="AA775" s="397"/>
      <c r="AB775" s="397"/>
      <c r="AC775" s="397"/>
      <c r="AD775" s="398" t="s">
        <v>115</v>
      </c>
      <c r="AE775" s="296"/>
      <c r="AF775" s="124" t="str">
        <f t="shared" si="303"/>
        <v/>
      </c>
      <c r="AG775" s="125" t="str">
        <f t="shared" si="304"/>
        <v/>
      </c>
      <c r="AH775" s="125" t="str">
        <f t="shared" si="305"/>
        <v/>
      </c>
      <c r="AI775" s="125" t="str">
        <f t="shared" si="306"/>
        <v/>
      </c>
      <c r="AJ775" s="125" t="str">
        <f t="shared" si="307"/>
        <v/>
      </c>
      <c r="AK775" s="125" t="str">
        <f t="shared" si="308"/>
        <v/>
      </c>
      <c r="AL775" s="125" t="str">
        <f t="shared" si="309"/>
        <v/>
      </c>
      <c r="AM775" s="126">
        <f t="shared" ca="1" si="310"/>
        <v>315.81433758480284</v>
      </c>
      <c r="AN775" s="342">
        <f t="shared" ca="1" si="311"/>
        <v>315.81433758480284</v>
      </c>
      <c r="AO775" s="290"/>
      <c r="AP775" s="503" t="str">
        <f t="shared" si="312"/>
        <v/>
      </c>
      <c r="AQ775" s="504" t="str">
        <f t="shared" si="313"/>
        <v/>
      </c>
      <c r="AR775" s="504" t="str">
        <f t="shared" si="314"/>
        <v/>
      </c>
      <c r="AS775" s="504" t="str">
        <f t="shared" si="315"/>
        <v/>
      </c>
      <c r="AT775" s="504" t="str">
        <f t="shared" si="316"/>
        <v/>
      </c>
      <c r="AU775" s="504" t="str">
        <f t="shared" si="317"/>
        <v/>
      </c>
      <c r="AV775" s="504" t="str">
        <f t="shared" si="318"/>
        <v/>
      </c>
      <c r="AW775" s="504">
        <f t="shared" ca="1" si="319"/>
        <v>0</v>
      </c>
      <c r="AX775" s="507">
        <f t="shared" ca="1" si="320"/>
        <v>0</v>
      </c>
      <c r="AY775" s="290"/>
    </row>
    <row r="776" spans="1:51" x14ac:dyDescent="0.35">
      <c r="A776" s="290"/>
      <c r="B776" s="620" t="s">
        <v>3453</v>
      </c>
      <c r="C776" s="621" t="e">
        <v>#N/A</v>
      </c>
      <c r="D776" s="395" t="s">
        <v>873</v>
      </c>
      <c r="E776" s="395"/>
      <c r="F776" s="622" t="s">
        <v>3399</v>
      </c>
      <c r="G776" s="622">
        <v>125</v>
      </c>
      <c r="H776" s="622"/>
      <c r="I776" s="622" t="s">
        <v>3457</v>
      </c>
      <c r="J776" s="623"/>
      <c r="K776" s="624">
        <v>1206</v>
      </c>
      <c r="L776" s="396"/>
      <c r="M776" s="139">
        <f t="shared" ref="M776" si="352">IFERROR(L776*J776,0)</f>
        <v>0</v>
      </c>
      <c r="N776" s="140">
        <f t="shared" si="321"/>
        <v>185.71625249098463</v>
      </c>
      <c r="O776" s="337">
        <f t="shared" si="322"/>
        <v>223973.80050412746</v>
      </c>
      <c r="P776" s="109">
        <v>1</v>
      </c>
      <c r="Q776" s="143">
        <f t="shared" si="323"/>
        <v>223973.80050412746</v>
      </c>
      <c r="R776" s="111">
        <v>0.13</v>
      </c>
      <c r="S776" s="139">
        <f t="shared" si="324"/>
        <v>253090.394569664</v>
      </c>
      <c r="T776" s="428">
        <v>1</v>
      </c>
      <c r="U776" s="147">
        <f t="shared" si="325"/>
        <v>0</v>
      </c>
      <c r="V776" s="290"/>
      <c r="W776" s="625"/>
      <c r="X776" s="397"/>
      <c r="Y776" s="397"/>
      <c r="Z776" s="397"/>
      <c r="AA776" s="397"/>
      <c r="AB776" s="397"/>
      <c r="AC776" s="397"/>
      <c r="AD776" s="398" t="s">
        <v>115</v>
      </c>
      <c r="AE776" s="296"/>
      <c r="AF776" s="124" t="str">
        <f t="shared" si="303"/>
        <v/>
      </c>
      <c r="AG776" s="125" t="str">
        <f t="shared" si="304"/>
        <v/>
      </c>
      <c r="AH776" s="125" t="str">
        <f t="shared" si="305"/>
        <v/>
      </c>
      <c r="AI776" s="125" t="str">
        <f t="shared" si="306"/>
        <v/>
      </c>
      <c r="AJ776" s="125" t="str">
        <f t="shared" si="307"/>
        <v/>
      </c>
      <c r="AK776" s="125" t="str">
        <f t="shared" si="308"/>
        <v/>
      </c>
      <c r="AL776" s="125" t="str">
        <f t="shared" si="309"/>
        <v/>
      </c>
      <c r="AM776" s="126">
        <f t="shared" ca="1" si="310"/>
        <v>315.81433758480284</v>
      </c>
      <c r="AN776" s="342">
        <f t="shared" ca="1" si="311"/>
        <v>315.81433758480284</v>
      </c>
      <c r="AO776" s="290"/>
      <c r="AP776" s="503" t="str">
        <f t="shared" si="312"/>
        <v/>
      </c>
      <c r="AQ776" s="504" t="str">
        <f t="shared" si="313"/>
        <v/>
      </c>
      <c r="AR776" s="504" t="str">
        <f t="shared" si="314"/>
        <v/>
      </c>
      <c r="AS776" s="504" t="str">
        <f t="shared" si="315"/>
        <v/>
      </c>
      <c r="AT776" s="504" t="str">
        <f t="shared" si="316"/>
        <v/>
      </c>
      <c r="AU776" s="504" t="str">
        <f t="shared" si="317"/>
        <v/>
      </c>
      <c r="AV776" s="504" t="str">
        <f t="shared" si="318"/>
        <v/>
      </c>
      <c r="AW776" s="504">
        <f t="shared" ca="1" si="319"/>
        <v>0</v>
      </c>
      <c r="AX776" s="507">
        <f t="shared" ca="1" si="320"/>
        <v>0</v>
      </c>
      <c r="AY776" s="290"/>
    </row>
    <row r="777" spans="1:51" x14ac:dyDescent="0.35">
      <c r="A777" s="290"/>
      <c r="B777" s="620" t="s">
        <v>3454</v>
      </c>
      <c r="C777" s="621" t="e">
        <v>#N/A</v>
      </c>
      <c r="D777" s="395" t="s">
        <v>873</v>
      </c>
      <c r="E777" s="395"/>
      <c r="F777" s="622" t="s">
        <v>119</v>
      </c>
      <c r="G777" s="622">
        <v>100</v>
      </c>
      <c r="H777" s="622"/>
      <c r="I777" s="622" t="s">
        <v>1001</v>
      </c>
      <c r="J777" s="623"/>
      <c r="K777" s="624">
        <v>1044.9100000000001</v>
      </c>
      <c r="L777" s="396"/>
      <c r="M777" s="139">
        <v>0</v>
      </c>
      <c r="N777" s="140">
        <f t="shared" si="321"/>
        <v>185.71625249098463</v>
      </c>
      <c r="O777" s="337">
        <f t="shared" si="322"/>
        <v>194056.76939035478</v>
      </c>
      <c r="P777" s="109">
        <v>1</v>
      </c>
      <c r="Q777" s="143">
        <f t="shared" si="323"/>
        <v>194056.76939035478</v>
      </c>
      <c r="R777" s="111">
        <v>0.13</v>
      </c>
      <c r="S777" s="139">
        <f t="shared" si="324"/>
        <v>219284.14941110087</v>
      </c>
      <c r="T777" s="428">
        <v>1</v>
      </c>
      <c r="U777" s="147">
        <f t="shared" si="325"/>
        <v>0</v>
      </c>
      <c r="V777" s="290"/>
      <c r="W777" s="625"/>
      <c r="X777" s="397"/>
      <c r="Y777" s="397"/>
      <c r="Z777" s="397"/>
      <c r="AA777" s="397"/>
      <c r="AB777" s="397"/>
      <c r="AC777" s="397"/>
      <c r="AD777" s="398" t="s">
        <v>115</v>
      </c>
      <c r="AE777" s="296"/>
      <c r="AF777" s="124" t="str">
        <f t="shared" si="303"/>
        <v/>
      </c>
      <c r="AG777" s="125" t="str">
        <f t="shared" si="304"/>
        <v/>
      </c>
      <c r="AH777" s="125" t="str">
        <f t="shared" si="305"/>
        <v/>
      </c>
      <c r="AI777" s="125" t="str">
        <f t="shared" si="306"/>
        <v/>
      </c>
      <c r="AJ777" s="125" t="str">
        <f t="shared" si="307"/>
        <v/>
      </c>
      <c r="AK777" s="125" t="str">
        <f t="shared" si="308"/>
        <v/>
      </c>
      <c r="AL777" s="125" t="str">
        <f t="shared" si="309"/>
        <v/>
      </c>
      <c r="AM777" s="126">
        <f t="shared" ca="1" si="310"/>
        <v>315.81433758480284</v>
      </c>
      <c r="AN777" s="342">
        <f t="shared" ca="1" si="311"/>
        <v>315.81433758480284</v>
      </c>
      <c r="AO777" s="290"/>
      <c r="AP777" s="503" t="str">
        <f t="shared" si="312"/>
        <v/>
      </c>
      <c r="AQ777" s="504" t="str">
        <f t="shared" si="313"/>
        <v/>
      </c>
      <c r="AR777" s="504" t="str">
        <f t="shared" si="314"/>
        <v/>
      </c>
      <c r="AS777" s="504" t="str">
        <f t="shared" si="315"/>
        <v/>
      </c>
      <c r="AT777" s="504" t="str">
        <f t="shared" si="316"/>
        <v/>
      </c>
      <c r="AU777" s="504" t="str">
        <f t="shared" si="317"/>
        <v/>
      </c>
      <c r="AV777" s="504" t="str">
        <f t="shared" si="318"/>
        <v/>
      </c>
      <c r="AW777" s="504">
        <f t="shared" ca="1" si="319"/>
        <v>0</v>
      </c>
      <c r="AX777" s="507">
        <f t="shared" ca="1" si="320"/>
        <v>0</v>
      </c>
      <c r="AY777" s="290"/>
    </row>
    <row r="778" spans="1:51" ht="15" thickBot="1" x14ac:dyDescent="0.4">
      <c r="A778" s="290"/>
      <c r="B778" s="106"/>
      <c r="C778" s="446"/>
      <c r="D778" s="107"/>
      <c r="E778" s="107"/>
      <c r="F778" s="107"/>
      <c r="G778" s="107"/>
      <c r="H778" s="107"/>
      <c r="I778" s="107"/>
      <c r="J778" s="107"/>
      <c r="K778" s="107"/>
      <c r="L778" s="141" t="str">
        <f>IFERROR(VLOOKUP(H778,UR_N1,3,FALSE),"")</f>
        <v/>
      </c>
      <c r="M778" s="139"/>
      <c r="N778" s="142"/>
      <c r="O778" s="107"/>
      <c r="P778" s="110"/>
      <c r="Q778" s="144"/>
      <c r="R778" s="112"/>
      <c r="S778" s="145"/>
      <c r="T778" s="429"/>
      <c r="U778" s="148"/>
      <c r="V778" s="290"/>
      <c r="W778" s="118"/>
      <c r="X778" s="119"/>
      <c r="Y778" s="119"/>
      <c r="Z778" s="119"/>
      <c r="AA778" s="119"/>
      <c r="AB778" s="119"/>
      <c r="AC778" s="119"/>
      <c r="AD778" s="120"/>
      <c r="AE778" s="296"/>
      <c r="AF778" s="127" t="str">
        <f t="shared" si="280"/>
        <v/>
      </c>
      <c r="AG778" s="128" t="str">
        <f t="shared" si="281"/>
        <v/>
      </c>
      <c r="AH778" s="128" t="str">
        <f t="shared" si="282"/>
        <v/>
      </c>
      <c r="AI778" s="128" t="str">
        <f t="shared" si="283"/>
        <v/>
      </c>
      <c r="AJ778" s="128" t="str">
        <f t="shared" si="284"/>
        <v/>
      </c>
      <c r="AK778" s="128" t="str">
        <f t="shared" si="285"/>
        <v/>
      </c>
      <c r="AL778" s="128" t="str">
        <f t="shared" si="286"/>
        <v/>
      </c>
      <c r="AM778" s="129" t="str">
        <f t="shared" si="287"/>
        <v/>
      </c>
      <c r="AN778" s="342">
        <f t="shared" si="288"/>
        <v>0</v>
      </c>
      <c r="AO778" s="290"/>
      <c r="AP778" s="503" t="str">
        <f t="shared" si="289"/>
        <v/>
      </c>
      <c r="AQ778" s="504" t="str">
        <f t="shared" si="290"/>
        <v/>
      </c>
      <c r="AR778" s="504" t="str">
        <f t="shared" si="291"/>
        <v/>
      </c>
      <c r="AS778" s="504" t="str">
        <f t="shared" si="292"/>
        <v/>
      </c>
      <c r="AT778" s="504" t="str">
        <f t="shared" si="293"/>
        <v/>
      </c>
      <c r="AU778" s="504" t="str">
        <f t="shared" si="294"/>
        <v/>
      </c>
      <c r="AV778" s="504" t="str">
        <f t="shared" si="295"/>
        <v/>
      </c>
      <c r="AW778" s="504" t="str">
        <f t="shared" si="296"/>
        <v/>
      </c>
      <c r="AX778" s="507">
        <f t="shared" si="297"/>
        <v>0</v>
      </c>
      <c r="AY778" s="290"/>
    </row>
    <row r="779" spans="1:51" ht="15" thickBot="1" x14ac:dyDescent="0.4">
      <c r="A779" s="290"/>
      <c r="B779" s="290"/>
      <c r="C779" s="290"/>
      <c r="D779" s="290"/>
      <c r="E779" s="290"/>
      <c r="F779" s="290"/>
      <c r="G779" s="290"/>
      <c r="H779" s="290"/>
      <c r="I779" s="290"/>
      <c r="J779" s="290"/>
      <c r="K779" s="290"/>
      <c r="L779" s="290"/>
      <c r="M779" s="146">
        <f>SUBTOTAL(9,M9:M778)</f>
        <v>0</v>
      </c>
      <c r="N779" s="290"/>
      <c r="O779" s="146">
        <f>SUBTOTAL(9,O9:O778)</f>
        <v>257663029.47528225</v>
      </c>
      <c r="P779" s="290"/>
      <c r="Q779" s="146">
        <f>SUBTOTAL(9,Q9:Q778)</f>
        <v>257663029.47528225</v>
      </c>
      <c r="R779" s="290"/>
      <c r="S779" s="146">
        <f>SUBTOTAL(9,S9:S778)</f>
        <v>291159223.3070693</v>
      </c>
      <c r="T779" s="290"/>
      <c r="U779" s="146">
        <f>SUBTOTAL(9,U9:U778)</f>
        <v>173580427.38581562</v>
      </c>
      <c r="V779" s="290"/>
      <c r="W779" s="290"/>
      <c r="X779" s="290"/>
      <c r="Y779" s="290"/>
      <c r="Z779" s="290"/>
      <c r="AA779" s="290"/>
      <c r="AB779" s="290"/>
      <c r="AC779" s="290"/>
      <c r="AD779" s="290"/>
      <c r="AE779" s="290"/>
      <c r="AF779" s="290"/>
      <c r="AG779" s="290"/>
      <c r="AH779" s="290"/>
      <c r="AI779" s="290"/>
      <c r="AJ779" s="290"/>
      <c r="AK779" s="290"/>
      <c r="AL779" s="290"/>
      <c r="AM779" s="290"/>
      <c r="AN779" s="290"/>
      <c r="AO779" s="290"/>
      <c r="AP779" s="135">
        <f t="shared" ref="AP779:AX779" ca="1" si="353">SUBTOTAL(9,AP9:AP778)</f>
        <v>24782883.238999609</v>
      </c>
      <c r="AQ779" s="136">
        <f t="shared" ca="1" si="353"/>
        <v>65682791.854140513</v>
      </c>
      <c r="AR779" s="136">
        <f t="shared" ca="1" si="353"/>
        <v>27142203.078776114</v>
      </c>
      <c r="AS779" s="136">
        <f t="shared" ca="1" si="353"/>
        <v>24279755.103129193</v>
      </c>
      <c r="AT779" s="136">
        <f t="shared" ca="1" si="353"/>
        <v>17012234.614522733</v>
      </c>
      <c r="AU779" s="136">
        <f t="shared" ca="1" si="353"/>
        <v>10894985.805202384</v>
      </c>
      <c r="AV779" s="136">
        <f t="shared" ca="1" si="353"/>
        <v>1125230.0791236423</v>
      </c>
      <c r="AW779" s="136">
        <f t="shared" ca="1" si="353"/>
        <v>2660343.611921384</v>
      </c>
      <c r="AX779" s="137">
        <f t="shared" ca="1" si="353"/>
        <v>173580427.38581562</v>
      </c>
      <c r="AY779" s="290"/>
    </row>
    <row r="780" spans="1:51" x14ac:dyDescent="0.35">
      <c r="A780" s="290"/>
      <c r="B780" s="290"/>
      <c r="C780" s="290"/>
      <c r="D780" s="290"/>
      <c r="E780" s="290"/>
      <c r="F780" s="290"/>
      <c r="G780" s="290"/>
      <c r="H780" s="290"/>
      <c r="I780" s="290"/>
      <c r="J780" s="290"/>
      <c r="K780" s="290"/>
      <c r="L780" s="290"/>
      <c r="M780" s="290"/>
      <c r="N780" s="290"/>
      <c r="O780" s="290"/>
      <c r="P780" s="290"/>
      <c r="Q780" s="290"/>
      <c r="R780" s="290"/>
      <c r="S780" s="290"/>
      <c r="T780" s="290"/>
      <c r="U780" s="290"/>
      <c r="V780" s="290"/>
      <c r="W780" s="290"/>
      <c r="X780" s="290"/>
      <c r="Y780" s="290"/>
      <c r="Z780" s="290"/>
      <c r="AA780" s="290"/>
      <c r="AB780" s="290"/>
      <c r="AC780" s="290"/>
      <c r="AD780" s="290"/>
      <c r="AE780" s="290"/>
      <c r="AF780" s="290"/>
      <c r="AG780" s="290"/>
      <c r="AH780" s="290"/>
      <c r="AI780" s="290"/>
      <c r="AJ780" s="290"/>
      <c r="AK780" s="290"/>
      <c r="AL780" s="290"/>
      <c r="AM780" s="290"/>
      <c r="AN780" s="290"/>
      <c r="AO780" s="290"/>
      <c r="AP780" s="290"/>
      <c r="AQ780" s="290"/>
      <c r="AR780" s="290"/>
      <c r="AS780" s="290"/>
      <c r="AT780" s="290"/>
      <c r="AU780" s="290"/>
      <c r="AV780" s="290"/>
      <c r="AW780" s="290"/>
      <c r="AX780" s="319">
        <f ca="1">SUM(AP779:AW779)</f>
        <v>173580427.38581559</v>
      </c>
      <c r="AY780" s="290"/>
    </row>
    <row r="781" spans="1:51" x14ac:dyDescent="0.35">
      <c r="A781" s="290"/>
      <c r="B781" s="290"/>
      <c r="C781" s="290"/>
      <c r="D781" s="290"/>
      <c r="E781" s="290"/>
      <c r="F781" s="290"/>
      <c r="G781" s="290"/>
      <c r="H781" s="290"/>
      <c r="I781" s="290"/>
      <c r="J781" s="290"/>
      <c r="K781" s="290"/>
      <c r="L781" s="290"/>
      <c r="M781" s="290"/>
      <c r="N781" s="290"/>
      <c r="O781" s="290"/>
      <c r="P781" s="290"/>
      <c r="Q781" s="290"/>
      <c r="R781" s="290"/>
      <c r="S781" s="290"/>
      <c r="T781" s="290"/>
      <c r="U781" s="290"/>
      <c r="V781" s="290"/>
      <c r="W781" s="290"/>
      <c r="X781" s="290"/>
      <c r="Y781" s="290"/>
      <c r="Z781" s="290"/>
      <c r="AA781" s="290"/>
      <c r="AB781" s="290"/>
      <c r="AC781" s="290"/>
      <c r="AD781" s="290"/>
      <c r="AE781" s="290"/>
      <c r="AF781" s="290"/>
      <c r="AG781" s="290"/>
      <c r="AH781" s="290"/>
      <c r="AI781" s="290"/>
      <c r="AJ781" s="290"/>
      <c r="AK781" s="290"/>
      <c r="AL781" s="290"/>
      <c r="AM781" s="290"/>
      <c r="AN781" s="290"/>
      <c r="AO781" s="290"/>
      <c r="AP781" s="290"/>
      <c r="AQ781" s="290"/>
      <c r="AR781" s="290"/>
      <c r="AS781" s="290"/>
      <c r="AT781" s="290"/>
      <c r="AU781" s="290"/>
      <c r="AV781" s="290"/>
      <c r="AW781" s="290"/>
      <c r="AX781" s="319">
        <f>SUM(U779)</f>
        <v>173580427.38581562</v>
      </c>
      <c r="AY781" s="290"/>
    </row>
    <row r="782" spans="1:51" x14ac:dyDescent="0.35">
      <c r="A782" s="290"/>
      <c r="B782" s="290"/>
      <c r="C782" s="290"/>
      <c r="D782" s="290"/>
      <c r="E782" s="290"/>
      <c r="F782" s="290"/>
      <c r="G782" s="290"/>
      <c r="H782" s="290"/>
      <c r="I782" s="290"/>
      <c r="J782" s="290"/>
      <c r="K782" s="290"/>
      <c r="L782" s="290"/>
      <c r="M782" s="290"/>
      <c r="N782" s="290"/>
      <c r="O782" s="290"/>
      <c r="P782" s="290"/>
      <c r="Q782" s="290"/>
      <c r="R782" s="290"/>
      <c r="S782" s="290"/>
      <c r="T782" s="290"/>
      <c r="U782" s="290"/>
      <c r="V782" s="290"/>
      <c r="W782" s="290"/>
      <c r="X782" s="290"/>
      <c r="Y782" s="290"/>
      <c r="Z782" s="290"/>
      <c r="AA782" s="290"/>
      <c r="AB782" s="290"/>
      <c r="AC782" s="290"/>
      <c r="AD782" s="290"/>
      <c r="AE782" s="290"/>
      <c r="AF782" s="290"/>
      <c r="AG782" s="290"/>
      <c r="AH782" s="290"/>
      <c r="AI782" s="290"/>
      <c r="AJ782" s="290"/>
      <c r="AK782" s="290"/>
      <c r="AL782" s="290"/>
      <c r="AM782" s="290"/>
      <c r="AN782" s="290"/>
      <c r="AO782" s="290"/>
      <c r="AP782" s="290"/>
      <c r="AQ782" s="290"/>
      <c r="AR782" s="290"/>
      <c r="AS782" s="290"/>
      <c r="AT782" s="290"/>
      <c r="AU782" s="290"/>
      <c r="AV782" s="290"/>
      <c r="AW782" s="290"/>
      <c r="AX782" s="319">
        <f ca="1">'Summary Cost Schedule'!$F$15</f>
        <v>173580427.38581559</v>
      </c>
      <c r="AY782" s="290"/>
    </row>
    <row r="783" spans="1:51" x14ac:dyDescent="0.35">
      <c r="A783" s="290"/>
      <c r="B783" s="290"/>
      <c r="C783" s="290"/>
      <c r="D783" s="290"/>
      <c r="E783" s="290"/>
      <c r="F783" s="290"/>
      <c r="G783" s="290"/>
      <c r="H783" s="290"/>
      <c r="I783" s="290"/>
      <c r="J783" s="290"/>
      <c r="K783" s="290"/>
      <c r="L783" s="290"/>
      <c r="M783" s="290"/>
      <c r="N783" s="290"/>
      <c r="O783" s="290"/>
      <c r="P783" s="290"/>
      <c r="Q783" s="290"/>
      <c r="R783" s="290"/>
      <c r="S783" s="290"/>
      <c r="T783" s="290"/>
      <c r="U783" s="290"/>
      <c r="V783" s="290"/>
      <c r="W783" s="290"/>
      <c r="X783" s="290"/>
      <c r="Y783" s="290"/>
      <c r="Z783" s="290"/>
      <c r="AA783" s="290"/>
      <c r="AB783" s="290"/>
      <c r="AC783" s="290"/>
      <c r="AD783" s="290"/>
      <c r="AE783" s="290"/>
      <c r="AF783" s="290"/>
      <c r="AG783" s="290"/>
      <c r="AH783" s="290"/>
      <c r="AI783" s="290"/>
      <c r="AJ783" s="290"/>
      <c r="AK783" s="290"/>
      <c r="AL783" s="290"/>
      <c r="AM783" s="290"/>
      <c r="AN783" s="290"/>
      <c r="AO783" s="290"/>
      <c r="AP783" s="290"/>
      <c r="AQ783" s="290"/>
      <c r="AR783" s="290"/>
      <c r="AS783" s="290"/>
      <c r="AT783" s="290"/>
      <c r="AU783" s="290"/>
      <c r="AV783" s="290"/>
      <c r="AW783" s="290"/>
      <c r="AX783" s="290"/>
      <c r="AY783" s="290"/>
    </row>
  </sheetData>
  <mergeCells count="8">
    <mergeCell ref="AF6:AN6"/>
    <mergeCell ref="AP6:AX6"/>
    <mergeCell ref="R6:S6"/>
    <mergeCell ref="B6:K6"/>
    <mergeCell ref="L6:M6"/>
    <mergeCell ref="N6:Q6"/>
    <mergeCell ref="T6:U6"/>
    <mergeCell ref="W6:AD6"/>
  </mergeCells>
  <phoneticPr fontId="36" type="noConversion"/>
  <hyperlinks>
    <hyperlink ref="G1" location="Navigation!A1" display="Return to Navigation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Narrow,Regular"&amp;8LGIP Schedule of Works Model - Created by Integran Pty Ltd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tabColor theme="4"/>
  </sheetPr>
  <dimension ref="A1:BA33"/>
  <sheetViews>
    <sheetView zoomScale="70" zoomScaleNormal="70" workbookViewId="0"/>
  </sheetViews>
  <sheetFormatPr defaultColWidth="0" defaultRowHeight="14.5" zeroHeight="1" x14ac:dyDescent="0.35"/>
  <cols>
    <col min="1" max="1" width="4.1796875" style="1" customWidth="1"/>
    <col min="2" max="2" width="13" style="1" customWidth="1"/>
    <col min="3" max="3" width="25.26953125" style="1" bestFit="1" customWidth="1"/>
    <col min="4" max="4" width="40.7265625" style="1" bestFit="1" customWidth="1"/>
    <col min="5" max="6" width="11.54296875" style="1" customWidth="1"/>
    <col min="7" max="8" width="24.26953125" style="1" customWidth="1"/>
    <col min="9" max="11" width="14" style="1" customWidth="1"/>
    <col min="12" max="12" width="18.26953125" style="1" customWidth="1"/>
    <col min="13" max="13" width="14" style="1" customWidth="1"/>
    <col min="14" max="14" width="16.54296875" style="1" customWidth="1"/>
    <col min="15" max="15" width="12.81640625" style="1" customWidth="1"/>
    <col min="16" max="16" width="17.81640625" style="1" customWidth="1"/>
    <col min="17" max="23" width="16.7265625" style="1" customWidth="1"/>
    <col min="24" max="24" width="3.7265625" style="1" customWidth="1"/>
    <col min="25" max="30" width="5.81640625" style="1" bestFit="1" customWidth="1"/>
    <col min="31" max="32" width="5.81640625" style="1" customWidth="1"/>
    <col min="33" max="33" width="3.81640625" style="1" bestFit="1" customWidth="1"/>
    <col min="34" max="42" width="13.26953125" style="1" customWidth="1"/>
    <col min="43" max="43" width="2.54296875" style="1" bestFit="1" customWidth="1"/>
    <col min="44" max="52" width="18.26953125" style="1" customWidth="1"/>
    <col min="53" max="53" width="9.1796875" style="1" customWidth="1"/>
    <col min="54" max="16384" width="9.1796875" hidden="1"/>
  </cols>
  <sheetData>
    <row r="1" spans="1:53" ht="20" x14ac:dyDescent="0.4">
      <c r="A1" s="290"/>
      <c r="B1" s="291" t="str">
        <f>COUNCIL_NAME</f>
        <v>Isaac Regional Council</v>
      </c>
      <c r="C1" s="290"/>
      <c r="D1" s="290"/>
      <c r="E1" s="292" t="s">
        <v>197</v>
      </c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  <c r="AH1" s="290"/>
      <c r="AI1" s="290"/>
      <c r="AJ1" s="290"/>
      <c r="AK1" s="290"/>
      <c r="AL1" s="290"/>
      <c r="AM1" s="290"/>
      <c r="AN1" s="290"/>
      <c r="AO1" s="290"/>
      <c r="AP1" s="290"/>
      <c r="AQ1" s="290"/>
      <c r="AR1" s="290"/>
      <c r="AS1" s="290"/>
      <c r="AT1" s="290"/>
      <c r="AU1" s="290"/>
      <c r="AV1" s="290"/>
      <c r="AW1" s="290"/>
      <c r="AX1" s="290"/>
      <c r="AY1" s="290"/>
      <c r="AZ1" s="290"/>
      <c r="BA1" s="290"/>
    </row>
    <row r="2" spans="1:53" ht="18" x14ac:dyDescent="0.4">
      <c r="A2" s="290"/>
      <c r="B2" s="293" t="str">
        <f>PROJECT_NAME</f>
        <v>Local Government Infrastructure Plan</v>
      </c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290"/>
      <c r="AE2" s="290"/>
      <c r="AF2" s="290"/>
      <c r="AG2" s="290"/>
      <c r="AH2" s="290"/>
      <c r="AI2" s="290"/>
      <c r="AJ2" s="290"/>
      <c r="AK2" s="290"/>
      <c r="AL2" s="290"/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</row>
    <row r="3" spans="1:53" ht="15.5" x14ac:dyDescent="0.35">
      <c r="A3" s="290"/>
      <c r="B3" s="302" t="str">
        <f>"Future "&amp;NETWORK_1&amp;" Network"</f>
        <v>Future Water Supply Network</v>
      </c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320"/>
      <c r="X3" s="290"/>
      <c r="Y3" s="290"/>
      <c r="Z3" s="290"/>
      <c r="AA3" s="290"/>
      <c r="AB3" s="290"/>
      <c r="AC3" s="290"/>
      <c r="AD3" s="290"/>
      <c r="AE3" s="290"/>
      <c r="AF3" s="290"/>
      <c r="AG3" s="290"/>
      <c r="AH3" s="290"/>
      <c r="AI3" s="290"/>
      <c r="AJ3" s="290"/>
      <c r="AK3" s="290"/>
      <c r="AL3" s="290"/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</row>
    <row r="4" spans="1:53" x14ac:dyDescent="0.35">
      <c r="A4" s="290"/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290"/>
      <c r="AA4" s="290"/>
      <c r="AB4" s="290"/>
      <c r="AC4" s="290"/>
      <c r="AD4" s="290"/>
      <c r="AE4" s="290"/>
      <c r="AF4" s="290"/>
      <c r="AG4" s="290"/>
      <c r="AH4" s="290"/>
      <c r="AI4" s="290"/>
      <c r="AJ4" s="290"/>
      <c r="AK4" s="290"/>
      <c r="AL4" s="290"/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</row>
    <row r="5" spans="1:53" ht="15" thickBot="1" x14ac:dyDescent="0.4">
      <c r="A5" s="290"/>
      <c r="B5" s="290"/>
      <c r="C5" s="290"/>
      <c r="D5" s="290"/>
      <c r="E5" s="290"/>
      <c r="F5" s="290"/>
      <c r="G5" s="290"/>
      <c r="H5" s="290"/>
      <c r="I5" s="290"/>
      <c r="J5" s="290"/>
      <c r="K5" s="290"/>
      <c r="L5" s="290"/>
      <c r="M5" s="290"/>
      <c r="N5" s="290"/>
      <c r="O5" s="290"/>
      <c r="P5" s="290"/>
      <c r="Q5" s="290"/>
      <c r="R5" s="290"/>
      <c r="S5" s="317"/>
      <c r="T5" s="317"/>
      <c r="U5" s="290"/>
      <c r="V5" s="290"/>
      <c r="W5" s="290"/>
      <c r="X5" s="290"/>
      <c r="Y5" s="290"/>
      <c r="Z5" s="290"/>
      <c r="AA5" s="290"/>
      <c r="AB5" s="290"/>
      <c r="AC5" s="290"/>
      <c r="AD5" s="290"/>
      <c r="AE5" s="290"/>
      <c r="AF5" s="290"/>
      <c r="AG5" s="290"/>
      <c r="AH5" s="290"/>
      <c r="AI5" s="290"/>
      <c r="AJ5" s="290"/>
      <c r="AK5" s="290"/>
      <c r="AL5" s="290"/>
      <c r="AM5" s="290"/>
      <c r="AN5" s="290"/>
      <c r="AO5" s="290"/>
      <c r="AP5" s="290"/>
      <c r="AQ5" s="290"/>
      <c r="AR5" s="290"/>
      <c r="AS5" s="290"/>
      <c r="AT5" s="290"/>
      <c r="AU5" s="290"/>
      <c r="AV5" s="290"/>
      <c r="AW5" s="290"/>
      <c r="AX5" s="290"/>
      <c r="AY5" s="290"/>
      <c r="AZ5" s="290"/>
      <c r="BA5" s="290"/>
    </row>
    <row r="6" spans="1:53" ht="35.25" customHeight="1" thickBot="1" x14ac:dyDescent="0.4">
      <c r="A6" s="290"/>
      <c r="B6" s="727" t="s">
        <v>12</v>
      </c>
      <c r="C6" s="729"/>
      <c r="D6" s="729"/>
      <c r="E6" s="729"/>
      <c r="F6" s="729"/>
      <c r="G6" s="729"/>
      <c r="H6" s="729"/>
      <c r="I6" s="729"/>
      <c r="J6" s="730"/>
      <c r="K6" s="725" t="s">
        <v>23</v>
      </c>
      <c r="L6" s="726"/>
      <c r="M6" s="731" t="s">
        <v>72</v>
      </c>
      <c r="N6" s="731"/>
      <c r="O6" s="731"/>
      <c r="P6" s="731"/>
      <c r="Q6" s="725" t="s">
        <v>73</v>
      </c>
      <c r="R6" s="726"/>
      <c r="S6" s="725" t="s">
        <v>14</v>
      </c>
      <c r="T6" s="731"/>
      <c r="U6" s="731"/>
      <c r="V6" s="731"/>
      <c r="W6" s="726"/>
      <c r="X6" s="321"/>
      <c r="Y6" s="732" t="s">
        <v>8</v>
      </c>
      <c r="Z6" s="733"/>
      <c r="AA6" s="733"/>
      <c r="AB6" s="733"/>
      <c r="AC6" s="733"/>
      <c r="AD6" s="733"/>
      <c r="AE6" s="733"/>
      <c r="AF6" s="733"/>
      <c r="AG6" s="296"/>
      <c r="AH6" s="723" t="s">
        <v>9</v>
      </c>
      <c r="AI6" s="724"/>
      <c r="AJ6" s="724"/>
      <c r="AK6" s="724"/>
      <c r="AL6" s="724"/>
      <c r="AM6" s="724"/>
      <c r="AN6" s="724"/>
      <c r="AO6" s="724"/>
      <c r="AP6" s="722"/>
      <c r="AQ6" s="296"/>
      <c r="AR6" s="723" t="s">
        <v>10</v>
      </c>
      <c r="AS6" s="724"/>
      <c r="AT6" s="724"/>
      <c r="AU6" s="724"/>
      <c r="AV6" s="724"/>
      <c r="AW6" s="724"/>
      <c r="AX6" s="724"/>
      <c r="AY6" s="724"/>
      <c r="AZ6" s="722"/>
      <c r="BA6" s="290"/>
    </row>
    <row r="7" spans="1:53" ht="97.5" customHeight="1" thickBot="1" x14ac:dyDescent="0.4">
      <c r="A7" s="290"/>
      <c r="B7" s="370" t="s">
        <v>11</v>
      </c>
      <c r="C7" s="175" t="s">
        <v>81</v>
      </c>
      <c r="D7" s="175" t="s">
        <v>227</v>
      </c>
      <c r="E7" s="149" t="s">
        <v>1532</v>
      </c>
      <c r="F7" s="149" t="s">
        <v>195</v>
      </c>
      <c r="G7" s="149" t="s">
        <v>196</v>
      </c>
      <c r="H7" s="149" t="s">
        <v>13</v>
      </c>
      <c r="I7" s="149" t="s">
        <v>1534</v>
      </c>
      <c r="J7" s="369" t="s">
        <v>1533</v>
      </c>
      <c r="K7" s="150" t="s">
        <v>82</v>
      </c>
      <c r="L7" s="371" t="s">
        <v>79</v>
      </c>
      <c r="M7" s="152" t="s">
        <v>78</v>
      </c>
      <c r="N7" s="153" t="s">
        <v>74</v>
      </c>
      <c r="O7" s="153" t="s">
        <v>75</v>
      </c>
      <c r="P7" s="154" t="s">
        <v>83</v>
      </c>
      <c r="Q7" s="150" t="s">
        <v>1538</v>
      </c>
      <c r="R7" s="151" t="s">
        <v>84</v>
      </c>
      <c r="S7" s="150" t="s">
        <v>1539</v>
      </c>
      <c r="T7" s="173" t="s">
        <v>201</v>
      </c>
      <c r="U7" s="173" t="s">
        <v>60</v>
      </c>
      <c r="V7" s="173" t="s">
        <v>59</v>
      </c>
      <c r="W7" s="174" t="s">
        <v>16</v>
      </c>
      <c r="X7" s="294"/>
      <c r="Y7" s="156" t="str">
        <f>N1_C1</f>
        <v>WS01 - Clermont</v>
      </c>
      <c r="Z7" s="157" t="str">
        <f>N1_C2</f>
        <v>WS02 - Moranbah</v>
      </c>
      <c r="AA7" s="157" t="str">
        <f>N1_C3</f>
        <v>WS03 - Dysart</v>
      </c>
      <c r="AB7" s="157" t="str">
        <f>N1_C4</f>
        <v>WS04 - Middlemount</v>
      </c>
      <c r="AC7" s="157" t="str">
        <f>N1_C5</f>
        <v>WS05 - Glenden</v>
      </c>
      <c r="AD7" s="157" t="str">
        <f>N1_C6</f>
        <v>WS06 - Nebo</v>
      </c>
      <c r="AE7" s="157" t="str">
        <f>N1_C7</f>
        <v>WS07 - Carmila</v>
      </c>
      <c r="AF7" s="158" t="str">
        <f>N1_C8</f>
        <v>WS08 - St Lawrence</v>
      </c>
      <c r="AG7" s="294"/>
      <c r="AH7" s="156" t="str">
        <f>N1_C1</f>
        <v>WS01 - Clermont</v>
      </c>
      <c r="AI7" s="157" t="str">
        <f>N1_C2</f>
        <v>WS02 - Moranbah</v>
      </c>
      <c r="AJ7" s="157" t="str">
        <f>N1_C3</f>
        <v>WS03 - Dysart</v>
      </c>
      <c r="AK7" s="157" t="str">
        <f>N1_C4</f>
        <v>WS04 - Middlemount</v>
      </c>
      <c r="AL7" s="157" t="str">
        <f>N1_C5</f>
        <v>WS05 - Glenden</v>
      </c>
      <c r="AM7" s="157" t="str">
        <f>N1_C6</f>
        <v>WS06 - Nebo</v>
      </c>
      <c r="AN7" s="157" t="str">
        <f>N1_C7</f>
        <v>WS07 - Carmila</v>
      </c>
      <c r="AO7" s="157" t="str">
        <f>N1_C8</f>
        <v>WS08 - St Lawrence</v>
      </c>
      <c r="AP7" s="158" t="s">
        <v>20</v>
      </c>
      <c r="AQ7" s="294"/>
      <c r="AR7" s="156" t="str">
        <f>N1_C1</f>
        <v>WS01 - Clermont</v>
      </c>
      <c r="AS7" s="157" t="str">
        <f>N1_C2</f>
        <v>WS02 - Moranbah</v>
      </c>
      <c r="AT7" s="157" t="str">
        <f>N1_C3</f>
        <v>WS03 - Dysart</v>
      </c>
      <c r="AU7" s="157" t="str">
        <f>N1_C4</f>
        <v>WS04 - Middlemount</v>
      </c>
      <c r="AV7" s="157" t="str">
        <f>N1_C5</f>
        <v>WS05 - Glenden</v>
      </c>
      <c r="AW7" s="157" t="str">
        <f>N1_C6</f>
        <v>WS06 - Nebo</v>
      </c>
      <c r="AX7" s="157" t="str">
        <f>N1_C7</f>
        <v>WS07 - Carmila</v>
      </c>
      <c r="AY7" s="158" t="str">
        <f>N1_C8</f>
        <v>WS08 - St Lawrence</v>
      </c>
      <c r="AZ7" s="340" t="s">
        <v>20</v>
      </c>
      <c r="BA7" s="290"/>
    </row>
    <row r="8" spans="1:53" x14ac:dyDescent="0.35">
      <c r="A8" s="290"/>
      <c r="B8" s="163"/>
      <c r="C8" s="164"/>
      <c r="D8" s="160"/>
      <c r="E8" s="160"/>
      <c r="F8" s="164"/>
      <c r="G8" s="164"/>
      <c r="H8" s="164"/>
      <c r="I8" s="164"/>
      <c r="J8" s="165"/>
      <c r="K8" s="176"/>
      <c r="L8" s="177"/>
      <c r="M8" s="178"/>
      <c r="N8" s="168"/>
      <c r="O8" s="169"/>
      <c r="P8" s="179"/>
      <c r="Q8" s="163"/>
      <c r="R8" s="171"/>
      <c r="S8" s="180"/>
      <c r="T8" s="168"/>
      <c r="U8" s="168"/>
      <c r="V8" s="168"/>
      <c r="W8" s="177"/>
      <c r="X8" s="318"/>
      <c r="Y8" s="159"/>
      <c r="Z8" s="160"/>
      <c r="AA8" s="160"/>
      <c r="AB8" s="160"/>
      <c r="AC8" s="160"/>
      <c r="AD8" s="160"/>
      <c r="AE8" s="160"/>
      <c r="AF8" s="161"/>
      <c r="AG8" s="318"/>
      <c r="AH8" s="121">
        <f ca="1">IFERROR(Demands!$AB$18+Demands!$C$18,"")</f>
        <v>6105.4488522377851</v>
      </c>
      <c r="AI8" s="122">
        <f ca="1">IFERROR(Demands!$AB$19+Demands!$C$19,"")</f>
        <v>16150.853740115352</v>
      </c>
      <c r="AJ8" s="122">
        <f ca="1">IFERROR(Demands!$AB$20+Demands!$C$20,"")</f>
        <v>7168.0761084809337</v>
      </c>
      <c r="AK8" s="122">
        <f ca="1">IFERROR(Demands!$AB$21+Demands!$C$21,"")</f>
        <v>4804.0113505125973</v>
      </c>
      <c r="AL8" s="122">
        <f ca="1">IFERROR(Demands!$AB$22+Demands!$C$22,"")</f>
        <v>1722.8586382543533</v>
      </c>
      <c r="AM8" s="122">
        <f ca="1">IFERROR(Demands!$AB$23+Demands!$C$23,"")</f>
        <v>1398.8708803462232</v>
      </c>
      <c r="AN8" s="122">
        <f ca="1">IFERROR(Demands!$AB$24+Demands!$C$24,"")</f>
        <v>159.64983995313588</v>
      </c>
      <c r="AO8" s="122">
        <f ca="1">IFERROR(Demands!$AB$25+Demands!$C$25,"")</f>
        <v>315.81433758480284</v>
      </c>
      <c r="AP8" s="123">
        <f t="shared" ref="AP8:AP15" ca="1" si="0">SUM(AH8:AM8)</f>
        <v>37350.119569947245</v>
      </c>
      <c r="AQ8" s="318"/>
      <c r="AR8" s="159"/>
      <c r="AS8" s="160"/>
      <c r="AT8" s="160"/>
      <c r="AU8" s="160"/>
      <c r="AV8" s="160"/>
      <c r="AW8" s="160"/>
      <c r="AX8" s="160"/>
      <c r="AY8" s="160"/>
      <c r="AZ8" s="162"/>
      <c r="BA8" s="290"/>
    </row>
    <row r="9" spans="1:53" x14ac:dyDescent="0.35">
      <c r="A9" s="290"/>
      <c r="B9" s="102"/>
      <c r="C9" s="103"/>
      <c r="D9" s="103"/>
      <c r="E9" s="103"/>
      <c r="F9" s="103"/>
      <c r="G9" s="103"/>
      <c r="H9" s="103"/>
      <c r="I9" s="104"/>
      <c r="J9" s="105"/>
      <c r="K9" s="138" t="str">
        <f t="shared" ref="K9:K15" si="1">IFERROR(VLOOKUP(F9,UR_N1,3,FALSE),"")</f>
        <v/>
      </c>
      <c r="L9" s="139"/>
      <c r="M9" s="140"/>
      <c r="N9" s="337"/>
      <c r="O9" s="109"/>
      <c r="P9" s="147"/>
      <c r="Q9" s="111"/>
      <c r="R9" s="139"/>
      <c r="S9" s="113"/>
      <c r="T9" s="181"/>
      <c r="U9" s="187"/>
      <c r="V9" s="143"/>
      <c r="W9" s="147"/>
      <c r="X9" s="290"/>
      <c r="Y9" s="115"/>
      <c r="Z9" s="116"/>
      <c r="AA9" s="116"/>
      <c r="AB9" s="116"/>
      <c r="AC9" s="116"/>
      <c r="AD9" s="116"/>
      <c r="AE9" s="116"/>
      <c r="AF9" s="117"/>
      <c r="AG9" s="296"/>
      <c r="AH9" s="124" t="str">
        <f t="shared" ref="AH9:AH15" si="2">IF(Y9="","",AH$8)</f>
        <v/>
      </c>
      <c r="AI9" s="125" t="str">
        <f t="shared" ref="AI9:AI15" si="3">IF(Z9="","",AI$8)</f>
        <v/>
      </c>
      <c r="AJ9" s="125" t="str">
        <f t="shared" ref="AJ9:AJ15" si="4">IF(AA9="","",AJ$8)</f>
        <v/>
      </c>
      <c r="AK9" s="125" t="str">
        <f t="shared" ref="AK9:AK15" si="5">IF(AB9="","",AK$8)</f>
        <v/>
      </c>
      <c r="AL9" s="125" t="str">
        <f t="shared" ref="AL9:AL15" si="6">IF(AC9="","",AL$8)</f>
        <v/>
      </c>
      <c r="AM9" s="125" t="str">
        <f t="shared" ref="AM9:AM15" si="7">IF(AD9="","",AM$8)</f>
        <v/>
      </c>
      <c r="AN9" s="125" t="str">
        <f t="shared" ref="AN9:AN13" si="8">IF(AE9="","",AN$8)</f>
        <v/>
      </c>
      <c r="AO9" s="125" t="str">
        <f t="shared" ref="AO9:AO13" si="9">IF(AF9="","",AO$8)</f>
        <v/>
      </c>
      <c r="AP9" s="126">
        <f t="shared" si="0"/>
        <v>0</v>
      </c>
      <c r="AQ9" s="290"/>
      <c r="AR9" s="124" t="str">
        <f t="shared" ref="AR9:AR22" si="10">IF(Y9="","",IFERROR(Y9*$W9,$W9/$AP9*AH9))</f>
        <v/>
      </c>
      <c r="AS9" s="125" t="str">
        <f t="shared" ref="AS9:AS22" si="11">IF(Z9="","",IFERROR(Z9*$W9,$W9/$AP9*AI9))</f>
        <v/>
      </c>
      <c r="AT9" s="125" t="str">
        <f t="shared" ref="AT9:AT22" si="12">IF(AA9="","",IFERROR(AA9*$W9,$W9/$AP9*AJ9))</f>
        <v/>
      </c>
      <c r="AU9" s="125" t="str">
        <f t="shared" ref="AU9:AU22" si="13">IF(AB9="","",IFERROR(AB9*$W9,$W9/$AP9*AK9))</f>
        <v/>
      </c>
      <c r="AV9" s="125" t="str">
        <f t="shared" ref="AV9:AV22" si="14">IF(AC9="","",IFERROR(AC9*$W9,$W9/$AP9*AL9))</f>
        <v/>
      </c>
      <c r="AW9" s="125" t="str">
        <f t="shared" ref="AW9:AW22" si="15">IF(AD9="","",IFERROR(AD9*$W9,$W9/$AP9*AM9))</f>
        <v/>
      </c>
      <c r="AX9" s="125" t="str">
        <f t="shared" ref="AX9:AX13" si="16">IF(AE9="","",IFERROR(AE9*$W9,$W9/$AP9*AN9))</f>
        <v/>
      </c>
      <c r="AY9" s="125" t="str">
        <f t="shared" ref="AY9:AY13" si="17">IF(AF9="","",IFERROR(AF9*$W9,$W9/$AP9*AO9))</f>
        <v/>
      </c>
      <c r="AZ9" s="130">
        <f t="shared" ref="AZ9:AZ15" si="18">SUM(AR9:AW9)</f>
        <v>0</v>
      </c>
      <c r="BA9" s="290"/>
    </row>
    <row r="10" spans="1:53" x14ac:dyDescent="0.35">
      <c r="A10" s="290"/>
      <c r="B10" s="338" t="s">
        <v>217</v>
      </c>
      <c r="C10" s="103"/>
      <c r="D10" s="103"/>
      <c r="E10" s="103"/>
      <c r="F10" s="103"/>
      <c r="G10" s="103"/>
      <c r="H10" s="103"/>
      <c r="I10" s="104"/>
      <c r="J10" s="105"/>
      <c r="K10" s="138" t="str">
        <f t="shared" si="1"/>
        <v/>
      </c>
      <c r="L10" s="139"/>
      <c r="M10" s="140"/>
      <c r="N10" s="337"/>
      <c r="O10" s="109"/>
      <c r="P10" s="147"/>
      <c r="Q10" s="111"/>
      <c r="R10" s="139"/>
      <c r="S10" s="113"/>
      <c r="T10" s="181"/>
      <c r="U10" s="187"/>
      <c r="V10" s="143"/>
      <c r="W10" s="147"/>
      <c r="X10" s="290"/>
      <c r="Y10" s="115"/>
      <c r="Z10" s="116"/>
      <c r="AA10" s="116"/>
      <c r="AB10" s="116"/>
      <c r="AC10" s="116"/>
      <c r="AD10" s="116"/>
      <c r="AE10" s="116"/>
      <c r="AF10" s="117"/>
      <c r="AG10" s="296"/>
      <c r="AH10" s="124" t="str">
        <f t="shared" si="2"/>
        <v/>
      </c>
      <c r="AI10" s="125" t="str">
        <f t="shared" si="3"/>
        <v/>
      </c>
      <c r="AJ10" s="125" t="str">
        <f t="shared" si="4"/>
        <v/>
      </c>
      <c r="AK10" s="125" t="str">
        <f t="shared" si="5"/>
        <v/>
      </c>
      <c r="AL10" s="125" t="str">
        <f t="shared" si="6"/>
        <v/>
      </c>
      <c r="AM10" s="125" t="str">
        <f t="shared" si="7"/>
        <v/>
      </c>
      <c r="AN10" s="125" t="str">
        <f t="shared" si="8"/>
        <v/>
      </c>
      <c r="AO10" s="125" t="str">
        <f t="shared" si="9"/>
        <v/>
      </c>
      <c r="AP10" s="126">
        <f t="shared" si="0"/>
        <v>0</v>
      </c>
      <c r="AQ10" s="290"/>
      <c r="AR10" s="124" t="str">
        <f t="shared" si="10"/>
        <v/>
      </c>
      <c r="AS10" s="125" t="str">
        <f t="shared" si="11"/>
        <v/>
      </c>
      <c r="AT10" s="125" t="str">
        <f t="shared" si="12"/>
        <v/>
      </c>
      <c r="AU10" s="125" t="str">
        <f t="shared" si="13"/>
        <v/>
      </c>
      <c r="AV10" s="125" t="str">
        <f t="shared" si="14"/>
        <v/>
      </c>
      <c r="AW10" s="125" t="str">
        <f t="shared" si="15"/>
        <v/>
      </c>
      <c r="AX10" s="125" t="str">
        <f t="shared" si="16"/>
        <v/>
      </c>
      <c r="AY10" s="125" t="str">
        <f t="shared" si="17"/>
        <v/>
      </c>
      <c r="AZ10" s="131">
        <f t="shared" si="18"/>
        <v>0</v>
      </c>
      <c r="BA10" s="290"/>
    </row>
    <row r="11" spans="1:53" x14ac:dyDescent="0.35">
      <c r="A11" s="290"/>
      <c r="B11" s="484" t="s">
        <v>3221</v>
      </c>
      <c r="C11" s="103" t="s">
        <v>220</v>
      </c>
      <c r="D11" s="558" t="s">
        <v>3241</v>
      </c>
      <c r="E11" s="485"/>
      <c r="F11" s="485"/>
      <c r="G11" s="486" t="s">
        <v>3540</v>
      </c>
      <c r="H11" s="486">
        <v>2026</v>
      </c>
      <c r="I11" s="487"/>
      <c r="J11" s="488">
        <v>1</v>
      </c>
      <c r="K11" s="489"/>
      <c r="L11" s="490">
        <f>IFERROR(I11*K11,0)</f>
        <v>0</v>
      </c>
      <c r="M11" s="491" t="str">
        <f>IFERROR(VLOOKUP(G11,UR_N1,3,FALSE),"")</f>
        <v/>
      </c>
      <c r="N11" s="562">
        <v>800000</v>
      </c>
      <c r="O11" s="493">
        <v>1</v>
      </c>
      <c r="P11" s="494">
        <f>N11*O11</f>
        <v>800000</v>
      </c>
      <c r="Q11" s="495">
        <v>0.13</v>
      </c>
      <c r="R11" s="490">
        <f>P11*(1+Q11)</f>
        <v>903999.99999999988</v>
      </c>
      <c r="S11" s="496">
        <v>0.11799999999999999</v>
      </c>
      <c r="T11" s="497"/>
      <c r="U11" s="498">
        <f>(R11*(1+S11)*(1-T11))+L11</f>
        <v>1010671.9999999998</v>
      </c>
      <c r="V11" s="499">
        <f>((R11*(1+S11)*(1-T11))*((1+WEI_1)^(H11-BASE_YEAR)))+(L11*((1+LEI_1)^(H11-BASE_YEAR)))</f>
        <v>1068166.3224268178</v>
      </c>
      <c r="W11" s="494">
        <f>V11*((1/(1+WACC_1))^(H11-BASE_YEAR))</f>
        <v>951326.38471827155</v>
      </c>
      <c r="X11" s="322"/>
      <c r="Y11" s="500"/>
      <c r="Z11" s="501"/>
      <c r="AA11" s="501" t="s">
        <v>115</v>
      </c>
      <c r="AB11" s="501"/>
      <c r="AC11" s="501"/>
      <c r="AD11" s="501"/>
      <c r="AE11" s="501"/>
      <c r="AF11" s="502"/>
      <c r="AG11" s="328"/>
      <c r="AH11" s="554" t="str">
        <f t="shared" si="2"/>
        <v/>
      </c>
      <c r="AI11" s="555" t="str">
        <f t="shared" si="3"/>
        <v/>
      </c>
      <c r="AJ11" s="555">
        <f t="shared" ca="1" si="4"/>
        <v>7168.0761084809337</v>
      </c>
      <c r="AK11" s="555" t="str">
        <f t="shared" si="5"/>
        <v/>
      </c>
      <c r="AL11" s="555" t="str">
        <f t="shared" si="6"/>
        <v/>
      </c>
      <c r="AM11" s="555" t="str">
        <f t="shared" si="7"/>
        <v/>
      </c>
      <c r="AN11" s="555" t="str">
        <f t="shared" si="8"/>
        <v/>
      </c>
      <c r="AO11" s="555" t="str">
        <f t="shared" si="9"/>
        <v/>
      </c>
      <c r="AP11" s="571">
        <f ca="1">SUM(AH11:AM11)</f>
        <v>7168.0761084809337</v>
      </c>
      <c r="AQ11" s="322"/>
      <c r="AR11" s="554" t="str">
        <f t="shared" si="10"/>
        <v/>
      </c>
      <c r="AS11" s="555" t="str">
        <f t="shared" si="11"/>
        <v/>
      </c>
      <c r="AT11" s="555">
        <f t="shared" ca="1" si="12"/>
        <v>951326.38471827155</v>
      </c>
      <c r="AU11" s="555" t="str">
        <f t="shared" si="13"/>
        <v/>
      </c>
      <c r="AV11" s="555" t="str">
        <f t="shared" si="14"/>
        <v/>
      </c>
      <c r="AW11" s="555" t="str">
        <f t="shared" si="15"/>
        <v/>
      </c>
      <c r="AX11" s="555" t="str">
        <f t="shared" si="16"/>
        <v/>
      </c>
      <c r="AY11" s="555" t="str">
        <f t="shared" si="17"/>
        <v/>
      </c>
      <c r="AZ11" s="556">
        <f t="shared" ca="1" si="18"/>
        <v>951326.38471827155</v>
      </c>
      <c r="BA11" s="290"/>
    </row>
    <row r="12" spans="1:53" x14ac:dyDescent="0.35">
      <c r="A12" s="290"/>
      <c r="B12" s="484" t="s">
        <v>3228</v>
      </c>
      <c r="C12" s="103" t="s">
        <v>220</v>
      </c>
      <c r="D12" s="558" t="s">
        <v>3247</v>
      </c>
      <c r="E12" s="485"/>
      <c r="F12" s="485"/>
      <c r="G12" s="486" t="s">
        <v>3540</v>
      </c>
      <c r="H12" s="486">
        <v>2028</v>
      </c>
      <c r="I12" s="487"/>
      <c r="J12" s="488">
        <v>1</v>
      </c>
      <c r="K12" s="489"/>
      <c r="L12" s="490">
        <f>IFERROR(I12*K12,0)</f>
        <v>0</v>
      </c>
      <c r="M12" s="491" t="str">
        <f>IFERROR(VLOOKUP(G12,UR_N1,3,FALSE),"")</f>
        <v/>
      </c>
      <c r="N12" s="562">
        <v>800000</v>
      </c>
      <c r="O12" s="493">
        <v>1</v>
      </c>
      <c r="P12" s="494">
        <f>N12*O12</f>
        <v>800000</v>
      </c>
      <c r="Q12" s="495">
        <v>0.13</v>
      </c>
      <c r="R12" s="490">
        <f>P12*(1+Q12)</f>
        <v>903999.99999999988</v>
      </c>
      <c r="S12" s="496">
        <v>0.11799999999999999</v>
      </c>
      <c r="T12" s="497"/>
      <c r="U12" s="498">
        <f>(R12*(1+S12)*(1-T12))+L12</f>
        <v>1010671.9999999998</v>
      </c>
      <c r="V12" s="499">
        <f>((R12*(1+S12)*(1-T12))*((1+WEI_1)^(H12-BASE_YEAR)))+(L12*((1+LEI_1)^(H12-BASE_YEAR)))</f>
        <v>1128931.3371369077</v>
      </c>
      <c r="W12" s="494">
        <f>V12*((1/(1+WACC_1))^(H12-BASE_YEAR))</f>
        <v>895465.4826305043</v>
      </c>
      <c r="X12" s="322"/>
      <c r="Y12" s="500"/>
      <c r="Z12" s="501" t="s">
        <v>115</v>
      </c>
      <c r="AA12" s="501"/>
      <c r="AB12" s="501"/>
      <c r="AC12" s="501"/>
      <c r="AD12" s="501"/>
      <c r="AE12" s="501"/>
      <c r="AF12" s="502"/>
      <c r="AG12" s="328"/>
      <c r="AH12" s="554" t="str">
        <f t="shared" si="2"/>
        <v/>
      </c>
      <c r="AI12" s="555">
        <f t="shared" ca="1" si="3"/>
        <v>16150.853740115352</v>
      </c>
      <c r="AJ12" s="555" t="str">
        <f t="shared" si="4"/>
        <v/>
      </c>
      <c r="AK12" s="555" t="str">
        <f t="shared" si="5"/>
        <v/>
      </c>
      <c r="AL12" s="555" t="str">
        <f t="shared" si="6"/>
        <v/>
      </c>
      <c r="AM12" s="555" t="str">
        <f t="shared" si="7"/>
        <v/>
      </c>
      <c r="AN12" s="555" t="str">
        <f t="shared" si="8"/>
        <v/>
      </c>
      <c r="AO12" s="555" t="str">
        <f t="shared" si="9"/>
        <v/>
      </c>
      <c r="AP12" s="571">
        <f ca="1">SUM(AH12:AM12)</f>
        <v>16150.853740115352</v>
      </c>
      <c r="AQ12" s="322"/>
      <c r="AR12" s="554" t="str">
        <f t="shared" si="10"/>
        <v/>
      </c>
      <c r="AS12" s="555">
        <f t="shared" ca="1" si="11"/>
        <v>895465.4826305043</v>
      </c>
      <c r="AT12" s="555" t="str">
        <f t="shared" si="12"/>
        <v/>
      </c>
      <c r="AU12" s="555" t="str">
        <f t="shared" si="13"/>
        <v/>
      </c>
      <c r="AV12" s="555" t="str">
        <f t="shared" si="14"/>
        <v/>
      </c>
      <c r="AW12" s="555" t="str">
        <f t="shared" si="15"/>
        <v/>
      </c>
      <c r="AX12" s="555" t="str">
        <f t="shared" si="16"/>
        <v/>
      </c>
      <c r="AY12" s="555" t="str">
        <f t="shared" si="17"/>
        <v/>
      </c>
      <c r="AZ12" s="556">
        <f t="shared" ca="1" si="18"/>
        <v>895465.4826305043</v>
      </c>
      <c r="BA12" s="290"/>
    </row>
    <row r="13" spans="1:53" x14ac:dyDescent="0.35">
      <c r="A13" s="290"/>
      <c r="B13" s="484" t="s">
        <v>3229</v>
      </c>
      <c r="C13" s="103" t="s">
        <v>220</v>
      </c>
      <c r="D13" s="558" t="s">
        <v>3248</v>
      </c>
      <c r="E13" s="485"/>
      <c r="F13" s="485"/>
      <c r="G13" s="486" t="s">
        <v>3540</v>
      </c>
      <c r="H13" s="486">
        <v>2028</v>
      </c>
      <c r="I13" s="487"/>
      <c r="J13" s="488">
        <v>1</v>
      </c>
      <c r="K13" s="489"/>
      <c r="L13" s="490">
        <f>IFERROR(I13*K13,0)</f>
        <v>0</v>
      </c>
      <c r="M13" s="491" t="str">
        <f>IFERROR(VLOOKUP(G13,UR_N1,3,FALSE),"")</f>
        <v/>
      </c>
      <c r="N13" s="562">
        <v>4221560</v>
      </c>
      <c r="O13" s="493">
        <v>1</v>
      </c>
      <c r="P13" s="494">
        <f>N13*O13</f>
        <v>4221560</v>
      </c>
      <c r="Q13" s="495">
        <v>0.13</v>
      </c>
      <c r="R13" s="490">
        <f>P13*(1+Q13)</f>
        <v>4770362.8</v>
      </c>
      <c r="S13" s="496">
        <v>0.11799999999999999</v>
      </c>
      <c r="T13" s="497"/>
      <c r="U13" s="498">
        <f>(R13*(1+S13)*(1-T13))+L13</f>
        <v>5333265.6103999997</v>
      </c>
      <c r="V13" s="499">
        <f>((R13*(1+S13)*(1-T13))*((1+WEI_1)^(H13-BASE_YEAR)))+(L13*((1+LEI_1)^(H13-BASE_YEAR)))</f>
        <v>5957314.2195046069</v>
      </c>
      <c r="W13" s="494">
        <f>V13*((1/(1+WACC_1))^(H13-BASE_YEAR))</f>
        <v>4725326.5785670411</v>
      </c>
      <c r="X13" s="322"/>
      <c r="Y13" s="500"/>
      <c r="Z13" s="501" t="s">
        <v>115</v>
      </c>
      <c r="AA13" s="501"/>
      <c r="AB13" s="501"/>
      <c r="AC13" s="501"/>
      <c r="AD13" s="501"/>
      <c r="AE13" s="501"/>
      <c r="AF13" s="502"/>
      <c r="AG13" s="328"/>
      <c r="AH13" s="554" t="str">
        <f t="shared" si="2"/>
        <v/>
      </c>
      <c r="AI13" s="555">
        <f t="shared" ca="1" si="3"/>
        <v>16150.853740115352</v>
      </c>
      <c r="AJ13" s="555" t="str">
        <f t="shared" si="4"/>
        <v/>
      </c>
      <c r="AK13" s="555" t="str">
        <f t="shared" si="5"/>
        <v/>
      </c>
      <c r="AL13" s="555" t="str">
        <f t="shared" si="6"/>
        <v/>
      </c>
      <c r="AM13" s="555" t="str">
        <f t="shared" si="7"/>
        <v/>
      </c>
      <c r="AN13" s="555" t="str">
        <f t="shared" si="8"/>
        <v/>
      </c>
      <c r="AO13" s="555" t="str">
        <f t="shared" si="9"/>
        <v/>
      </c>
      <c r="AP13" s="571">
        <f ca="1">SUM(AH13:AM13)</f>
        <v>16150.853740115352</v>
      </c>
      <c r="AQ13" s="322"/>
      <c r="AR13" s="554" t="str">
        <f t="shared" si="10"/>
        <v/>
      </c>
      <c r="AS13" s="555">
        <f t="shared" ca="1" si="11"/>
        <v>4725326.5785670411</v>
      </c>
      <c r="AT13" s="555" t="str">
        <f t="shared" si="12"/>
        <v/>
      </c>
      <c r="AU13" s="555" t="str">
        <f t="shared" si="13"/>
        <v/>
      </c>
      <c r="AV13" s="555" t="str">
        <f t="shared" si="14"/>
        <v/>
      </c>
      <c r="AW13" s="555" t="str">
        <f t="shared" si="15"/>
        <v/>
      </c>
      <c r="AX13" s="555" t="str">
        <f t="shared" si="16"/>
        <v/>
      </c>
      <c r="AY13" s="555" t="str">
        <f t="shared" si="17"/>
        <v/>
      </c>
      <c r="AZ13" s="556">
        <f t="shared" ca="1" si="18"/>
        <v>4725326.5785670411</v>
      </c>
      <c r="BA13" s="290"/>
    </row>
    <row r="14" spans="1:53" x14ac:dyDescent="0.35">
      <c r="A14" s="290"/>
      <c r="B14" s="484"/>
      <c r="C14" s="485"/>
      <c r="D14" s="485"/>
      <c r="E14" s="485"/>
      <c r="F14" s="485"/>
      <c r="G14" s="486"/>
      <c r="H14" s="486"/>
      <c r="I14" s="487"/>
      <c r="J14" s="488"/>
      <c r="K14" s="489" t="str">
        <f t="shared" si="1"/>
        <v/>
      </c>
      <c r="L14" s="490"/>
      <c r="M14" s="491"/>
      <c r="N14" s="492"/>
      <c r="O14" s="493"/>
      <c r="P14" s="494"/>
      <c r="Q14" s="495"/>
      <c r="R14" s="490"/>
      <c r="S14" s="508"/>
      <c r="T14" s="497"/>
      <c r="U14" s="498"/>
      <c r="V14" s="499"/>
      <c r="W14" s="494"/>
      <c r="X14" s="322"/>
      <c r="Y14" s="500"/>
      <c r="Z14" s="501"/>
      <c r="AA14" s="501"/>
      <c r="AB14" s="501"/>
      <c r="AC14" s="501"/>
      <c r="AD14" s="501"/>
      <c r="AE14" s="501"/>
      <c r="AF14" s="502"/>
      <c r="AG14" s="328"/>
      <c r="AH14" s="503" t="str">
        <f t="shared" si="2"/>
        <v/>
      </c>
      <c r="AI14" s="504" t="str">
        <f t="shared" si="3"/>
        <v/>
      </c>
      <c r="AJ14" s="504" t="str">
        <f t="shared" si="4"/>
        <v/>
      </c>
      <c r="AK14" s="504" t="str">
        <f t="shared" si="5"/>
        <v/>
      </c>
      <c r="AL14" s="504" t="str">
        <f t="shared" si="6"/>
        <v/>
      </c>
      <c r="AM14" s="504" t="str">
        <f t="shared" si="7"/>
        <v/>
      </c>
      <c r="AN14" s="504" t="str">
        <f t="shared" ref="AN14:AN20" si="19">IF(AE14="","",AN$8)</f>
        <v/>
      </c>
      <c r="AO14" s="504" t="str">
        <f t="shared" ref="AO14:AO20" si="20">IF(AF14="","",AO$8)</f>
        <v/>
      </c>
      <c r="AP14" s="505">
        <f t="shared" si="0"/>
        <v>0</v>
      </c>
      <c r="AQ14" s="322"/>
      <c r="AR14" s="503" t="str">
        <f t="shared" si="10"/>
        <v/>
      </c>
      <c r="AS14" s="504" t="str">
        <f t="shared" si="11"/>
        <v/>
      </c>
      <c r="AT14" s="504" t="str">
        <f t="shared" si="12"/>
        <v/>
      </c>
      <c r="AU14" s="504" t="str">
        <f t="shared" si="13"/>
        <v/>
      </c>
      <c r="AV14" s="504" t="str">
        <f t="shared" si="14"/>
        <v/>
      </c>
      <c r="AW14" s="504" t="str">
        <f t="shared" si="15"/>
        <v/>
      </c>
      <c r="AX14" s="504" t="str">
        <f t="shared" ref="AX14:AX20" si="21">IF(AE14="","",IFERROR(AE14*$W14,$W14/$AP14*AN14))</f>
        <v/>
      </c>
      <c r="AY14" s="504" t="str">
        <f t="shared" ref="AY14:AY20" si="22">IF(AF14="","",IFERROR(AF14*$W14,$W14/$AP14*AO14))</f>
        <v/>
      </c>
      <c r="AZ14" s="507">
        <f t="shared" si="18"/>
        <v>0</v>
      </c>
      <c r="BA14" s="290"/>
    </row>
    <row r="15" spans="1:53" x14ac:dyDescent="0.35">
      <c r="A15" s="290"/>
      <c r="B15" s="338" t="s">
        <v>228</v>
      </c>
      <c r="C15" s="103"/>
      <c r="D15" s="103"/>
      <c r="E15" s="103"/>
      <c r="F15" s="103"/>
      <c r="G15" s="360"/>
      <c r="H15" s="486"/>
      <c r="I15" s="104"/>
      <c r="J15" s="105"/>
      <c r="K15" s="138" t="str">
        <f t="shared" si="1"/>
        <v/>
      </c>
      <c r="L15" s="139"/>
      <c r="M15" s="140"/>
      <c r="N15" s="337"/>
      <c r="O15" s="109"/>
      <c r="P15" s="147"/>
      <c r="Q15" s="111"/>
      <c r="R15" s="139"/>
      <c r="S15" s="113"/>
      <c r="T15" s="181"/>
      <c r="U15" s="187"/>
      <c r="V15" s="143"/>
      <c r="W15" s="147"/>
      <c r="X15" s="290"/>
      <c r="Y15" s="115"/>
      <c r="Z15" s="116"/>
      <c r="AA15" s="116"/>
      <c r="AB15" s="116"/>
      <c r="AC15" s="116"/>
      <c r="AD15" s="116"/>
      <c r="AE15" s="116"/>
      <c r="AF15" s="117"/>
      <c r="AG15" s="296"/>
      <c r="AH15" s="124" t="str">
        <f t="shared" si="2"/>
        <v/>
      </c>
      <c r="AI15" s="125" t="str">
        <f t="shared" si="3"/>
        <v/>
      </c>
      <c r="AJ15" s="125" t="str">
        <f t="shared" si="4"/>
        <v/>
      </c>
      <c r="AK15" s="125" t="str">
        <f t="shared" si="5"/>
        <v/>
      </c>
      <c r="AL15" s="125" t="str">
        <f t="shared" si="6"/>
        <v/>
      </c>
      <c r="AM15" s="125" t="str">
        <f t="shared" si="7"/>
        <v/>
      </c>
      <c r="AN15" s="125" t="str">
        <f t="shared" si="19"/>
        <v/>
      </c>
      <c r="AO15" s="125" t="str">
        <f t="shared" si="20"/>
        <v/>
      </c>
      <c r="AP15" s="126">
        <f t="shared" si="0"/>
        <v>0</v>
      </c>
      <c r="AQ15" s="290"/>
      <c r="AR15" s="124" t="str">
        <f t="shared" si="10"/>
        <v/>
      </c>
      <c r="AS15" s="125" t="str">
        <f t="shared" si="11"/>
        <v/>
      </c>
      <c r="AT15" s="125" t="str">
        <f t="shared" si="12"/>
        <v/>
      </c>
      <c r="AU15" s="125" t="str">
        <f t="shared" si="13"/>
        <v/>
      </c>
      <c r="AV15" s="125" t="str">
        <f t="shared" si="14"/>
        <v/>
      </c>
      <c r="AW15" s="125" t="str">
        <f t="shared" si="15"/>
        <v/>
      </c>
      <c r="AX15" s="125" t="str">
        <f t="shared" si="21"/>
        <v/>
      </c>
      <c r="AY15" s="125" t="str">
        <f t="shared" si="22"/>
        <v/>
      </c>
      <c r="AZ15" s="131">
        <f t="shared" si="18"/>
        <v>0</v>
      </c>
      <c r="BA15" s="290"/>
    </row>
    <row r="16" spans="1:53" x14ac:dyDescent="0.35">
      <c r="A16" s="290"/>
      <c r="B16" s="557" t="s">
        <v>3222</v>
      </c>
      <c r="C16" s="558" t="s">
        <v>254</v>
      </c>
      <c r="D16" s="558" t="s">
        <v>3226</v>
      </c>
      <c r="E16" s="559">
        <v>200</v>
      </c>
      <c r="F16" s="558"/>
      <c r="G16" s="559" t="str">
        <f>"WM"&amp;E16</f>
        <v>WM200</v>
      </c>
      <c r="H16" s="486">
        <v>2026</v>
      </c>
      <c r="I16" s="104"/>
      <c r="J16" s="612">
        <v>510</v>
      </c>
      <c r="K16" s="560"/>
      <c r="L16" s="561">
        <f>IFERROR(I16*K16,0)</f>
        <v>0</v>
      </c>
      <c r="M16" s="140">
        <f>IFERROR(VLOOKUP(G16,UR_N1,3,FALSE),"")</f>
        <v>336.63763059084124</v>
      </c>
      <c r="N16" s="337">
        <f>M16*J16</f>
        <v>171685.19160132905</v>
      </c>
      <c r="O16" s="563">
        <v>1</v>
      </c>
      <c r="P16" s="564">
        <f>N16*O16</f>
        <v>171685.19160132905</v>
      </c>
      <c r="Q16" s="565">
        <v>0.13</v>
      </c>
      <c r="R16" s="561">
        <f>P16*(1+Q16)</f>
        <v>194004.26650950182</v>
      </c>
      <c r="S16" s="566">
        <v>0.11799999999999999</v>
      </c>
      <c r="T16" s="567"/>
      <c r="U16" s="546">
        <f>(R16*(1+S16)*(1-T16))+L16</f>
        <v>216896.76995762301</v>
      </c>
      <c r="V16" s="547">
        <f>((R16*(1+S16)*(1-T16))*((1+WEI_1)^(H16-BASE_YEAR)))+(L16*((1+LEI_1)^(H16-BASE_YEAR)))</f>
        <v>229235.42465991908</v>
      </c>
      <c r="W16" s="494">
        <f>V16*((1/(1+WACC_1))^(H16-BASE_YEAR))</f>
        <v>204160.81579469517</v>
      </c>
      <c r="X16" s="322"/>
      <c r="Y16" s="568" t="s">
        <v>115</v>
      </c>
      <c r="Z16" s="569"/>
      <c r="AA16" s="569"/>
      <c r="AB16" s="569"/>
      <c r="AC16" s="569"/>
      <c r="AD16" s="569"/>
      <c r="AE16" s="569"/>
      <c r="AF16" s="570"/>
      <c r="AG16" s="328"/>
      <c r="AH16" s="554">
        <f t="shared" ref="AH16:AM20" ca="1" si="23">IF(Y16="","",AH$8)</f>
        <v>6105.4488522377851</v>
      </c>
      <c r="AI16" s="555" t="str">
        <f t="shared" si="23"/>
        <v/>
      </c>
      <c r="AJ16" s="555" t="str">
        <f t="shared" si="23"/>
        <v/>
      </c>
      <c r="AK16" s="555" t="str">
        <f t="shared" si="23"/>
        <v/>
      </c>
      <c r="AL16" s="555" t="str">
        <f t="shared" si="23"/>
        <v/>
      </c>
      <c r="AM16" s="555" t="str">
        <f t="shared" si="23"/>
        <v/>
      </c>
      <c r="AN16" s="555" t="str">
        <f t="shared" si="19"/>
        <v/>
      </c>
      <c r="AO16" s="555" t="str">
        <f t="shared" si="20"/>
        <v/>
      </c>
      <c r="AP16" s="571">
        <f ca="1">SUM(AH16:AM16)</f>
        <v>6105.4488522377851</v>
      </c>
      <c r="AQ16" s="322"/>
      <c r="AR16" s="554">
        <f t="shared" ref="AR16:AW20" ca="1" si="24">IF(Y16="","",IFERROR(Y16*$W16,$W16/$AP16*AH16))</f>
        <v>204160.81579469517</v>
      </c>
      <c r="AS16" s="555" t="str">
        <f t="shared" si="24"/>
        <v/>
      </c>
      <c r="AT16" s="555" t="str">
        <f t="shared" si="24"/>
        <v/>
      </c>
      <c r="AU16" s="555" t="str">
        <f t="shared" si="24"/>
        <v/>
      </c>
      <c r="AV16" s="555" t="str">
        <f t="shared" si="24"/>
        <v/>
      </c>
      <c r="AW16" s="555" t="str">
        <f t="shared" si="24"/>
        <v/>
      </c>
      <c r="AX16" s="555" t="str">
        <f t="shared" si="21"/>
        <v/>
      </c>
      <c r="AY16" s="555" t="str">
        <f t="shared" si="22"/>
        <v/>
      </c>
      <c r="AZ16" s="556">
        <f ca="1">SUM(AR16:AW16)</f>
        <v>204160.81579469517</v>
      </c>
      <c r="BA16" s="290"/>
    </row>
    <row r="17" spans="1:53" x14ac:dyDescent="0.35">
      <c r="A17" s="290"/>
      <c r="B17" s="557" t="s">
        <v>1579</v>
      </c>
      <c r="C17" s="558" t="s">
        <v>254</v>
      </c>
      <c r="D17" s="558" t="s">
        <v>3226</v>
      </c>
      <c r="E17" s="559">
        <v>200</v>
      </c>
      <c r="F17" s="558"/>
      <c r="G17" s="559" t="str">
        <f>"WM"&amp;E17</f>
        <v>WM200</v>
      </c>
      <c r="H17" s="486">
        <v>2026</v>
      </c>
      <c r="I17" s="104"/>
      <c r="J17" s="612">
        <v>350</v>
      </c>
      <c r="K17" s="560"/>
      <c r="L17" s="561">
        <f>IFERROR(I17*K17,0)</f>
        <v>0</v>
      </c>
      <c r="M17" s="140">
        <f>IFERROR(VLOOKUP(G17,UR_N1,3,FALSE),"")</f>
        <v>336.63763059084124</v>
      </c>
      <c r="N17" s="337">
        <f t="shared" ref="N17:N20" si="25">M17*J17</f>
        <v>117823.17070679444</v>
      </c>
      <c r="O17" s="563">
        <v>1</v>
      </c>
      <c r="P17" s="564">
        <f>N17*O17</f>
        <v>117823.17070679444</v>
      </c>
      <c r="Q17" s="565">
        <v>0.13</v>
      </c>
      <c r="R17" s="561">
        <f>P17*(1+Q17)</f>
        <v>133140.18289867771</v>
      </c>
      <c r="S17" s="566">
        <v>0.11799999999999999</v>
      </c>
      <c r="T17" s="567"/>
      <c r="U17" s="546">
        <f>(R17*(1+S17)*(1-T17))+L17</f>
        <v>148850.72448072166</v>
      </c>
      <c r="V17" s="547">
        <f>((R17*(1+S17)*(1-T17))*((1+WEI_1)^(H17-BASE_YEAR)))+(L17*((1+LEI_1)^(H17-BASE_YEAR)))</f>
        <v>157318.42868817976</v>
      </c>
      <c r="W17" s="494">
        <f>V17*((1/(1+WACC_1))^(H17-BASE_YEAR))</f>
        <v>140110.36378067316</v>
      </c>
      <c r="X17" s="322"/>
      <c r="Y17" s="568" t="s">
        <v>115</v>
      </c>
      <c r="Z17" s="569"/>
      <c r="AA17" s="569"/>
      <c r="AB17" s="569"/>
      <c r="AC17" s="569"/>
      <c r="AD17" s="569"/>
      <c r="AE17" s="569"/>
      <c r="AF17" s="570"/>
      <c r="AG17" s="328"/>
      <c r="AH17" s="554">
        <f t="shared" ca="1" si="23"/>
        <v>6105.4488522377851</v>
      </c>
      <c r="AI17" s="555" t="str">
        <f t="shared" si="23"/>
        <v/>
      </c>
      <c r="AJ17" s="555" t="str">
        <f t="shared" si="23"/>
        <v/>
      </c>
      <c r="AK17" s="555" t="str">
        <f t="shared" si="23"/>
        <v/>
      </c>
      <c r="AL17" s="555" t="str">
        <f t="shared" si="23"/>
        <v/>
      </c>
      <c r="AM17" s="555" t="str">
        <f t="shared" si="23"/>
        <v/>
      </c>
      <c r="AN17" s="555" t="str">
        <f t="shared" si="19"/>
        <v/>
      </c>
      <c r="AO17" s="555" t="str">
        <f t="shared" si="20"/>
        <v/>
      </c>
      <c r="AP17" s="571">
        <f ca="1">SUM(AH17:AM17)</f>
        <v>6105.4488522377851</v>
      </c>
      <c r="AQ17" s="322"/>
      <c r="AR17" s="554">
        <f t="shared" ca="1" si="24"/>
        <v>140110.36378067316</v>
      </c>
      <c r="AS17" s="555" t="str">
        <f t="shared" si="24"/>
        <v/>
      </c>
      <c r="AT17" s="555" t="str">
        <f t="shared" si="24"/>
        <v/>
      </c>
      <c r="AU17" s="555" t="str">
        <f t="shared" si="24"/>
        <v/>
      </c>
      <c r="AV17" s="555" t="str">
        <f t="shared" si="24"/>
        <v/>
      </c>
      <c r="AW17" s="555" t="str">
        <f t="shared" si="24"/>
        <v/>
      </c>
      <c r="AX17" s="555" t="str">
        <f t="shared" si="21"/>
        <v/>
      </c>
      <c r="AY17" s="555" t="str">
        <f t="shared" si="22"/>
        <v/>
      </c>
      <c r="AZ17" s="556">
        <f ca="1">SUM(AR17:AW17)</f>
        <v>140110.36378067316</v>
      </c>
      <c r="BA17" s="290"/>
    </row>
    <row r="18" spans="1:53" x14ac:dyDescent="0.35">
      <c r="A18" s="290"/>
      <c r="B18" s="557" t="s">
        <v>3223</v>
      </c>
      <c r="C18" s="558" t="s">
        <v>254</v>
      </c>
      <c r="D18" s="558" t="s">
        <v>3226</v>
      </c>
      <c r="E18" s="559">
        <v>200</v>
      </c>
      <c r="F18" s="558"/>
      <c r="G18" s="559" t="str">
        <f>"WM"&amp;E18</f>
        <v>WM200</v>
      </c>
      <c r="H18" s="486">
        <v>2028</v>
      </c>
      <c r="I18" s="104"/>
      <c r="J18" s="612">
        <v>795</v>
      </c>
      <c r="K18" s="560"/>
      <c r="L18" s="561">
        <f>IFERROR(I18*K18,0)</f>
        <v>0</v>
      </c>
      <c r="M18" s="140">
        <f>IFERROR(VLOOKUP(G18,UR_N1,3,FALSE),"")</f>
        <v>336.63763059084124</v>
      </c>
      <c r="N18" s="337">
        <f t="shared" si="25"/>
        <v>267626.91631971876</v>
      </c>
      <c r="O18" s="563">
        <v>1</v>
      </c>
      <c r="P18" s="564">
        <f>N18*O18</f>
        <v>267626.91631971876</v>
      </c>
      <c r="Q18" s="565">
        <v>0.13</v>
      </c>
      <c r="R18" s="561">
        <f>P18*(1+Q18)</f>
        <v>302418.41544128215</v>
      </c>
      <c r="S18" s="566">
        <v>0.11799999999999999</v>
      </c>
      <c r="T18" s="567"/>
      <c r="U18" s="546">
        <f>(R18*(1+S18)*(1-T18))+L18</f>
        <v>338103.78846335341</v>
      </c>
      <c r="V18" s="547">
        <f>((R18*(1+S18)*(1-T18))*((1+WEI_1)^(H18-BASE_YEAR)))+(L18*((1+LEI_1)^(H18-BASE_YEAR)))</f>
        <v>377665.51561830926</v>
      </c>
      <c r="W18" s="494">
        <f>V18*((1/(1+WACC_1))^(H18-BASE_YEAR))</f>
        <v>299563.33223393816</v>
      </c>
      <c r="X18" s="322"/>
      <c r="Y18" s="568" t="s">
        <v>115</v>
      </c>
      <c r="Z18" s="569"/>
      <c r="AA18" s="569"/>
      <c r="AB18" s="569"/>
      <c r="AC18" s="569"/>
      <c r="AD18" s="569"/>
      <c r="AE18" s="569"/>
      <c r="AF18" s="570"/>
      <c r="AG18" s="328"/>
      <c r="AH18" s="554">
        <f t="shared" ca="1" si="23"/>
        <v>6105.4488522377851</v>
      </c>
      <c r="AI18" s="555" t="str">
        <f t="shared" si="23"/>
        <v/>
      </c>
      <c r="AJ18" s="555" t="str">
        <f t="shared" si="23"/>
        <v/>
      </c>
      <c r="AK18" s="555" t="str">
        <f t="shared" si="23"/>
        <v/>
      </c>
      <c r="AL18" s="555" t="str">
        <f t="shared" si="23"/>
        <v/>
      </c>
      <c r="AM18" s="555" t="str">
        <f t="shared" si="23"/>
        <v/>
      </c>
      <c r="AN18" s="555" t="str">
        <f t="shared" si="19"/>
        <v/>
      </c>
      <c r="AO18" s="555" t="str">
        <f t="shared" si="20"/>
        <v/>
      </c>
      <c r="AP18" s="571">
        <f ca="1">SUM(AH18:AM18)</f>
        <v>6105.4488522377851</v>
      </c>
      <c r="AQ18" s="322"/>
      <c r="AR18" s="554">
        <f t="shared" ca="1" si="24"/>
        <v>299563.33223393816</v>
      </c>
      <c r="AS18" s="555" t="str">
        <f t="shared" si="24"/>
        <v/>
      </c>
      <c r="AT18" s="555" t="str">
        <f t="shared" si="24"/>
        <v/>
      </c>
      <c r="AU18" s="555" t="str">
        <f t="shared" si="24"/>
        <v/>
      </c>
      <c r="AV18" s="555" t="str">
        <f t="shared" si="24"/>
        <v/>
      </c>
      <c r="AW18" s="555" t="str">
        <f t="shared" si="24"/>
        <v/>
      </c>
      <c r="AX18" s="555" t="str">
        <f t="shared" si="21"/>
        <v/>
      </c>
      <c r="AY18" s="555" t="str">
        <f t="shared" si="22"/>
        <v/>
      </c>
      <c r="AZ18" s="556">
        <f ca="1">SUM(AR18:AW18)</f>
        <v>299563.33223393816</v>
      </c>
      <c r="BA18" s="290"/>
    </row>
    <row r="19" spans="1:53" x14ac:dyDescent="0.35">
      <c r="A19" s="290"/>
      <c r="B19" s="557" t="s">
        <v>3224</v>
      </c>
      <c r="C19" s="558" t="s">
        <v>254</v>
      </c>
      <c r="D19" s="558" t="s">
        <v>3226</v>
      </c>
      <c r="E19" s="559">
        <v>200</v>
      </c>
      <c r="F19" s="558"/>
      <c r="G19" s="559" t="str">
        <f>"WM"&amp;E19</f>
        <v>WM200</v>
      </c>
      <c r="H19" s="486">
        <v>2028</v>
      </c>
      <c r="I19" s="104"/>
      <c r="J19" s="612">
        <v>600</v>
      </c>
      <c r="K19" s="560"/>
      <c r="L19" s="561">
        <f>IFERROR(I19*K19,0)</f>
        <v>0</v>
      </c>
      <c r="M19" s="140">
        <f>IFERROR(VLOOKUP(G19,UR_N1,3,FALSE),"")</f>
        <v>336.63763059084124</v>
      </c>
      <c r="N19" s="337">
        <f t="shared" si="25"/>
        <v>201982.57835450475</v>
      </c>
      <c r="O19" s="563">
        <v>1</v>
      </c>
      <c r="P19" s="564">
        <f>N19*O19</f>
        <v>201982.57835450475</v>
      </c>
      <c r="Q19" s="565">
        <v>0.13</v>
      </c>
      <c r="R19" s="561">
        <f>P19*(1+Q19)</f>
        <v>228240.31354059034</v>
      </c>
      <c r="S19" s="566">
        <v>0.11799999999999999</v>
      </c>
      <c r="T19" s="567"/>
      <c r="U19" s="546">
        <f>(R19*(1+S19)*(1-T19))+L19</f>
        <v>255172.67053837999</v>
      </c>
      <c r="V19" s="547">
        <f>((R19*(1+S19)*(1-T19))*((1+WEI_1)^(H19-BASE_YEAR)))+(L19*((1+LEI_1)^(H19-BASE_YEAR)))</f>
        <v>285030.57782513916</v>
      </c>
      <c r="W19" s="494">
        <f>V19*((1/(1+WACC_1))^(H19-BASE_YEAR))</f>
        <v>226085.53376146284</v>
      </c>
      <c r="X19" s="322"/>
      <c r="Y19" s="568" t="s">
        <v>115</v>
      </c>
      <c r="Z19" s="569"/>
      <c r="AA19" s="569"/>
      <c r="AB19" s="569"/>
      <c r="AC19" s="569"/>
      <c r="AD19" s="569"/>
      <c r="AE19" s="569"/>
      <c r="AF19" s="570"/>
      <c r="AG19" s="328"/>
      <c r="AH19" s="554">
        <f t="shared" ca="1" si="23"/>
        <v>6105.4488522377851</v>
      </c>
      <c r="AI19" s="555" t="str">
        <f t="shared" si="23"/>
        <v/>
      </c>
      <c r="AJ19" s="555" t="str">
        <f t="shared" si="23"/>
        <v/>
      </c>
      <c r="AK19" s="555" t="str">
        <f t="shared" si="23"/>
        <v/>
      </c>
      <c r="AL19" s="555" t="str">
        <f t="shared" si="23"/>
        <v/>
      </c>
      <c r="AM19" s="555" t="str">
        <f t="shared" si="23"/>
        <v/>
      </c>
      <c r="AN19" s="555" t="str">
        <f t="shared" si="19"/>
        <v/>
      </c>
      <c r="AO19" s="555" t="str">
        <f t="shared" si="20"/>
        <v/>
      </c>
      <c r="AP19" s="571">
        <f ca="1">SUM(AH19:AM19)</f>
        <v>6105.4488522377851</v>
      </c>
      <c r="AQ19" s="322"/>
      <c r="AR19" s="554">
        <f t="shared" ca="1" si="24"/>
        <v>226085.53376146284</v>
      </c>
      <c r="AS19" s="555" t="str">
        <f t="shared" si="24"/>
        <v/>
      </c>
      <c r="AT19" s="555" t="str">
        <f t="shared" si="24"/>
        <v/>
      </c>
      <c r="AU19" s="555" t="str">
        <f t="shared" si="24"/>
        <v/>
      </c>
      <c r="AV19" s="555" t="str">
        <f t="shared" si="24"/>
        <v/>
      </c>
      <c r="AW19" s="555" t="str">
        <f t="shared" si="24"/>
        <v/>
      </c>
      <c r="AX19" s="555" t="str">
        <f t="shared" si="21"/>
        <v/>
      </c>
      <c r="AY19" s="555" t="str">
        <f t="shared" si="22"/>
        <v/>
      </c>
      <c r="AZ19" s="556">
        <f ca="1">SUM(AR19:AW19)</f>
        <v>226085.53376146284</v>
      </c>
      <c r="BA19" s="290"/>
    </row>
    <row r="20" spans="1:53" x14ac:dyDescent="0.35">
      <c r="A20" s="290"/>
      <c r="B20" s="557" t="s">
        <v>3225</v>
      </c>
      <c r="C20" s="558" t="s">
        <v>254</v>
      </c>
      <c r="D20" s="558" t="s">
        <v>3227</v>
      </c>
      <c r="E20" s="559">
        <v>100</v>
      </c>
      <c r="F20" s="558"/>
      <c r="G20" s="559" t="str">
        <f>"WM"&amp;E20</f>
        <v>WM100</v>
      </c>
      <c r="H20" s="486">
        <v>2027</v>
      </c>
      <c r="I20" s="104"/>
      <c r="J20" s="612">
        <v>55</v>
      </c>
      <c r="K20" s="560"/>
      <c r="L20" s="561">
        <f>IFERROR(I20*K20,0)</f>
        <v>0</v>
      </c>
      <c r="M20" s="140">
        <f>IFERROR(VLOOKUP(G20,UR_N1,3,FALSE),"")</f>
        <v>185.71625249098463</v>
      </c>
      <c r="N20" s="337">
        <f t="shared" si="25"/>
        <v>10214.393887004155</v>
      </c>
      <c r="O20" s="563">
        <v>1</v>
      </c>
      <c r="P20" s="564">
        <f>N20*O20</f>
        <v>10214.393887004155</v>
      </c>
      <c r="Q20" s="565">
        <v>0.13</v>
      </c>
      <c r="R20" s="561">
        <f>P20*(1+Q20)</f>
        <v>11542.265092314694</v>
      </c>
      <c r="S20" s="566">
        <v>0.11799999999999999</v>
      </c>
      <c r="T20" s="567"/>
      <c r="U20" s="546">
        <f>(R20*(1+S20)*(1-T20))+L20</f>
        <v>12904.252373207826</v>
      </c>
      <c r="V20" s="547">
        <f>((R20*(1+S20)*(1-T20))*((1+WEI_1)^(H20-BASE_YEAR)))+(L20*((1+LEI_1)^(H20-BASE_YEAR)))</f>
        <v>14020.897646538875</v>
      </c>
      <c r="W20" s="494">
        <f>V20*((1/(1+WACC_1))^(H20-BASE_YEAR))</f>
        <v>11784.517616808449</v>
      </c>
      <c r="X20" s="322"/>
      <c r="Y20" s="568" t="s">
        <v>115</v>
      </c>
      <c r="Z20" s="569"/>
      <c r="AA20" s="569"/>
      <c r="AB20" s="569"/>
      <c r="AC20" s="569"/>
      <c r="AD20" s="569"/>
      <c r="AE20" s="569"/>
      <c r="AF20" s="570"/>
      <c r="AG20" s="328"/>
      <c r="AH20" s="554">
        <f t="shared" ca="1" si="23"/>
        <v>6105.4488522377851</v>
      </c>
      <c r="AI20" s="555" t="str">
        <f t="shared" si="23"/>
        <v/>
      </c>
      <c r="AJ20" s="555" t="str">
        <f t="shared" si="23"/>
        <v/>
      </c>
      <c r="AK20" s="555" t="str">
        <f t="shared" si="23"/>
        <v/>
      </c>
      <c r="AL20" s="555" t="str">
        <f t="shared" si="23"/>
        <v/>
      </c>
      <c r="AM20" s="555" t="str">
        <f t="shared" si="23"/>
        <v/>
      </c>
      <c r="AN20" s="555" t="str">
        <f t="shared" si="19"/>
        <v/>
      </c>
      <c r="AO20" s="555" t="str">
        <f t="shared" si="20"/>
        <v/>
      </c>
      <c r="AP20" s="571">
        <f ca="1">SUM(AH20:AM20)</f>
        <v>6105.4488522377851</v>
      </c>
      <c r="AQ20" s="322"/>
      <c r="AR20" s="554">
        <f t="shared" ca="1" si="24"/>
        <v>11784.517616808449</v>
      </c>
      <c r="AS20" s="555" t="str">
        <f t="shared" si="24"/>
        <v/>
      </c>
      <c r="AT20" s="555" t="str">
        <f t="shared" si="24"/>
        <v/>
      </c>
      <c r="AU20" s="555" t="str">
        <f t="shared" si="24"/>
        <v/>
      </c>
      <c r="AV20" s="555" t="str">
        <f t="shared" si="24"/>
        <v/>
      </c>
      <c r="AW20" s="555" t="str">
        <f t="shared" si="24"/>
        <v/>
      </c>
      <c r="AX20" s="555" t="str">
        <f t="shared" si="21"/>
        <v/>
      </c>
      <c r="AY20" s="555" t="str">
        <f t="shared" si="22"/>
        <v/>
      </c>
      <c r="AZ20" s="556">
        <f ca="1">SUM(AR20:AW20)</f>
        <v>11784.517616808449</v>
      </c>
      <c r="BA20" s="290"/>
    </row>
    <row r="21" spans="1:53" x14ac:dyDescent="0.35">
      <c r="A21" s="290"/>
      <c r="B21" s="510"/>
      <c r="C21" s="511"/>
      <c r="D21" s="511"/>
      <c r="E21" s="512"/>
      <c r="F21" s="511"/>
      <c r="G21" s="512"/>
      <c r="H21" s="512"/>
      <c r="I21" s="513"/>
      <c r="J21" s="613"/>
      <c r="K21" s="514"/>
      <c r="L21" s="515"/>
      <c r="M21" s="516"/>
      <c r="N21" s="517"/>
      <c r="O21" s="518"/>
      <c r="P21" s="519"/>
      <c r="Q21" s="520"/>
      <c r="R21" s="515"/>
      <c r="S21" s="521"/>
      <c r="T21" s="522"/>
      <c r="U21" s="523"/>
      <c r="V21" s="524"/>
      <c r="W21" s="525"/>
      <c r="X21" s="509"/>
      <c r="Y21" s="526"/>
      <c r="Z21" s="527"/>
      <c r="AA21" s="527"/>
      <c r="AB21" s="527"/>
      <c r="AC21" s="527"/>
      <c r="AD21" s="527"/>
      <c r="AE21" s="527"/>
      <c r="AF21" s="528"/>
      <c r="AG21" s="529"/>
      <c r="AH21" s="530"/>
      <c r="AI21" s="531"/>
      <c r="AJ21" s="531"/>
      <c r="AK21" s="531"/>
      <c r="AL21" s="531"/>
      <c r="AM21" s="531"/>
      <c r="AN21" s="531"/>
      <c r="AO21" s="531"/>
      <c r="AP21" s="532"/>
      <c r="AQ21" s="509"/>
      <c r="AR21" s="530"/>
      <c r="AS21" s="531"/>
      <c r="AT21" s="531"/>
      <c r="AU21" s="531"/>
      <c r="AV21" s="531"/>
      <c r="AW21" s="531"/>
      <c r="AX21" s="531"/>
      <c r="AY21" s="531"/>
      <c r="AZ21" s="533"/>
      <c r="BA21" s="290"/>
    </row>
    <row r="22" spans="1:53" ht="15" thickBot="1" x14ac:dyDescent="0.4">
      <c r="A22" s="290"/>
      <c r="B22" s="534"/>
      <c r="C22" s="535"/>
      <c r="D22" s="535"/>
      <c r="E22" s="535"/>
      <c r="F22" s="535"/>
      <c r="G22" s="535"/>
      <c r="H22" s="535"/>
      <c r="I22" s="535"/>
      <c r="J22" s="536"/>
      <c r="K22" s="537" t="str">
        <f>IFERROR(VLOOKUP(F22,UR_N1,3,FALSE),"")</f>
        <v/>
      </c>
      <c r="L22" s="538"/>
      <c r="M22" s="539"/>
      <c r="N22" s="540"/>
      <c r="O22" s="541"/>
      <c r="P22" s="542"/>
      <c r="Q22" s="543"/>
      <c r="R22" s="538"/>
      <c r="S22" s="544"/>
      <c r="T22" s="545"/>
      <c r="U22" s="546"/>
      <c r="V22" s="547"/>
      <c r="W22" s="494"/>
      <c r="X22" s="322"/>
      <c r="Y22" s="548"/>
      <c r="Z22" s="549"/>
      <c r="AA22" s="549"/>
      <c r="AB22" s="549"/>
      <c r="AC22" s="549"/>
      <c r="AD22" s="549"/>
      <c r="AE22" s="549"/>
      <c r="AF22" s="550"/>
      <c r="AG22" s="328"/>
      <c r="AH22" s="551" t="str">
        <f t="shared" ref="AH22:AO22" si="26">IF(Y22="","",AH$8)</f>
        <v/>
      </c>
      <c r="AI22" s="552" t="str">
        <f t="shared" si="26"/>
        <v/>
      </c>
      <c r="AJ22" s="552" t="str">
        <f t="shared" si="26"/>
        <v/>
      </c>
      <c r="AK22" s="552" t="str">
        <f t="shared" si="26"/>
        <v/>
      </c>
      <c r="AL22" s="552" t="str">
        <f t="shared" si="26"/>
        <v/>
      </c>
      <c r="AM22" s="552" t="str">
        <f t="shared" si="26"/>
        <v/>
      </c>
      <c r="AN22" s="552" t="str">
        <f t="shared" si="26"/>
        <v/>
      </c>
      <c r="AO22" s="552" t="str">
        <f t="shared" si="26"/>
        <v/>
      </c>
      <c r="AP22" s="553">
        <f>SUM(AH22:AM22)</f>
        <v>0</v>
      </c>
      <c r="AQ22" s="322"/>
      <c r="AR22" s="554" t="str">
        <f t="shared" si="10"/>
        <v/>
      </c>
      <c r="AS22" s="555" t="str">
        <f t="shared" si="11"/>
        <v/>
      </c>
      <c r="AT22" s="555" t="str">
        <f t="shared" si="12"/>
        <v/>
      </c>
      <c r="AU22" s="555" t="str">
        <f t="shared" si="13"/>
        <v/>
      </c>
      <c r="AV22" s="555" t="str">
        <f t="shared" si="14"/>
        <v/>
      </c>
      <c r="AW22" s="555" t="str">
        <f t="shared" si="15"/>
        <v/>
      </c>
      <c r="AX22" s="555" t="str">
        <f>IF(AE22="","",IFERROR(AE22*$W22,$W22/$AP22*AN22))</f>
        <v/>
      </c>
      <c r="AY22" s="555" t="str">
        <f>IF(AF22="","",IFERROR(AF22*$W22,$W22/$AP22*AO22))</f>
        <v/>
      </c>
      <c r="AZ22" s="556">
        <f>SUM(AR22:AW22)</f>
        <v>0</v>
      </c>
      <c r="BA22" s="290"/>
    </row>
    <row r="23" spans="1:53" ht="15" thickBot="1" x14ac:dyDescent="0.4">
      <c r="A23" s="290"/>
      <c r="B23" s="290"/>
      <c r="C23" s="290"/>
      <c r="D23" s="383"/>
      <c r="E23" s="290"/>
      <c r="F23" s="290"/>
      <c r="G23" s="290"/>
      <c r="H23" s="290"/>
      <c r="I23" s="290"/>
      <c r="J23" s="290"/>
      <c r="K23" s="290"/>
      <c r="L23" s="186">
        <f>SUBTOTAL(9,L9:L22)</f>
        <v>0</v>
      </c>
      <c r="M23" s="290"/>
      <c r="N23" s="186">
        <f>SUBTOTAL(9,N9:N22)</f>
        <v>6590892.2508693514</v>
      </c>
      <c r="O23" s="290"/>
      <c r="P23" s="186">
        <f>SUBTOTAL(9,P9:P22)</f>
        <v>6590892.2508693514</v>
      </c>
      <c r="Q23" s="290"/>
      <c r="R23" s="146">
        <f>SUBTOTAL(9,R9:R22)</f>
        <v>7447708.2434823671</v>
      </c>
      <c r="S23" s="290"/>
      <c r="T23" s="290"/>
      <c r="U23" s="190">
        <f>SUBTOTAL(9,U9:U22)</f>
        <v>8326537.8162132856</v>
      </c>
      <c r="V23" s="191">
        <f>SUBTOTAL(9,V9:V22)</f>
        <v>9217682.723506419</v>
      </c>
      <c r="W23" s="192">
        <f>SUBTOTAL(9,W9:W22)</f>
        <v>7453823.009103395</v>
      </c>
      <c r="X23" s="290"/>
      <c r="Y23" s="290"/>
      <c r="Z23" s="290"/>
      <c r="AA23" s="290"/>
      <c r="AB23" s="290"/>
      <c r="AC23" s="290"/>
      <c r="AD23" s="290"/>
      <c r="AE23" s="290"/>
      <c r="AF23" s="290"/>
      <c r="AG23" s="290"/>
      <c r="AH23" s="290"/>
      <c r="AI23" s="290"/>
      <c r="AJ23" s="290"/>
      <c r="AK23" s="290"/>
      <c r="AL23" s="290"/>
      <c r="AM23" s="290"/>
      <c r="AN23" s="290"/>
      <c r="AO23" s="290"/>
      <c r="AP23" s="290"/>
      <c r="AQ23" s="290"/>
      <c r="AR23" s="135">
        <f t="shared" ref="AR23:AZ23" ca="1" si="27">SUBTOTAL(9,AR9:AR22)</f>
        <v>881704.56318757776</v>
      </c>
      <c r="AS23" s="136">
        <f t="shared" ca="1" si="27"/>
        <v>5620792.0611975454</v>
      </c>
      <c r="AT23" s="136">
        <f t="shared" ca="1" si="27"/>
        <v>951326.38471827155</v>
      </c>
      <c r="AU23" s="136">
        <f t="shared" si="27"/>
        <v>0</v>
      </c>
      <c r="AV23" s="136">
        <f t="shared" si="27"/>
        <v>0</v>
      </c>
      <c r="AW23" s="136">
        <f t="shared" si="27"/>
        <v>0</v>
      </c>
      <c r="AX23" s="136">
        <f>SUBTOTAL(9,AX9:AX22)</f>
        <v>0</v>
      </c>
      <c r="AY23" s="136">
        <f>SUBTOTAL(9,AY9:AY22)</f>
        <v>0</v>
      </c>
      <c r="AZ23" s="137">
        <f t="shared" ca="1" si="27"/>
        <v>7453823.009103395</v>
      </c>
      <c r="BA23" s="290"/>
    </row>
    <row r="24" spans="1:53" x14ac:dyDescent="0.35">
      <c r="A24" s="290"/>
      <c r="B24" s="290"/>
      <c r="C24" s="290"/>
      <c r="D24" s="383"/>
      <c r="E24" s="290"/>
      <c r="F24" s="290"/>
      <c r="G24" s="290"/>
      <c r="H24" s="290"/>
      <c r="I24" s="290"/>
      <c r="J24" s="290"/>
      <c r="K24" s="290"/>
      <c r="L24" s="290"/>
      <c r="M24" s="290"/>
      <c r="N24" s="290"/>
      <c r="O24" s="290"/>
      <c r="P24" s="290"/>
      <c r="Q24" s="290"/>
      <c r="R24" s="290"/>
      <c r="S24" s="290"/>
      <c r="T24" s="290"/>
      <c r="U24" s="290"/>
      <c r="V24" s="290"/>
      <c r="W24" s="290"/>
      <c r="X24" s="290"/>
      <c r="Y24" s="290"/>
      <c r="Z24" s="290"/>
      <c r="AA24" s="290"/>
      <c r="AB24" s="290"/>
      <c r="AC24" s="290"/>
      <c r="AD24" s="290"/>
      <c r="AE24" s="290"/>
      <c r="AF24" s="290"/>
      <c r="AG24" s="290"/>
      <c r="AH24" s="290"/>
      <c r="AI24" s="290"/>
      <c r="AJ24" s="290"/>
      <c r="AK24" s="290"/>
      <c r="AL24" s="290"/>
      <c r="AM24" s="290"/>
      <c r="AN24" s="290"/>
      <c r="AO24" s="290"/>
      <c r="AP24" s="290"/>
      <c r="AQ24" s="290"/>
      <c r="AR24" s="290"/>
      <c r="AS24" s="290"/>
      <c r="AT24" s="290"/>
      <c r="AU24" s="290"/>
      <c r="AV24" s="290"/>
      <c r="AW24" s="290"/>
      <c r="AX24" s="290"/>
      <c r="AY24" s="290"/>
      <c r="AZ24" s="319">
        <f ca="1">SUM(AR23:AW23)</f>
        <v>7453823.009103395</v>
      </c>
      <c r="BA24" s="290"/>
    </row>
    <row r="25" spans="1:53" x14ac:dyDescent="0.35">
      <c r="A25" s="290"/>
      <c r="B25" s="572" t="s">
        <v>3212</v>
      </c>
      <c r="C25" s="290"/>
      <c r="D25" s="383"/>
      <c r="E25" s="290"/>
      <c r="F25" s="290"/>
      <c r="G25" s="290"/>
      <c r="H25" s="290"/>
      <c r="I25" s="290"/>
      <c r="J25" s="290"/>
      <c r="K25" s="572"/>
      <c r="L25" s="290"/>
      <c r="M25" s="290"/>
      <c r="N25" s="290"/>
      <c r="O25" s="290"/>
      <c r="P25" s="290"/>
      <c r="Q25" s="290"/>
      <c r="R25" s="290"/>
      <c r="S25" s="290"/>
      <c r="T25" s="290"/>
      <c r="U25" s="290"/>
      <c r="V25" s="290"/>
      <c r="W25" s="290"/>
      <c r="X25" s="290"/>
      <c r="Y25" s="290"/>
      <c r="Z25" s="290"/>
      <c r="AA25" s="290"/>
      <c r="AB25" s="290"/>
      <c r="AC25" s="290"/>
      <c r="AD25" s="290"/>
      <c r="AE25" s="290"/>
      <c r="AF25" s="290"/>
      <c r="AG25" s="290"/>
      <c r="AH25" s="290"/>
      <c r="AI25" s="290"/>
      <c r="AJ25" s="290"/>
      <c r="AK25" s="290"/>
      <c r="AL25" s="290"/>
      <c r="AM25" s="290"/>
      <c r="AN25" s="290"/>
      <c r="AO25" s="290"/>
      <c r="AP25" s="290"/>
      <c r="AQ25" s="290"/>
      <c r="AR25" s="290"/>
      <c r="AS25" s="290"/>
      <c r="AT25" s="290"/>
      <c r="AU25" s="290"/>
      <c r="AV25" s="290"/>
      <c r="AW25" s="290"/>
      <c r="AX25" s="290"/>
      <c r="AY25" s="290"/>
      <c r="AZ25" s="319">
        <f>SUM(W23)</f>
        <v>7453823.009103395</v>
      </c>
      <c r="BA25" s="290"/>
    </row>
    <row r="26" spans="1:53" x14ac:dyDescent="0.35">
      <c r="A26" s="290"/>
      <c r="B26" s="603" t="s">
        <v>11</v>
      </c>
      <c r="C26" s="603" t="s">
        <v>81</v>
      </c>
      <c r="D26" s="603" t="s">
        <v>227</v>
      </c>
      <c r="E26" s="734" t="s">
        <v>3332</v>
      </c>
      <c r="F26" s="735"/>
      <c r="G26" s="734" t="s">
        <v>3290</v>
      </c>
      <c r="H26" s="735"/>
      <c r="I26" s="572"/>
      <c r="J26" s="290"/>
      <c r="K26" s="572"/>
      <c r="L26" s="290"/>
      <c r="M26" s="290"/>
      <c r="N26" s="290"/>
      <c r="O26" s="290"/>
      <c r="P26" s="290"/>
      <c r="Q26" s="290"/>
      <c r="R26" s="290"/>
      <c r="S26" s="290"/>
      <c r="T26" s="290"/>
      <c r="U26" s="290"/>
      <c r="V26" s="290"/>
      <c r="W26" s="290"/>
      <c r="X26" s="290"/>
      <c r="Y26" s="290"/>
      <c r="Z26" s="290"/>
      <c r="AA26" s="290"/>
      <c r="AB26" s="290"/>
      <c r="AC26" s="290"/>
      <c r="AD26" s="290"/>
      <c r="AE26" s="290"/>
      <c r="AF26" s="290"/>
      <c r="AG26" s="290"/>
      <c r="AH26" s="290"/>
      <c r="AI26" s="290"/>
      <c r="AJ26" s="290"/>
      <c r="AK26" s="290"/>
      <c r="AL26" s="290"/>
      <c r="AM26" s="290"/>
      <c r="AN26" s="290"/>
      <c r="AO26" s="290"/>
      <c r="AP26" s="290"/>
      <c r="AQ26" s="290"/>
      <c r="AR26" s="290"/>
      <c r="AS26" s="290"/>
      <c r="AT26" s="290"/>
      <c r="AU26" s="290"/>
      <c r="AV26" s="290"/>
      <c r="AW26" s="290"/>
      <c r="AX26" s="290"/>
      <c r="AY26" s="290"/>
      <c r="AZ26" s="319">
        <f ca="1">'Summary Cost Schedule'!$G$15</f>
        <v>7453823.009103395</v>
      </c>
      <c r="BA26" s="290"/>
    </row>
    <row r="27" spans="1:53" ht="14.5" customHeight="1" x14ac:dyDescent="0.35">
      <c r="A27" s="290"/>
      <c r="B27" s="103" t="s">
        <v>3276</v>
      </c>
      <c r="C27" s="103" t="s">
        <v>219</v>
      </c>
      <c r="D27" s="103" t="s">
        <v>3277</v>
      </c>
      <c r="E27" s="736" t="s">
        <v>3333</v>
      </c>
      <c r="F27" s="737"/>
      <c r="G27" s="738" t="s">
        <v>3331</v>
      </c>
      <c r="H27" s="739"/>
      <c r="I27" s="483"/>
      <c r="J27" s="290"/>
      <c r="K27" s="572"/>
      <c r="L27" s="290"/>
      <c r="M27" s="290"/>
      <c r="N27" s="290"/>
      <c r="O27" s="290"/>
      <c r="P27" s="290"/>
      <c r="Q27" s="290"/>
      <c r="R27" s="290"/>
      <c r="S27" s="290"/>
      <c r="T27" s="290"/>
      <c r="U27" s="290"/>
      <c r="V27" s="290"/>
      <c r="W27" s="290"/>
      <c r="X27" s="290"/>
      <c r="Y27" s="290"/>
      <c r="Z27" s="290"/>
      <c r="AA27" s="290"/>
      <c r="AB27" s="290"/>
      <c r="AC27" s="290"/>
      <c r="AD27" s="290"/>
      <c r="AE27" s="290"/>
      <c r="AF27" s="290"/>
      <c r="AG27" s="290"/>
      <c r="AH27" s="290"/>
      <c r="AI27" s="290"/>
      <c r="AJ27" s="290"/>
      <c r="AK27" s="290"/>
      <c r="AL27" s="290"/>
      <c r="AM27" s="290"/>
      <c r="AN27" s="290"/>
      <c r="AO27" s="290"/>
      <c r="AP27" s="290"/>
      <c r="AQ27" s="290"/>
      <c r="AR27" s="290"/>
      <c r="AS27" s="290"/>
      <c r="AT27" s="290"/>
      <c r="AU27" s="290"/>
      <c r="AV27" s="290"/>
      <c r="AW27" s="290"/>
      <c r="AX27" s="290"/>
      <c r="AY27" s="290"/>
      <c r="AZ27" s="290"/>
      <c r="BA27" s="290"/>
    </row>
    <row r="28" spans="1:53" x14ac:dyDescent="0.35">
      <c r="A28" s="290"/>
      <c r="B28" s="103" t="s">
        <v>3461</v>
      </c>
      <c r="C28" s="103" t="s">
        <v>873</v>
      </c>
      <c r="D28" s="103" t="s">
        <v>3465</v>
      </c>
      <c r="E28" s="736" t="s">
        <v>3333</v>
      </c>
      <c r="F28" s="737"/>
      <c r="G28" s="738" t="s">
        <v>3331</v>
      </c>
      <c r="H28" s="739"/>
      <c r="I28" s="290"/>
      <c r="J28" s="290"/>
      <c r="K28" s="572"/>
      <c r="L28" s="290"/>
      <c r="M28" s="290"/>
      <c r="N28" s="290"/>
      <c r="O28" s="290"/>
      <c r="P28" s="290"/>
      <c r="Q28" s="290"/>
      <c r="R28" s="290"/>
      <c r="S28" s="290"/>
      <c r="T28" s="290"/>
      <c r="U28" s="290"/>
      <c r="V28" s="290"/>
      <c r="W28" s="290"/>
      <c r="X28" s="290"/>
      <c r="Y28" s="290"/>
      <c r="Z28" s="290"/>
      <c r="AA28" s="290"/>
      <c r="AB28" s="290"/>
      <c r="AC28" s="290"/>
      <c r="AD28" s="290"/>
      <c r="AE28" s="290"/>
      <c r="AF28" s="290"/>
      <c r="AG28" s="290"/>
      <c r="AH28" s="290"/>
      <c r="AI28" s="290"/>
      <c r="AJ28" s="290"/>
      <c r="AK28" s="290"/>
      <c r="AL28" s="290"/>
      <c r="AM28" s="290"/>
      <c r="AN28" s="290"/>
      <c r="AO28" s="290"/>
      <c r="AP28" s="290"/>
      <c r="AQ28" s="290"/>
      <c r="AR28" s="290"/>
      <c r="AS28" s="290"/>
      <c r="AT28" s="290"/>
      <c r="AU28" s="290"/>
      <c r="AV28" s="290"/>
      <c r="AW28" s="290"/>
      <c r="AX28" s="290"/>
      <c r="AY28" s="290"/>
      <c r="AZ28" s="290"/>
      <c r="BA28" s="290"/>
    </row>
    <row r="29" spans="1:53" x14ac:dyDescent="0.35">
      <c r="A29" s="290"/>
      <c r="B29" s="103" t="s">
        <v>3462</v>
      </c>
      <c r="C29" s="103" t="s">
        <v>254</v>
      </c>
      <c r="D29" s="103" t="s">
        <v>3466</v>
      </c>
      <c r="E29" s="736" t="s">
        <v>3333</v>
      </c>
      <c r="F29" s="737"/>
      <c r="G29" s="738" t="s">
        <v>3331</v>
      </c>
      <c r="H29" s="739"/>
      <c r="I29" s="290"/>
      <c r="J29" s="290"/>
      <c r="K29" s="572"/>
      <c r="L29" s="290"/>
      <c r="M29" s="290"/>
      <c r="N29" s="290"/>
      <c r="O29" s="290"/>
      <c r="P29" s="290"/>
      <c r="Q29" s="290"/>
      <c r="R29" s="290"/>
      <c r="S29" s="290"/>
      <c r="T29" s="290"/>
      <c r="U29" s="290"/>
      <c r="V29" s="290"/>
      <c r="W29" s="290"/>
      <c r="X29" s="290"/>
      <c r="Y29" s="290"/>
      <c r="Z29" s="290"/>
      <c r="AA29" s="290"/>
      <c r="AB29" s="290"/>
      <c r="AC29" s="290"/>
      <c r="AD29" s="290"/>
      <c r="AE29" s="290"/>
      <c r="AF29" s="290"/>
      <c r="AG29" s="290"/>
      <c r="AH29" s="290"/>
      <c r="AI29" s="290"/>
      <c r="AJ29" s="290"/>
      <c r="AK29" s="290"/>
      <c r="AL29" s="290"/>
      <c r="AM29" s="290"/>
      <c r="AN29" s="290"/>
      <c r="AO29" s="290"/>
      <c r="AP29" s="290"/>
      <c r="AQ29" s="290"/>
      <c r="AR29" s="290"/>
      <c r="AS29" s="290"/>
      <c r="AT29" s="290"/>
      <c r="AU29" s="290"/>
      <c r="AV29" s="290"/>
      <c r="AW29" s="290"/>
      <c r="AX29" s="290"/>
      <c r="AY29" s="290"/>
      <c r="AZ29" s="290"/>
      <c r="BA29" s="290"/>
    </row>
    <row r="30" spans="1:53" x14ac:dyDescent="0.35">
      <c r="A30" s="290"/>
      <c r="B30" s="103" t="s">
        <v>3463</v>
      </c>
      <c r="C30" s="103" t="s">
        <v>254</v>
      </c>
      <c r="D30" s="103" t="s">
        <v>3466</v>
      </c>
      <c r="E30" s="736" t="s">
        <v>3333</v>
      </c>
      <c r="F30" s="737"/>
      <c r="G30" s="738" t="s">
        <v>3331</v>
      </c>
      <c r="H30" s="739"/>
      <c r="I30" s="290"/>
      <c r="J30" s="290"/>
      <c r="K30" s="572"/>
      <c r="L30" s="290"/>
      <c r="M30" s="290"/>
      <c r="N30" s="290"/>
      <c r="O30" s="290"/>
      <c r="P30" s="290"/>
      <c r="Q30" s="290"/>
      <c r="R30" s="290"/>
      <c r="S30" s="290"/>
      <c r="T30" s="290"/>
      <c r="U30" s="290"/>
      <c r="V30" s="290"/>
      <c r="W30" s="290"/>
      <c r="X30" s="290"/>
      <c r="Y30" s="290"/>
      <c r="Z30" s="290"/>
      <c r="AA30" s="290"/>
      <c r="AB30" s="290"/>
      <c r="AC30" s="290"/>
      <c r="AD30" s="290"/>
      <c r="AE30" s="290"/>
      <c r="AF30" s="290"/>
      <c r="AG30" s="290"/>
      <c r="AH30" s="290"/>
      <c r="AI30" s="290"/>
      <c r="AJ30" s="290"/>
      <c r="AK30" s="290"/>
      <c r="AL30" s="290"/>
      <c r="AM30" s="290"/>
      <c r="AN30" s="290"/>
      <c r="AO30" s="290"/>
      <c r="AP30" s="290"/>
      <c r="AQ30" s="290"/>
      <c r="AR30" s="290"/>
      <c r="AS30" s="290"/>
      <c r="AT30" s="290"/>
      <c r="AU30" s="290"/>
      <c r="AV30" s="290"/>
      <c r="AW30" s="290"/>
      <c r="AX30" s="290"/>
      <c r="AY30" s="290"/>
      <c r="AZ30" s="290"/>
      <c r="BA30" s="290"/>
    </row>
    <row r="31" spans="1:53" x14ac:dyDescent="0.35">
      <c r="A31" s="290"/>
      <c r="B31" s="103" t="s">
        <v>3464</v>
      </c>
      <c r="C31" s="103" t="s">
        <v>220</v>
      </c>
      <c r="D31" s="103" t="s">
        <v>3467</v>
      </c>
      <c r="E31" s="736" t="s">
        <v>3333</v>
      </c>
      <c r="F31" s="737"/>
      <c r="G31" s="738" t="s">
        <v>3331</v>
      </c>
      <c r="H31" s="739"/>
      <c r="I31" s="290"/>
      <c r="J31" s="290"/>
      <c r="K31" s="290"/>
      <c r="L31" s="290"/>
      <c r="M31" s="290"/>
      <c r="N31" s="290"/>
      <c r="O31" s="290"/>
      <c r="P31" s="290"/>
      <c r="Q31" s="290"/>
      <c r="R31" s="290"/>
      <c r="S31" s="290"/>
      <c r="T31" s="290"/>
      <c r="U31" s="290"/>
      <c r="V31" s="290"/>
      <c r="W31" s="290"/>
      <c r="X31" s="290"/>
      <c r="Y31" s="290"/>
      <c r="Z31" s="290"/>
      <c r="AA31" s="290"/>
      <c r="AB31" s="290"/>
      <c r="AC31" s="290"/>
      <c r="AD31" s="290"/>
      <c r="AE31" s="290"/>
      <c r="AF31" s="290"/>
      <c r="AG31" s="290"/>
      <c r="AH31" s="290"/>
      <c r="AI31" s="290"/>
      <c r="AJ31" s="290"/>
      <c r="AK31" s="290"/>
      <c r="AL31" s="290"/>
      <c r="AM31" s="290"/>
      <c r="AN31" s="290"/>
      <c r="AO31" s="290"/>
      <c r="AP31" s="290"/>
      <c r="AQ31" s="290"/>
      <c r="AR31" s="290"/>
      <c r="AS31" s="290"/>
      <c r="AT31" s="290"/>
      <c r="AU31" s="290"/>
      <c r="AV31" s="290"/>
      <c r="AW31" s="290"/>
      <c r="AX31" s="290"/>
      <c r="AY31" s="290"/>
      <c r="AZ31" s="290"/>
      <c r="BA31" s="290"/>
    </row>
    <row r="32" spans="1:53" x14ac:dyDescent="0.35">
      <c r="A32" s="290"/>
      <c r="B32" s="103"/>
      <c r="C32" s="103"/>
      <c r="D32" s="103"/>
      <c r="E32" s="736"/>
      <c r="F32" s="737"/>
      <c r="G32" s="738"/>
      <c r="H32" s="739"/>
      <c r="I32" s="290"/>
      <c r="J32" s="290"/>
      <c r="K32" s="290"/>
      <c r="L32" s="290"/>
      <c r="M32" s="290"/>
      <c r="N32" s="290"/>
      <c r="O32" s="290"/>
      <c r="P32" s="290"/>
      <c r="Q32" s="290"/>
      <c r="R32" s="290"/>
      <c r="S32" s="290"/>
      <c r="T32" s="290"/>
      <c r="U32" s="290"/>
      <c r="V32" s="290"/>
      <c r="W32" s="290"/>
      <c r="X32" s="290"/>
      <c r="Y32" s="290"/>
      <c r="Z32" s="290"/>
      <c r="AA32" s="290"/>
      <c r="AB32" s="290"/>
      <c r="AC32" s="290"/>
      <c r="AD32" s="290"/>
      <c r="AE32" s="290"/>
      <c r="AF32" s="290"/>
      <c r="AG32" s="290"/>
      <c r="AH32" s="290"/>
      <c r="AI32" s="290"/>
      <c r="AJ32" s="290"/>
      <c r="AK32" s="290"/>
      <c r="AL32" s="290"/>
      <c r="AM32" s="290"/>
      <c r="AN32" s="290"/>
      <c r="AO32" s="290"/>
      <c r="AP32" s="290"/>
      <c r="AQ32" s="290"/>
      <c r="AR32" s="290"/>
      <c r="AS32" s="290"/>
      <c r="AT32" s="290"/>
      <c r="AU32" s="290"/>
      <c r="AV32" s="290"/>
      <c r="AW32" s="290"/>
      <c r="AX32" s="290"/>
      <c r="AY32" s="290"/>
      <c r="AZ32" s="290"/>
      <c r="BA32" s="290"/>
    </row>
    <row r="33" spans="1:53" x14ac:dyDescent="0.35">
      <c r="A33" s="290"/>
      <c r="B33" s="290"/>
      <c r="C33" s="290"/>
      <c r="D33" s="383"/>
      <c r="E33" s="290"/>
      <c r="F33" s="290"/>
      <c r="G33" s="290"/>
      <c r="H33" s="290"/>
      <c r="I33" s="290"/>
      <c r="J33" s="290"/>
      <c r="K33" s="290"/>
      <c r="L33" s="290"/>
      <c r="M33" s="290"/>
      <c r="N33" s="290"/>
      <c r="O33" s="290"/>
      <c r="P33" s="290"/>
      <c r="Q33" s="290"/>
      <c r="R33" s="290"/>
      <c r="S33" s="290"/>
      <c r="T33" s="290"/>
      <c r="U33" s="290"/>
      <c r="V33" s="290"/>
      <c r="W33" s="290"/>
      <c r="X33" s="290"/>
      <c r="Y33" s="290"/>
      <c r="Z33" s="290"/>
      <c r="AA33" s="290"/>
      <c r="AB33" s="290"/>
      <c r="AC33" s="290"/>
      <c r="AD33" s="290"/>
      <c r="AE33" s="290"/>
      <c r="AF33" s="290"/>
      <c r="AG33" s="290"/>
      <c r="AH33" s="290"/>
      <c r="AI33" s="290"/>
      <c r="AJ33" s="290"/>
      <c r="AK33" s="290"/>
      <c r="AL33" s="290"/>
      <c r="AM33" s="290"/>
      <c r="AN33" s="290"/>
      <c r="AO33" s="290"/>
      <c r="AP33" s="290"/>
      <c r="AQ33" s="290"/>
      <c r="AR33" s="290"/>
      <c r="AS33" s="290"/>
      <c r="AT33" s="290"/>
      <c r="AU33" s="290"/>
      <c r="AV33" s="290"/>
      <c r="AW33" s="290"/>
      <c r="AX33" s="290"/>
      <c r="AY33" s="290"/>
      <c r="AZ33" s="290"/>
      <c r="BA33" s="290"/>
    </row>
  </sheetData>
  <sortState xmlns:xlrd2="http://schemas.microsoft.com/office/spreadsheetml/2017/richdata2" ref="O27:P27">
    <sortCondition ref="O27"/>
  </sortState>
  <mergeCells count="22">
    <mergeCell ref="E31:F31"/>
    <mergeCell ref="G31:H31"/>
    <mergeCell ref="E32:F32"/>
    <mergeCell ref="G32:H32"/>
    <mergeCell ref="E28:F28"/>
    <mergeCell ref="G28:H28"/>
    <mergeCell ref="E29:F29"/>
    <mergeCell ref="G29:H29"/>
    <mergeCell ref="E30:F30"/>
    <mergeCell ref="G30:H30"/>
    <mergeCell ref="AR6:AZ6"/>
    <mergeCell ref="K6:L6"/>
    <mergeCell ref="B6:J6"/>
    <mergeCell ref="M6:P6"/>
    <mergeCell ref="Q6:R6"/>
    <mergeCell ref="S6:W6"/>
    <mergeCell ref="Y6:AF6"/>
    <mergeCell ref="E26:F26"/>
    <mergeCell ref="E27:F27"/>
    <mergeCell ref="G26:H26"/>
    <mergeCell ref="G27:H27"/>
    <mergeCell ref="AH6:AP6"/>
  </mergeCells>
  <phoneticPr fontId="36" type="noConversion"/>
  <hyperlinks>
    <hyperlink ref="E1" location="Navigation!A1" display="Return to Navigation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Narrow,Regular"&amp;8LGIP Schedule of Works Model - Created by Integran Pty Ltd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>
    <tabColor theme="4"/>
  </sheetPr>
  <dimension ref="A1:AT666"/>
  <sheetViews>
    <sheetView zoomScale="70" zoomScaleNormal="70" workbookViewId="0"/>
  </sheetViews>
  <sheetFormatPr defaultColWidth="0" defaultRowHeight="14.5" zeroHeight="1" x14ac:dyDescent="0.35"/>
  <cols>
    <col min="1" max="1" width="3.7265625" style="1" customWidth="1"/>
    <col min="2" max="2" width="17.54296875" style="1" customWidth="1"/>
    <col min="3" max="3" width="13.08984375" style="1" customWidth="1"/>
    <col min="4" max="4" width="25.54296875" style="1" bestFit="1" customWidth="1"/>
    <col min="5" max="5" width="32" style="1" bestFit="1" customWidth="1"/>
    <col min="6" max="6" width="12.81640625" style="1" bestFit="1" customWidth="1"/>
    <col min="7" max="7" width="18.54296875" style="1" bestFit="1" customWidth="1"/>
    <col min="8" max="12" width="12.453125" style="1" customWidth="1"/>
    <col min="13" max="13" width="14" style="1" customWidth="1"/>
    <col min="14" max="14" width="16" style="1" customWidth="1"/>
    <col min="15" max="15" width="14" style="1" customWidth="1"/>
    <col min="16" max="16" width="19.26953125" style="1" bestFit="1" customWidth="1"/>
    <col min="17" max="17" width="15.1796875" style="1" customWidth="1"/>
    <col min="18" max="18" width="17.81640625" style="1" bestFit="1" customWidth="1"/>
    <col min="19" max="19" width="16.7265625" style="1" customWidth="1"/>
    <col min="20" max="20" width="18" style="1" bestFit="1" customWidth="1"/>
    <col min="21" max="21" width="16.7265625" style="1" customWidth="1"/>
    <col min="22" max="22" width="19.54296875" style="1" bestFit="1" customWidth="1"/>
    <col min="23" max="23" width="3.7265625" style="1" customWidth="1"/>
    <col min="24" max="29" width="5.81640625" style="1" bestFit="1" customWidth="1"/>
    <col min="30" max="30" width="3.81640625" style="1" bestFit="1" customWidth="1"/>
    <col min="31" max="37" width="13.26953125" style="1" customWidth="1"/>
    <col min="38" max="38" width="2.54296875" style="1" bestFit="1" customWidth="1"/>
    <col min="39" max="45" width="18.26953125" style="1" customWidth="1"/>
    <col min="46" max="46" width="9.1796875" style="1" customWidth="1"/>
    <col min="47" max="16384" width="9.1796875" hidden="1"/>
  </cols>
  <sheetData>
    <row r="1" spans="1:46" ht="20" x14ac:dyDescent="0.4">
      <c r="A1" s="290"/>
      <c r="B1" s="291" t="str">
        <f>COUNCIL_NAME</f>
        <v>Isaac Regional Council</v>
      </c>
      <c r="C1" s="291"/>
      <c r="D1" s="290"/>
      <c r="E1" s="290"/>
      <c r="F1" s="290"/>
      <c r="G1" s="290"/>
      <c r="H1" s="292" t="s">
        <v>197</v>
      </c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  <c r="AH1" s="290"/>
      <c r="AI1" s="290"/>
      <c r="AJ1" s="290"/>
      <c r="AK1" s="290"/>
      <c r="AL1" s="290"/>
      <c r="AM1" s="290"/>
      <c r="AN1" s="290"/>
      <c r="AO1" s="290"/>
      <c r="AP1" s="290"/>
      <c r="AQ1" s="290"/>
      <c r="AR1" s="290"/>
      <c r="AS1" s="290"/>
      <c r="AT1" s="290"/>
    </row>
    <row r="2" spans="1:46" ht="18" x14ac:dyDescent="0.4">
      <c r="A2" s="290"/>
      <c r="B2" s="293" t="str">
        <f>PROJECT_NAME</f>
        <v>Local Government Infrastructure Plan</v>
      </c>
      <c r="C2" s="293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290"/>
      <c r="AE2" s="290"/>
      <c r="AF2" s="290"/>
      <c r="AG2" s="290"/>
      <c r="AH2" s="290"/>
      <c r="AI2" s="290"/>
      <c r="AJ2" s="290"/>
      <c r="AK2" s="290"/>
      <c r="AL2" s="290"/>
      <c r="AM2" s="290"/>
      <c r="AN2" s="290"/>
      <c r="AO2" s="290"/>
      <c r="AP2" s="290"/>
      <c r="AQ2" s="290"/>
      <c r="AR2" s="290"/>
      <c r="AS2" s="290"/>
      <c r="AT2" s="290"/>
    </row>
    <row r="3" spans="1:46" ht="15.5" x14ac:dyDescent="0.35">
      <c r="A3" s="290"/>
      <c r="B3" s="302" t="str">
        <f>"Existing "&amp;NETWORK_2&amp;" Network"</f>
        <v>Existing Sewerage Network</v>
      </c>
      <c r="C3" s="302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290"/>
      <c r="AA3" s="290"/>
      <c r="AB3" s="290"/>
      <c r="AC3" s="290"/>
      <c r="AD3" s="290"/>
      <c r="AE3" s="290"/>
      <c r="AF3" s="290"/>
      <c r="AG3" s="290"/>
      <c r="AH3" s="290"/>
      <c r="AI3" s="290"/>
      <c r="AJ3" s="290"/>
      <c r="AK3" s="290"/>
      <c r="AL3" s="290"/>
      <c r="AM3" s="290"/>
      <c r="AN3" s="290"/>
      <c r="AO3" s="290"/>
      <c r="AP3" s="290"/>
      <c r="AQ3" s="290"/>
      <c r="AR3" s="290"/>
      <c r="AS3" s="290"/>
      <c r="AT3" s="290"/>
    </row>
    <row r="4" spans="1:46" x14ac:dyDescent="0.35">
      <c r="A4" s="290"/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290"/>
      <c r="AA4" s="290"/>
      <c r="AB4" s="290"/>
      <c r="AC4" s="290"/>
      <c r="AD4" s="290"/>
      <c r="AE4" s="290"/>
      <c r="AF4" s="290"/>
      <c r="AG4" s="290"/>
      <c r="AH4" s="290"/>
      <c r="AI4" s="290"/>
      <c r="AJ4" s="290"/>
      <c r="AK4" s="290"/>
      <c r="AL4" s="290"/>
      <c r="AM4" s="290"/>
      <c r="AN4" s="290"/>
      <c r="AO4" s="290"/>
      <c r="AP4" s="290"/>
      <c r="AQ4" s="290"/>
      <c r="AR4" s="290"/>
      <c r="AS4" s="290"/>
      <c r="AT4" s="290"/>
    </row>
    <row r="5" spans="1:46" ht="15" thickBot="1" x14ac:dyDescent="0.4">
      <c r="A5" s="290"/>
      <c r="B5" s="290"/>
      <c r="C5" s="290"/>
      <c r="D5" s="290"/>
      <c r="E5" s="290"/>
      <c r="F5" s="290"/>
      <c r="G5" s="290"/>
      <c r="H5" s="290"/>
      <c r="I5" s="290"/>
      <c r="J5" s="290"/>
      <c r="K5" s="290"/>
      <c r="L5" s="290"/>
      <c r="M5" s="290"/>
      <c r="N5" s="290"/>
      <c r="O5" s="290"/>
      <c r="P5" s="290"/>
      <c r="Q5" s="290"/>
      <c r="R5" s="290"/>
      <c r="S5" s="317"/>
      <c r="T5" s="290"/>
      <c r="U5" s="290"/>
      <c r="V5" s="290"/>
      <c r="W5" s="290"/>
      <c r="X5" s="290"/>
      <c r="Y5" s="290"/>
      <c r="Z5" s="290"/>
      <c r="AA5" s="290"/>
      <c r="AB5" s="290"/>
      <c r="AC5" s="290"/>
      <c r="AD5" s="290"/>
      <c r="AE5" s="290"/>
      <c r="AF5" s="290"/>
      <c r="AG5" s="290"/>
      <c r="AH5" s="290"/>
      <c r="AI5" s="290"/>
      <c r="AJ5" s="290"/>
      <c r="AK5" s="290"/>
      <c r="AL5" s="290"/>
      <c r="AM5" s="290"/>
      <c r="AN5" s="290"/>
      <c r="AO5" s="290"/>
      <c r="AP5" s="290"/>
      <c r="AQ5" s="290"/>
      <c r="AR5" s="290"/>
      <c r="AS5" s="290"/>
      <c r="AT5" s="290"/>
    </row>
    <row r="6" spans="1:46" ht="35.25" customHeight="1" thickBot="1" x14ac:dyDescent="0.4">
      <c r="A6" s="290"/>
      <c r="B6" s="727" t="s">
        <v>12</v>
      </c>
      <c r="C6" s="728"/>
      <c r="D6" s="729"/>
      <c r="E6" s="729"/>
      <c r="F6" s="729"/>
      <c r="G6" s="729"/>
      <c r="H6" s="729"/>
      <c r="I6" s="729"/>
      <c r="J6" s="729"/>
      <c r="K6" s="729"/>
      <c r="L6" s="730"/>
      <c r="M6" s="725" t="s">
        <v>23</v>
      </c>
      <c r="N6" s="726"/>
      <c r="O6" s="731" t="s">
        <v>22</v>
      </c>
      <c r="P6" s="731"/>
      <c r="Q6" s="731"/>
      <c r="R6" s="731"/>
      <c r="S6" s="725" t="s">
        <v>21</v>
      </c>
      <c r="T6" s="726"/>
      <c r="U6" s="725" t="s">
        <v>14</v>
      </c>
      <c r="V6" s="726"/>
      <c r="W6" s="296"/>
      <c r="X6" s="740" t="s">
        <v>8</v>
      </c>
      <c r="Y6" s="741"/>
      <c r="Z6" s="741"/>
      <c r="AA6" s="741"/>
      <c r="AB6" s="741"/>
      <c r="AC6" s="742"/>
      <c r="AD6" s="296"/>
      <c r="AE6" s="723" t="s">
        <v>9</v>
      </c>
      <c r="AF6" s="724"/>
      <c r="AG6" s="724"/>
      <c r="AH6" s="724"/>
      <c r="AI6" s="724"/>
      <c r="AJ6" s="724"/>
      <c r="AK6" s="722"/>
      <c r="AL6" s="296"/>
      <c r="AM6" s="723" t="s">
        <v>10</v>
      </c>
      <c r="AN6" s="724"/>
      <c r="AO6" s="724"/>
      <c r="AP6" s="724"/>
      <c r="AQ6" s="724"/>
      <c r="AR6" s="724"/>
      <c r="AS6" s="722"/>
      <c r="AT6" s="290"/>
    </row>
    <row r="7" spans="1:46" ht="97.5" customHeight="1" thickBot="1" x14ac:dyDescent="0.4">
      <c r="A7" s="290"/>
      <c r="B7" s="368" t="s">
        <v>11</v>
      </c>
      <c r="C7" s="443" t="s">
        <v>2848</v>
      </c>
      <c r="D7" s="149" t="s">
        <v>81</v>
      </c>
      <c r="E7" s="175" t="s">
        <v>227</v>
      </c>
      <c r="F7" s="175" t="s">
        <v>2849</v>
      </c>
      <c r="G7" s="149" t="s">
        <v>872</v>
      </c>
      <c r="H7" s="149" t="s">
        <v>1532</v>
      </c>
      <c r="I7" s="149" t="s">
        <v>195</v>
      </c>
      <c r="J7" s="149" t="s">
        <v>196</v>
      </c>
      <c r="K7" s="149" t="s">
        <v>1534</v>
      </c>
      <c r="L7" s="369" t="s">
        <v>1533</v>
      </c>
      <c r="M7" s="150" t="s">
        <v>80</v>
      </c>
      <c r="N7" s="151" t="s">
        <v>79</v>
      </c>
      <c r="O7" s="152" t="s">
        <v>78</v>
      </c>
      <c r="P7" s="153" t="s">
        <v>74</v>
      </c>
      <c r="Q7" s="153" t="s">
        <v>75</v>
      </c>
      <c r="R7" s="154" t="s">
        <v>76</v>
      </c>
      <c r="S7" s="150" t="s">
        <v>1538</v>
      </c>
      <c r="T7" s="151" t="s">
        <v>77</v>
      </c>
      <c r="U7" s="155" t="s">
        <v>201</v>
      </c>
      <c r="V7" s="151" t="s">
        <v>15</v>
      </c>
      <c r="W7" s="294"/>
      <c r="X7" s="156" t="str">
        <f>N2_C1</f>
        <v>S01 - Clermont</v>
      </c>
      <c r="Y7" s="157" t="str">
        <f>N2_C2</f>
        <v>S02 - Moranbah</v>
      </c>
      <c r="Z7" s="157" t="str">
        <f>N2_C3</f>
        <v>S03 - Dysart</v>
      </c>
      <c r="AA7" s="157" t="str">
        <f>N2_C4</f>
        <v>S04 - Middlemount</v>
      </c>
      <c r="AB7" s="157" t="str">
        <f>N2_C5</f>
        <v>S05 - Glenden</v>
      </c>
      <c r="AC7" s="158" t="str">
        <f>N2_C6</f>
        <v>S06 - Nebo</v>
      </c>
      <c r="AD7" s="294"/>
      <c r="AE7" s="156" t="str">
        <f>N2_C1</f>
        <v>S01 - Clermont</v>
      </c>
      <c r="AF7" s="157" t="str">
        <f>N2_C2</f>
        <v>S02 - Moranbah</v>
      </c>
      <c r="AG7" s="157" t="str">
        <f>N2_C3</f>
        <v>S03 - Dysart</v>
      </c>
      <c r="AH7" s="157" t="str">
        <f>N2_C4</f>
        <v>S04 - Middlemount</v>
      </c>
      <c r="AI7" s="157" t="str">
        <f>N2_C5</f>
        <v>S05 - Glenden</v>
      </c>
      <c r="AJ7" s="158" t="str">
        <f>N2_C6</f>
        <v>S06 - Nebo</v>
      </c>
      <c r="AK7" s="340" t="s">
        <v>20</v>
      </c>
      <c r="AL7" s="294"/>
      <c r="AM7" s="156" t="str">
        <f>N2_C1</f>
        <v>S01 - Clermont</v>
      </c>
      <c r="AN7" s="157" t="str">
        <f>N2_C2</f>
        <v>S02 - Moranbah</v>
      </c>
      <c r="AO7" s="157" t="str">
        <f>N2_C3</f>
        <v>S03 - Dysart</v>
      </c>
      <c r="AP7" s="157" t="str">
        <f>N2_C4</f>
        <v>S04 - Middlemount</v>
      </c>
      <c r="AQ7" s="157" t="str">
        <f>N2_C5</f>
        <v>S05 - Glenden</v>
      </c>
      <c r="AR7" s="158" t="str">
        <f>N2_C6</f>
        <v>S06 - Nebo</v>
      </c>
      <c r="AS7" s="340" t="s">
        <v>20</v>
      </c>
      <c r="AT7" s="290"/>
    </row>
    <row r="8" spans="1:46" x14ac:dyDescent="0.35">
      <c r="A8" s="290"/>
      <c r="B8" s="163"/>
      <c r="C8" s="167"/>
      <c r="D8" s="164"/>
      <c r="E8" s="164"/>
      <c r="F8" s="164"/>
      <c r="G8" s="160"/>
      <c r="H8" s="160"/>
      <c r="I8" s="164"/>
      <c r="J8" s="164"/>
      <c r="K8" s="164"/>
      <c r="L8" s="165"/>
      <c r="M8" s="163"/>
      <c r="N8" s="166"/>
      <c r="O8" s="167"/>
      <c r="P8" s="168"/>
      <c r="Q8" s="169"/>
      <c r="R8" s="170"/>
      <c r="S8" s="163"/>
      <c r="T8" s="171"/>
      <c r="U8" s="172"/>
      <c r="V8" s="166"/>
      <c r="W8" s="318"/>
      <c r="X8" s="159"/>
      <c r="Y8" s="160"/>
      <c r="Z8" s="160"/>
      <c r="AA8" s="160"/>
      <c r="AB8" s="160"/>
      <c r="AC8" s="161"/>
      <c r="AD8" s="318"/>
      <c r="AE8" s="121">
        <f ca="1">IFERROR(Demands!$AB$41+Demands!$C$41,"")</f>
        <v>5850.3942245947292</v>
      </c>
      <c r="AF8" s="122">
        <f ca="1">IFERROR(Demands!$AB$42+Demands!$C$42,"")</f>
        <v>16150.853740115352</v>
      </c>
      <c r="AG8" s="122">
        <f ca="1">IFERROR(Demands!$AB$43+Demands!$C$43,"")</f>
        <v>7168.0761084809337</v>
      </c>
      <c r="AH8" s="122">
        <f ca="1">IFERROR(Demands!$AB$44+Demands!$C$44,"")</f>
        <v>4804.0113505125973</v>
      </c>
      <c r="AI8" s="122">
        <f ca="1">IFERROR(Demands!$AB$45+Demands!$C$45,"")</f>
        <v>1722.8586382543533</v>
      </c>
      <c r="AJ8" s="123">
        <f ca="1">IFERROR(Demands!$AB$46+Demands!$C$46,"")</f>
        <v>1398.8708803462232</v>
      </c>
      <c r="AK8" s="341">
        <f t="shared" ref="AK8:AK70" ca="1" si="0">SUM(AE8:AJ8)</f>
        <v>37095.064942304183</v>
      </c>
      <c r="AL8" s="318"/>
      <c r="AM8" s="159"/>
      <c r="AN8" s="160"/>
      <c r="AO8" s="160"/>
      <c r="AP8" s="160"/>
      <c r="AQ8" s="160"/>
      <c r="AR8" s="160"/>
      <c r="AS8" s="162"/>
      <c r="AT8" s="290"/>
    </row>
    <row r="9" spans="1:46" x14ac:dyDescent="0.35">
      <c r="A9" s="290"/>
      <c r="B9" s="102"/>
      <c r="C9" s="444"/>
      <c r="D9" s="103"/>
      <c r="E9" s="103"/>
      <c r="F9" s="103"/>
      <c r="G9" s="103"/>
      <c r="H9" s="103"/>
      <c r="I9" s="103"/>
      <c r="J9" s="103"/>
      <c r="K9" s="104"/>
      <c r="L9" s="105"/>
      <c r="M9" s="138" t="str">
        <f t="shared" ref="M9:M72" si="1">IFERROR(VLOOKUP(I9,UR_N2,3,FALSE),"")</f>
        <v/>
      </c>
      <c r="N9" s="139"/>
      <c r="O9" s="140"/>
      <c r="P9" s="337"/>
      <c r="Q9" s="109"/>
      <c r="R9" s="143"/>
      <c r="S9" s="111"/>
      <c r="T9" s="139"/>
      <c r="U9" s="113"/>
      <c r="V9" s="147"/>
      <c r="W9" s="413"/>
      <c r="X9" s="412"/>
      <c r="Y9" s="116"/>
      <c r="Z9" s="116"/>
      <c r="AA9" s="116"/>
      <c r="AB9" s="116"/>
      <c r="AC9" s="117"/>
      <c r="AD9" s="296"/>
      <c r="AE9" s="124" t="str">
        <f t="shared" ref="AE9:AE71" si="2">IF(X9="","",AE$8)</f>
        <v/>
      </c>
      <c r="AF9" s="125" t="str">
        <f t="shared" ref="AF9:AF71" si="3">IF(Y9="","",AF$8)</f>
        <v/>
      </c>
      <c r="AG9" s="125" t="str">
        <f t="shared" ref="AG9:AG71" si="4">IF(Z9="","",AG$8)</f>
        <v/>
      </c>
      <c r="AH9" s="125" t="str">
        <f t="shared" ref="AH9:AH71" si="5">IF(AA9="","",AH$8)</f>
        <v/>
      </c>
      <c r="AI9" s="125" t="str">
        <f t="shared" ref="AI9:AI71" si="6">IF(AB9="","",AI$8)</f>
        <v/>
      </c>
      <c r="AJ9" s="126" t="str">
        <f t="shared" ref="AJ9:AJ71" si="7">IF(AC9="","",AJ$8)</f>
        <v/>
      </c>
      <c r="AK9" s="342"/>
      <c r="AL9" s="290"/>
      <c r="AM9" s="124" t="str">
        <f t="shared" ref="AM9:AM71" si="8">IF(X9="","",IFERROR(X9*$V9,$V9/$AK9*AE9))</f>
        <v/>
      </c>
      <c r="AN9" s="125" t="str">
        <f t="shared" ref="AN9:AN71" si="9">IF(Y9="","",IFERROR(Y9*$V9,$V9/$AK9*AF9))</f>
        <v/>
      </c>
      <c r="AO9" s="125" t="str">
        <f t="shared" ref="AO9:AO71" si="10">IF(Z9="","",IFERROR(Z9*$V9,$V9/$AK9*AG9))</f>
        <v/>
      </c>
      <c r="AP9" s="125" t="str">
        <f t="shared" ref="AP9:AP72" si="11">IF(AA9="","",IFERROR(AA9*$V9,$V9/$AK9*AH9))</f>
        <v/>
      </c>
      <c r="AQ9" s="125" t="str">
        <f t="shared" ref="AQ9:AQ71" si="12">IF(AB9="","",IFERROR(AB9*$V9,$V9/$AK9*AI9))</f>
        <v/>
      </c>
      <c r="AR9" s="125" t="str">
        <f t="shared" ref="AR9:AR71" si="13">IF(AC9="","",IFERROR(AC9*$V9,$V9/$AK9*AJ9))</f>
        <v/>
      </c>
      <c r="AS9" s="130">
        <f t="shared" ref="AS9:AS71" si="14">SUM(AM9:AR9)</f>
        <v>0</v>
      </c>
      <c r="AT9" s="290"/>
    </row>
    <row r="10" spans="1:46" x14ac:dyDescent="0.35">
      <c r="A10" s="290"/>
      <c r="B10" s="338" t="s">
        <v>217</v>
      </c>
      <c r="C10" s="445"/>
      <c r="D10" s="103"/>
      <c r="E10" s="103"/>
      <c r="F10" s="103"/>
      <c r="G10" s="103"/>
      <c r="H10" s="103"/>
      <c r="I10" s="103"/>
      <c r="J10" s="103"/>
      <c r="K10" s="104"/>
      <c r="L10" s="105"/>
      <c r="M10" s="138" t="str">
        <f t="shared" si="1"/>
        <v/>
      </c>
      <c r="N10" s="139"/>
      <c r="O10" s="140"/>
      <c r="P10" s="337"/>
      <c r="Q10" s="109"/>
      <c r="R10" s="143"/>
      <c r="S10" s="111"/>
      <c r="T10" s="139"/>
      <c r="U10" s="113"/>
      <c r="V10" s="147"/>
      <c r="W10" s="413"/>
      <c r="X10" s="412"/>
      <c r="Y10" s="116"/>
      <c r="Z10" s="116"/>
      <c r="AA10" s="116"/>
      <c r="AB10" s="116"/>
      <c r="AC10" s="117"/>
      <c r="AD10" s="296"/>
      <c r="AE10" s="124" t="str">
        <f t="shared" si="2"/>
        <v/>
      </c>
      <c r="AF10" s="125" t="str">
        <f t="shared" si="3"/>
        <v/>
      </c>
      <c r="AG10" s="125" t="str">
        <f t="shared" si="4"/>
        <v/>
      </c>
      <c r="AH10" s="125" t="str">
        <f t="shared" si="5"/>
        <v/>
      </c>
      <c r="AI10" s="125" t="str">
        <f t="shared" si="6"/>
        <v/>
      </c>
      <c r="AJ10" s="126" t="str">
        <f t="shared" si="7"/>
        <v/>
      </c>
      <c r="AK10" s="342"/>
      <c r="AL10" s="290"/>
      <c r="AM10" s="124" t="str">
        <f t="shared" si="8"/>
        <v/>
      </c>
      <c r="AN10" s="125" t="str">
        <f t="shared" si="9"/>
        <v/>
      </c>
      <c r="AO10" s="125" t="str">
        <f t="shared" si="10"/>
        <v/>
      </c>
      <c r="AP10" s="125" t="str">
        <f t="shared" si="11"/>
        <v/>
      </c>
      <c r="AQ10" s="125" t="str">
        <f t="shared" si="12"/>
        <v/>
      </c>
      <c r="AR10" s="125" t="str">
        <f t="shared" si="13"/>
        <v/>
      </c>
      <c r="AS10" s="131">
        <f t="shared" si="14"/>
        <v>0</v>
      </c>
      <c r="AT10" s="290"/>
    </row>
    <row r="11" spans="1:46" x14ac:dyDescent="0.35">
      <c r="A11" s="290"/>
      <c r="B11" s="102" t="s">
        <v>1685</v>
      </c>
      <c r="C11" s="444" t="s">
        <v>2850</v>
      </c>
      <c r="D11" s="444" t="s">
        <v>876</v>
      </c>
      <c r="E11" s="444" t="s">
        <v>2851</v>
      </c>
      <c r="F11" s="444" t="s">
        <v>225</v>
      </c>
      <c r="G11" s="103"/>
      <c r="H11" s="103"/>
      <c r="I11" s="103"/>
      <c r="J11" s="387"/>
      <c r="K11" s="104"/>
      <c r="L11" s="105">
        <v>1</v>
      </c>
      <c r="M11" s="138" t="str">
        <f t="shared" si="1"/>
        <v/>
      </c>
      <c r="N11" s="139">
        <f t="shared" ref="N11:N72" si="15">IFERROR(M11*K11,0)</f>
        <v>0</v>
      </c>
      <c r="O11" s="140" t="str">
        <f t="shared" ref="O11:O47" si="16">IFERROR(VLOOKUP(J11,UR_N2,3,FALSE),"")</f>
        <v/>
      </c>
      <c r="P11" s="337">
        <v>1240436.9770883333</v>
      </c>
      <c r="Q11" s="109">
        <v>1</v>
      </c>
      <c r="R11" s="143">
        <f t="shared" ref="R11:R50" si="17">P11*Q11</f>
        <v>1240436.9770883333</v>
      </c>
      <c r="S11" s="111">
        <v>0.13</v>
      </c>
      <c r="T11" s="139">
        <f t="shared" ref="T11:T50" si="18">R11*(1+S11)</f>
        <v>1401693.7841098167</v>
      </c>
      <c r="U11" s="113"/>
      <c r="V11" s="147">
        <f t="shared" ref="V11:V50" si="19">(T11*(1-U11))+N11</f>
        <v>1401693.7841098167</v>
      </c>
      <c r="W11" s="413"/>
      <c r="X11" s="412"/>
      <c r="Y11" s="116" t="s">
        <v>115</v>
      </c>
      <c r="Z11" s="116"/>
      <c r="AA11" s="116"/>
      <c r="AB11" s="116"/>
      <c r="AC11" s="117"/>
      <c r="AD11" s="296"/>
      <c r="AE11" s="124" t="str">
        <f t="shared" si="2"/>
        <v/>
      </c>
      <c r="AF11" s="125">
        <f t="shared" ca="1" si="3"/>
        <v>16150.853740115352</v>
      </c>
      <c r="AG11" s="125" t="str">
        <f t="shared" si="4"/>
        <v/>
      </c>
      <c r="AH11" s="125" t="str">
        <f t="shared" si="5"/>
        <v/>
      </c>
      <c r="AI11" s="125" t="str">
        <f t="shared" si="6"/>
        <v/>
      </c>
      <c r="AJ11" s="126" t="str">
        <f t="shared" si="7"/>
        <v/>
      </c>
      <c r="AK11" s="342">
        <f t="shared" ca="1" si="0"/>
        <v>16150.853740115352</v>
      </c>
      <c r="AL11" s="290"/>
      <c r="AM11" s="124" t="str">
        <f t="shared" si="8"/>
        <v/>
      </c>
      <c r="AN11" s="125">
        <f t="shared" ca="1" si="9"/>
        <v>1401693.7841098167</v>
      </c>
      <c r="AO11" s="125" t="str">
        <f t="shared" si="10"/>
        <v/>
      </c>
      <c r="AP11" s="125" t="str">
        <f t="shared" si="11"/>
        <v/>
      </c>
      <c r="AQ11" s="125" t="str">
        <f t="shared" si="12"/>
        <v/>
      </c>
      <c r="AR11" s="125" t="str">
        <f t="shared" si="13"/>
        <v/>
      </c>
      <c r="AS11" s="131">
        <f t="shared" ca="1" si="14"/>
        <v>1401693.7841098167</v>
      </c>
      <c r="AT11" s="290"/>
    </row>
    <row r="12" spans="1:46" x14ac:dyDescent="0.35">
      <c r="A12" s="290"/>
      <c r="B12" s="102" t="s">
        <v>1686</v>
      </c>
      <c r="C12" s="444" t="s">
        <v>2852</v>
      </c>
      <c r="D12" s="444" t="s">
        <v>876</v>
      </c>
      <c r="E12" s="444" t="s">
        <v>2853</v>
      </c>
      <c r="F12" s="444" t="s">
        <v>225</v>
      </c>
      <c r="G12" s="103"/>
      <c r="H12" s="103"/>
      <c r="I12" s="103"/>
      <c r="J12" s="387"/>
      <c r="K12" s="104"/>
      <c r="L12" s="105">
        <v>1</v>
      </c>
      <c r="M12" s="138" t="str">
        <f t="shared" si="1"/>
        <v/>
      </c>
      <c r="N12" s="139">
        <f t="shared" si="15"/>
        <v>0</v>
      </c>
      <c r="O12" s="140" t="str">
        <f t="shared" si="16"/>
        <v/>
      </c>
      <c r="P12" s="337">
        <v>219335.67000000004</v>
      </c>
      <c r="Q12" s="109">
        <v>1</v>
      </c>
      <c r="R12" s="143">
        <f t="shared" si="17"/>
        <v>219335.67000000004</v>
      </c>
      <c r="S12" s="111">
        <v>0.13</v>
      </c>
      <c r="T12" s="139">
        <f t="shared" si="18"/>
        <v>247849.30710000003</v>
      </c>
      <c r="U12" s="113"/>
      <c r="V12" s="147">
        <f t="shared" si="19"/>
        <v>247849.30710000003</v>
      </c>
      <c r="W12" s="413"/>
      <c r="X12" s="412"/>
      <c r="Y12" s="116" t="s">
        <v>115</v>
      </c>
      <c r="Z12" s="116"/>
      <c r="AA12" s="116"/>
      <c r="AB12" s="116"/>
      <c r="AC12" s="117"/>
      <c r="AD12" s="296"/>
      <c r="AE12" s="124" t="str">
        <f t="shared" si="2"/>
        <v/>
      </c>
      <c r="AF12" s="125">
        <f t="shared" ca="1" si="3"/>
        <v>16150.853740115352</v>
      </c>
      <c r="AG12" s="125" t="str">
        <f t="shared" si="4"/>
        <v/>
      </c>
      <c r="AH12" s="125" t="str">
        <f t="shared" si="5"/>
        <v/>
      </c>
      <c r="AI12" s="125" t="str">
        <f t="shared" si="6"/>
        <v/>
      </c>
      <c r="AJ12" s="126" t="str">
        <f t="shared" si="7"/>
        <v/>
      </c>
      <c r="AK12" s="342">
        <f t="shared" ca="1" si="0"/>
        <v>16150.853740115352</v>
      </c>
      <c r="AL12" s="290"/>
      <c r="AM12" s="124" t="str">
        <f t="shared" si="8"/>
        <v/>
      </c>
      <c r="AN12" s="125">
        <f t="shared" ca="1" si="9"/>
        <v>247849.30710000003</v>
      </c>
      <c r="AO12" s="125" t="str">
        <f t="shared" si="10"/>
        <v/>
      </c>
      <c r="AP12" s="125" t="str">
        <f t="shared" si="11"/>
        <v/>
      </c>
      <c r="AQ12" s="125" t="str">
        <f t="shared" si="12"/>
        <v/>
      </c>
      <c r="AR12" s="125" t="str">
        <f t="shared" si="13"/>
        <v/>
      </c>
      <c r="AS12" s="131">
        <f t="shared" ca="1" si="14"/>
        <v>247849.30710000003</v>
      </c>
      <c r="AT12" s="290"/>
    </row>
    <row r="13" spans="1:46" x14ac:dyDescent="0.35">
      <c r="A13" s="290"/>
      <c r="B13" s="102" t="s">
        <v>1687</v>
      </c>
      <c r="C13" s="444" t="s">
        <v>2854</v>
      </c>
      <c r="D13" s="444" t="s">
        <v>876</v>
      </c>
      <c r="E13" s="444" t="s">
        <v>2855</v>
      </c>
      <c r="F13" s="444" t="s">
        <v>225</v>
      </c>
      <c r="G13" s="103"/>
      <c r="H13" s="103"/>
      <c r="I13" s="103"/>
      <c r="J13" s="387"/>
      <c r="K13" s="104"/>
      <c r="L13" s="105">
        <v>1</v>
      </c>
      <c r="M13" s="138" t="str">
        <f t="shared" si="1"/>
        <v/>
      </c>
      <c r="N13" s="139">
        <f t="shared" si="15"/>
        <v>0</v>
      </c>
      <c r="O13" s="140" t="str">
        <f t="shared" si="16"/>
        <v/>
      </c>
      <c r="P13" s="337">
        <v>370539.38354780566</v>
      </c>
      <c r="Q13" s="109">
        <v>1</v>
      </c>
      <c r="R13" s="143">
        <f t="shared" si="17"/>
        <v>370539.38354780566</v>
      </c>
      <c r="S13" s="111">
        <v>0.13</v>
      </c>
      <c r="T13" s="139">
        <f t="shared" si="18"/>
        <v>418709.50340902037</v>
      </c>
      <c r="U13" s="113"/>
      <c r="V13" s="147">
        <f t="shared" si="19"/>
        <v>418709.50340902037</v>
      </c>
      <c r="W13" s="413"/>
      <c r="X13" s="412"/>
      <c r="Y13" s="116" t="s">
        <v>115</v>
      </c>
      <c r="Z13" s="116"/>
      <c r="AA13" s="116"/>
      <c r="AB13" s="116"/>
      <c r="AC13" s="117"/>
      <c r="AD13" s="296"/>
      <c r="AE13" s="124" t="str">
        <f t="shared" si="2"/>
        <v/>
      </c>
      <c r="AF13" s="125">
        <f t="shared" ca="1" si="3"/>
        <v>16150.853740115352</v>
      </c>
      <c r="AG13" s="125" t="str">
        <f t="shared" si="4"/>
        <v/>
      </c>
      <c r="AH13" s="125" t="str">
        <f t="shared" si="5"/>
        <v/>
      </c>
      <c r="AI13" s="125" t="str">
        <f t="shared" si="6"/>
        <v/>
      </c>
      <c r="AJ13" s="126" t="str">
        <f t="shared" si="7"/>
        <v/>
      </c>
      <c r="AK13" s="342">
        <f t="shared" ca="1" si="0"/>
        <v>16150.853740115352</v>
      </c>
      <c r="AL13" s="290"/>
      <c r="AM13" s="124" t="str">
        <f t="shared" si="8"/>
        <v/>
      </c>
      <c r="AN13" s="125">
        <f t="shared" ca="1" si="9"/>
        <v>418709.50340902037</v>
      </c>
      <c r="AO13" s="125" t="str">
        <f t="shared" si="10"/>
        <v/>
      </c>
      <c r="AP13" s="125" t="str">
        <f t="shared" si="11"/>
        <v/>
      </c>
      <c r="AQ13" s="125" t="str">
        <f t="shared" si="12"/>
        <v/>
      </c>
      <c r="AR13" s="125" t="str">
        <f t="shared" si="13"/>
        <v/>
      </c>
      <c r="AS13" s="131">
        <f t="shared" ca="1" si="14"/>
        <v>418709.50340902037</v>
      </c>
      <c r="AT13" s="290"/>
    </row>
    <row r="14" spans="1:46" x14ac:dyDescent="0.35">
      <c r="A14" s="290"/>
      <c r="B14" s="102" t="s">
        <v>1688</v>
      </c>
      <c r="C14" s="444" t="s">
        <v>2856</v>
      </c>
      <c r="D14" s="444" t="s">
        <v>876</v>
      </c>
      <c r="E14" s="444" t="s">
        <v>2857</v>
      </c>
      <c r="F14" s="444" t="s">
        <v>225</v>
      </c>
      <c r="G14" s="103"/>
      <c r="H14" s="103"/>
      <c r="I14" s="103"/>
      <c r="J14" s="387"/>
      <c r="K14" s="104"/>
      <c r="L14" s="105">
        <v>1</v>
      </c>
      <c r="M14" s="138" t="str">
        <f t="shared" si="1"/>
        <v/>
      </c>
      <c r="N14" s="139">
        <f t="shared" si="15"/>
        <v>0</v>
      </c>
      <c r="O14" s="140" t="str">
        <f t="shared" si="16"/>
        <v/>
      </c>
      <c r="P14" s="337">
        <v>183756.20609000002</v>
      </c>
      <c r="Q14" s="109">
        <v>1</v>
      </c>
      <c r="R14" s="143">
        <f t="shared" si="17"/>
        <v>183756.20609000002</v>
      </c>
      <c r="S14" s="111">
        <v>0.13</v>
      </c>
      <c r="T14" s="139">
        <f t="shared" si="18"/>
        <v>207644.51288170001</v>
      </c>
      <c r="U14" s="113"/>
      <c r="V14" s="147">
        <f t="shared" si="19"/>
        <v>207644.51288170001</v>
      </c>
      <c r="W14" s="413"/>
      <c r="X14" s="412"/>
      <c r="Y14" s="116" t="s">
        <v>115</v>
      </c>
      <c r="Z14" s="116"/>
      <c r="AA14" s="116"/>
      <c r="AB14" s="116"/>
      <c r="AC14" s="117"/>
      <c r="AD14" s="296"/>
      <c r="AE14" s="124" t="str">
        <f t="shared" si="2"/>
        <v/>
      </c>
      <c r="AF14" s="125">
        <f t="shared" ca="1" si="3"/>
        <v>16150.853740115352</v>
      </c>
      <c r="AG14" s="125" t="str">
        <f t="shared" si="4"/>
        <v/>
      </c>
      <c r="AH14" s="125" t="str">
        <f t="shared" si="5"/>
        <v/>
      </c>
      <c r="AI14" s="125" t="str">
        <f t="shared" si="6"/>
        <v/>
      </c>
      <c r="AJ14" s="126" t="str">
        <f t="shared" si="7"/>
        <v/>
      </c>
      <c r="AK14" s="342">
        <f t="shared" ca="1" si="0"/>
        <v>16150.853740115352</v>
      </c>
      <c r="AL14" s="290"/>
      <c r="AM14" s="124" t="str">
        <f t="shared" si="8"/>
        <v/>
      </c>
      <c r="AN14" s="125">
        <f t="shared" ca="1" si="9"/>
        <v>207644.51288170001</v>
      </c>
      <c r="AO14" s="125" t="str">
        <f t="shared" si="10"/>
        <v/>
      </c>
      <c r="AP14" s="125" t="str">
        <f t="shared" si="11"/>
        <v/>
      </c>
      <c r="AQ14" s="125" t="str">
        <f t="shared" si="12"/>
        <v/>
      </c>
      <c r="AR14" s="125" t="str">
        <f t="shared" si="13"/>
        <v/>
      </c>
      <c r="AS14" s="131">
        <f t="shared" ca="1" si="14"/>
        <v>207644.51288170001</v>
      </c>
      <c r="AT14" s="290"/>
    </row>
    <row r="15" spans="1:46" x14ac:dyDescent="0.35">
      <c r="A15" s="290"/>
      <c r="B15" s="102" t="s">
        <v>1689</v>
      </c>
      <c r="C15" s="444" t="s">
        <v>2858</v>
      </c>
      <c r="D15" s="444" t="s">
        <v>876</v>
      </c>
      <c r="E15" s="444" t="s">
        <v>2859</v>
      </c>
      <c r="F15" s="444" t="s">
        <v>225</v>
      </c>
      <c r="G15" s="103"/>
      <c r="H15" s="103"/>
      <c r="I15" s="103"/>
      <c r="J15" s="387"/>
      <c r="K15" s="104"/>
      <c r="L15" s="105">
        <v>1</v>
      </c>
      <c r="M15" s="138" t="str">
        <f t="shared" si="1"/>
        <v/>
      </c>
      <c r="N15" s="139">
        <f t="shared" si="15"/>
        <v>0</v>
      </c>
      <c r="O15" s="140" t="str">
        <f t="shared" si="16"/>
        <v/>
      </c>
      <c r="P15" s="337">
        <v>485951.20307345671</v>
      </c>
      <c r="Q15" s="109">
        <v>1</v>
      </c>
      <c r="R15" s="143">
        <f t="shared" si="17"/>
        <v>485951.20307345671</v>
      </c>
      <c r="S15" s="111">
        <v>0.13</v>
      </c>
      <c r="T15" s="139">
        <f t="shared" si="18"/>
        <v>549124.85947300598</v>
      </c>
      <c r="U15" s="113"/>
      <c r="V15" s="147">
        <f t="shared" si="19"/>
        <v>549124.85947300598</v>
      </c>
      <c r="W15" s="413"/>
      <c r="X15" s="412"/>
      <c r="Y15" s="116" t="s">
        <v>115</v>
      </c>
      <c r="Z15" s="116"/>
      <c r="AA15" s="116"/>
      <c r="AB15" s="116"/>
      <c r="AC15" s="117"/>
      <c r="AD15" s="296"/>
      <c r="AE15" s="124" t="str">
        <f t="shared" si="2"/>
        <v/>
      </c>
      <c r="AF15" s="125">
        <f t="shared" ca="1" si="3"/>
        <v>16150.853740115352</v>
      </c>
      <c r="AG15" s="125" t="str">
        <f t="shared" si="4"/>
        <v/>
      </c>
      <c r="AH15" s="125" t="str">
        <f t="shared" si="5"/>
        <v/>
      </c>
      <c r="AI15" s="125" t="str">
        <f t="shared" si="6"/>
        <v/>
      </c>
      <c r="AJ15" s="126" t="str">
        <f t="shared" si="7"/>
        <v/>
      </c>
      <c r="AK15" s="342">
        <f t="shared" ca="1" si="0"/>
        <v>16150.853740115352</v>
      </c>
      <c r="AL15" s="290"/>
      <c r="AM15" s="124" t="str">
        <f t="shared" si="8"/>
        <v/>
      </c>
      <c r="AN15" s="125">
        <f t="shared" ca="1" si="9"/>
        <v>549124.85947300598</v>
      </c>
      <c r="AO15" s="125" t="str">
        <f t="shared" si="10"/>
        <v/>
      </c>
      <c r="AP15" s="125" t="str">
        <f t="shared" si="11"/>
        <v/>
      </c>
      <c r="AQ15" s="125" t="str">
        <f t="shared" si="12"/>
        <v/>
      </c>
      <c r="AR15" s="125" t="str">
        <f t="shared" si="13"/>
        <v/>
      </c>
      <c r="AS15" s="131">
        <f t="shared" ca="1" si="14"/>
        <v>549124.85947300598</v>
      </c>
      <c r="AT15" s="290"/>
    </row>
    <row r="16" spans="1:46" x14ac:dyDescent="0.35">
      <c r="A16" s="290"/>
      <c r="B16" s="102" t="s">
        <v>1690</v>
      </c>
      <c r="C16" s="444" t="s">
        <v>2860</v>
      </c>
      <c r="D16" s="444" t="s">
        <v>876</v>
      </c>
      <c r="E16" s="444" t="s">
        <v>2861</v>
      </c>
      <c r="F16" s="444" t="s">
        <v>225</v>
      </c>
      <c r="G16" s="103"/>
      <c r="H16" s="103"/>
      <c r="I16" s="103"/>
      <c r="J16" s="387"/>
      <c r="K16" s="104"/>
      <c r="L16" s="105">
        <v>1</v>
      </c>
      <c r="M16" s="138" t="str">
        <f t="shared" si="1"/>
        <v/>
      </c>
      <c r="N16" s="139">
        <f t="shared" si="15"/>
        <v>0</v>
      </c>
      <c r="O16" s="140" t="str">
        <f t="shared" si="16"/>
        <v/>
      </c>
      <c r="P16" s="337">
        <v>1212125.8061132231</v>
      </c>
      <c r="Q16" s="109">
        <v>1</v>
      </c>
      <c r="R16" s="143">
        <f t="shared" si="17"/>
        <v>1212125.8061132231</v>
      </c>
      <c r="S16" s="111">
        <v>0.13</v>
      </c>
      <c r="T16" s="139">
        <f t="shared" si="18"/>
        <v>1369702.1609079419</v>
      </c>
      <c r="U16" s="113"/>
      <c r="V16" s="147">
        <f t="shared" si="19"/>
        <v>1369702.1609079419</v>
      </c>
      <c r="W16" s="413"/>
      <c r="X16" s="412"/>
      <c r="Y16" s="116" t="s">
        <v>115</v>
      </c>
      <c r="Z16" s="116"/>
      <c r="AA16" s="116"/>
      <c r="AB16" s="116"/>
      <c r="AC16" s="117"/>
      <c r="AD16" s="296"/>
      <c r="AE16" s="124" t="str">
        <f t="shared" si="2"/>
        <v/>
      </c>
      <c r="AF16" s="125">
        <f t="shared" ca="1" si="3"/>
        <v>16150.853740115352</v>
      </c>
      <c r="AG16" s="125" t="str">
        <f t="shared" si="4"/>
        <v/>
      </c>
      <c r="AH16" s="125" t="str">
        <f t="shared" si="5"/>
        <v/>
      </c>
      <c r="AI16" s="125" t="str">
        <f t="shared" si="6"/>
        <v/>
      </c>
      <c r="AJ16" s="126" t="str">
        <f t="shared" si="7"/>
        <v/>
      </c>
      <c r="AK16" s="342">
        <f t="shared" ca="1" si="0"/>
        <v>16150.853740115352</v>
      </c>
      <c r="AL16" s="290"/>
      <c r="AM16" s="124" t="str">
        <f t="shared" si="8"/>
        <v/>
      </c>
      <c r="AN16" s="125">
        <f t="shared" ca="1" si="9"/>
        <v>1369702.1609079419</v>
      </c>
      <c r="AO16" s="125" t="str">
        <f t="shared" si="10"/>
        <v/>
      </c>
      <c r="AP16" s="125" t="str">
        <f t="shared" si="11"/>
        <v/>
      </c>
      <c r="AQ16" s="125" t="str">
        <f t="shared" si="12"/>
        <v/>
      </c>
      <c r="AR16" s="125" t="str">
        <f t="shared" si="13"/>
        <v/>
      </c>
      <c r="AS16" s="131">
        <f t="shared" ca="1" si="14"/>
        <v>1369702.1609079419</v>
      </c>
      <c r="AT16" s="290"/>
    </row>
    <row r="17" spans="1:46" x14ac:dyDescent="0.35">
      <c r="A17" s="290"/>
      <c r="B17" s="102" t="s">
        <v>1691</v>
      </c>
      <c r="C17" s="444" t="s">
        <v>2862</v>
      </c>
      <c r="D17" s="444" t="s">
        <v>876</v>
      </c>
      <c r="E17" s="444" t="s">
        <v>2863</v>
      </c>
      <c r="F17" s="444" t="s">
        <v>225</v>
      </c>
      <c r="G17" s="103"/>
      <c r="H17" s="103"/>
      <c r="I17" s="103"/>
      <c r="J17" s="387"/>
      <c r="K17" s="104"/>
      <c r="L17" s="105">
        <v>1</v>
      </c>
      <c r="M17" s="138" t="str">
        <f t="shared" si="1"/>
        <v/>
      </c>
      <c r="N17" s="139">
        <f t="shared" si="15"/>
        <v>0</v>
      </c>
      <c r="O17" s="140" t="str">
        <f t="shared" si="16"/>
        <v/>
      </c>
      <c r="P17" s="337">
        <v>564709.89469999995</v>
      </c>
      <c r="Q17" s="109">
        <v>1</v>
      </c>
      <c r="R17" s="143">
        <f t="shared" si="17"/>
        <v>564709.89469999995</v>
      </c>
      <c r="S17" s="111">
        <v>0.13</v>
      </c>
      <c r="T17" s="139">
        <f t="shared" si="18"/>
        <v>638122.18101099983</v>
      </c>
      <c r="U17" s="113"/>
      <c r="V17" s="147">
        <f t="shared" si="19"/>
        <v>638122.18101099983</v>
      </c>
      <c r="W17" s="413"/>
      <c r="X17" s="412"/>
      <c r="Y17" s="116" t="s">
        <v>115</v>
      </c>
      <c r="Z17" s="116"/>
      <c r="AA17" s="116"/>
      <c r="AB17" s="116"/>
      <c r="AC17" s="117"/>
      <c r="AD17" s="296"/>
      <c r="AE17" s="124" t="str">
        <f t="shared" si="2"/>
        <v/>
      </c>
      <c r="AF17" s="125">
        <f t="shared" ca="1" si="3"/>
        <v>16150.853740115352</v>
      </c>
      <c r="AG17" s="125" t="str">
        <f t="shared" si="4"/>
        <v/>
      </c>
      <c r="AH17" s="125" t="str">
        <f t="shared" si="5"/>
        <v/>
      </c>
      <c r="AI17" s="125" t="str">
        <f t="shared" si="6"/>
        <v/>
      </c>
      <c r="AJ17" s="126" t="str">
        <f t="shared" si="7"/>
        <v/>
      </c>
      <c r="AK17" s="342">
        <f t="shared" ca="1" si="0"/>
        <v>16150.853740115352</v>
      </c>
      <c r="AL17" s="290"/>
      <c r="AM17" s="124" t="str">
        <f t="shared" si="8"/>
        <v/>
      </c>
      <c r="AN17" s="125">
        <f t="shared" ca="1" si="9"/>
        <v>638122.18101099983</v>
      </c>
      <c r="AO17" s="125" t="str">
        <f t="shared" si="10"/>
        <v/>
      </c>
      <c r="AP17" s="125" t="str">
        <f t="shared" si="11"/>
        <v/>
      </c>
      <c r="AQ17" s="125" t="str">
        <f t="shared" si="12"/>
        <v/>
      </c>
      <c r="AR17" s="125" t="str">
        <f t="shared" si="13"/>
        <v/>
      </c>
      <c r="AS17" s="131">
        <f t="shared" ca="1" si="14"/>
        <v>638122.18101099983</v>
      </c>
      <c r="AT17" s="290"/>
    </row>
    <row r="18" spans="1:46" x14ac:dyDescent="0.35">
      <c r="A18" s="290"/>
      <c r="B18" s="102" t="s">
        <v>1692</v>
      </c>
      <c r="C18" s="444" t="s">
        <v>2864</v>
      </c>
      <c r="D18" s="444" t="s">
        <v>2865</v>
      </c>
      <c r="E18" s="444" t="s">
        <v>2866</v>
      </c>
      <c r="F18" s="444" t="s">
        <v>223</v>
      </c>
      <c r="G18" s="103"/>
      <c r="H18" s="103"/>
      <c r="I18" s="103"/>
      <c r="J18" s="387"/>
      <c r="K18" s="104"/>
      <c r="L18" s="105">
        <v>1</v>
      </c>
      <c r="M18" s="138" t="str">
        <f t="shared" si="1"/>
        <v/>
      </c>
      <c r="N18" s="139">
        <f t="shared" si="15"/>
        <v>0</v>
      </c>
      <c r="O18" s="140" t="str">
        <f t="shared" si="16"/>
        <v/>
      </c>
      <c r="P18" s="337">
        <v>716290.09632000001</v>
      </c>
      <c r="Q18" s="109">
        <v>1</v>
      </c>
      <c r="R18" s="143">
        <f t="shared" si="17"/>
        <v>716290.09632000001</v>
      </c>
      <c r="S18" s="111">
        <v>0.13</v>
      </c>
      <c r="T18" s="139">
        <f t="shared" si="18"/>
        <v>809407.80884159997</v>
      </c>
      <c r="U18" s="113"/>
      <c r="V18" s="147">
        <f t="shared" si="19"/>
        <v>809407.80884159997</v>
      </c>
      <c r="W18" s="413"/>
      <c r="X18" s="412"/>
      <c r="Y18" s="116"/>
      <c r="Z18" s="116"/>
      <c r="AA18" s="116"/>
      <c r="AB18" s="116" t="s">
        <v>115</v>
      </c>
      <c r="AC18" s="117"/>
      <c r="AD18" s="296"/>
      <c r="AE18" s="124" t="str">
        <f t="shared" si="2"/>
        <v/>
      </c>
      <c r="AF18" s="125" t="str">
        <f t="shared" si="3"/>
        <v/>
      </c>
      <c r="AG18" s="125" t="str">
        <f t="shared" si="4"/>
        <v/>
      </c>
      <c r="AH18" s="125" t="str">
        <f t="shared" si="5"/>
        <v/>
      </c>
      <c r="AI18" s="125">
        <f t="shared" ca="1" si="6"/>
        <v>1722.8586382543533</v>
      </c>
      <c r="AJ18" s="126" t="str">
        <f t="shared" si="7"/>
        <v/>
      </c>
      <c r="AK18" s="342">
        <f t="shared" ca="1" si="0"/>
        <v>1722.8586382543533</v>
      </c>
      <c r="AL18" s="290"/>
      <c r="AM18" s="124" t="str">
        <f t="shared" si="8"/>
        <v/>
      </c>
      <c r="AN18" s="125" t="str">
        <f t="shared" si="9"/>
        <v/>
      </c>
      <c r="AO18" s="125" t="str">
        <f t="shared" si="10"/>
        <v/>
      </c>
      <c r="AP18" s="125" t="str">
        <f t="shared" si="11"/>
        <v/>
      </c>
      <c r="AQ18" s="125">
        <f t="shared" ca="1" si="12"/>
        <v>809407.80884159997</v>
      </c>
      <c r="AR18" s="125" t="str">
        <f t="shared" si="13"/>
        <v/>
      </c>
      <c r="AS18" s="131">
        <f t="shared" ca="1" si="14"/>
        <v>809407.80884159997</v>
      </c>
      <c r="AT18" s="290"/>
    </row>
    <row r="19" spans="1:46" x14ac:dyDescent="0.35">
      <c r="A19" s="290"/>
      <c r="B19" s="102" t="s">
        <v>1693</v>
      </c>
      <c r="C19" s="444" t="s">
        <v>2867</v>
      </c>
      <c r="D19" s="444" t="s">
        <v>876</v>
      </c>
      <c r="E19" s="444" t="s">
        <v>2868</v>
      </c>
      <c r="F19" s="444" t="s">
        <v>223</v>
      </c>
      <c r="G19" s="103"/>
      <c r="H19" s="103"/>
      <c r="I19" s="103"/>
      <c r="J19" s="387"/>
      <c r="K19" s="104"/>
      <c r="L19" s="105">
        <v>1</v>
      </c>
      <c r="M19" s="138" t="str">
        <f t="shared" si="1"/>
        <v/>
      </c>
      <c r="N19" s="139">
        <f t="shared" si="15"/>
        <v>0</v>
      </c>
      <c r="O19" s="140" t="str">
        <f t="shared" si="16"/>
        <v/>
      </c>
      <c r="P19" s="337">
        <v>134563.84995</v>
      </c>
      <c r="Q19" s="109">
        <v>1</v>
      </c>
      <c r="R19" s="143">
        <f t="shared" si="17"/>
        <v>134563.84995</v>
      </c>
      <c r="S19" s="111">
        <v>0.13</v>
      </c>
      <c r="T19" s="139">
        <f t="shared" si="18"/>
        <v>152057.1504435</v>
      </c>
      <c r="U19" s="113"/>
      <c r="V19" s="147">
        <f t="shared" si="19"/>
        <v>152057.1504435</v>
      </c>
      <c r="W19" s="413"/>
      <c r="X19" s="412"/>
      <c r="Y19" s="116"/>
      <c r="Z19" s="116"/>
      <c r="AA19" s="116"/>
      <c r="AB19" s="116" t="s">
        <v>115</v>
      </c>
      <c r="AC19" s="117"/>
      <c r="AD19" s="296"/>
      <c r="AE19" s="124" t="str">
        <f t="shared" si="2"/>
        <v/>
      </c>
      <c r="AF19" s="125" t="str">
        <f t="shared" si="3"/>
        <v/>
      </c>
      <c r="AG19" s="125" t="str">
        <f t="shared" si="4"/>
        <v/>
      </c>
      <c r="AH19" s="125" t="str">
        <f t="shared" si="5"/>
        <v/>
      </c>
      <c r="AI19" s="125">
        <f t="shared" ca="1" si="6"/>
        <v>1722.8586382543533</v>
      </c>
      <c r="AJ19" s="126" t="str">
        <f t="shared" si="7"/>
        <v/>
      </c>
      <c r="AK19" s="342">
        <f t="shared" ca="1" si="0"/>
        <v>1722.8586382543533</v>
      </c>
      <c r="AL19" s="290"/>
      <c r="AM19" s="124" t="str">
        <f t="shared" si="8"/>
        <v/>
      </c>
      <c r="AN19" s="125" t="str">
        <f t="shared" si="9"/>
        <v/>
      </c>
      <c r="AO19" s="125" t="str">
        <f t="shared" si="10"/>
        <v/>
      </c>
      <c r="AP19" s="125" t="str">
        <f t="shared" si="11"/>
        <v/>
      </c>
      <c r="AQ19" s="125">
        <f t="shared" ca="1" si="12"/>
        <v>152057.1504435</v>
      </c>
      <c r="AR19" s="125" t="str">
        <f t="shared" si="13"/>
        <v/>
      </c>
      <c r="AS19" s="131">
        <f t="shared" ca="1" si="14"/>
        <v>152057.1504435</v>
      </c>
      <c r="AT19" s="290"/>
    </row>
    <row r="20" spans="1:46" x14ac:dyDescent="0.35">
      <c r="A20" s="290"/>
      <c r="B20" s="102" t="s">
        <v>1694</v>
      </c>
      <c r="C20" s="444" t="s">
        <v>2869</v>
      </c>
      <c r="D20" s="444" t="s">
        <v>876</v>
      </c>
      <c r="E20" s="444" t="s">
        <v>2870</v>
      </c>
      <c r="F20" s="444" t="s">
        <v>223</v>
      </c>
      <c r="G20" s="103"/>
      <c r="H20" s="103"/>
      <c r="I20" s="103"/>
      <c r="J20" s="387"/>
      <c r="K20" s="104"/>
      <c r="L20" s="105">
        <v>1</v>
      </c>
      <c r="M20" s="138" t="str">
        <f t="shared" si="1"/>
        <v/>
      </c>
      <c r="N20" s="139">
        <f t="shared" si="15"/>
        <v>0</v>
      </c>
      <c r="O20" s="140" t="str">
        <f t="shared" si="16"/>
        <v/>
      </c>
      <c r="P20" s="337">
        <v>225127.26050000003</v>
      </c>
      <c r="Q20" s="109">
        <v>1</v>
      </c>
      <c r="R20" s="143">
        <f t="shared" si="17"/>
        <v>225127.26050000003</v>
      </c>
      <c r="S20" s="111">
        <v>0.13</v>
      </c>
      <c r="T20" s="139">
        <f t="shared" si="18"/>
        <v>254393.80436500002</v>
      </c>
      <c r="U20" s="113"/>
      <c r="V20" s="147">
        <f t="shared" si="19"/>
        <v>254393.80436500002</v>
      </c>
      <c r="W20" s="413"/>
      <c r="X20" s="412"/>
      <c r="Y20" s="116"/>
      <c r="Z20" s="116"/>
      <c r="AA20" s="116"/>
      <c r="AB20" s="116" t="s">
        <v>115</v>
      </c>
      <c r="AC20" s="117"/>
      <c r="AD20" s="296"/>
      <c r="AE20" s="124" t="str">
        <f t="shared" si="2"/>
        <v/>
      </c>
      <c r="AF20" s="125" t="str">
        <f t="shared" si="3"/>
        <v/>
      </c>
      <c r="AG20" s="125" t="str">
        <f t="shared" si="4"/>
        <v/>
      </c>
      <c r="AH20" s="125" t="str">
        <f t="shared" si="5"/>
        <v/>
      </c>
      <c r="AI20" s="125">
        <f t="shared" ca="1" si="6"/>
        <v>1722.8586382543533</v>
      </c>
      <c r="AJ20" s="126" t="str">
        <f t="shared" si="7"/>
        <v/>
      </c>
      <c r="AK20" s="342">
        <f t="shared" ca="1" si="0"/>
        <v>1722.8586382543533</v>
      </c>
      <c r="AL20" s="290"/>
      <c r="AM20" s="124" t="str">
        <f t="shared" si="8"/>
        <v/>
      </c>
      <c r="AN20" s="125" t="str">
        <f t="shared" si="9"/>
        <v/>
      </c>
      <c r="AO20" s="125" t="str">
        <f t="shared" si="10"/>
        <v/>
      </c>
      <c r="AP20" s="125" t="str">
        <f t="shared" si="11"/>
        <v/>
      </c>
      <c r="AQ20" s="125">
        <f t="shared" ca="1" si="12"/>
        <v>254393.80436500005</v>
      </c>
      <c r="AR20" s="125" t="str">
        <f t="shared" si="13"/>
        <v/>
      </c>
      <c r="AS20" s="131">
        <f t="shared" ca="1" si="14"/>
        <v>254393.80436500005</v>
      </c>
      <c r="AT20" s="290"/>
    </row>
    <row r="21" spans="1:46" x14ac:dyDescent="0.35">
      <c r="A21" s="290"/>
      <c r="B21" s="102" t="s">
        <v>1695</v>
      </c>
      <c r="C21" s="444" t="s">
        <v>2871</v>
      </c>
      <c r="D21" s="444" t="s">
        <v>876</v>
      </c>
      <c r="E21" s="444" t="s">
        <v>2872</v>
      </c>
      <c r="F21" s="444" t="s">
        <v>223</v>
      </c>
      <c r="G21" s="103"/>
      <c r="H21" s="103"/>
      <c r="I21" s="103"/>
      <c r="J21" s="387"/>
      <c r="K21" s="104"/>
      <c r="L21" s="105">
        <v>1</v>
      </c>
      <c r="M21" s="138" t="str">
        <f t="shared" si="1"/>
        <v/>
      </c>
      <c r="N21" s="139">
        <f t="shared" si="15"/>
        <v>0</v>
      </c>
      <c r="O21" s="140" t="str">
        <f t="shared" si="16"/>
        <v/>
      </c>
      <c r="P21" s="337">
        <v>275435.77860000002</v>
      </c>
      <c r="Q21" s="109">
        <v>1</v>
      </c>
      <c r="R21" s="143">
        <f t="shared" si="17"/>
        <v>275435.77860000002</v>
      </c>
      <c r="S21" s="111">
        <v>0.13</v>
      </c>
      <c r="T21" s="139">
        <f t="shared" si="18"/>
        <v>311242.429818</v>
      </c>
      <c r="U21" s="113"/>
      <c r="V21" s="147">
        <f t="shared" si="19"/>
        <v>311242.429818</v>
      </c>
      <c r="W21" s="413"/>
      <c r="X21" s="412"/>
      <c r="Y21" s="116"/>
      <c r="Z21" s="116"/>
      <c r="AA21" s="116"/>
      <c r="AB21" s="116" t="s">
        <v>115</v>
      </c>
      <c r="AC21" s="117"/>
      <c r="AD21" s="296"/>
      <c r="AE21" s="124" t="str">
        <f t="shared" si="2"/>
        <v/>
      </c>
      <c r="AF21" s="125" t="str">
        <f t="shared" si="3"/>
        <v/>
      </c>
      <c r="AG21" s="125" t="str">
        <f t="shared" si="4"/>
        <v/>
      </c>
      <c r="AH21" s="125" t="str">
        <f t="shared" si="5"/>
        <v/>
      </c>
      <c r="AI21" s="125">
        <f t="shared" ca="1" si="6"/>
        <v>1722.8586382543533</v>
      </c>
      <c r="AJ21" s="126" t="str">
        <f t="shared" si="7"/>
        <v/>
      </c>
      <c r="AK21" s="342">
        <f t="shared" ca="1" si="0"/>
        <v>1722.8586382543533</v>
      </c>
      <c r="AL21" s="290"/>
      <c r="AM21" s="124" t="str">
        <f t="shared" si="8"/>
        <v/>
      </c>
      <c r="AN21" s="125" t="str">
        <f t="shared" si="9"/>
        <v/>
      </c>
      <c r="AO21" s="125" t="str">
        <f t="shared" si="10"/>
        <v/>
      </c>
      <c r="AP21" s="125" t="str">
        <f t="shared" si="11"/>
        <v/>
      </c>
      <c r="AQ21" s="125">
        <f t="shared" ca="1" si="12"/>
        <v>311242.429818</v>
      </c>
      <c r="AR21" s="125" t="str">
        <f t="shared" si="13"/>
        <v/>
      </c>
      <c r="AS21" s="131">
        <f t="shared" ca="1" si="14"/>
        <v>311242.429818</v>
      </c>
      <c r="AT21" s="290"/>
    </row>
    <row r="22" spans="1:46" x14ac:dyDescent="0.35">
      <c r="A22" s="290"/>
      <c r="B22" s="102" t="s">
        <v>1696</v>
      </c>
      <c r="C22" s="444" t="s">
        <v>2873</v>
      </c>
      <c r="D22" s="444" t="s">
        <v>876</v>
      </c>
      <c r="E22" s="444" t="s">
        <v>2874</v>
      </c>
      <c r="F22" s="444" t="s">
        <v>223</v>
      </c>
      <c r="G22" s="103"/>
      <c r="H22" s="103"/>
      <c r="I22" s="103"/>
      <c r="J22" s="387"/>
      <c r="K22" s="104"/>
      <c r="L22" s="105">
        <v>1</v>
      </c>
      <c r="M22" s="138" t="str">
        <f t="shared" si="1"/>
        <v/>
      </c>
      <c r="N22" s="139">
        <f t="shared" si="15"/>
        <v>0</v>
      </c>
      <c r="O22" s="140" t="str">
        <f t="shared" si="16"/>
        <v/>
      </c>
      <c r="P22" s="337">
        <v>253529.50729999997</v>
      </c>
      <c r="Q22" s="109">
        <v>1</v>
      </c>
      <c r="R22" s="143">
        <f t="shared" si="17"/>
        <v>253529.50729999997</v>
      </c>
      <c r="S22" s="111">
        <v>0.13</v>
      </c>
      <c r="T22" s="139">
        <f t="shared" si="18"/>
        <v>286488.34324899991</v>
      </c>
      <c r="U22" s="113"/>
      <c r="V22" s="147">
        <f t="shared" si="19"/>
        <v>286488.34324899991</v>
      </c>
      <c r="W22" s="413"/>
      <c r="X22" s="412"/>
      <c r="Y22" s="116"/>
      <c r="Z22" s="116"/>
      <c r="AA22" s="116"/>
      <c r="AB22" s="116" t="s">
        <v>115</v>
      </c>
      <c r="AC22" s="117"/>
      <c r="AD22" s="296"/>
      <c r="AE22" s="124" t="str">
        <f t="shared" si="2"/>
        <v/>
      </c>
      <c r="AF22" s="125" t="str">
        <f t="shared" si="3"/>
        <v/>
      </c>
      <c r="AG22" s="125" t="str">
        <f t="shared" si="4"/>
        <v/>
      </c>
      <c r="AH22" s="125" t="str">
        <f t="shared" si="5"/>
        <v/>
      </c>
      <c r="AI22" s="125">
        <f t="shared" ca="1" si="6"/>
        <v>1722.8586382543533</v>
      </c>
      <c r="AJ22" s="126" t="str">
        <f t="shared" si="7"/>
        <v/>
      </c>
      <c r="AK22" s="342">
        <f t="shared" ca="1" si="0"/>
        <v>1722.8586382543533</v>
      </c>
      <c r="AL22" s="290"/>
      <c r="AM22" s="124" t="str">
        <f t="shared" si="8"/>
        <v/>
      </c>
      <c r="AN22" s="125" t="str">
        <f t="shared" si="9"/>
        <v/>
      </c>
      <c r="AO22" s="125" t="str">
        <f t="shared" si="10"/>
        <v/>
      </c>
      <c r="AP22" s="125" t="str">
        <f t="shared" si="11"/>
        <v/>
      </c>
      <c r="AQ22" s="125">
        <f t="shared" ca="1" si="12"/>
        <v>286488.34324899991</v>
      </c>
      <c r="AR22" s="125" t="str">
        <f t="shared" si="13"/>
        <v/>
      </c>
      <c r="AS22" s="131">
        <f t="shared" ca="1" si="14"/>
        <v>286488.34324899991</v>
      </c>
      <c r="AT22" s="290"/>
    </row>
    <row r="23" spans="1:46" x14ac:dyDescent="0.35">
      <c r="A23" s="290"/>
      <c r="B23" s="102" t="s">
        <v>1697</v>
      </c>
      <c r="C23" s="444" t="s">
        <v>2875</v>
      </c>
      <c r="D23" s="444" t="s">
        <v>876</v>
      </c>
      <c r="E23" s="444" t="s">
        <v>2876</v>
      </c>
      <c r="F23" s="444" t="s">
        <v>226</v>
      </c>
      <c r="G23" s="103"/>
      <c r="H23" s="103"/>
      <c r="I23" s="103"/>
      <c r="J23" s="387"/>
      <c r="K23" s="104"/>
      <c r="L23" s="105">
        <v>1</v>
      </c>
      <c r="M23" s="138" t="str">
        <f t="shared" si="1"/>
        <v/>
      </c>
      <c r="N23" s="139">
        <f t="shared" si="15"/>
        <v>0</v>
      </c>
      <c r="O23" s="140" t="str">
        <f t="shared" si="16"/>
        <v/>
      </c>
      <c r="P23" s="337">
        <v>334508.03211155999</v>
      </c>
      <c r="Q23" s="109">
        <v>1</v>
      </c>
      <c r="R23" s="143">
        <f t="shared" si="17"/>
        <v>334508.03211155999</v>
      </c>
      <c r="S23" s="111">
        <v>0.13</v>
      </c>
      <c r="T23" s="139">
        <f t="shared" si="18"/>
        <v>377994.07628606277</v>
      </c>
      <c r="U23" s="113"/>
      <c r="V23" s="147">
        <f t="shared" si="19"/>
        <v>377994.07628606277</v>
      </c>
      <c r="W23" s="413"/>
      <c r="X23" s="412"/>
      <c r="Y23" s="116"/>
      <c r="Z23" s="116"/>
      <c r="AA23" s="116"/>
      <c r="AB23" s="116"/>
      <c r="AC23" s="117" t="s">
        <v>115</v>
      </c>
      <c r="AD23" s="296"/>
      <c r="AE23" s="124" t="str">
        <f t="shared" si="2"/>
        <v/>
      </c>
      <c r="AF23" s="125" t="str">
        <f t="shared" si="3"/>
        <v/>
      </c>
      <c r="AG23" s="125" t="str">
        <f t="shared" si="4"/>
        <v/>
      </c>
      <c r="AH23" s="125" t="str">
        <f t="shared" si="5"/>
        <v/>
      </c>
      <c r="AI23" s="125" t="str">
        <f t="shared" si="6"/>
        <v/>
      </c>
      <c r="AJ23" s="126">
        <f t="shared" ca="1" si="7"/>
        <v>1398.8708803462232</v>
      </c>
      <c r="AK23" s="342">
        <f t="shared" ca="1" si="0"/>
        <v>1398.8708803462232</v>
      </c>
      <c r="AL23" s="290"/>
      <c r="AM23" s="124" t="str">
        <f t="shared" si="8"/>
        <v/>
      </c>
      <c r="AN23" s="125" t="str">
        <f t="shared" si="9"/>
        <v/>
      </c>
      <c r="AO23" s="125" t="str">
        <f t="shared" si="10"/>
        <v/>
      </c>
      <c r="AP23" s="125" t="str">
        <f t="shared" si="11"/>
        <v/>
      </c>
      <c r="AQ23" s="125" t="str">
        <f t="shared" si="12"/>
        <v/>
      </c>
      <c r="AR23" s="125">
        <f t="shared" ca="1" si="13"/>
        <v>377994.07628606277</v>
      </c>
      <c r="AS23" s="131">
        <f t="shared" ca="1" si="14"/>
        <v>377994.07628606277</v>
      </c>
      <c r="AT23" s="290"/>
    </row>
    <row r="24" spans="1:46" x14ac:dyDescent="0.35">
      <c r="A24" s="290"/>
      <c r="B24" s="102" t="s">
        <v>1698</v>
      </c>
      <c r="C24" s="444" t="s">
        <v>2877</v>
      </c>
      <c r="D24" s="444" t="s">
        <v>876</v>
      </c>
      <c r="E24" s="444" t="s">
        <v>2878</v>
      </c>
      <c r="F24" s="444" t="s">
        <v>226</v>
      </c>
      <c r="G24" s="103"/>
      <c r="H24" s="103"/>
      <c r="I24" s="103"/>
      <c r="J24" s="387"/>
      <c r="K24" s="104"/>
      <c r="L24" s="105">
        <v>1</v>
      </c>
      <c r="M24" s="138" t="str">
        <f t="shared" si="1"/>
        <v/>
      </c>
      <c r="N24" s="139">
        <f t="shared" si="15"/>
        <v>0</v>
      </c>
      <c r="O24" s="140" t="str">
        <f t="shared" si="16"/>
        <v/>
      </c>
      <c r="P24" s="337">
        <v>356432.06591155997</v>
      </c>
      <c r="Q24" s="109">
        <v>1</v>
      </c>
      <c r="R24" s="143">
        <f t="shared" si="17"/>
        <v>356432.06591155997</v>
      </c>
      <c r="S24" s="111">
        <v>0.13</v>
      </c>
      <c r="T24" s="139">
        <f t="shared" si="18"/>
        <v>402768.23448006273</v>
      </c>
      <c r="U24" s="113"/>
      <c r="V24" s="147">
        <f t="shared" si="19"/>
        <v>402768.23448006273</v>
      </c>
      <c r="W24" s="413"/>
      <c r="X24" s="412"/>
      <c r="Y24" s="116"/>
      <c r="Z24" s="116"/>
      <c r="AA24" s="116"/>
      <c r="AB24" s="116"/>
      <c r="AC24" s="117" t="s">
        <v>115</v>
      </c>
      <c r="AD24" s="296"/>
      <c r="AE24" s="124" t="str">
        <f t="shared" si="2"/>
        <v/>
      </c>
      <c r="AF24" s="125" t="str">
        <f t="shared" si="3"/>
        <v/>
      </c>
      <c r="AG24" s="125" t="str">
        <f t="shared" si="4"/>
        <v/>
      </c>
      <c r="AH24" s="125" t="str">
        <f t="shared" si="5"/>
        <v/>
      </c>
      <c r="AI24" s="125" t="str">
        <f t="shared" si="6"/>
        <v/>
      </c>
      <c r="AJ24" s="126">
        <f t="shared" ca="1" si="7"/>
        <v>1398.8708803462232</v>
      </c>
      <c r="AK24" s="342">
        <f t="shared" ca="1" si="0"/>
        <v>1398.8708803462232</v>
      </c>
      <c r="AL24" s="290"/>
      <c r="AM24" s="124" t="str">
        <f t="shared" si="8"/>
        <v/>
      </c>
      <c r="AN24" s="125" t="str">
        <f t="shared" si="9"/>
        <v/>
      </c>
      <c r="AO24" s="125" t="str">
        <f t="shared" si="10"/>
        <v/>
      </c>
      <c r="AP24" s="125" t="str">
        <f t="shared" si="11"/>
        <v/>
      </c>
      <c r="AQ24" s="125" t="str">
        <f t="shared" si="12"/>
        <v/>
      </c>
      <c r="AR24" s="125">
        <f t="shared" ca="1" si="13"/>
        <v>402768.23448006273</v>
      </c>
      <c r="AS24" s="131">
        <f t="shared" ca="1" si="14"/>
        <v>402768.23448006273</v>
      </c>
      <c r="AT24" s="290"/>
    </row>
    <row r="25" spans="1:46" x14ac:dyDescent="0.35">
      <c r="A25" s="290"/>
      <c r="B25" s="102" t="s">
        <v>1699</v>
      </c>
      <c r="C25" s="444" t="s">
        <v>2879</v>
      </c>
      <c r="D25" s="444" t="s">
        <v>876</v>
      </c>
      <c r="E25" s="444" t="s">
        <v>2880</v>
      </c>
      <c r="F25" s="444" t="s">
        <v>225</v>
      </c>
      <c r="G25" s="103"/>
      <c r="H25" s="103"/>
      <c r="I25" s="103"/>
      <c r="J25" s="387"/>
      <c r="K25" s="104"/>
      <c r="L25" s="105">
        <v>1</v>
      </c>
      <c r="M25" s="138" t="str">
        <f t="shared" si="1"/>
        <v/>
      </c>
      <c r="N25" s="139">
        <f t="shared" si="15"/>
        <v>0</v>
      </c>
      <c r="O25" s="140" t="str">
        <f t="shared" si="16"/>
        <v/>
      </c>
      <c r="P25" s="337">
        <v>278168.22372166667</v>
      </c>
      <c r="Q25" s="109">
        <v>1</v>
      </c>
      <c r="R25" s="143">
        <f t="shared" si="17"/>
        <v>278168.22372166667</v>
      </c>
      <c r="S25" s="111">
        <v>0.13</v>
      </c>
      <c r="T25" s="139">
        <f t="shared" si="18"/>
        <v>314330.09280548332</v>
      </c>
      <c r="U25" s="113"/>
      <c r="V25" s="147">
        <f t="shared" si="19"/>
        <v>314330.09280548332</v>
      </c>
      <c r="W25" s="413"/>
      <c r="X25" s="412"/>
      <c r="Y25" s="116" t="s">
        <v>115</v>
      </c>
      <c r="Z25" s="116"/>
      <c r="AA25" s="116"/>
      <c r="AB25" s="116"/>
      <c r="AC25" s="117"/>
      <c r="AD25" s="296"/>
      <c r="AE25" s="124" t="str">
        <f t="shared" si="2"/>
        <v/>
      </c>
      <c r="AF25" s="125">
        <f t="shared" ca="1" si="3"/>
        <v>16150.853740115352</v>
      </c>
      <c r="AG25" s="125" t="str">
        <f t="shared" si="4"/>
        <v/>
      </c>
      <c r="AH25" s="125" t="str">
        <f t="shared" si="5"/>
        <v/>
      </c>
      <c r="AI25" s="125" t="str">
        <f t="shared" si="6"/>
        <v/>
      </c>
      <c r="AJ25" s="126" t="str">
        <f t="shared" si="7"/>
        <v/>
      </c>
      <c r="AK25" s="342">
        <f t="shared" ca="1" si="0"/>
        <v>16150.853740115352</v>
      </c>
      <c r="AL25" s="290"/>
      <c r="AM25" s="124" t="str">
        <f t="shared" si="8"/>
        <v/>
      </c>
      <c r="AN25" s="125">
        <f t="shared" ca="1" si="9"/>
        <v>314330.09280548332</v>
      </c>
      <c r="AO25" s="125" t="str">
        <f t="shared" si="10"/>
        <v/>
      </c>
      <c r="AP25" s="125" t="str">
        <f t="shared" si="11"/>
        <v/>
      </c>
      <c r="AQ25" s="125" t="str">
        <f t="shared" si="12"/>
        <v/>
      </c>
      <c r="AR25" s="125" t="str">
        <f t="shared" si="13"/>
        <v/>
      </c>
      <c r="AS25" s="131">
        <f t="shared" ca="1" si="14"/>
        <v>314330.09280548332</v>
      </c>
      <c r="AT25" s="290"/>
    </row>
    <row r="26" spans="1:46" x14ac:dyDescent="0.35">
      <c r="A26" s="290"/>
      <c r="B26" s="102" t="s">
        <v>1700</v>
      </c>
      <c r="C26" s="444" t="s">
        <v>2881</v>
      </c>
      <c r="D26" s="444" t="s">
        <v>876</v>
      </c>
      <c r="E26" s="444" t="s">
        <v>2882</v>
      </c>
      <c r="F26" s="444" t="s">
        <v>225</v>
      </c>
      <c r="G26" s="103"/>
      <c r="H26" s="103"/>
      <c r="I26" s="103"/>
      <c r="J26" s="387"/>
      <c r="K26" s="104"/>
      <c r="L26" s="105">
        <v>1</v>
      </c>
      <c r="M26" s="138" t="str">
        <f t="shared" si="1"/>
        <v/>
      </c>
      <c r="N26" s="139">
        <f t="shared" si="15"/>
        <v>0</v>
      </c>
      <c r="O26" s="140" t="str">
        <f t="shared" si="16"/>
        <v/>
      </c>
      <c r="P26" s="337">
        <v>103940.635175</v>
      </c>
      <c r="Q26" s="109">
        <v>1</v>
      </c>
      <c r="R26" s="143">
        <f t="shared" si="17"/>
        <v>103940.635175</v>
      </c>
      <c r="S26" s="111">
        <v>0.13</v>
      </c>
      <c r="T26" s="139">
        <f t="shared" si="18"/>
        <v>117452.91774774999</v>
      </c>
      <c r="U26" s="113"/>
      <c r="V26" s="147">
        <f t="shared" si="19"/>
        <v>117452.91774774999</v>
      </c>
      <c r="W26" s="413"/>
      <c r="X26" s="412"/>
      <c r="Y26" s="116" t="s">
        <v>115</v>
      </c>
      <c r="Z26" s="116"/>
      <c r="AA26" s="116"/>
      <c r="AB26" s="116"/>
      <c r="AC26" s="117"/>
      <c r="AD26" s="296"/>
      <c r="AE26" s="124" t="str">
        <f t="shared" si="2"/>
        <v/>
      </c>
      <c r="AF26" s="125">
        <f t="shared" ca="1" si="3"/>
        <v>16150.853740115352</v>
      </c>
      <c r="AG26" s="125" t="str">
        <f t="shared" si="4"/>
        <v/>
      </c>
      <c r="AH26" s="125" t="str">
        <f t="shared" si="5"/>
        <v/>
      </c>
      <c r="AI26" s="125" t="str">
        <f t="shared" si="6"/>
        <v/>
      </c>
      <c r="AJ26" s="126" t="str">
        <f t="shared" si="7"/>
        <v/>
      </c>
      <c r="AK26" s="342">
        <f t="shared" ca="1" si="0"/>
        <v>16150.853740115352</v>
      </c>
      <c r="AL26" s="290"/>
      <c r="AM26" s="124" t="str">
        <f t="shared" si="8"/>
        <v/>
      </c>
      <c r="AN26" s="125">
        <f t="shared" ca="1" si="9"/>
        <v>117452.91774774999</v>
      </c>
      <c r="AO26" s="125" t="str">
        <f t="shared" si="10"/>
        <v/>
      </c>
      <c r="AP26" s="125" t="str">
        <f t="shared" si="11"/>
        <v/>
      </c>
      <c r="AQ26" s="125" t="str">
        <f t="shared" si="12"/>
        <v/>
      </c>
      <c r="AR26" s="125" t="str">
        <f t="shared" si="13"/>
        <v/>
      </c>
      <c r="AS26" s="131">
        <f t="shared" ca="1" si="14"/>
        <v>117452.91774774999</v>
      </c>
      <c r="AT26" s="290"/>
    </row>
    <row r="27" spans="1:46" x14ac:dyDescent="0.35">
      <c r="A27" s="290"/>
      <c r="B27" s="102" t="s">
        <v>1701</v>
      </c>
      <c r="C27" s="444" t="s">
        <v>2883</v>
      </c>
      <c r="D27" s="444" t="s">
        <v>876</v>
      </c>
      <c r="E27" s="444" t="s">
        <v>2884</v>
      </c>
      <c r="F27" s="444" t="s">
        <v>225</v>
      </c>
      <c r="G27" s="103"/>
      <c r="H27" s="103"/>
      <c r="I27" s="103"/>
      <c r="J27" s="387"/>
      <c r="K27" s="104"/>
      <c r="L27" s="105">
        <v>1</v>
      </c>
      <c r="M27" s="138" t="str">
        <f t="shared" si="1"/>
        <v/>
      </c>
      <c r="N27" s="139">
        <f t="shared" si="15"/>
        <v>0</v>
      </c>
      <c r="O27" s="140" t="str">
        <f t="shared" si="16"/>
        <v/>
      </c>
      <c r="P27" s="337">
        <v>418329.89005000005</v>
      </c>
      <c r="Q27" s="109">
        <v>1</v>
      </c>
      <c r="R27" s="143">
        <f t="shared" si="17"/>
        <v>418329.89005000005</v>
      </c>
      <c r="S27" s="111">
        <v>0.13</v>
      </c>
      <c r="T27" s="139">
        <f t="shared" si="18"/>
        <v>472712.77575650002</v>
      </c>
      <c r="U27" s="113"/>
      <c r="V27" s="147">
        <f t="shared" si="19"/>
        <v>472712.77575650002</v>
      </c>
      <c r="W27" s="413"/>
      <c r="X27" s="412"/>
      <c r="Y27" s="116" t="s">
        <v>115</v>
      </c>
      <c r="Z27" s="116"/>
      <c r="AA27" s="116"/>
      <c r="AB27" s="116"/>
      <c r="AC27" s="117"/>
      <c r="AD27" s="296"/>
      <c r="AE27" s="124" t="str">
        <f t="shared" si="2"/>
        <v/>
      </c>
      <c r="AF27" s="125">
        <f t="shared" ca="1" si="3"/>
        <v>16150.853740115352</v>
      </c>
      <c r="AG27" s="125" t="str">
        <f t="shared" si="4"/>
        <v/>
      </c>
      <c r="AH27" s="125" t="str">
        <f t="shared" si="5"/>
        <v/>
      </c>
      <c r="AI27" s="125" t="str">
        <f t="shared" si="6"/>
        <v/>
      </c>
      <c r="AJ27" s="126" t="str">
        <f t="shared" si="7"/>
        <v/>
      </c>
      <c r="AK27" s="342">
        <f t="shared" ca="1" si="0"/>
        <v>16150.853740115352</v>
      </c>
      <c r="AL27" s="290"/>
      <c r="AM27" s="124" t="str">
        <f t="shared" si="8"/>
        <v/>
      </c>
      <c r="AN27" s="125">
        <f t="shared" ca="1" si="9"/>
        <v>472712.77575650002</v>
      </c>
      <c r="AO27" s="125" t="str">
        <f t="shared" si="10"/>
        <v/>
      </c>
      <c r="AP27" s="125" t="str">
        <f t="shared" si="11"/>
        <v/>
      </c>
      <c r="AQ27" s="125" t="str">
        <f t="shared" si="12"/>
        <v/>
      </c>
      <c r="AR27" s="125" t="str">
        <f t="shared" si="13"/>
        <v/>
      </c>
      <c r="AS27" s="131">
        <f t="shared" ca="1" si="14"/>
        <v>472712.77575650002</v>
      </c>
      <c r="AT27" s="290"/>
    </row>
    <row r="28" spans="1:46" x14ac:dyDescent="0.35">
      <c r="A28" s="290"/>
      <c r="B28" s="102" t="s">
        <v>1702</v>
      </c>
      <c r="C28" s="444" t="s">
        <v>2885</v>
      </c>
      <c r="D28" s="444" t="s">
        <v>876</v>
      </c>
      <c r="E28" s="444" t="s">
        <v>2886</v>
      </c>
      <c r="F28" s="444" t="s">
        <v>226</v>
      </c>
      <c r="G28" s="103"/>
      <c r="H28" s="103"/>
      <c r="I28" s="103"/>
      <c r="J28" s="387"/>
      <c r="K28" s="104"/>
      <c r="L28" s="105">
        <v>1</v>
      </c>
      <c r="M28" s="138" t="str">
        <f t="shared" si="1"/>
        <v/>
      </c>
      <c r="N28" s="139">
        <f t="shared" si="15"/>
        <v>0</v>
      </c>
      <c r="O28" s="140" t="str">
        <f t="shared" si="16"/>
        <v/>
      </c>
      <c r="P28" s="337">
        <v>352304.40381155995</v>
      </c>
      <c r="Q28" s="109">
        <v>1</v>
      </c>
      <c r="R28" s="143">
        <f t="shared" si="17"/>
        <v>352304.40381155995</v>
      </c>
      <c r="S28" s="111">
        <v>0.13</v>
      </c>
      <c r="T28" s="139">
        <f t="shared" si="18"/>
        <v>398103.97630706272</v>
      </c>
      <c r="U28" s="113"/>
      <c r="V28" s="147">
        <f t="shared" si="19"/>
        <v>398103.97630706272</v>
      </c>
      <c r="W28" s="413"/>
      <c r="X28" s="412"/>
      <c r="Y28" s="116"/>
      <c r="Z28" s="116"/>
      <c r="AA28" s="116"/>
      <c r="AB28" s="116"/>
      <c r="AC28" s="117" t="s">
        <v>115</v>
      </c>
      <c r="AD28" s="296"/>
      <c r="AE28" s="124" t="str">
        <f t="shared" si="2"/>
        <v/>
      </c>
      <c r="AF28" s="125" t="str">
        <f t="shared" si="3"/>
        <v/>
      </c>
      <c r="AG28" s="125" t="str">
        <f t="shared" si="4"/>
        <v/>
      </c>
      <c r="AH28" s="125" t="str">
        <f t="shared" si="5"/>
        <v/>
      </c>
      <c r="AI28" s="125" t="str">
        <f t="shared" si="6"/>
        <v/>
      </c>
      <c r="AJ28" s="126">
        <f t="shared" ca="1" si="7"/>
        <v>1398.8708803462232</v>
      </c>
      <c r="AK28" s="342">
        <f t="shared" ca="1" si="0"/>
        <v>1398.8708803462232</v>
      </c>
      <c r="AL28" s="290"/>
      <c r="AM28" s="124" t="str">
        <f t="shared" si="8"/>
        <v/>
      </c>
      <c r="AN28" s="125" t="str">
        <f t="shared" si="9"/>
        <v/>
      </c>
      <c r="AO28" s="125" t="str">
        <f t="shared" si="10"/>
        <v/>
      </c>
      <c r="AP28" s="125" t="str">
        <f t="shared" si="11"/>
        <v/>
      </c>
      <c r="AQ28" s="125" t="str">
        <f t="shared" si="12"/>
        <v/>
      </c>
      <c r="AR28" s="125">
        <f t="shared" ca="1" si="13"/>
        <v>398103.97630706272</v>
      </c>
      <c r="AS28" s="131">
        <f t="shared" ca="1" si="14"/>
        <v>398103.97630706272</v>
      </c>
      <c r="AT28" s="290"/>
    </row>
    <row r="29" spans="1:46" x14ac:dyDescent="0.35">
      <c r="A29" s="290"/>
      <c r="B29" s="102" t="s">
        <v>1703</v>
      </c>
      <c r="C29" s="444" t="s">
        <v>2887</v>
      </c>
      <c r="D29" s="444" t="s">
        <v>876</v>
      </c>
      <c r="E29" s="444" t="s">
        <v>2888</v>
      </c>
      <c r="F29" s="444" t="s">
        <v>226</v>
      </c>
      <c r="G29" s="103"/>
      <c r="H29" s="103"/>
      <c r="I29" s="103"/>
      <c r="J29" s="387"/>
      <c r="K29" s="104"/>
      <c r="L29" s="105">
        <v>1</v>
      </c>
      <c r="M29" s="138" t="str">
        <f t="shared" si="1"/>
        <v/>
      </c>
      <c r="N29" s="139">
        <f t="shared" si="15"/>
        <v>0</v>
      </c>
      <c r="O29" s="140" t="str">
        <f t="shared" si="16"/>
        <v/>
      </c>
      <c r="P29" s="337">
        <v>448875.08422989328</v>
      </c>
      <c r="Q29" s="109">
        <v>1</v>
      </c>
      <c r="R29" s="143">
        <f t="shared" si="17"/>
        <v>448875.08422989328</v>
      </c>
      <c r="S29" s="111">
        <v>0.13</v>
      </c>
      <c r="T29" s="139">
        <f t="shared" si="18"/>
        <v>507228.84517977934</v>
      </c>
      <c r="U29" s="113"/>
      <c r="V29" s="147">
        <f t="shared" si="19"/>
        <v>507228.84517977934</v>
      </c>
      <c r="W29" s="413"/>
      <c r="X29" s="412"/>
      <c r="Y29" s="116"/>
      <c r="Z29" s="116"/>
      <c r="AA29" s="116"/>
      <c r="AB29" s="116"/>
      <c r="AC29" s="117" t="s">
        <v>115</v>
      </c>
      <c r="AD29" s="296"/>
      <c r="AE29" s="124" t="str">
        <f t="shared" si="2"/>
        <v/>
      </c>
      <c r="AF29" s="125" t="str">
        <f t="shared" si="3"/>
        <v/>
      </c>
      <c r="AG29" s="125" t="str">
        <f t="shared" si="4"/>
        <v/>
      </c>
      <c r="AH29" s="125" t="str">
        <f t="shared" si="5"/>
        <v/>
      </c>
      <c r="AI29" s="125" t="str">
        <f t="shared" si="6"/>
        <v/>
      </c>
      <c r="AJ29" s="126">
        <f t="shared" ca="1" si="7"/>
        <v>1398.8708803462232</v>
      </c>
      <c r="AK29" s="342">
        <f t="shared" ca="1" si="0"/>
        <v>1398.8708803462232</v>
      </c>
      <c r="AL29" s="290"/>
      <c r="AM29" s="124" t="str">
        <f t="shared" si="8"/>
        <v/>
      </c>
      <c r="AN29" s="125" t="str">
        <f t="shared" si="9"/>
        <v/>
      </c>
      <c r="AO29" s="125" t="str">
        <f t="shared" si="10"/>
        <v/>
      </c>
      <c r="AP29" s="125" t="str">
        <f t="shared" si="11"/>
        <v/>
      </c>
      <c r="AQ29" s="125" t="str">
        <f t="shared" si="12"/>
        <v/>
      </c>
      <c r="AR29" s="125">
        <f t="shared" ca="1" si="13"/>
        <v>507228.84517977928</v>
      </c>
      <c r="AS29" s="131">
        <f t="shared" ca="1" si="14"/>
        <v>507228.84517977928</v>
      </c>
      <c r="AT29" s="290"/>
    </row>
    <row r="30" spans="1:46" x14ac:dyDescent="0.35">
      <c r="A30" s="290"/>
      <c r="B30" s="102" t="s">
        <v>1704</v>
      </c>
      <c r="C30" s="444" t="s">
        <v>2889</v>
      </c>
      <c r="D30" s="444" t="s">
        <v>876</v>
      </c>
      <c r="E30" s="444" t="s">
        <v>2890</v>
      </c>
      <c r="F30" s="444" t="s">
        <v>226</v>
      </c>
      <c r="G30" s="103"/>
      <c r="H30" s="103"/>
      <c r="I30" s="103"/>
      <c r="J30" s="387"/>
      <c r="K30" s="104"/>
      <c r="L30" s="105">
        <v>1</v>
      </c>
      <c r="M30" s="138" t="str">
        <f t="shared" si="1"/>
        <v/>
      </c>
      <c r="N30" s="139">
        <f t="shared" si="15"/>
        <v>0</v>
      </c>
      <c r="O30" s="140" t="str">
        <f t="shared" si="16"/>
        <v/>
      </c>
      <c r="P30" s="337">
        <v>334508.03211155999</v>
      </c>
      <c r="Q30" s="109">
        <v>1</v>
      </c>
      <c r="R30" s="143">
        <f t="shared" si="17"/>
        <v>334508.03211155999</v>
      </c>
      <c r="S30" s="111">
        <v>0.13</v>
      </c>
      <c r="T30" s="139">
        <f t="shared" si="18"/>
        <v>377994.07628606277</v>
      </c>
      <c r="U30" s="113"/>
      <c r="V30" s="147">
        <f t="shared" si="19"/>
        <v>377994.07628606277</v>
      </c>
      <c r="W30" s="413"/>
      <c r="X30" s="412"/>
      <c r="Y30" s="116"/>
      <c r="Z30" s="116"/>
      <c r="AA30" s="116"/>
      <c r="AB30" s="116"/>
      <c r="AC30" s="117" t="s">
        <v>115</v>
      </c>
      <c r="AD30" s="296"/>
      <c r="AE30" s="124" t="str">
        <f t="shared" si="2"/>
        <v/>
      </c>
      <c r="AF30" s="125" t="str">
        <f t="shared" si="3"/>
        <v/>
      </c>
      <c r="AG30" s="125" t="str">
        <f t="shared" si="4"/>
        <v/>
      </c>
      <c r="AH30" s="125" t="str">
        <f t="shared" si="5"/>
        <v/>
      </c>
      <c r="AI30" s="125" t="str">
        <f t="shared" si="6"/>
        <v/>
      </c>
      <c r="AJ30" s="126">
        <f t="shared" ca="1" si="7"/>
        <v>1398.8708803462232</v>
      </c>
      <c r="AK30" s="342">
        <f t="shared" ca="1" si="0"/>
        <v>1398.8708803462232</v>
      </c>
      <c r="AL30" s="290"/>
      <c r="AM30" s="124" t="str">
        <f t="shared" si="8"/>
        <v/>
      </c>
      <c r="AN30" s="125" t="str">
        <f t="shared" si="9"/>
        <v/>
      </c>
      <c r="AO30" s="125" t="str">
        <f t="shared" si="10"/>
        <v/>
      </c>
      <c r="AP30" s="125" t="str">
        <f t="shared" si="11"/>
        <v/>
      </c>
      <c r="AQ30" s="125" t="str">
        <f t="shared" si="12"/>
        <v/>
      </c>
      <c r="AR30" s="125">
        <f t="shared" ca="1" si="13"/>
        <v>377994.07628606277</v>
      </c>
      <c r="AS30" s="131">
        <f t="shared" ca="1" si="14"/>
        <v>377994.07628606277</v>
      </c>
      <c r="AT30" s="290"/>
    </row>
    <row r="31" spans="1:46" x14ac:dyDescent="0.35">
      <c r="A31" s="290"/>
      <c r="B31" s="102" t="s">
        <v>1705</v>
      </c>
      <c r="C31" s="444" t="s">
        <v>2891</v>
      </c>
      <c r="D31" s="444" t="s">
        <v>2865</v>
      </c>
      <c r="E31" s="444" t="s">
        <v>2892</v>
      </c>
      <c r="F31" s="444" t="s">
        <v>223</v>
      </c>
      <c r="G31" s="103"/>
      <c r="H31" s="103"/>
      <c r="I31" s="103"/>
      <c r="J31" s="387"/>
      <c r="K31" s="104"/>
      <c r="L31" s="105">
        <v>1</v>
      </c>
      <c r="M31" s="138" t="str">
        <f t="shared" si="1"/>
        <v/>
      </c>
      <c r="N31" s="139">
        <f t="shared" si="15"/>
        <v>0</v>
      </c>
      <c r="O31" s="140" t="str">
        <f t="shared" si="16"/>
        <v/>
      </c>
      <c r="P31" s="337">
        <v>180973.59570000001</v>
      </c>
      <c r="Q31" s="109">
        <v>1</v>
      </c>
      <c r="R31" s="143">
        <f t="shared" si="17"/>
        <v>180973.59570000001</v>
      </c>
      <c r="S31" s="111">
        <v>0.13</v>
      </c>
      <c r="T31" s="139">
        <f t="shared" si="18"/>
        <v>204500.163141</v>
      </c>
      <c r="U31" s="113"/>
      <c r="V31" s="147">
        <f t="shared" si="19"/>
        <v>204500.163141</v>
      </c>
      <c r="W31" s="413"/>
      <c r="X31" s="412"/>
      <c r="Y31" s="116"/>
      <c r="Z31" s="116"/>
      <c r="AA31" s="116"/>
      <c r="AB31" s="116" t="s">
        <v>115</v>
      </c>
      <c r="AC31" s="117"/>
      <c r="AD31" s="296"/>
      <c r="AE31" s="124" t="str">
        <f t="shared" si="2"/>
        <v/>
      </c>
      <c r="AF31" s="125" t="str">
        <f t="shared" si="3"/>
        <v/>
      </c>
      <c r="AG31" s="125" t="str">
        <f t="shared" si="4"/>
        <v/>
      </c>
      <c r="AH31" s="125" t="str">
        <f t="shared" si="5"/>
        <v/>
      </c>
      <c r="AI31" s="125">
        <f t="shared" ca="1" si="6"/>
        <v>1722.8586382543533</v>
      </c>
      <c r="AJ31" s="126" t="str">
        <f t="shared" si="7"/>
        <v/>
      </c>
      <c r="AK31" s="342">
        <f t="shared" ca="1" si="0"/>
        <v>1722.8586382543533</v>
      </c>
      <c r="AL31" s="290"/>
      <c r="AM31" s="124" t="str">
        <f t="shared" si="8"/>
        <v/>
      </c>
      <c r="AN31" s="125" t="str">
        <f t="shared" si="9"/>
        <v/>
      </c>
      <c r="AO31" s="125" t="str">
        <f t="shared" si="10"/>
        <v/>
      </c>
      <c r="AP31" s="125" t="str">
        <f t="shared" si="11"/>
        <v/>
      </c>
      <c r="AQ31" s="125">
        <f t="shared" ca="1" si="12"/>
        <v>204500.163141</v>
      </c>
      <c r="AR31" s="125" t="str">
        <f t="shared" si="13"/>
        <v/>
      </c>
      <c r="AS31" s="131">
        <f t="shared" ca="1" si="14"/>
        <v>204500.163141</v>
      </c>
      <c r="AT31" s="290"/>
    </row>
    <row r="32" spans="1:46" x14ac:dyDescent="0.35">
      <c r="A32" s="290"/>
      <c r="B32" s="102" t="s">
        <v>1706</v>
      </c>
      <c r="C32" s="444" t="s">
        <v>2893</v>
      </c>
      <c r="D32" s="444" t="s">
        <v>876</v>
      </c>
      <c r="E32" s="444" t="s">
        <v>2894</v>
      </c>
      <c r="F32" s="444" t="s">
        <v>222</v>
      </c>
      <c r="G32" s="103"/>
      <c r="H32" s="103"/>
      <c r="I32" s="103"/>
      <c r="J32" s="387"/>
      <c r="K32" s="104"/>
      <c r="L32" s="105">
        <v>1</v>
      </c>
      <c r="M32" s="138" t="str">
        <f t="shared" si="1"/>
        <v/>
      </c>
      <c r="N32" s="139">
        <f t="shared" si="15"/>
        <v>0</v>
      </c>
      <c r="O32" s="140" t="str">
        <f t="shared" si="16"/>
        <v/>
      </c>
      <c r="P32" s="337">
        <v>831058.38451416674</v>
      </c>
      <c r="Q32" s="109">
        <v>1</v>
      </c>
      <c r="R32" s="143">
        <f t="shared" si="17"/>
        <v>831058.38451416674</v>
      </c>
      <c r="S32" s="111">
        <v>0.13</v>
      </c>
      <c r="T32" s="139">
        <f t="shared" si="18"/>
        <v>939095.97450100828</v>
      </c>
      <c r="U32" s="113"/>
      <c r="V32" s="147">
        <f t="shared" si="19"/>
        <v>939095.97450100828</v>
      </c>
      <c r="W32" s="413"/>
      <c r="X32" s="412"/>
      <c r="Y32" s="116"/>
      <c r="Z32" s="116" t="s">
        <v>115</v>
      </c>
      <c r="AA32" s="116"/>
      <c r="AB32" s="116"/>
      <c r="AC32" s="117"/>
      <c r="AD32" s="296"/>
      <c r="AE32" s="124" t="str">
        <f t="shared" si="2"/>
        <v/>
      </c>
      <c r="AF32" s="125" t="str">
        <f t="shared" si="3"/>
        <v/>
      </c>
      <c r="AG32" s="125">
        <f t="shared" ca="1" si="4"/>
        <v>7168.0761084809337</v>
      </c>
      <c r="AH32" s="125" t="str">
        <f t="shared" si="5"/>
        <v/>
      </c>
      <c r="AI32" s="125" t="str">
        <f t="shared" si="6"/>
        <v/>
      </c>
      <c r="AJ32" s="126" t="str">
        <f t="shared" si="7"/>
        <v/>
      </c>
      <c r="AK32" s="342">
        <f t="shared" ca="1" si="0"/>
        <v>7168.0761084809337</v>
      </c>
      <c r="AL32" s="290"/>
      <c r="AM32" s="124" t="str">
        <f t="shared" si="8"/>
        <v/>
      </c>
      <c r="AN32" s="125" t="str">
        <f t="shared" si="9"/>
        <v/>
      </c>
      <c r="AO32" s="125">
        <f t="shared" ca="1" si="10"/>
        <v>939095.97450100828</v>
      </c>
      <c r="AP32" s="125" t="str">
        <f t="shared" si="11"/>
        <v/>
      </c>
      <c r="AQ32" s="125" t="str">
        <f t="shared" si="12"/>
        <v/>
      </c>
      <c r="AR32" s="125" t="str">
        <f t="shared" si="13"/>
        <v/>
      </c>
      <c r="AS32" s="131">
        <f t="shared" ca="1" si="14"/>
        <v>939095.97450100828</v>
      </c>
      <c r="AT32" s="290"/>
    </row>
    <row r="33" spans="1:46" x14ac:dyDescent="0.35">
      <c r="A33" s="290"/>
      <c r="B33" s="102" t="s">
        <v>1707</v>
      </c>
      <c r="C33" s="444" t="s">
        <v>2895</v>
      </c>
      <c r="D33" s="444" t="s">
        <v>876</v>
      </c>
      <c r="E33" s="444" t="s">
        <v>2896</v>
      </c>
      <c r="F33" s="444" t="s">
        <v>222</v>
      </c>
      <c r="G33" s="103"/>
      <c r="H33" s="103"/>
      <c r="I33" s="103"/>
      <c r="J33" s="387"/>
      <c r="K33" s="104"/>
      <c r="L33" s="105">
        <v>1</v>
      </c>
      <c r="M33" s="138" t="str">
        <f t="shared" si="1"/>
        <v/>
      </c>
      <c r="N33" s="139">
        <f t="shared" si="15"/>
        <v>0</v>
      </c>
      <c r="O33" s="140" t="str">
        <f t="shared" si="16"/>
        <v/>
      </c>
      <c r="P33" s="337">
        <v>306005.65607000003</v>
      </c>
      <c r="Q33" s="109">
        <v>1</v>
      </c>
      <c r="R33" s="143">
        <f t="shared" si="17"/>
        <v>306005.65607000003</v>
      </c>
      <c r="S33" s="111">
        <v>0.13</v>
      </c>
      <c r="T33" s="139">
        <f t="shared" si="18"/>
        <v>345786.3913591</v>
      </c>
      <c r="U33" s="113"/>
      <c r="V33" s="147">
        <f t="shared" si="19"/>
        <v>345786.3913591</v>
      </c>
      <c r="W33" s="413"/>
      <c r="X33" s="412"/>
      <c r="Y33" s="116"/>
      <c r="Z33" s="116" t="s">
        <v>115</v>
      </c>
      <c r="AA33" s="116"/>
      <c r="AB33" s="116"/>
      <c r="AC33" s="117"/>
      <c r="AD33" s="296"/>
      <c r="AE33" s="124" t="str">
        <f t="shared" si="2"/>
        <v/>
      </c>
      <c r="AF33" s="125" t="str">
        <f t="shared" si="3"/>
        <v/>
      </c>
      <c r="AG33" s="125">
        <f t="shared" ca="1" si="4"/>
        <v>7168.0761084809337</v>
      </c>
      <c r="AH33" s="125" t="str">
        <f t="shared" si="5"/>
        <v/>
      </c>
      <c r="AI33" s="125" t="str">
        <f t="shared" si="6"/>
        <v/>
      </c>
      <c r="AJ33" s="126" t="str">
        <f t="shared" si="7"/>
        <v/>
      </c>
      <c r="AK33" s="342">
        <f t="shared" ca="1" si="0"/>
        <v>7168.0761084809337</v>
      </c>
      <c r="AL33" s="290"/>
      <c r="AM33" s="124" t="str">
        <f t="shared" si="8"/>
        <v/>
      </c>
      <c r="AN33" s="125" t="str">
        <f t="shared" si="9"/>
        <v/>
      </c>
      <c r="AO33" s="125">
        <f t="shared" ca="1" si="10"/>
        <v>345786.3913591</v>
      </c>
      <c r="AP33" s="125" t="str">
        <f t="shared" si="11"/>
        <v/>
      </c>
      <c r="AQ33" s="125" t="str">
        <f t="shared" si="12"/>
        <v/>
      </c>
      <c r="AR33" s="125" t="str">
        <f t="shared" si="13"/>
        <v/>
      </c>
      <c r="AS33" s="131">
        <f t="shared" ca="1" si="14"/>
        <v>345786.3913591</v>
      </c>
      <c r="AT33" s="290"/>
    </row>
    <row r="34" spans="1:46" x14ac:dyDescent="0.35">
      <c r="A34" s="290"/>
      <c r="B34" s="102" t="s">
        <v>1708</v>
      </c>
      <c r="C34" s="444" t="s">
        <v>2897</v>
      </c>
      <c r="D34" s="444" t="s">
        <v>876</v>
      </c>
      <c r="E34" s="444" t="s">
        <v>2898</v>
      </c>
      <c r="F34" s="444" t="s">
        <v>221</v>
      </c>
      <c r="G34" s="103"/>
      <c r="H34" s="103"/>
      <c r="I34" s="103"/>
      <c r="J34" s="387"/>
      <c r="K34" s="104"/>
      <c r="L34" s="105">
        <v>1</v>
      </c>
      <c r="M34" s="138" t="str">
        <f t="shared" si="1"/>
        <v/>
      </c>
      <c r="N34" s="139">
        <f t="shared" si="15"/>
        <v>0</v>
      </c>
      <c r="O34" s="140" t="str">
        <f t="shared" si="16"/>
        <v/>
      </c>
      <c r="P34" s="337">
        <v>253227.96614691347</v>
      </c>
      <c r="Q34" s="109">
        <v>1</v>
      </c>
      <c r="R34" s="143">
        <f t="shared" si="17"/>
        <v>253227.96614691347</v>
      </c>
      <c r="S34" s="111">
        <v>0.13</v>
      </c>
      <c r="T34" s="139">
        <f t="shared" si="18"/>
        <v>286147.60174601222</v>
      </c>
      <c r="U34" s="113"/>
      <c r="V34" s="147">
        <f t="shared" si="19"/>
        <v>286147.60174601222</v>
      </c>
      <c r="W34" s="413"/>
      <c r="X34" s="412" t="s">
        <v>115</v>
      </c>
      <c r="Y34" s="116"/>
      <c r="Z34" s="116"/>
      <c r="AA34" s="116"/>
      <c r="AB34" s="116"/>
      <c r="AC34" s="117"/>
      <c r="AD34" s="296"/>
      <c r="AE34" s="124">
        <f t="shared" ca="1" si="2"/>
        <v>5850.3942245947292</v>
      </c>
      <c r="AF34" s="125" t="str">
        <f t="shared" si="3"/>
        <v/>
      </c>
      <c r="AG34" s="125" t="str">
        <f t="shared" si="4"/>
        <v/>
      </c>
      <c r="AH34" s="125" t="str">
        <f t="shared" si="5"/>
        <v/>
      </c>
      <c r="AI34" s="125" t="str">
        <f t="shared" si="6"/>
        <v/>
      </c>
      <c r="AJ34" s="126" t="str">
        <f t="shared" si="7"/>
        <v/>
      </c>
      <c r="AK34" s="342">
        <f t="shared" ca="1" si="0"/>
        <v>5850.3942245947292</v>
      </c>
      <c r="AL34" s="290"/>
      <c r="AM34" s="124">
        <f t="shared" ca="1" si="8"/>
        <v>286147.60174601222</v>
      </c>
      <c r="AN34" s="125" t="str">
        <f t="shared" si="9"/>
        <v/>
      </c>
      <c r="AO34" s="125" t="str">
        <f t="shared" si="10"/>
        <v/>
      </c>
      <c r="AP34" s="125" t="str">
        <f t="shared" si="11"/>
        <v/>
      </c>
      <c r="AQ34" s="125" t="str">
        <f t="shared" si="12"/>
        <v/>
      </c>
      <c r="AR34" s="125" t="str">
        <f t="shared" si="13"/>
        <v/>
      </c>
      <c r="AS34" s="131">
        <f t="shared" ca="1" si="14"/>
        <v>286147.60174601222</v>
      </c>
      <c r="AT34" s="290"/>
    </row>
    <row r="35" spans="1:46" x14ac:dyDescent="0.35">
      <c r="A35" s="290"/>
      <c r="B35" s="102" t="s">
        <v>1709</v>
      </c>
      <c r="C35" s="444" t="s">
        <v>2899</v>
      </c>
      <c r="D35" s="444" t="s">
        <v>876</v>
      </c>
      <c r="E35" s="444" t="s">
        <v>2900</v>
      </c>
      <c r="F35" s="444" t="s">
        <v>221</v>
      </c>
      <c r="G35" s="103"/>
      <c r="H35" s="103"/>
      <c r="I35" s="103"/>
      <c r="J35" s="387"/>
      <c r="K35" s="104"/>
      <c r="L35" s="105">
        <v>1</v>
      </c>
      <c r="M35" s="138" t="str">
        <f t="shared" si="1"/>
        <v/>
      </c>
      <c r="N35" s="139">
        <f t="shared" si="15"/>
        <v>0</v>
      </c>
      <c r="O35" s="140" t="str">
        <f t="shared" si="16"/>
        <v/>
      </c>
      <c r="P35" s="337">
        <v>1467646.7030509512</v>
      </c>
      <c r="Q35" s="109">
        <v>1</v>
      </c>
      <c r="R35" s="143">
        <f t="shared" si="17"/>
        <v>1467646.7030509512</v>
      </c>
      <c r="S35" s="111">
        <v>0.13</v>
      </c>
      <c r="T35" s="139">
        <f t="shared" si="18"/>
        <v>1658440.7744475747</v>
      </c>
      <c r="U35" s="113"/>
      <c r="V35" s="147">
        <f t="shared" si="19"/>
        <v>1658440.7744475747</v>
      </c>
      <c r="W35" s="413"/>
      <c r="X35" s="412" t="s">
        <v>115</v>
      </c>
      <c r="Y35" s="116"/>
      <c r="Z35" s="116"/>
      <c r="AA35" s="116"/>
      <c r="AB35" s="116"/>
      <c r="AC35" s="117"/>
      <c r="AD35" s="296"/>
      <c r="AE35" s="124">
        <f t="shared" ca="1" si="2"/>
        <v>5850.3942245947292</v>
      </c>
      <c r="AF35" s="125" t="str">
        <f t="shared" si="3"/>
        <v/>
      </c>
      <c r="AG35" s="125" t="str">
        <f t="shared" si="4"/>
        <v/>
      </c>
      <c r="AH35" s="125" t="str">
        <f t="shared" si="5"/>
        <v/>
      </c>
      <c r="AI35" s="125" t="str">
        <f t="shared" si="6"/>
        <v/>
      </c>
      <c r="AJ35" s="126" t="str">
        <f t="shared" si="7"/>
        <v/>
      </c>
      <c r="AK35" s="342">
        <f t="shared" ca="1" si="0"/>
        <v>5850.3942245947292</v>
      </c>
      <c r="AL35" s="290"/>
      <c r="AM35" s="124">
        <f t="shared" ca="1" si="8"/>
        <v>1658440.7744475747</v>
      </c>
      <c r="AN35" s="125" t="str">
        <f t="shared" si="9"/>
        <v/>
      </c>
      <c r="AO35" s="125" t="str">
        <f t="shared" si="10"/>
        <v/>
      </c>
      <c r="AP35" s="125" t="str">
        <f t="shared" si="11"/>
        <v/>
      </c>
      <c r="AQ35" s="125" t="str">
        <f t="shared" si="12"/>
        <v/>
      </c>
      <c r="AR35" s="125" t="str">
        <f t="shared" si="13"/>
        <v/>
      </c>
      <c r="AS35" s="131">
        <f t="shared" ca="1" si="14"/>
        <v>1658440.7744475747</v>
      </c>
      <c r="AT35" s="290"/>
    </row>
    <row r="36" spans="1:46" x14ac:dyDescent="0.35">
      <c r="A36" s="290"/>
      <c r="B36" s="102" t="s">
        <v>1710</v>
      </c>
      <c r="C36" s="444" t="s">
        <v>2901</v>
      </c>
      <c r="D36" s="444" t="s">
        <v>876</v>
      </c>
      <c r="E36" s="444" t="s">
        <v>2902</v>
      </c>
      <c r="F36" s="444" t="s">
        <v>2903</v>
      </c>
      <c r="G36" s="103"/>
      <c r="H36" s="103"/>
      <c r="I36" s="103"/>
      <c r="J36" s="387"/>
      <c r="K36" s="104"/>
      <c r="L36" s="105">
        <v>1</v>
      </c>
      <c r="M36" s="138" t="str">
        <f t="shared" si="1"/>
        <v/>
      </c>
      <c r="N36" s="139">
        <f t="shared" si="15"/>
        <v>0</v>
      </c>
      <c r="O36" s="140" t="str">
        <f t="shared" si="16"/>
        <v/>
      </c>
      <c r="P36" s="337">
        <v>463386.88476651901</v>
      </c>
      <c r="Q36" s="109">
        <v>1</v>
      </c>
      <c r="R36" s="143">
        <f t="shared" si="17"/>
        <v>463386.88476651901</v>
      </c>
      <c r="S36" s="111">
        <v>0.13</v>
      </c>
      <c r="T36" s="139">
        <f t="shared" si="18"/>
        <v>523627.17978616641</v>
      </c>
      <c r="U36" s="113"/>
      <c r="V36" s="147">
        <f t="shared" si="19"/>
        <v>523627.17978616641</v>
      </c>
      <c r="W36" s="413"/>
      <c r="X36" s="412"/>
      <c r="Y36" s="116"/>
      <c r="Z36" s="116"/>
      <c r="AA36" s="116" t="s">
        <v>115</v>
      </c>
      <c r="AB36" s="116"/>
      <c r="AC36" s="117"/>
      <c r="AD36" s="296"/>
      <c r="AE36" s="124" t="str">
        <f t="shared" si="2"/>
        <v/>
      </c>
      <c r="AF36" s="125" t="str">
        <f t="shared" si="3"/>
        <v/>
      </c>
      <c r="AG36" s="125" t="str">
        <f t="shared" si="4"/>
        <v/>
      </c>
      <c r="AH36" s="125">
        <f t="shared" ca="1" si="5"/>
        <v>4804.0113505125973</v>
      </c>
      <c r="AI36" s="125" t="str">
        <f t="shared" si="6"/>
        <v/>
      </c>
      <c r="AJ36" s="126" t="str">
        <f t="shared" si="7"/>
        <v/>
      </c>
      <c r="AK36" s="342">
        <f t="shared" ca="1" si="0"/>
        <v>4804.0113505125973</v>
      </c>
      <c r="AL36" s="290"/>
      <c r="AM36" s="124" t="str">
        <f t="shared" si="8"/>
        <v/>
      </c>
      <c r="AN36" s="125" t="str">
        <f t="shared" si="9"/>
        <v/>
      </c>
      <c r="AO36" s="125" t="str">
        <f t="shared" si="10"/>
        <v/>
      </c>
      <c r="AP36" s="125">
        <f t="shared" ca="1" si="11"/>
        <v>523627.17978616647</v>
      </c>
      <c r="AQ36" s="125" t="str">
        <f t="shared" si="12"/>
        <v/>
      </c>
      <c r="AR36" s="125" t="str">
        <f t="shared" si="13"/>
        <v/>
      </c>
      <c r="AS36" s="131">
        <f t="shared" ca="1" si="14"/>
        <v>523627.17978616647</v>
      </c>
      <c r="AT36" s="290"/>
    </row>
    <row r="37" spans="1:46" x14ac:dyDescent="0.35">
      <c r="A37" s="290"/>
      <c r="B37" s="102" t="s">
        <v>1711</v>
      </c>
      <c r="C37" s="444" t="s">
        <v>2904</v>
      </c>
      <c r="D37" s="444" t="s">
        <v>876</v>
      </c>
      <c r="E37" s="444" t="s">
        <v>2905</v>
      </c>
      <c r="F37" s="444" t="s">
        <v>2903</v>
      </c>
      <c r="G37" s="103"/>
      <c r="H37" s="103"/>
      <c r="I37" s="103"/>
      <c r="J37" s="387"/>
      <c r="K37" s="104"/>
      <c r="L37" s="105">
        <v>1</v>
      </c>
      <c r="M37" s="138" t="str">
        <f t="shared" si="1"/>
        <v/>
      </c>
      <c r="N37" s="139">
        <f t="shared" si="15"/>
        <v>0</v>
      </c>
      <c r="O37" s="140" t="str">
        <f t="shared" si="16"/>
        <v/>
      </c>
      <c r="P37" s="337">
        <v>218776.67396774626</v>
      </c>
      <c r="Q37" s="109">
        <v>1</v>
      </c>
      <c r="R37" s="143">
        <f t="shared" si="17"/>
        <v>218776.67396774626</v>
      </c>
      <c r="S37" s="111">
        <v>0.13</v>
      </c>
      <c r="T37" s="139">
        <f t="shared" si="18"/>
        <v>247217.64158355325</v>
      </c>
      <c r="U37" s="113"/>
      <c r="V37" s="147">
        <f t="shared" si="19"/>
        <v>247217.64158355325</v>
      </c>
      <c r="W37" s="413"/>
      <c r="X37" s="412"/>
      <c r="Y37" s="116"/>
      <c r="Z37" s="116"/>
      <c r="AA37" s="116" t="s">
        <v>115</v>
      </c>
      <c r="AB37" s="116"/>
      <c r="AC37" s="117"/>
      <c r="AD37" s="296"/>
      <c r="AE37" s="124" t="str">
        <f t="shared" si="2"/>
        <v/>
      </c>
      <c r="AF37" s="125" t="str">
        <f t="shared" si="3"/>
        <v/>
      </c>
      <c r="AG37" s="125" t="str">
        <f t="shared" si="4"/>
        <v/>
      </c>
      <c r="AH37" s="125">
        <f t="shared" ca="1" si="5"/>
        <v>4804.0113505125973</v>
      </c>
      <c r="AI37" s="125" t="str">
        <f t="shared" si="6"/>
        <v/>
      </c>
      <c r="AJ37" s="126" t="str">
        <f t="shared" si="7"/>
        <v/>
      </c>
      <c r="AK37" s="342">
        <f t="shared" ca="1" si="0"/>
        <v>4804.0113505125973</v>
      </c>
      <c r="AL37" s="290"/>
      <c r="AM37" s="124" t="str">
        <f t="shared" si="8"/>
        <v/>
      </c>
      <c r="AN37" s="125" t="str">
        <f t="shared" si="9"/>
        <v/>
      </c>
      <c r="AO37" s="125" t="str">
        <f t="shared" si="10"/>
        <v/>
      </c>
      <c r="AP37" s="125">
        <f t="shared" ca="1" si="11"/>
        <v>247217.64158355325</v>
      </c>
      <c r="AQ37" s="125" t="str">
        <f t="shared" si="12"/>
        <v/>
      </c>
      <c r="AR37" s="125" t="str">
        <f t="shared" si="13"/>
        <v/>
      </c>
      <c r="AS37" s="131">
        <f t="shared" ca="1" si="14"/>
        <v>247217.64158355325</v>
      </c>
      <c r="AT37" s="290"/>
    </row>
    <row r="38" spans="1:46" x14ac:dyDescent="0.35">
      <c r="A38" s="290"/>
      <c r="B38" s="102" t="s">
        <v>1712</v>
      </c>
      <c r="C38" s="444" t="s">
        <v>2906</v>
      </c>
      <c r="D38" s="444" t="s">
        <v>876</v>
      </c>
      <c r="E38" s="444" t="s">
        <v>2907</v>
      </c>
      <c r="F38" s="444" t="s">
        <v>2903</v>
      </c>
      <c r="G38" s="103"/>
      <c r="H38" s="103"/>
      <c r="I38" s="103"/>
      <c r="J38" s="387"/>
      <c r="K38" s="104"/>
      <c r="L38" s="105">
        <v>1</v>
      </c>
      <c r="M38" s="138" t="str">
        <f t="shared" si="1"/>
        <v/>
      </c>
      <c r="N38" s="139">
        <f t="shared" si="15"/>
        <v>0</v>
      </c>
      <c r="O38" s="140" t="str">
        <f t="shared" si="16"/>
        <v/>
      </c>
      <c r="P38" s="337">
        <v>269353.80436666665</v>
      </c>
      <c r="Q38" s="109">
        <v>1</v>
      </c>
      <c r="R38" s="143">
        <f t="shared" si="17"/>
        <v>269353.80436666665</v>
      </c>
      <c r="S38" s="111">
        <v>0.13</v>
      </c>
      <c r="T38" s="139">
        <f t="shared" si="18"/>
        <v>304369.79893433326</v>
      </c>
      <c r="U38" s="113"/>
      <c r="V38" s="147">
        <f t="shared" si="19"/>
        <v>304369.79893433326</v>
      </c>
      <c r="W38" s="413"/>
      <c r="X38" s="412"/>
      <c r="Y38" s="116"/>
      <c r="Z38" s="116"/>
      <c r="AA38" s="116" t="s">
        <v>115</v>
      </c>
      <c r="AB38" s="116"/>
      <c r="AC38" s="117"/>
      <c r="AD38" s="296"/>
      <c r="AE38" s="124" t="str">
        <f t="shared" si="2"/>
        <v/>
      </c>
      <c r="AF38" s="125" t="str">
        <f t="shared" si="3"/>
        <v/>
      </c>
      <c r="AG38" s="125" t="str">
        <f t="shared" si="4"/>
        <v/>
      </c>
      <c r="AH38" s="125">
        <f t="shared" ca="1" si="5"/>
        <v>4804.0113505125973</v>
      </c>
      <c r="AI38" s="125" t="str">
        <f t="shared" si="6"/>
        <v/>
      </c>
      <c r="AJ38" s="126" t="str">
        <f t="shared" si="7"/>
        <v/>
      </c>
      <c r="AK38" s="342">
        <f t="shared" ca="1" si="0"/>
        <v>4804.0113505125973</v>
      </c>
      <c r="AL38" s="290"/>
      <c r="AM38" s="124" t="str">
        <f t="shared" si="8"/>
        <v/>
      </c>
      <c r="AN38" s="125" t="str">
        <f t="shared" si="9"/>
        <v/>
      </c>
      <c r="AO38" s="125" t="str">
        <f t="shared" si="10"/>
        <v/>
      </c>
      <c r="AP38" s="125">
        <f t="shared" ca="1" si="11"/>
        <v>304369.79893433326</v>
      </c>
      <c r="AQ38" s="125" t="str">
        <f t="shared" si="12"/>
        <v/>
      </c>
      <c r="AR38" s="125" t="str">
        <f t="shared" si="13"/>
        <v/>
      </c>
      <c r="AS38" s="131">
        <f t="shared" ca="1" si="14"/>
        <v>304369.79893433326</v>
      </c>
      <c r="AT38" s="290"/>
    </row>
    <row r="39" spans="1:46" x14ac:dyDescent="0.35">
      <c r="A39" s="290"/>
      <c r="B39" s="102" t="s">
        <v>1713</v>
      </c>
      <c r="C39" s="444" t="s">
        <v>2908</v>
      </c>
      <c r="D39" s="444" t="s">
        <v>876</v>
      </c>
      <c r="E39" s="444" t="s">
        <v>2909</v>
      </c>
      <c r="F39" s="444" t="s">
        <v>2903</v>
      </c>
      <c r="G39" s="103"/>
      <c r="H39" s="103"/>
      <c r="I39" s="103"/>
      <c r="J39" s="387"/>
      <c r="K39" s="104"/>
      <c r="L39" s="105">
        <v>1</v>
      </c>
      <c r="M39" s="138" t="str">
        <f t="shared" si="1"/>
        <v/>
      </c>
      <c r="N39" s="139">
        <f t="shared" si="15"/>
        <v>0</v>
      </c>
      <c r="O39" s="140" t="str">
        <f t="shared" si="16"/>
        <v/>
      </c>
      <c r="P39" s="337">
        <v>231116.61032833337</v>
      </c>
      <c r="Q39" s="109">
        <v>1</v>
      </c>
      <c r="R39" s="143">
        <f t="shared" si="17"/>
        <v>231116.61032833337</v>
      </c>
      <c r="S39" s="111">
        <v>0.13</v>
      </c>
      <c r="T39" s="139">
        <f t="shared" si="18"/>
        <v>261161.76967101666</v>
      </c>
      <c r="U39" s="113"/>
      <c r="V39" s="147">
        <f t="shared" si="19"/>
        <v>261161.76967101666</v>
      </c>
      <c r="W39" s="413"/>
      <c r="X39" s="412"/>
      <c r="Y39" s="116"/>
      <c r="Z39" s="116"/>
      <c r="AA39" s="116" t="s">
        <v>115</v>
      </c>
      <c r="AB39" s="116"/>
      <c r="AC39" s="117"/>
      <c r="AD39" s="296"/>
      <c r="AE39" s="124" t="str">
        <f t="shared" si="2"/>
        <v/>
      </c>
      <c r="AF39" s="125" t="str">
        <f t="shared" si="3"/>
        <v/>
      </c>
      <c r="AG39" s="125" t="str">
        <f t="shared" si="4"/>
        <v/>
      </c>
      <c r="AH39" s="125">
        <f t="shared" ca="1" si="5"/>
        <v>4804.0113505125973</v>
      </c>
      <c r="AI39" s="125" t="str">
        <f t="shared" si="6"/>
        <v/>
      </c>
      <c r="AJ39" s="126" t="str">
        <f t="shared" si="7"/>
        <v/>
      </c>
      <c r="AK39" s="342">
        <f t="shared" ca="1" si="0"/>
        <v>4804.0113505125973</v>
      </c>
      <c r="AL39" s="290"/>
      <c r="AM39" s="124" t="str">
        <f t="shared" si="8"/>
        <v/>
      </c>
      <c r="AN39" s="125" t="str">
        <f t="shared" si="9"/>
        <v/>
      </c>
      <c r="AO39" s="125" t="str">
        <f t="shared" si="10"/>
        <v/>
      </c>
      <c r="AP39" s="125">
        <f t="shared" ca="1" si="11"/>
        <v>261161.76967101663</v>
      </c>
      <c r="AQ39" s="125" t="str">
        <f t="shared" si="12"/>
        <v/>
      </c>
      <c r="AR39" s="125" t="str">
        <f t="shared" si="13"/>
        <v/>
      </c>
      <c r="AS39" s="131">
        <f t="shared" ca="1" si="14"/>
        <v>261161.76967101663</v>
      </c>
      <c r="AT39" s="290"/>
    </row>
    <row r="40" spans="1:46" x14ac:dyDescent="0.35">
      <c r="A40" s="290"/>
      <c r="B40" s="102" t="s">
        <v>1714</v>
      </c>
      <c r="C40" s="444" t="s">
        <v>2910</v>
      </c>
      <c r="D40" s="444" t="s">
        <v>876</v>
      </c>
      <c r="E40" s="444" t="s">
        <v>2911</v>
      </c>
      <c r="F40" s="444" t="s">
        <v>225</v>
      </c>
      <c r="G40" s="103"/>
      <c r="H40" s="103"/>
      <c r="I40" s="103"/>
      <c r="J40" s="387"/>
      <c r="K40" s="104"/>
      <c r="L40" s="105">
        <v>1</v>
      </c>
      <c r="M40" s="138" t="str">
        <f t="shared" si="1"/>
        <v/>
      </c>
      <c r="N40" s="139">
        <f t="shared" si="15"/>
        <v>0</v>
      </c>
      <c r="O40" s="140" t="str">
        <f t="shared" si="16"/>
        <v/>
      </c>
      <c r="P40" s="337">
        <v>1321443.9739783334</v>
      </c>
      <c r="Q40" s="109">
        <v>1</v>
      </c>
      <c r="R40" s="143">
        <f t="shared" si="17"/>
        <v>1321443.9739783334</v>
      </c>
      <c r="S40" s="111">
        <v>0.13</v>
      </c>
      <c r="T40" s="139">
        <f t="shared" si="18"/>
        <v>1493231.6905955167</v>
      </c>
      <c r="U40" s="113"/>
      <c r="V40" s="147">
        <f t="shared" si="19"/>
        <v>1493231.6905955167</v>
      </c>
      <c r="W40" s="413"/>
      <c r="X40" s="412"/>
      <c r="Y40" s="116" t="s">
        <v>115</v>
      </c>
      <c r="Z40" s="116"/>
      <c r="AA40" s="116"/>
      <c r="AB40" s="116"/>
      <c r="AC40" s="117"/>
      <c r="AD40" s="296"/>
      <c r="AE40" s="124" t="str">
        <f t="shared" si="2"/>
        <v/>
      </c>
      <c r="AF40" s="125">
        <f t="shared" ca="1" si="3"/>
        <v>16150.853740115352</v>
      </c>
      <c r="AG40" s="125" t="str">
        <f t="shared" si="4"/>
        <v/>
      </c>
      <c r="AH40" s="125" t="str">
        <f t="shared" si="5"/>
        <v/>
      </c>
      <c r="AI40" s="125" t="str">
        <f t="shared" si="6"/>
        <v/>
      </c>
      <c r="AJ40" s="126" t="str">
        <f t="shared" si="7"/>
        <v/>
      </c>
      <c r="AK40" s="342">
        <f t="shared" ca="1" si="0"/>
        <v>16150.853740115352</v>
      </c>
      <c r="AL40" s="290"/>
      <c r="AM40" s="124" t="str">
        <f t="shared" si="8"/>
        <v/>
      </c>
      <c r="AN40" s="125">
        <f t="shared" ca="1" si="9"/>
        <v>1493231.6905955167</v>
      </c>
      <c r="AO40" s="125" t="str">
        <f t="shared" si="10"/>
        <v/>
      </c>
      <c r="AP40" s="125" t="str">
        <f t="shared" si="11"/>
        <v/>
      </c>
      <c r="AQ40" s="125" t="str">
        <f t="shared" si="12"/>
        <v/>
      </c>
      <c r="AR40" s="125" t="str">
        <f t="shared" si="13"/>
        <v/>
      </c>
      <c r="AS40" s="131">
        <f t="shared" ca="1" si="14"/>
        <v>1493231.6905955167</v>
      </c>
      <c r="AT40" s="290"/>
    </row>
    <row r="41" spans="1:46" x14ac:dyDescent="0.35">
      <c r="A41" s="290"/>
      <c r="B41" s="102" t="s">
        <v>1715</v>
      </c>
      <c r="C41" s="444" t="s">
        <v>2912</v>
      </c>
      <c r="D41" s="444" t="s">
        <v>876</v>
      </c>
      <c r="E41" s="444" t="s">
        <v>2913</v>
      </c>
      <c r="F41" s="444" t="s">
        <v>225</v>
      </c>
      <c r="G41" s="103"/>
      <c r="H41" s="103"/>
      <c r="I41" s="103"/>
      <c r="J41" s="387"/>
      <c r="K41" s="104"/>
      <c r="L41" s="105">
        <v>1</v>
      </c>
      <c r="M41" s="138" t="str">
        <f t="shared" si="1"/>
        <v/>
      </c>
      <c r="N41" s="139">
        <f t="shared" si="15"/>
        <v>0</v>
      </c>
      <c r="O41" s="140" t="str">
        <f t="shared" si="16"/>
        <v/>
      </c>
      <c r="P41" s="337">
        <v>490445.22099999996</v>
      </c>
      <c r="Q41" s="109">
        <v>1</v>
      </c>
      <c r="R41" s="143">
        <f t="shared" si="17"/>
        <v>490445.22099999996</v>
      </c>
      <c r="S41" s="111">
        <v>0.13</v>
      </c>
      <c r="T41" s="139">
        <f t="shared" si="18"/>
        <v>554203.0997299999</v>
      </c>
      <c r="U41" s="113"/>
      <c r="V41" s="147">
        <f t="shared" si="19"/>
        <v>554203.0997299999</v>
      </c>
      <c r="W41" s="413"/>
      <c r="X41" s="412"/>
      <c r="Y41" s="116" t="s">
        <v>115</v>
      </c>
      <c r="Z41" s="116"/>
      <c r="AA41" s="116"/>
      <c r="AB41" s="116"/>
      <c r="AC41" s="117"/>
      <c r="AD41" s="296"/>
      <c r="AE41" s="124" t="str">
        <f t="shared" si="2"/>
        <v/>
      </c>
      <c r="AF41" s="125">
        <f t="shared" ca="1" si="3"/>
        <v>16150.853740115352</v>
      </c>
      <c r="AG41" s="125" t="str">
        <f t="shared" si="4"/>
        <v/>
      </c>
      <c r="AH41" s="125" t="str">
        <f t="shared" si="5"/>
        <v/>
      </c>
      <c r="AI41" s="125" t="str">
        <f t="shared" si="6"/>
        <v/>
      </c>
      <c r="AJ41" s="126" t="str">
        <f t="shared" si="7"/>
        <v/>
      </c>
      <c r="AK41" s="342">
        <f t="shared" ca="1" si="0"/>
        <v>16150.853740115352</v>
      </c>
      <c r="AL41" s="290"/>
      <c r="AM41" s="124" t="str">
        <f t="shared" si="8"/>
        <v/>
      </c>
      <c r="AN41" s="125">
        <f t="shared" ca="1" si="9"/>
        <v>554203.0997299999</v>
      </c>
      <c r="AO41" s="125" t="str">
        <f t="shared" si="10"/>
        <v/>
      </c>
      <c r="AP41" s="125" t="str">
        <f t="shared" si="11"/>
        <v/>
      </c>
      <c r="AQ41" s="125" t="str">
        <f t="shared" si="12"/>
        <v/>
      </c>
      <c r="AR41" s="125" t="str">
        <f t="shared" si="13"/>
        <v/>
      </c>
      <c r="AS41" s="131">
        <f t="shared" ca="1" si="14"/>
        <v>554203.0997299999</v>
      </c>
      <c r="AT41" s="290"/>
    </row>
    <row r="42" spans="1:46" x14ac:dyDescent="0.35">
      <c r="A42" s="290"/>
      <c r="B42" s="484" t="s">
        <v>881</v>
      </c>
      <c r="C42" s="597" t="s">
        <v>2914</v>
      </c>
      <c r="D42" s="485" t="s">
        <v>882</v>
      </c>
      <c r="E42" s="597" t="s">
        <v>2915</v>
      </c>
      <c r="F42" s="597" t="s">
        <v>225</v>
      </c>
      <c r="G42" s="485"/>
      <c r="H42" s="485"/>
      <c r="I42" s="485"/>
      <c r="J42" s="595"/>
      <c r="K42" s="487"/>
      <c r="L42" s="488">
        <v>1</v>
      </c>
      <c r="M42" s="489" t="str">
        <f t="shared" si="1"/>
        <v/>
      </c>
      <c r="N42" s="490">
        <f t="shared" si="15"/>
        <v>0</v>
      </c>
      <c r="O42" s="491" t="str">
        <f t="shared" si="16"/>
        <v/>
      </c>
      <c r="P42" s="492">
        <v>25481977.202765997</v>
      </c>
      <c r="Q42" s="493">
        <v>1</v>
      </c>
      <c r="R42" s="499">
        <f t="shared" si="17"/>
        <v>25481977.202765997</v>
      </c>
      <c r="S42" s="495">
        <v>0.13</v>
      </c>
      <c r="T42" s="490">
        <f t="shared" si="18"/>
        <v>28794634.239125576</v>
      </c>
      <c r="U42" s="508"/>
      <c r="V42" s="494">
        <f t="shared" si="19"/>
        <v>28794634.239125576</v>
      </c>
      <c r="W42" s="598"/>
      <c r="X42" s="599"/>
      <c r="Y42" s="501" t="s">
        <v>115</v>
      </c>
      <c r="Z42" s="501"/>
      <c r="AA42" s="501"/>
      <c r="AB42" s="501"/>
      <c r="AC42" s="502"/>
      <c r="AD42" s="328"/>
      <c r="AE42" s="503" t="str">
        <f t="shared" si="2"/>
        <v/>
      </c>
      <c r="AF42" s="504">
        <f t="shared" ca="1" si="3"/>
        <v>16150.853740115352</v>
      </c>
      <c r="AG42" s="504" t="str">
        <f t="shared" si="4"/>
        <v/>
      </c>
      <c r="AH42" s="504" t="str">
        <f t="shared" si="5"/>
        <v/>
      </c>
      <c r="AI42" s="504" t="str">
        <f t="shared" si="6"/>
        <v/>
      </c>
      <c r="AJ42" s="505" t="str">
        <f t="shared" si="7"/>
        <v/>
      </c>
      <c r="AK42" s="506">
        <f t="shared" ca="1" si="0"/>
        <v>16150.853740115352</v>
      </c>
      <c r="AL42" s="322"/>
      <c r="AM42" s="503" t="str">
        <f t="shared" si="8"/>
        <v/>
      </c>
      <c r="AN42" s="504">
        <f t="shared" ca="1" si="9"/>
        <v>28794634.239125576</v>
      </c>
      <c r="AO42" s="504" t="str">
        <f t="shared" si="10"/>
        <v/>
      </c>
      <c r="AP42" s="504" t="str">
        <f t="shared" si="11"/>
        <v/>
      </c>
      <c r="AQ42" s="504" t="str">
        <f t="shared" si="12"/>
        <v/>
      </c>
      <c r="AR42" s="504" t="str">
        <f t="shared" si="13"/>
        <v/>
      </c>
      <c r="AS42" s="507">
        <f t="shared" ca="1" si="14"/>
        <v>28794634.239125576</v>
      </c>
      <c r="AT42" s="290"/>
    </row>
    <row r="43" spans="1:46" x14ac:dyDescent="0.35">
      <c r="A43" s="290"/>
      <c r="B43" s="484" t="s">
        <v>883</v>
      </c>
      <c r="C43" s="597" t="s">
        <v>2916</v>
      </c>
      <c r="D43" s="485" t="s">
        <v>882</v>
      </c>
      <c r="E43" s="597" t="s">
        <v>2917</v>
      </c>
      <c r="F43" s="597" t="s">
        <v>226</v>
      </c>
      <c r="G43" s="485"/>
      <c r="H43" s="485"/>
      <c r="I43" s="485"/>
      <c r="J43" s="595"/>
      <c r="K43" s="487"/>
      <c r="L43" s="488">
        <v>1</v>
      </c>
      <c r="M43" s="489" t="str">
        <f t="shared" si="1"/>
        <v/>
      </c>
      <c r="N43" s="490">
        <f t="shared" si="15"/>
        <v>0</v>
      </c>
      <c r="O43" s="491" t="str">
        <f t="shared" si="16"/>
        <v/>
      </c>
      <c r="P43" s="492">
        <v>4860630.1518991664</v>
      </c>
      <c r="Q43" s="493">
        <v>1</v>
      </c>
      <c r="R43" s="499">
        <f t="shared" si="17"/>
        <v>4860630.1518991664</v>
      </c>
      <c r="S43" s="495">
        <v>0.13</v>
      </c>
      <c r="T43" s="490">
        <f t="shared" si="18"/>
        <v>5492512.0716460571</v>
      </c>
      <c r="U43" s="508"/>
      <c r="V43" s="494">
        <f t="shared" si="19"/>
        <v>5492512.0716460571</v>
      </c>
      <c r="W43" s="598"/>
      <c r="X43" s="599"/>
      <c r="Y43" s="501"/>
      <c r="Z43" s="501"/>
      <c r="AA43" s="501"/>
      <c r="AB43" s="501"/>
      <c r="AC43" s="502" t="s">
        <v>115</v>
      </c>
      <c r="AD43" s="328"/>
      <c r="AE43" s="503" t="str">
        <f t="shared" si="2"/>
        <v/>
      </c>
      <c r="AF43" s="504" t="str">
        <f t="shared" si="3"/>
        <v/>
      </c>
      <c r="AG43" s="504" t="str">
        <f t="shared" si="4"/>
        <v/>
      </c>
      <c r="AH43" s="504" t="str">
        <f t="shared" si="5"/>
        <v/>
      </c>
      <c r="AI43" s="504" t="str">
        <f t="shared" si="6"/>
        <v/>
      </c>
      <c r="AJ43" s="505">
        <f t="shared" ca="1" si="7"/>
        <v>1398.8708803462232</v>
      </c>
      <c r="AK43" s="506">
        <f t="shared" ca="1" si="0"/>
        <v>1398.8708803462232</v>
      </c>
      <c r="AL43" s="322"/>
      <c r="AM43" s="503" t="str">
        <f t="shared" si="8"/>
        <v/>
      </c>
      <c r="AN43" s="504" t="str">
        <f t="shared" si="9"/>
        <v/>
      </c>
      <c r="AO43" s="504" t="str">
        <f t="shared" si="10"/>
        <v/>
      </c>
      <c r="AP43" s="504" t="str">
        <f t="shared" si="11"/>
        <v/>
      </c>
      <c r="AQ43" s="504" t="str">
        <f t="shared" si="12"/>
        <v/>
      </c>
      <c r="AR43" s="504">
        <f t="shared" ca="1" si="13"/>
        <v>5492512.0716460571</v>
      </c>
      <c r="AS43" s="507">
        <f t="shared" ca="1" si="14"/>
        <v>5492512.0716460571</v>
      </c>
      <c r="AT43" s="290"/>
    </row>
    <row r="44" spans="1:46" x14ac:dyDescent="0.35">
      <c r="A44" s="290"/>
      <c r="B44" s="484" t="s">
        <v>884</v>
      </c>
      <c r="C44" s="597" t="s">
        <v>2918</v>
      </c>
      <c r="D44" s="485" t="s">
        <v>882</v>
      </c>
      <c r="E44" s="597" t="s">
        <v>2919</v>
      </c>
      <c r="F44" s="597" t="s">
        <v>221</v>
      </c>
      <c r="G44" s="485"/>
      <c r="H44" s="485"/>
      <c r="I44" s="485"/>
      <c r="J44" s="595"/>
      <c r="K44" s="487"/>
      <c r="L44" s="488">
        <v>1</v>
      </c>
      <c r="M44" s="489" t="str">
        <f t="shared" si="1"/>
        <v/>
      </c>
      <c r="N44" s="490">
        <f t="shared" si="15"/>
        <v>0</v>
      </c>
      <c r="O44" s="491" t="str">
        <f t="shared" si="16"/>
        <v/>
      </c>
      <c r="P44" s="492">
        <v>13258958.948193813</v>
      </c>
      <c r="Q44" s="493">
        <v>1</v>
      </c>
      <c r="R44" s="499">
        <f t="shared" si="17"/>
        <v>13258958.948193813</v>
      </c>
      <c r="S44" s="495">
        <v>0.13</v>
      </c>
      <c r="T44" s="490">
        <f t="shared" si="18"/>
        <v>14982623.611459007</v>
      </c>
      <c r="U44" s="508"/>
      <c r="V44" s="494">
        <f t="shared" si="19"/>
        <v>14982623.611459007</v>
      </c>
      <c r="W44" s="598"/>
      <c r="X44" s="599" t="s">
        <v>115</v>
      </c>
      <c r="Y44" s="501"/>
      <c r="Z44" s="501"/>
      <c r="AA44" s="501"/>
      <c r="AB44" s="501"/>
      <c r="AC44" s="502"/>
      <c r="AD44" s="328"/>
      <c r="AE44" s="503">
        <f t="shared" ca="1" si="2"/>
        <v>5850.3942245947292</v>
      </c>
      <c r="AF44" s="504" t="str">
        <f t="shared" si="3"/>
        <v/>
      </c>
      <c r="AG44" s="504" t="str">
        <f t="shared" si="4"/>
        <v/>
      </c>
      <c r="AH44" s="504" t="str">
        <f t="shared" si="5"/>
        <v/>
      </c>
      <c r="AI44" s="504" t="str">
        <f t="shared" si="6"/>
        <v/>
      </c>
      <c r="AJ44" s="505" t="str">
        <f t="shared" si="7"/>
        <v/>
      </c>
      <c r="AK44" s="506">
        <f t="shared" ca="1" si="0"/>
        <v>5850.3942245947292</v>
      </c>
      <c r="AL44" s="322"/>
      <c r="AM44" s="503">
        <f t="shared" ca="1" si="8"/>
        <v>14982623.611459007</v>
      </c>
      <c r="AN44" s="504" t="str">
        <f t="shared" si="9"/>
        <v/>
      </c>
      <c r="AO44" s="504" t="str">
        <f t="shared" si="10"/>
        <v/>
      </c>
      <c r="AP44" s="504" t="str">
        <f t="shared" si="11"/>
        <v/>
      </c>
      <c r="AQ44" s="504" t="str">
        <f t="shared" si="12"/>
        <v/>
      </c>
      <c r="AR44" s="504" t="str">
        <f t="shared" si="13"/>
        <v/>
      </c>
      <c r="AS44" s="507">
        <f t="shared" ca="1" si="14"/>
        <v>14982623.611459007</v>
      </c>
      <c r="AT44" s="290"/>
    </row>
    <row r="45" spans="1:46" x14ac:dyDescent="0.35">
      <c r="A45" s="290"/>
      <c r="B45" s="484" t="s">
        <v>885</v>
      </c>
      <c r="C45" s="597" t="s">
        <v>2920</v>
      </c>
      <c r="D45" s="485" t="s">
        <v>882</v>
      </c>
      <c r="E45" s="597" t="s">
        <v>2921</v>
      </c>
      <c r="F45" s="597" t="s">
        <v>223</v>
      </c>
      <c r="G45" s="485"/>
      <c r="H45" s="485"/>
      <c r="I45" s="485"/>
      <c r="J45" s="595"/>
      <c r="K45" s="487"/>
      <c r="L45" s="488">
        <v>1</v>
      </c>
      <c r="M45" s="489" t="str">
        <f t="shared" si="1"/>
        <v/>
      </c>
      <c r="N45" s="490">
        <f t="shared" si="15"/>
        <v>0</v>
      </c>
      <c r="O45" s="491" t="str">
        <f t="shared" si="16"/>
        <v/>
      </c>
      <c r="P45" s="492">
        <v>4734321.1561497776</v>
      </c>
      <c r="Q45" s="493">
        <v>1</v>
      </c>
      <c r="R45" s="499">
        <f t="shared" si="17"/>
        <v>4734321.1561497776</v>
      </c>
      <c r="S45" s="495">
        <v>0.13</v>
      </c>
      <c r="T45" s="490">
        <f t="shared" si="18"/>
        <v>5349782.9064492481</v>
      </c>
      <c r="U45" s="508"/>
      <c r="V45" s="494">
        <f t="shared" si="19"/>
        <v>5349782.9064492481</v>
      </c>
      <c r="W45" s="598"/>
      <c r="X45" s="599"/>
      <c r="Y45" s="501"/>
      <c r="Z45" s="501"/>
      <c r="AA45" s="501"/>
      <c r="AB45" s="501" t="s">
        <v>115</v>
      </c>
      <c r="AC45" s="502"/>
      <c r="AD45" s="328"/>
      <c r="AE45" s="503" t="str">
        <f t="shared" si="2"/>
        <v/>
      </c>
      <c r="AF45" s="504" t="str">
        <f t="shared" si="3"/>
        <v/>
      </c>
      <c r="AG45" s="504" t="str">
        <f t="shared" si="4"/>
        <v/>
      </c>
      <c r="AH45" s="504" t="str">
        <f t="shared" si="5"/>
        <v/>
      </c>
      <c r="AI45" s="504">
        <f t="shared" ca="1" si="6"/>
        <v>1722.8586382543533</v>
      </c>
      <c r="AJ45" s="505" t="str">
        <f t="shared" si="7"/>
        <v/>
      </c>
      <c r="AK45" s="506">
        <f t="shared" ca="1" si="0"/>
        <v>1722.8586382543533</v>
      </c>
      <c r="AL45" s="322"/>
      <c r="AM45" s="503" t="str">
        <f t="shared" si="8"/>
        <v/>
      </c>
      <c r="AN45" s="504" t="str">
        <f t="shared" si="9"/>
        <v/>
      </c>
      <c r="AO45" s="504" t="str">
        <f t="shared" si="10"/>
        <v/>
      </c>
      <c r="AP45" s="504" t="str">
        <f t="shared" si="11"/>
        <v/>
      </c>
      <c r="AQ45" s="504">
        <f t="shared" ca="1" si="12"/>
        <v>5349782.9064492481</v>
      </c>
      <c r="AR45" s="504" t="str">
        <f t="shared" si="13"/>
        <v/>
      </c>
      <c r="AS45" s="507">
        <f t="shared" ca="1" si="14"/>
        <v>5349782.9064492481</v>
      </c>
      <c r="AT45" s="290"/>
    </row>
    <row r="46" spans="1:46" x14ac:dyDescent="0.35">
      <c r="A46" s="290"/>
      <c r="B46" s="484" t="s">
        <v>886</v>
      </c>
      <c r="C46" s="597" t="s">
        <v>2922</v>
      </c>
      <c r="D46" s="485" t="s">
        <v>882</v>
      </c>
      <c r="E46" s="597" t="s">
        <v>2923</v>
      </c>
      <c r="F46" s="597" t="s">
        <v>222</v>
      </c>
      <c r="G46" s="485"/>
      <c r="H46" s="485"/>
      <c r="I46" s="485"/>
      <c r="J46" s="595"/>
      <c r="K46" s="487"/>
      <c r="L46" s="488">
        <v>1</v>
      </c>
      <c r="M46" s="489" t="str">
        <f t="shared" si="1"/>
        <v/>
      </c>
      <c r="N46" s="490">
        <f t="shared" si="15"/>
        <v>0</v>
      </c>
      <c r="O46" s="491" t="str">
        <f t="shared" si="16"/>
        <v/>
      </c>
      <c r="P46" s="492">
        <v>15765727.696848819</v>
      </c>
      <c r="Q46" s="493">
        <v>1</v>
      </c>
      <c r="R46" s="499">
        <f t="shared" si="17"/>
        <v>15765727.696848819</v>
      </c>
      <c r="S46" s="495">
        <v>0.13</v>
      </c>
      <c r="T46" s="490">
        <f t="shared" si="18"/>
        <v>17815272.297439165</v>
      </c>
      <c r="U46" s="508"/>
      <c r="V46" s="494">
        <f t="shared" si="19"/>
        <v>17815272.297439165</v>
      </c>
      <c r="W46" s="598"/>
      <c r="X46" s="599"/>
      <c r="Y46" s="501"/>
      <c r="Z46" s="501" t="s">
        <v>115</v>
      </c>
      <c r="AA46" s="501"/>
      <c r="AB46" s="501"/>
      <c r="AC46" s="502"/>
      <c r="AD46" s="328"/>
      <c r="AE46" s="503" t="str">
        <f t="shared" si="2"/>
        <v/>
      </c>
      <c r="AF46" s="504" t="str">
        <f t="shared" si="3"/>
        <v/>
      </c>
      <c r="AG46" s="504">
        <f t="shared" ca="1" si="4"/>
        <v>7168.0761084809337</v>
      </c>
      <c r="AH46" s="504" t="str">
        <f t="shared" si="5"/>
        <v/>
      </c>
      <c r="AI46" s="504" t="str">
        <f t="shared" si="6"/>
        <v/>
      </c>
      <c r="AJ46" s="505" t="str">
        <f t="shared" si="7"/>
        <v/>
      </c>
      <c r="AK46" s="506">
        <f t="shared" ca="1" si="0"/>
        <v>7168.0761084809337</v>
      </c>
      <c r="AL46" s="322"/>
      <c r="AM46" s="503" t="str">
        <f t="shared" si="8"/>
        <v/>
      </c>
      <c r="AN46" s="504" t="str">
        <f t="shared" si="9"/>
        <v/>
      </c>
      <c r="AO46" s="504">
        <f t="shared" ca="1" si="10"/>
        <v>17815272.297439165</v>
      </c>
      <c r="AP46" s="504" t="str">
        <f t="shared" si="11"/>
        <v/>
      </c>
      <c r="AQ46" s="504" t="str">
        <f t="shared" si="12"/>
        <v/>
      </c>
      <c r="AR46" s="504" t="str">
        <f t="shared" si="13"/>
        <v/>
      </c>
      <c r="AS46" s="507">
        <f t="shared" ca="1" si="14"/>
        <v>17815272.297439165</v>
      </c>
      <c r="AT46" s="290"/>
    </row>
    <row r="47" spans="1:46" x14ac:dyDescent="0.35">
      <c r="A47" s="290"/>
      <c r="B47" s="484" t="s">
        <v>887</v>
      </c>
      <c r="C47" s="597" t="s">
        <v>2924</v>
      </c>
      <c r="D47" s="485" t="s">
        <v>882</v>
      </c>
      <c r="E47" s="597" t="s">
        <v>2925</v>
      </c>
      <c r="F47" s="597" t="s">
        <v>224</v>
      </c>
      <c r="G47" s="485"/>
      <c r="H47" s="485"/>
      <c r="I47" s="485"/>
      <c r="J47" s="595"/>
      <c r="K47" s="487"/>
      <c r="L47" s="488">
        <v>1</v>
      </c>
      <c r="M47" s="489" t="str">
        <f t="shared" si="1"/>
        <v/>
      </c>
      <c r="N47" s="490">
        <f t="shared" si="15"/>
        <v>0</v>
      </c>
      <c r="O47" s="491" t="str">
        <f t="shared" si="16"/>
        <v/>
      </c>
      <c r="P47" s="492">
        <v>11084397.462411709</v>
      </c>
      <c r="Q47" s="493">
        <v>1</v>
      </c>
      <c r="R47" s="499">
        <f t="shared" si="17"/>
        <v>11084397.462411709</v>
      </c>
      <c r="S47" s="495">
        <v>0.13</v>
      </c>
      <c r="T47" s="490">
        <f t="shared" si="18"/>
        <v>12525369.13252523</v>
      </c>
      <c r="U47" s="508"/>
      <c r="V47" s="494">
        <f t="shared" si="19"/>
        <v>12525369.13252523</v>
      </c>
      <c r="W47" s="598"/>
      <c r="X47" s="599"/>
      <c r="Y47" s="501"/>
      <c r="Z47" s="501"/>
      <c r="AA47" s="501" t="s">
        <v>115</v>
      </c>
      <c r="AB47" s="501"/>
      <c r="AC47" s="502"/>
      <c r="AD47" s="328"/>
      <c r="AE47" s="503" t="str">
        <f t="shared" si="2"/>
        <v/>
      </c>
      <c r="AF47" s="504" t="str">
        <f t="shared" si="3"/>
        <v/>
      </c>
      <c r="AG47" s="504" t="str">
        <f t="shared" si="4"/>
        <v/>
      </c>
      <c r="AH47" s="504">
        <f t="shared" ca="1" si="5"/>
        <v>4804.0113505125973</v>
      </c>
      <c r="AI47" s="504" t="str">
        <f t="shared" si="6"/>
        <v/>
      </c>
      <c r="AJ47" s="505" t="str">
        <f t="shared" si="7"/>
        <v/>
      </c>
      <c r="AK47" s="506">
        <f t="shared" ca="1" si="0"/>
        <v>4804.0113505125973</v>
      </c>
      <c r="AL47" s="322"/>
      <c r="AM47" s="503" t="str">
        <f t="shared" si="8"/>
        <v/>
      </c>
      <c r="AN47" s="504" t="str">
        <f t="shared" si="9"/>
        <v/>
      </c>
      <c r="AO47" s="504" t="str">
        <f t="shared" si="10"/>
        <v/>
      </c>
      <c r="AP47" s="504">
        <f t="shared" ca="1" si="11"/>
        <v>12525369.13252523</v>
      </c>
      <c r="AQ47" s="504" t="str">
        <f t="shared" si="12"/>
        <v/>
      </c>
      <c r="AR47" s="504" t="str">
        <f t="shared" si="13"/>
        <v/>
      </c>
      <c r="AS47" s="507">
        <f t="shared" ca="1" si="14"/>
        <v>12525369.13252523</v>
      </c>
      <c r="AT47" s="290"/>
    </row>
    <row r="48" spans="1:46" x14ac:dyDescent="0.35">
      <c r="A48" s="290"/>
      <c r="B48" s="102"/>
      <c r="C48" s="444"/>
      <c r="D48" s="103"/>
      <c r="E48" s="103"/>
      <c r="F48" s="103"/>
      <c r="G48" s="103"/>
      <c r="H48" s="103"/>
      <c r="I48" s="103"/>
      <c r="J48" s="103"/>
      <c r="K48" s="104"/>
      <c r="L48" s="105"/>
      <c r="M48" s="138" t="str">
        <f t="shared" si="1"/>
        <v/>
      </c>
      <c r="N48" s="139"/>
      <c r="O48" s="140"/>
      <c r="P48" s="337"/>
      <c r="Q48" s="109"/>
      <c r="R48" s="143"/>
      <c r="S48" s="111"/>
      <c r="T48" s="139"/>
      <c r="U48" s="113"/>
      <c r="V48" s="147"/>
      <c r="W48" s="413"/>
      <c r="X48" s="412"/>
      <c r="Y48" s="116"/>
      <c r="Z48" s="116"/>
      <c r="AA48" s="116"/>
      <c r="AB48" s="116"/>
      <c r="AC48" s="117"/>
      <c r="AD48" s="296"/>
      <c r="AE48" s="124" t="str">
        <f t="shared" si="2"/>
        <v/>
      </c>
      <c r="AF48" s="125" t="str">
        <f t="shared" si="3"/>
        <v/>
      </c>
      <c r="AG48" s="125" t="str">
        <f t="shared" si="4"/>
        <v/>
      </c>
      <c r="AH48" s="125" t="str">
        <f t="shared" si="5"/>
        <v/>
      </c>
      <c r="AI48" s="125" t="str">
        <f t="shared" si="6"/>
        <v/>
      </c>
      <c r="AJ48" s="126" t="str">
        <f t="shared" si="7"/>
        <v/>
      </c>
      <c r="AK48" s="342">
        <f t="shared" si="0"/>
        <v>0</v>
      </c>
      <c r="AL48" s="290"/>
      <c r="AM48" s="124" t="str">
        <f t="shared" si="8"/>
        <v/>
      </c>
      <c r="AN48" s="125" t="str">
        <f t="shared" si="9"/>
        <v/>
      </c>
      <c r="AO48" s="125" t="str">
        <f t="shared" si="10"/>
        <v/>
      </c>
      <c r="AP48" s="125" t="str">
        <f t="shared" si="11"/>
        <v/>
      </c>
      <c r="AQ48" s="125" t="str">
        <f t="shared" si="12"/>
        <v/>
      </c>
      <c r="AR48" s="125" t="str">
        <f t="shared" si="13"/>
        <v/>
      </c>
      <c r="AS48" s="131">
        <f t="shared" si="14"/>
        <v>0</v>
      </c>
      <c r="AT48" s="290"/>
    </row>
    <row r="49" spans="1:46" x14ac:dyDescent="0.35">
      <c r="A49" s="290"/>
      <c r="B49" s="338" t="s">
        <v>228</v>
      </c>
      <c r="C49" s="445"/>
      <c r="D49" s="103"/>
      <c r="E49" s="103"/>
      <c r="F49" s="103"/>
      <c r="G49" s="103"/>
      <c r="H49" s="103"/>
      <c r="I49" s="103"/>
      <c r="J49" s="103"/>
      <c r="K49" s="104"/>
      <c r="L49" s="105"/>
      <c r="M49" s="138" t="str">
        <f t="shared" si="1"/>
        <v/>
      </c>
      <c r="N49" s="139"/>
      <c r="O49" s="140"/>
      <c r="P49" s="337"/>
      <c r="Q49" s="109"/>
      <c r="R49" s="143"/>
      <c r="S49" s="111"/>
      <c r="T49" s="139"/>
      <c r="U49" s="113"/>
      <c r="V49" s="147"/>
      <c r="W49" s="413"/>
      <c r="X49" s="412"/>
      <c r="Y49" s="116"/>
      <c r="Z49" s="116"/>
      <c r="AA49" s="116"/>
      <c r="AB49" s="116"/>
      <c r="AC49" s="117"/>
      <c r="AD49" s="296"/>
      <c r="AE49" s="124" t="str">
        <f t="shared" si="2"/>
        <v/>
      </c>
      <c r="AF49" s="125" t="str">
        <f t="shared" si="3"/>
        <v/>
      </c>
      <c r="AG49" s="125" t="str">
        <f t="shared" si="4"/>
        <v/>
      </c>
      <c r="AH49" s="125" t="str">
        <f t="shared" si="5"/>
        <v/>
      </c>
      <c r="AI49" s="125" t="str">
        <f t="shared" si="6"/>
        <v/>
      </c>
      <c r="AJ49" s="126" t="str">
        <f t="shared" si="7"/>
        <v/>
      </c>
      <c r="AK49" s="342">
        <f t="shared" si="0"/>
        <v>0</v>
      </c>
      <c r="AL49" s="290"/>
      <c r="AM49" s="124" t="str">
        <f t="shared" si="8"/>
        <v/>
      </c>
      <c r="AN49" s="125" t="str">
        <f t="shared" si="9"/>
        <v/>
      </c>
      <c r="AO49" s="125" t="str">
        <f t="shared" si="10"/>
        <v/>
      </c>
      <c r="AP49" s="125" t="str">
        <f t="shared" si="11"/>
        <v/>
      </c>
      <c r="AQ49" s="125" t="str">
        <f t="shared" si="12"/>
        <v/>
      </c>
      <c r="AR49" s="125" t="str">
        <f t="shared" si="13"/>
        <v/>
      </c>
      <c r="AS49" s="131">
        <f t="shared" si="14"/>
        <v>0</v>
      </c>
      <c r="AT49" s="290"/>
    </row>
    <row r="50" spans="1:46" x14ac:dyDescent="0.35">
      <c r="A50" s="290"/>
      <c r="B50" s="102" t="s">
        <v>1716</v>
      </c>
      <c r="C50" s="444" t="e">
        <v>#N/A</v>
      </c>
      <c r="D50" s="103" t="s">
        <v>951</v>
      </c>
      <c r="E50" s="103"/>
      <c r="F50" s="103"/>
      <c r="G50" s="103" t="s">
        <v>265</v>
      </c>
      <c r="H50" s="427">
        <v>200</v>
      </c>
      <c r="I50" s="103"/>
      <c r="J50" s="116" t="s">
        <v>2320</v>
      </c>
      <c r="K50" s="104"/>
      <c r="L50" s="415">
        <v>99.693700000000007</v>
      </c>
      <c r="M50" s="138" t="str">
        <f t="shared" si="1"/>
        <v/>
      </c>
      <c r="N50" s="139">
        <f t="shared" si="15"/>
        <v>0</v>
      </c>
      <c r="O50" s="140">
        <f t="shared" ref="O50:O113" si="20">IFERROR(VLOOKUP(J50,UR_N2,3,FALSE),"")</f>
        <v>309.24815556962022</v>
      </c>
      <c r="P50" s="337">
        <f>O50*L50</f>
        <v>30830.092846911051</v>
      </c>
      <c r="Q50" s="109">
        <v>1</v>
      </c>
      <c r="R50" s="143">
        <f t="shared" si="17"/>
        <v>30830.092846911051</v>
      </c>
      <c r="S50" s="111">
        <v>0.13</v>
      </c>
      <c r="T50" s="139">
        <f t="shared" si="18"/>
        <v>34838.004917009486</v>
      </c>
      <c r="U50" s="113"/>
      <c r="V50" s="147">
        <f t="shared" si="19"/>
        <v>34838.004917009486</v>
      </c>
      <c r="W50" s="413"/>
      <c r="X50" s="412"/>
      <c r="Y50" s="116" t="s">
        <v>115</v>
      </c>
      <c r="Z50" s="116"/>
      <c r="AA50" s="116"/>
      <c r="AB50" s="116"/>
      <c r="AC50" s="117"/>
      <c r="AD50" s="296"/>
      <c r="AE50" s="124" t="str">
        <f t="shared" si="2"/>
        <v/>
      </c>
      <c r="AF50" s="125">
        <f t="shared" ca="1" si="3"/>
        <v>16150.853740115352</v>
      </c>
      <c r="AG50" s="125" t="str">
        <f t="shared" si="4"/>
        <v/>
      </c>
      <c r="AH50" s="125" t="str">
        <f t="shared" si="5"/>
        <v/>
      </c>
      <c r="AI50" s="125" t="str">
        <f t="shared" si="6"/>
        <v/>
      </c>
      <c r="AJ50" s="126" t="str">
        <f t="shared" si="7"/>
        <v/>
      </c>
      <c r="AK50" s="342">
        <f t="shared" ca="1" si="0"/>
        <v>16150.853740115352</v>
      </c>
      <c r="AL50" s="290"/>
      <c r="AM50" s="124" t="str">
        <f t="shared" si="8"/>
        <v/>
      </c>
      <c r="AN50" s="125">
        <f t="shared" ca="1" si="9"/>
        <v>34838.004917009486</v>
      </c>
      <c r="AO50" s="125" t="str">
        <f t="shared" si="10"/>
        <v/>
      </c>
      <c r="AP50" s="125" t="str">
        <f t="shared" si="11"/>
        <v/>
      </c>
      <c r="AQ50" s="125" t="str">
        <f t="shared" si="12"/>
        <v/>
      </c>
      <c r="AR50" s="125" t="str">
        <f t="shared" si="13"/>
        <v/>
      </c>
      <c r="AS50" s="131">
        <f t="shared" ca="1" si="14"/>
        <v>34838.004917009486</v>
      </c>
      <c r="AT50" s="290"/>
    </row>
    <row r="51" spans="1:46" x14ac:dyDescent="0.35">
      <c r="A51" s="290"/>
      <c r="B51" s="102" t="s">
        <v>1717</v>
      </c>
      <c r="C51" s="444" t="e">
        <v>#N/A</v>
      </c>
      <c r="D51" s="103" t="s">
        <v>951</v>
      </c>
      <c r="E51" s="103"/>
      <c r="F51" s="103"/>
      <c r="G51" s="103" t="s">
        <v>265</v>
      </c>
      <c r="H51" s="427">
        <v>200</v>
      </c>
      <c r="I51" s="103"/>
      <c r="J51" s="116" t="s">
        <v>2320</v>
      </c>
      <c r="K51" s="104"/>
      <c r="L51" s="415">
        <v>306.55500000000001</v>
      </c>
      <c r="M51" s="138" t="str">
        <f t="shared" si="1"/>
        <v/>
      </c>
      <c r="N51" s="139">
        <f t="shared" si="15"/>
        <v>0</v>
      </c>
      <c r="O51" s="140">
        <f t="shared" si="20"/>
        <v>309.24815556962022</v>
      </c>
      <c r="P51" s="337">
        <f t="shared" ref="P51:P114" si="21">O51*L51</f>
        <v>94801.568330644935</v>
      </c>
      <c r="Q51" s="109">
        <v>1</v>
      </c>
      <c r="R51" s="143">
        <f t="shared" ref="R51:R114" si="22">P51*Q51</f>
        <v>94801.568330644935</v>
      </c>
      <c r="S51" s="111">
        <v>0.13</v>
      </c>
      <c r="T51" s="139">
        <f t="shared" ref="T51:T114" si="23">R51*(1+S51)</f>
        <v>107125.77221362876</v>
      </c>
      <c r="U51" s="113"/>
      <c r="V51" s="147">
        <f t="shared" ref="V51:V114" si="24">(T51*(1-U51))+N51</f>
        <v>107125.77221362876</v>
      </c>
      <c r="W51" s="413"/>
      <c r="X51" s="412"/>
      <c r="Y51" s="116" t="s">
        <v>115</v>
      </c>
      <c r="Z51" s="116"/>
      <c r="AA51" s="116"/>
      <c r="AB51" s="116"/>
      <c r="AC51" s="117"/>
      <c r="AD51" s="296"/>
      <c r="AE51" s="124" t="str">
        <f t="shared" si="2"/>
        <v/>
      </c>
      <c r="AF51" s="125">
        <f t="shared" ca="1" si="3"/>
        <v>16150.853740115352</v>
      </c>
      <c r="AG51" s="125" t="str">
        <f t="shared" si="4"/>
        <v/>
      </c>
      <c r="AH51" s="125" t="str">
        <f t="shared" si="5"/>
        <v/>
      </c>
      <c r="AI51" s="125" t="str">
        <f t="shared" si="6"/>
        <v/>
      </c>
      <c r="AJ51" s="126" t="str">
        <f t="shared" si="7"/>
        <v/>
      </c>
      <c r="AK51" s="342">
        <f t="shared" ca="1" si="0"/>
        <v>16150.853740115352</v>
      </c>
      <c r="AL51" s="290"/>
      <c r="AM51" s="124" t="str">
        <f t="shared" si="8"/>
        <v/>
      </c>
      <c r="AN51" s="125">
        <f t="shared" ca="1" si="9"/>
        <v>107125.77221362876</v>
      </c>
      <c r="AO51" s="125" t="str">
        <f t="shared" si="10"/>
        <v/>
      </c>
      <c r="AP51" s="125" t="str">
        <f t="shared" si="11"/>
        <v/>
      </c>
      <c r="AQ51" s="125" t="str">
        <f t="shared" si="12"/>
        <v/>
      </c>
      <c r="AR51" s="125" t="str">
        <f t="shared" si="13"/>
        <v/>
      </c>
      <c r="AS51" s="131">
        <f t="shared" ca="1" si="14"/>
        <v>107125.77221362876</v>
      </c>
      <c r="AT51" s="290"/>
    </row>
    <row r="52" spans="1:46" x14ac:dyDescent="0.35">
      <c r="A52" s="290"/>
      <c r="B52" s="102" t="s">
        <v>1718</v>
      </c>
      <c r="C52" s="444" t="e">
        <v>#N/A</v>
      </c>
      <c r="D52" s="103" t="s">
        <v>951</v>
      </c>
      <c r="E52" s="103"/>
      <c r="F52" s="103"/>
      <c r="G52" s="103" t="s">
        <v>265</v>
      </c>
      <c r="H52" s="427">
        <v>200</v>
      </c>
      <c r="I52" s="103"/>
      <c r="J52" s="116" t="s">
        <v>2320</v>
      </c>
      <c r="K52" s="104"/>
      <c r="L52" s="415">
        <v>232.33799999999999</v>
      </c>
      <c r="M52" s="138" t="str">
        <f t="shared" si="1"/>
        <v/>
      </c>
      <c r="N52" s="139">
        <f t="shared" si="15"/>
        <v>0</v>
      </c>
      <c r="O52" s="140">
        <f t="shared" si="20"/>
        <v>309.24815556962022</v>
      </c>
      <c r="P52" s="337">
        <f t="shared" si="21"/>
        <v>71850.097968734422</v>
      </c>
      <c r="Q52" s="109">
        <v>1</v>
      </c>
      <c r="R52" s="143">
        <f t="shared" si="22"/>
        <v>71850.097968734422</v>
      </c>
      <c r="S52" s="111">
        <v>0.13</v>
      </c>
      <c r="T52" s="139">
        <f t="shared" si="23"/>
        <v>81190.610704669889</v>
      </c>
      <c r="U52" s="113"/>
      <c r="V52" s="147">
        <f t="shared" si="24"/>
        <v>81190.610704669889</v>
      </c>
      <c r="W52" s="413"/>
      <c r="X52" s="412"/>
      <c r="Y52" s="116" t="s">
        <v>115</v>
      </c>
      <c r="Z52" s="116"/>
      <c r="AA52" s="116"/>
      <c r="AB52" s="116"/>
      <c r="AC52" s="117"/>
      <c r="AD52" s="296"/>
      <c r="AE52" s="124" t="str">
        <f t="shared" si="2"/>
        <v/>
      </c>
      <c r="AF52" s="125">
        <f t="shared" ca="1" si="3"/>
        <v>16150.853740115352</v>
      </c>
      <c r="AG52" s="125" t="str">
        <f t="shared" si="4"/>
        <v/>
      </c>
      <c r="AH52" s="125" t="str">
        <f t="shared" si="5"/>
        <v/>
      </c>
      <c r="AI52" s="125" t="str">
        <f t="shared" si="6"/>
        <v/>
      </c>
      <c r="AJ52" s="126" t="str">
        <f t="shared" si="7"/>
        <v/>
      </c>
      <c r="AK52" s="342">
        <f t="shared" ca="1" si="0"/>
        <v>16150.853740115352</v>
      </c>
      <c r="AL52" s="290"/>
      <c r="AM52" s="124" t="str">
        <f t="shared" si="8"/>
        <v/>
      </c>
      <c r="AN52" s="125">
        <f t="shared" ca="1" si="9"/>
        <v>81190.610704669889</v>
      </c>
      <c r="AO52" s="125" t="str">
        <f t="shared" si="10"/>
        <v/>
      </c>
      <c r="AP52" s="125" t="str">
        <f t="shared" si="11"/>
        <v/>
      </c>
      <c r="AQ52" s="125" t="str">
        <f t="shared" si="12"/>
        <v/>
      </c>
      <c r="AR52" s="125" t="str">
        <f t="shared" si="13"/>
        <v/>
      </c>
      <c r="AS52" s="131">
        <f t="shared" ca="1" si="14"/>
        <v>81190.610704669889</v>
      </c>
      <c r="AT52" s="290"/>
    </row>
    <row r="53" spans="1:46" x14ac:dyDescent="0.35">
      <c r="A53" s="290"/>
      <c r="B53" s="102" t="s">
        <v>1719</v>
      </c>
      <c r="C53" s="444" t="e">
        <v>#N/A</v>
      </c>
      <c r="D53" s="103" t="s">
        <v>951</v>
      </c>
      <c r="E53" s="103"/>
      <c r="F53" s="103"/>
      <c r="G53" s="103" t="s">
        <v>265</v>
      </c>
      <c r="H53" s="427">
        <v>200</v>
      </c>
      <c r="I53" s="103"/>
      <c r="J53" s="116" t="s">
        <v>2320</v>
      </c>
      <c r="K53" s="104"/>
      <c r="L53" s="415">
        <v>101.871</v>
      </c>
      <c r="M53" s="138" t="str">
        <f t="shared" si="1"/>
        <v/>
      </c>
      <c r="N53" s="139">
        <f t="shared" si="15"/>
        <v>0</v>
      </c>
      <c r="O53" s="140">
        <f t="shared" si="20"/>
        <v>309.24815556962022</v>
      </c>
      <c r="P53" s="337">
        <f t="shared" si="21"/>
        <v>31503.418856032782</v>
      </c>
      <c r="Q53" s="109">
        <v>1</v>
      </c>
      <c r="R53" s="143">
        <f t="shared" si="22"/>
        <v>31503.418856032782</v>
      </c>
      <c r="S53" s="111">
        <v>0.13</v>
      </c>
      <c r="T53" s="139">
        <f t="shared" si="23"/>
        <v>35598.863307317042</v>
      </c>
      <c r="U53" s="113"/>
      <c r="V53" s="147">
        <f t="shared" si="24"/>
        <v>35598.863307317042</v>
      </c>
      <c r="W53" s="413"/>
      <c r="X53" s="412"/>
      <c r="Y53" s="116" t="s">
        <v>115</v>
      </c>
      <c r="Z53" s="116"/>
      <c r="AA53" s="116"/>
      <c r="AB53" s="116"/>
      <c r="AC53" s="117"/>
      <c r="AD53" s="296"/>
      <c r="AE53" s="124" t="str">
        <f t="shared" si="2"/>
        <v/>
      </c>
      <c r="AF53" s="125">
        <f t="shared" ca="1" si="3"/>
        <v>16150.853740115352</v>
      </c>
      <c r="AG53" s="125" t="str">
        <f t="shared" si="4"/>
        <v/>
      </c>
      <c r="AH53" s="125" t="str">
        <f t="shared" si="5"/>
        <v/>
      </c>
      <c r="AI53" s="125" t="str">
        <f t="shared" si="6"/>
        <v/>
      </c>
      <c r="AJ53" s="126" t="str">
        <f t="shared" si="7"/>
        <v/>
      </c>
      <c r="AK53" s="342">
        <f t="shared" ca="1" si="0"/>
        <v>16150.853740115352</v>
      </c>
      <c r="AL53" s="290"/>
      <c r="AM53" s="124" t="str">
        <f t="shared" si="8"/>
        <v/>
      </c>
      <c r="AN53" s="125">
        <f t="shared" ca="1" si="9"/>
        <v>35598.863307317042</v>
      </c>
      <c r="AO53" s="125" t="str">
        <f t="shared" si="10"/>
        <v/>
      </c>
      <c r="AP53" s="125" t="str">
        <f t="shared" si="11"/>
        <v/>
      </c>
      <c r="AQ53" s="125" t="str">
        <f t="shared" si="12"/>
        <v/>
      </c>
      <c r="AR53" s="125" t="str">
        <f t="shared" si="13"/>
        <v/>
      </c>
      <c r="AS53" s="131">
        <f t="shared" ca="1" si="14"/>
        <v>35598.863307317042</v>
      </c>
      <c r="AT53" s="290"/>
    </row>
    <row r="54" spans="1:46" x14ac:dyDescent="0.35">
      <c r="A54" s="290"/>
      <c r="B54" s="102" t="s">
        <v>1720</v>
      </c>
      <c r="C54" s="444" t="e">
        <v>#N/A</v>
      </c>
      <c r="D54" s="103" t="s">
        <v>951</v>
      </c>
      <c r="E54" s="103"/>
      <c r="F54" s="103"/>
      <c r="G54" s="103" t="s">
        <v>2278</v>
      </c>
      <c r="H54" s="427">
        <v>110</v>
      </c>
      <c r="I54" s="103"/>
      <c r="J54" s="116" t="s">
        <v>2321</v>
      </c>
      <c r="K54" s="104"/>
      <c r="L54" s="415">
        <v>200.952</v>
      </c>
      <c r="M54" s="138" t="str">
        <f t="shared" si="1"/>
        <v/>
      </c>
      <c r="N54" s="139">
        <f t="shared" si="15"/>
        <v>0</v>
      </c>
      <c r="O54" s="140">
        <f t="shared" si="20"/>
        <v>304.4680447848101</v>
      </c>
      <c r="P54" s="337">
        <f t="shared" si="21"/>
        <v>61183.462535597158</v>
      </c>
      <c r="Q54" s="109">
        <v>1</v>
      </c>
      <c r="R54" s="143">
        <f t="shared" si="22"/>
        <v>61183.462535597158</v>
      </c>
      <c r="S54" s="111">
        <v>0.13</v>
      </c>
      <c r="T54" s="139">
        <f t="shared" si="23"/>
        <v>69137.312665224788</v>
      </c>
      <c r="U54" s="113"/>
      <c r="V54" s="147">
        <f t="shared" si="24"/>
        <v>69137.312665224788</v>
      </c>
      <c r="W54" s="413"/>
      <c r="X54" s="412"/>
      <c r="Y54" s="116" t="s">
        <v>115</v>
      </c>
      <c r="Z54" s="116"/>
      <c r="AA54" s="116"/>
      <c r="AB54" s="116"/>
      <c r="AC54" s="117"/>
      <c r="AD54" s="296"/>
      <c r="AE54" s="124" t="str">
        <f t="shared" si="2"/>
        <v/>
      </c>
      <c r="AF54" s="125">
        <f t="shared" ca="1" si="3"/>
        <v>16150.853740115352</v>
      </c>
      <c r="AG54" s="125" t="str">
        <f t="shared" si="4"/>
        <v/>
      </c>
      <c r="AH54" s="125" t="str">
        <f t="shared" si="5"/>
        <v/>
      </c>
      <c r="AI54" s="125" t="str">
        <f t="shared" si="6"/>
        <v/>
      </c>
      <c r="AJ54" s="126" t="str">
        <f t="shared" si="7"/>
        <v/>
      </c>
      <c r="AK54" s="342">
        <f t="shared" ca="1" si="0"/>
        <v>16150.853740115352</v>
      </c>
      <c r="AL54" s="290"/>
      <c r="AM54" s="124" t="str">
        <f t="shared" si="8"/>
        <v/>
      </c>
      <c r="AN54" s="125">
        <f t="shared" ca="1" si="9"/>
        <v>69137.312665224788</v>
      </c>
      <c r="AO54" s="125" t="str">
        <f t="shared" si="10"/>
        <v/>
      </c>
      <c r="AP54" s="125" t="str">
        <f t="shared" si="11"/>
        <v/>
      </c>
      <c r="AQ54" s="125" t="str">
        <f t="shared" si="12"/>
        <v/>
      </c>
      <c r="AR54" s="125" t="str">
        <f t="shared" si="13"/>
        <v/>
      </c>
      <c r="AS54" s="131">
        <f t="shared" ca="1" si="14"/>
        <v>69137.312665224788</v>
      </c>
      <c r="AT54" s="290"/>
    </row>
    <row r="55" spans="1:46" x14ac:dyDescent="0.35">
      <c r="A55" s="290"/>
      <c r="B55" s="102" t="s">
        <v>1721</v>
      </c>
      <c r="C55" s="444" t="e">
        <v>#N/A</v>
      </c>
      <c r="D55" s="103" t="s">
        <v>951</v>
      </c>
      <c r="E55" s="103"/>
      <c r="F55" s="103"/>
      <c r="G55" s="103" t="s">
        <v>265</v>
      </c>
      <c r="H55" s="427">
        <v>200</v>
      </c>
      <c r="I55" s="103"/>
      <c r="J55" s="116" t="s">
        <v>2320</v>
      </c>
      <c r="K55" s="104"/>
      <c r="L55" s="415">
        <v>139.32</v>
      </c>
      <c r="M55" s="138" t="str">
        <f t="shared" si="1"/>
        <v/>
      </c>
      <c r="N55" s="139">
        <f t="shared" si="15"/>
        <v>0</v>
      </c>
      <c r="O55" s="140">
        <f t="shared" si="20"/>
        <v>309.24815556962022</v>
      </c>
      <c r="P55" s="337">
        <f t="shared" si="21"/>
        <v>43084.453033959486</v>
      </c>
      <c r="Q55" s="109">
        <v>1</v>
      </c>
      <c r="R55" s="143">
        <f t="shared" si="22"/>
        <v>43084.453033959486</v>
      </c>
      <c r="S55" s="111">
        <v>0.13</v>
      </c>
      <c r="T55" s="139">
        <f t="shared" si="23"/>
        <v>48685.431928374215</v>
      </c>
      <c r="U55" s="113"/>
      <c r="V55" s="147">
        <f t="shared" si="24"/>
        <v>48685.431928374215</v>
      </c>
      <c r="W55" s="413"/>
      <c r="X55" s="412"/>
      <c r="Y55" s="116" t="s">
        <v>115</v>
      </c>
      <c r="Z55" s="116"/>
      <c r="AA55" s="116"/>
      <c r="AB55" s="116"/>
      <c r="AC55" s="117"/>
      <c r="AD55" s="296"/>
      <c r="AE55" s="124" t="str">
        <f t="shared" si="2"/>
        <v/>
      </c>
      <c r="AF55" s="125">
        <f t="shared" ca="1" si="3"/>
        <v>16150.853740115352</v>
      </c>
      <c r="AG55" s="125" t="str">
        <f t="shared" si="4"/>
        <v/>
      </c>
      <c r="AH55" s="125" t="str">
        <f t="shared" si="5"/>
        <v/>
      </c>
      <c r="AI55" s="125" t="str">
        <f t="shared" si="6"/>
        <v/>
      </c>
      <c r="AJ55" s="126" t="str">
        <f t="shared" si="7"/>
        <v/>
      </c>
      <c r="AK55" s="342">
        <f t="shared" ca="1" si="0"/>
        <v>16150.853740115352</v>
      </c>
      <c r="AL55" s="290"/>
      <c r="AM55" s="124" t="str">
        <f t="shared" si="8"/>
        <v/>
      </c>
      <c r="AN55" s="125">
        <f t="shared" ca="1" si="9"/>
        <v>48685.431928374215</v>
      </c>
      <c r="AO55" s="125" t="str">
        <f t="shared" si="10"/>
        <v/>
      </c>
      <c r="AP55" s="125" t="str">
        <f t="shared" si="11"/>
        <v/>
      </c>
      <c r="AQ55" s="125" t="str">
        <f t="shared" si="12"/>
        <v/>
      </c>
      <c r="AR55" s="125" t="str">
        <f t="shared" si="13"/>
        <v/>
      </c>
      <c r="AS55" s="131">
        <f t="shared" ca="1" si="14"/>
        <v>48685.431928374215</v>
      </c>
      <c r="AT55" s="290"/>
    </row>
    <row r="56" spans="1:46" x14ac:dyDescent="0.35">
      <c r="A56" s="290"/>
      <c r="B56" s="102" t="s">
        <v>1722</v>
      </c>
      <c r="C56" s="444" t="e">
        <v>#N/A</v>
      </c>
      <c r="D56" s="103" t="s">
        <v>951</v>
      </c>
      <c r="E56" s="103"/>
      <c r="F56" s="103"/>
      <c r="G56" s="103" t="s">
        <v>265</v>
      </c>
      <c r="H56" s="427">
        <v>200</v>
      </c>
      <c r="I56" s="103"/>
      <c r="J56" s="116" t="s">
        <v>2320</v>
      </c>
      <c r="K56" s="104"/>
      <c r="L56" s="415">
        <v>113.741</v>
      </c>
      <c r="M56" s="138" t="str">
        <f t="shared" si="1"/>
        <v/>
      </c>
      <c r="N56" s="139">
        <f t="shared" si="15"/>
        <v>0</v>
      </c>
      <c r="O56" s="140">
        <f t="shared" si="20"/>
        <v>309.24815556962022</v>
      </c>
      <c r="P56" s="337">
        <f t="shared" si="21"/>
        <v>35174.194462644176</v>
      </c>
      <c r="Q56" s="109">
        <v>1</v>
      </c>
      <c r="R56" s="143">
        <f t="shared" si="22"/>
        <v>35174.194462644176</v>
      </c>
      <c r="S56" s="111">
        <v>0.13</v>
      </c>
      <c r="T56" s="139">
        <f t="shared" si="23"/>
        <v>39746.839742787917</v>
      </c>
      <c r="U56" s="113"/>
      <c r="V56" s="147">
        <f t="shared" si="24"/>
        <v>39746.839742787917</v>
      </c>
      <c r="W56" s="413"/>
      <c r="X56" s="412"/>
      <c r="Y56" s="116" t="s">
        <v>115</v>
      </c>
      <c r="Z56" s="116"/>
      <c r="AA56" s="116"/>
      <c r="AB56" s="116"/>
      <c r="AC56" s="117"/>
      <c r="AD56" s="296"/>
      <c r="AE56" s="124" t="str">
        <f t="shared" si="2"/>
        <v/>
      </c>
      <c r="AF56" s="125">
        <f t="shared" ca="1" si="3"/>
        <v>16150.853740115352</v>
      </c>
      <c r="AG56" s="125" t="str">
        <f t="shared" si="4"/>
        <v/>
      </c>
      <c r="AH56" s="125" t="str">
        <f t="shared" si="5"/>
        <v/>
      </c>
      <c r="AI56" s="125" t="str">
        <f t="shared" si="6"/>
        <v/>
      </c>
      <c r="AJ56" s="126" t="str">
        <f t="shared" si="7"/>
        <v/>
      </c>
      <c r="AK56" s="342">
        <f t="shared" ca="1" si="0"/>
        <v>16150.853740115352</v>
      </c>
      <c r="AL56" s="290"/>
      <c r="AM56" s="124" t="str">
        <f t="shared" si="8"/>
        <v/>
      </c>
      <c r="AN56" s="125">
        <f t="shared" ca="1" si="9"/>
        <v>39746.839742787917</v>
      </c>
      <c r="AO56" s="125" t="str">
        <f t="shared" si="10"/>
        <v/>
      </c>
      <c r="AP56" s="125" t="str">
        <f t="shared" si="11"/>
        <v/>
      </c>
      <c r="AQ56" s="125" t="str">
        <f t="shared" si="12"/>
        <v/>
      </c>
      <c r="AR56" s="125" t="str">
        <f t="shared" si="13"/>
        <v/>
      </c>
      <c r="AS56" s="131">
        <f t="shared" ca="1" si="14"/>
        <v>39746.839742787917</v>
      </c>
      <c r="AT56" s="290"/>
    </row>
    <row r="57" spans="1:46" x14ac:dyDescent="0.35">
      <c r="A57" s="290"/>
      <c r="B57" s="102" t="s">
        <v>1723</v>
      </c>
      <c r="C57" s="444" t="e">
        <v>#N/A</v>
      </c>
      <c r="D57" s="103" t="s">
        <v>951</v>
      </c>
      <c r="E57" s="103"/>
      <c r="F57" s="103"/>
      <c r="G57" s="103" t="s">
        <v>265</v>
      </c>
      <c r="H57" s="427">
        <v>200</v>
      </c>
      <c r="I57" s="103"/>
      <c r="J57" s="116" t="s">
        <v>2320</v>
      </c>
      <c r="K57" s="104"/>
      <c r="L57" s="415">
        <v>107.84</v>
      </c>
      <c r="M57" s="138" t="str">
        <f t="shared" si="1"/>
        <v/>
      </c>
      <c r="N57" s="139">
        <f t="shared" si="15"/>
        <v>0</v>
      </c>
      <c r="O57" s="140">
        <f t="shared" si="20"/>
        <v>309.24815556962022</v>
      </c>
      <c r="P57" s="337">
        <f t="shared" si="21"/>
        <v>33349.321096627849</v>
      </c>
      <c r="Q57" s="109">
        <v>1</v>
      </c>
      <c r="R57" s="143">
        <f t="shared" si="22"/>
        <v>33349.321096627849</v>
      </c>
      <c r="S57" s="111">
        <v>0.13</v>
      </c>
      <c r="T57" s="139">
        <f t="shared" si="23"/>
        <v>37684.73283918947</v>
      </c>
      <c r="U57" s="113"/>
      <c r="V57" s="147">
        <f t="shared" si="24"/>
        <v>37684.73283918947</v>
      </c>
      <c r="W57" s="413"/>
      <c r="X57" s="412"/>
      <c r="Y57" s="116" t="s">
        <v>115</v>
      </c>
      <c r="Z57" s="116"/>
      <c r="AA57" s="116"/>
      <c r="AB57" s="116"/>
      <c r="AC57" s="117"/>
      <c r="AD57" s="296"/>
      <c r="AE57" s="124" t="str">
        <f t="shared" si="2"/>
        <v/>
      </c>
      <c r="AF57" s="125">
        <f t="shared" ca="1" si="3"/>
        <v>16150.853740115352</v>
      </c>
      <c r="AG57" s="125" t="str">
        <f t="shared" si="4"/>
        <v/>
      </c>
      <c r="AH57" s="125" t="str">
        <f t="shared" si="5"/>
        <v/>
      </c>
      <c r="AI57" s="125" t="str">
        <f t="shared" si="6"/>
        <v/>
      </c>
      <c r="AJ57" s="126" t="str">
        <f t="shared" si="7"/>
        <v/>
      </c>
      <c r="AK57" s="342">
        <f t="shared" ca="1" si="0"/>
        <v>16150.853740115352</v>
      </c>
      <c r="AL57" s="290"/>
      <c r="AM57" s="124" t="str">
        <f t="shared" si="8"/>
        <v/>
      </c>
      <c r="AN57" s="125">
        <f t="shared" ca="1" si="9"/>
        <v>37684.73283918947</v>
      </c>
      <c r="AO57" s="125" t="str">
        <f t="shared" si="10"/>
        <v/>
      </c>
      <c r="AP57" s="125" t="str">
        <f t="shared" si="11"/>
        <v/>
      </c>
      <c r="AQ57" s="125" t="str">
        <f t="shared" si="12"/>
        <v/>
      </c>
      <c r="AR57" s="125" t="str">
        <f t="shared" si="13"/>
        <v/>
      </c>
      <c r="AS57" s="131">
        <f t="shared" ca="1" si="14"/>
        <v>37684.73283918947</v>
      </c>
      <c r="AT57" s="290"/>
    </row>
    <row r="58" spans="1:46" x14ac:dyDescent="0.35">
      <c r="A58" s="290"/>
      <c r="B58" s="102" t="s">
        <v>1724</v>
      </c>
      <c r="C58" s="444" t="e">
        <v>#N/A</v>
      </c>
      <c r="D58" s="103" t="s">
        <v>951</v>
      </c>
      <c r="E58" s="103"/>
      <c r="F58" s="103"/>
      <c r="G58" s="103" t="s">
        <v>265</v>
      </c>
      <c r="H58" s="427">
        <v>200</v>
      </c>
      <c r="I58" s="103"/>
      <c r="J58" s="116" t="s">
        <v>2320</v>
      </c>
      <c r="K58" s="104"/>
      <c r="L58" s="415">
        <v>104.535</v>
      </c>
      <c r="M58" s="138" t="str">
        <f t="shared" si="1"/>
        <v/>
      </c>
      <c r="N58" s="139">
        <f t="shared" si="15"/>
        <v>0</v>
      </c>
      <c r="O58" s="140">
        <f t="shared" si="20"/>
        <v>309.24815556962022</v>
      </c>
      <c r="P58" s="337">
        <f t="shared" si="21"/>
        <v>32327.255942470249</v>
      </c>
      <c r="Q58" s="109">
        <v>1</v>
      </c>
      <c r="R58" s="143">
        <f t="shared" si="22"/>
        <v>32327.255942470249</v>
      </c>
      <c r="S58" s="111">
        <v>0.13</v>
      </c>
      <c r="T58" s="139">
        <f t="shared" si="23"/>
        <v>36529.799214991377</v>
      </c>
      <c r="U58" s="113"/>
      <c r="V58" s="147">
        <f t="shared" si="24"/>
        <v>36529.799214991377</v>
      </c>
      <c r="W58" s="413"/>
      <c r="X58" s="412"/>
      <c r="Y58" s="116" t="s">
        <v>115</v>
      </c>
      <c r="Z58" s="116"/>
      <c r="AA58" s="116"/>
      <c r="AB58" s="116"/>
      <c r="AC58" s="117"/>
      <c r="AD58" s="296"/>
      <c r="AE58" s="124" t="str">
        <f t="shared" si="2"/>
        <v/>
      </c>
      <c r="AF58" s="125">
        <f t="shared" ca="1" si="3"/>
        <v>16150.853740115352</v>
      </c>
      <c r="AG58" s="125" t="str">
        <f t="shared" si="4"/>
        <v/>
      </c>
      <c r="AH58" s="125" t="str">
        <f t="shared" si="5"/>
        <v/>
      </c>
      <c r="AI58" s="125" t="str">
        <f t="shared" si="6"/>
        <v/>
      </c>
      <c r="AJ58" s="126" t="str">
        <f t="shared" si="7"/>
        <v/>
      </c>
      <c r="AK58" s="342">
        <f t="shared" ca="1" si="0"/>
        <v>16150.853740115352</v>
      </c>
      <c r="AL58" s="290"/>
      <c r="AM58" s="124" t="str">
        <f t="shared" si="8"/>
        <v/>
      </c>
      <c r="AN58" s="125">
        <f t="shared" ca="1" si="9"/>
        <v>36529.799214991377</v>
      </c>
      <c r="AO58" s="125" t="str">
        <f t="shared" si="10"/>
        <v/>
      </c>
      <c r="AP58" s="125" t="str">
        <f t="shared" si="11"/>
        <v/>
      </c>
      <c r="AQ58" s="125" t="str">
        <f t="shared" si="12"/>
        <v/>
      </c>
      <c r="AR58" s="125" t="str">
        <f t="shared" si="13"/>
        <v/>
      </c>
      <c r="AS58" s="131">
        <f t="shared" ca="1" si="14"/>
        <v>36529.799214991377</v>
      </c>
      <c r="AT58" s="290"/>
    </row>
    <row r="59" spans="1:46" x14ac:dyDescent="0.35">
      <c r="A59" s="290"/>
      <c r="B59" s="102" t="s">
        <v>1725</v>
      </c>
      <c r="C59" s="444" t="e">
        <v>#N/A</v>
      </c>
      <c r="D59" s="103" t="s">
        <v>951</v>
      </c>
      <c r="E59" s="103"/>
      <c r="F59" s="103"/>
      <c r="G59" s="103" t="s">
        <v>265</v>
      </c>
      <c r="H59" s="427">
        <v>200</v>
      </c>
      <c r="I59" s="103"/>
      <c r="J59" s="116" t="s">
        <v>2320</v>
      </c>
      <c r="K59" s="104"/>
      <c r="L59" s="415">
        <v>145.131</v>
      </c>
      <c r="M59" s="138" t="str">
        <f t="shared" si="1"/>
        <v/>
      </c>
      <c r="N59" s="139">
        <f t="shared" si="15"/>
        <v>0</v>
      </c>
      <c r="O59" s="140">
        <f t="shared" si="20"/>
        <v>309.24815556962022</v>
      </c>
      <c r="P59" s="337">
        <f t="shared" si="21"/>
        <v>44881.494065974555</v>
      </c>
      <c r="Q59" s="109">
        <v>1</v>
      </c>
      <c r="R59" s="143">
        <f t="shared" si="22"/>
        <v>44881.494065974555</v>
      </c>
      <c r="S59" s="111">
        <v>0.13</v>
      </c>
      <c r="T59" s="139">
        <f t="shared" si="23"/>
        <v>50716.088294551242</v>
      </c>
      <c r="U59" s="113"/>
      <c r="V59" s="147">
        <f t="shared" si="24"/>
        <v>50716.088294551242</v>
      </c>
      <c r="W59" s="413"/>
      <c r="X59" s="412"/>
      <c r="Y59" s="116" t="s">
        <v>115</v>
      </c>
      <c r="Z59" s="116"/>
      <c r="AA59" s="116"/>
      <c r="AB59" s="116"/>
      <c r="AC59" s="117"/>
      <c r="AD59" s="296"/>
      <c r="AE59" s="124" t="str">
        <f t="shared" si="2"/>
        <v/>
      </c>
      <c r="AF59" s="125">
        <f t="shared" ca="1" si="3"/>
        <v>16150.853740115352</v>
      </c>
      <c r="AG59" s="125" t="str">
        <f t="shared" si="4"/>
        <v/>
      </c>
      <c r="AH59" s="125" t="str">
        <f t="shared" si="5"/>
        <v/>
      </c>
      <c r="AI59" s="125" t="str">
        <f t="shared" si="6"/>
        <v/>
      </c>
      <c r="AJ59" s="126" t="str">
        <f t="shared" si="7"/>
        <v/>
      </c>
      <c r="AK59" s="342">
        <f t="shared" ca="1" si="0"/>
        <v>16150.853740115352</v>
      </c>
      <c r="AL59" s="290"/>
      <c r="AM59" s="124" t="str">
        <f t="shared" si="8"/>
        <v/>
      </c>
      <c r="AN59" s="125">
        <f t="shared" ca="1" si="9"/>
        <v>50716.088294551242</v>
      </c>
      <c r="AO59" s="125" t="str">
        <f t="shared" si="10"/>
        <v/>
      </c>
      <c r="AP59" s="125" t="str">
        <f t="shared" si="11"/>
        <v/>
      </c>
      <c r="AQ59" s="125" t="str">
        <f t="shared" si="12"/>
        <v/>
      </c>
      <c r="AR59" s="125" t="str">
        <f t="shared" si="13"/>
        <v/>
      </c>
      <c r="AS59" s="131">
        <f t="shared" ca="1" si="14"/>
        <v>50716.088294551242</v>
      </c>
      <c r="AT59" s="290"/>
    </row>
    <row r="60" spans="1:46" x14ac:dyDescent="0.35">
      <c r="A60" s="290"/>
      <c r="B60" s="102" t="s">
        <v>1726</v>
      </c>
      <c r="C60" s="444" t="e">
        <v>#N/A</v>
      </c>
      <c r="D60" s="103" t="s">
        <v>951</v>
      </c>
      <c r="E60" s="103"/>
      <c r="F60" s="103"/>
      <c r="G60" s="103" t="s">
        <v>265</v>
      </c>
      <c r="H60" s="427">
        <v>200</v>
      </c>
      <c r="I60" s="103"/>
      <c r="J60" s="116" t="s">
        <v>2320</v>
      </c>
      <c r="K60" s="104"/>
      <c r="L60" s="415">
        <v>117.42400000000001</v>
      </c>
      <c r="M60" s="138" t="str">
        <f t="shared" si="1"/>
        <v/>
      </c>
      <c r="N60" s="139">
        <f t="shared" si="15"/>
        <v>0</v>
      </c>
      <c r="O60" s="140">
        <f t="shared" si="20"/>
        <v>309.24815556962022</v>
      </c>
      <c r="P60" s="337">
        <f t="shared" si="21"/>
        <v>36313.155419607087</v>
      </c>
      <c r="Q60" s="109">
        <v>1</v>
      </c>
      <c r="R60" s="143">
        <f t="shared" si="22"/>
        <v>36313.155419607087</v>
      </c>
      <c r="S60" s="111">
        <v>0.13</v>
      </c>
      <c r="T60" s="139">
        <f t="shared" si="23"/>
        <v>41033.865624156002</v>
      </c>
      <c r="U60" s="113"/>
      <c r="V60" s="147">
        <f t="shared" si="24"/>
        <v>41033.865624156002</v>
      </c>
      <c r="W60" s="413"/>
      <c r="X60" s="412"/>
      <c r="Y60" s="116" t="s">
        <v>115</v>
      </c>
      <c r="Z60" s="116"/>
      <c r="AA60" s="116"/>
      <c r="AB60" s="116"/>
      <c r="AC60" s="117"/>
      <c r="AD60" s="296"/>
      <c r="AE60" s="124" t="str">
        <f t="shared" si="2"/>
        <v/>
      </c>
      <c r="AF60" s="125">
        <f t="shared" ca="1" si="3"/>
        <v>16150.853740115352</v>
      </c>
      <c r="AG60" s="125" t="str">
        <f t="shared" si="4"/>
        <v/>
      </c>
      <c r="AH60" s="125" t="str">
        <f t="shared" si="5"/>
        <v/>
      </c>
      <c r="AI60" s="125" t="str">
        <f t="shared" si="6"/>
        <v/>
      </c>
      <c r="AJ60" s="126" t="str">
        <f t="shared" si="7"/>
        <v/>
      </c>
      <c r="AK60" s="342">
        <f t="shared" ca="1" si="0"/>
        <v>16150.853740115352</v>
      </c>
      <c r="AL60" s="290"/>
      <c r="AM60" s="124" t="str">
        <f t="shared" si="8"/>
        <v/>
      </c>
      <c r="AN60" s="125">
        <f t="shared" ca="1" si="9"/>
        <v>41033.865624156002</v>
      </c>
      <c r="AO60" s="125" t="str">
        <f t="shared" si="10"/>
        <v/>
      </c>
      <c r="AP60" s="125" t="str">
        <f t="shared" si="11"/>
        <v/>
      </c>
      <c r="AQ60" s="125" t="str">
        <f t="shared" si="12"/>
        <v/>
      </c>
      <c r="AR60" s="125" t="str">
        <f t="shared" si="13"/>
        <v/>
      </c>
      <c r="AS60" s="131">
        <f t="shared" ca="1" si="14"/>
        <v>41033.865624156002</v>
      </c>
      <c r="AT60" s="290"/>
    </row>
    <row r="61" spans="1:46" x14ac:dyDescent="0.35">
      <c r="A61" s="290"/>
      <c r="B61" s="102" t="s">
        <v>1727</v>
      </c>
      <c r="C61" s="444" t="e">
        <v>#N/A</v>
      </c>
      <c r="D61" s="103" t="s">
        <v>951</v>
      </c>
      <c r="E61" s="103"/>
      <c r="F61" s="103"/>
      <c r="G61" s="103" t="s">
        <v>265</v>
      </c>
      <c r="H61" s="427">
        <v>200</v>
      </c>
      <c r="I61" s="103"/>
      <c r="J61" s="116" t="s">
        <v>2320</v>
      </c>
      <c r="K61" s="104"/>
      <c r="L61" s="415">
        <v>129.70599999999999</v>
      </c>
      <c r="M61" s="138" t="str">
        <f t="shared" si="1"/>
        <v/>
      </c>
      <c r="N61" s="139">
        <f t="shared" si="15"/>
        <v>0</v>
      </c>
      <c r="O61" s="140">
        <f t="shared" si="20"/>
        <v>309.24815556962022</v>
      </c>
      <c r="P61" s="337">
        <f t="shared" si="21"/>
        <v>40111.34126631316</v>
      </c>
      <c r="Q61" s="109">
        <v>1</v>
      </c>
      <c r="R61" s="143">
        <f t="shared" si="22"/>
        <v>40111.34126631316</v>
      </c>
      <c r="S61" s="111">
        <v>0.13</v>
      </c>
      <c r="T61" s="139">
        <f t="shared" si="23"/>
        <v>45325.815630933866</v>
      </c>
      <c r="U61" s="113"/>
      <c r="V61" s="147">
        <f t="shared" si="24"/>
        <v>45325.815630933866</v>
      </c>
      <c r="W61" s="413"/>
      <c r="X61" s="412"/>
      <c r="Y61" s="116" t="s">
        <v>115</v>
      </c>
      <c r="Z61" s="116"/>
      <c r="AA61" s="116"/>
      <c r="AB61" s="116"/>
      <c r="AC61" s="117"/>
      <c r="AD61" s="296"/>
      <c r="AE61" s="124" t="str">
        <f t="shared" si="2"/>
        <v/>
      </c>
      <c r="AF61" s="125">
        <f t="shared" ca="1" si="3"/>
        <v>16150.853740115352</v>
      </c>
      <c r="AG61" s="125" t="str">
        <f t="shared" si="4"/>
        <v/>
      </c>
      <c r="AH61" s="125" t="str">
        <f t="shared" si="5"/>
        <v/>
      </c>
      <c r="AI61" s="125" t="str">
        <f t="shared" si="6"/>
        <v/>
      </c>
      <c r="AJ61" s="126" t="str">
        <f t="shared" si="7"/>
        <v/>
      </c>
      <c r="AK61" s="342">
        <f t="shared" ca="1" si="0"/>
        <v>16150.853740115352</v>
      </c>
      <c r="AL61" s="290"/>
      <c r="AM61" s="124" t="str">
        <f t="shared" si="8"/>
        <v/>
      </c>
      <c r="AN61" s="125">
        <f t="shared" ca="1" si="9"/>
        <v>45325.815630933866</v>
      </c>
      <c r="AO61" s="125" t="str">
        <f t="shared" si="10"/>
        <v/>
      </c>
      <c r="AP61" s="125" t="str">
        <f t="shared" si="11"/>
        <v/>
      </c>
      <c r="AQ61" s="125" t="str">
        <f t="shared" si="12"/>
        <v/>
      </c>
      <c r="AR61" s="125" t="str">
        <f t="shared" si="13"/>
        <v/>
      </c>
      <c r="AS61" s="131">
        <f t="shared" ca="1" si="14"/>
        <v>45325.815630933866</v>
      </c>
      <c r="AT61" s="290"/>
    </row>
    <row r="62" spans="1:46" x14ac:dyDescent="0.35">
      <c r="A62" s="290"/>
      <c r="B62" s="102" t="s">
        <v>1728</v>
      </c>
      <c r="C62" s="444" t="e">
        <v>#N/A</v>
      </c>
      <c r="D62" s="103" t="s">
        <v>951</v>
      </c>
      <c r="E62" s="103"/>
      <c r="F62" s="103"/>
      <c r="G62" s="103" t="s">
        <v>265</v>
      </c>
      <c r="H62" s="427">
        <v>150</v>
      </c>
      <c r="I62" s="103"/>
      <c r="J62" s="116" t="s">
        <v>2322</v>
      </c>
      <c r="K62" s="104"/>
      <c r="L62" s="415">
        <v>186.92400000000001</v>
      </c>
      <c r="M62" s="138" t="str">
        <f t="shared" si="1"/>
        <v/>
      </c>
      <c r="N62" s="139">
        <f t="shared" si="15"/>
        <v>0</v>
      </c>
      <c r="O62" s="140">
        <f t="shared" si="20"/>
        <v>304.4680447848101</v>
      </c>
      <c r="P62" s="337">
        <f t="shared" si="21"/>
        <v>56912.384803355846</v>
      </c>
      <c r="Q62" s="109">
        <v>1</v>
      </c>
      <c r="R62" s="143">
        <f t="shared" si="22"/>
        <v>56912.384803355846</v>
      </c>
      <c r="S62" s="111">
        <v>0.13</v>
      </c>
      <c r="T62" s="139">
        <f t="shared" si="23"/>
        <v>64310.994827792099</v>
      </c>
      <c r="U62" s="113"/>
      <c r="V62" s="147">
        <f t="shared" si="24"/>
        <v>64310.994827792099</v>
      </c>
      <c r="W62" s="413"/>
      <c r="X62" s="412"/>
      <c r="Y62" s="116" t="s">
        <v>115</v>
      </c>
      <c r="Z62" s="116"/>
      <c r="AA62" s="116"/>
      <c r="AB62" s="116"/>
      <c r="AC62" s="117"/>
      <c r="AD62" s="296"/>
      <c r="AE62" s="124" t="str">
        <f t="shared" si="2"/>
        <v/>
      </c>
      <c r="AF62" s="125">
        <f t="shared" ca="1" si="3"/>
        <v>16150.853740115352</v>
      </c>
      <c r="AG62" s="125" t="str">
        <f t="shared" si="4"/>
        <v/>
      </c>
      <c r="AH62" s="125" t="str">
        <f t="shared" si="5"/>
        <v/>
      </c>
      <c r="AI62" s="125" t="str">
        <f t="shared" si="6"/>
        <v/>
      </c>
      <c r="AJ62" s="126" t="str">
        <f t="shared" si="7"/>
        <v/>
      </c>
      <c r="AK62" s="342">
        <f t="shared" ca="1" si="0"/>
        <v>16150.853740115352</v>
      </c>
      <c r="AL62" s="290"/>
      <c r="AM62" s="124" t="str">
        <f t="shared" si="8"/>
        <v/>
      </c>
      <c r="AN62" s="125">
        <f t="shared" ca="1" si="9"/>
        <v>64310.994827792099</v>
      </c>
      <c r="AO62" s="125" t="str">
        <f t="shared" si="10"/>
        <v/>
      </c>
      <c r="AP62" s="125" t="str">
        <f t="shared" si="11"/>
        <v/>
      </c>
      <c r="AQ62" s="125" t="str">
        <f t="shared" si="12"/>
        <v/>
      </c>
      <c r="AR62" s="125" t="str">
        <f t="shared" si="13"/>
        <v/>
      </c>
      <c r="AS62" s="131">
        <f t="shared" ca="1" si="14"/>
        <v>64310.994827792099</v>
      </c>
      <c r="AT62" s="290"/>
    </row>
    <row r="63" spans="1:46" x14ac:dyDescent="0.35">
      <c r="A63" s="290"/>
      <c r="B63" s="102" t="s">
        <v>1729</v>
      </c>
      <c r="C63" s="444" t="e">
        <v>#N/A</v>
      </c>
      <c r="D63" s="103" t="s">
        <v>951</v>
      </c>
      <c r="E63" s="103"/>
      <c r="F63" s="103"/>
      <c r="G63" s="103" t="s">
        <v>265</v>
      </c>
      <c r="H63" s="427">
        <v>150</v>
      </c>
      <c r="I63" s="103"/>
      <c r="J63" s="116" t="s">
        <v>2322</v>
      </c>
      <c r="K63" s="104"/>
      <c r="L63" s="415">
        <v>210.24799999999999</v>
      </c>
      <c r="M63" s="138" t="str">
        <f t="shared" si="1"/>
        <v/>
      </c>
      <c r="N63" s="139">
        <f t="shared" si="15"/>
        <v>0</v>
      </c>
      <c r="O63" s="140">
        <f t="shared" si="20"/>
        <v>304.4680447848101</v>
      </c>
      <c r="P63" s="337">
        <f t="shared" si="21"/>
        <v>64013.79747991675</v>
      </c>
      <c r="Q63" s="109">
        <v>1</v>
      </c>
      <c r="R63" s="143">
        <f t="shared" si="22"/>
        <v>64013.79747991675</v>
      </c>
      <c r="S63" s="111">
        <v>0.13</v>
      </c>
      <c r="T63" s="139">
        <f t="shared" si="23"/>
        <v>72335.591152305919</v>
      </c>
      <c r="U63" s="113"/>
      <c r="V63" s="147">
        <f t="shared" si="24"/>
        <v>72335.591152305919</v>
      </c>
      <c r="W63" s="413"/>
      <c r="X63" s="412"/>
      <c r="Y63" s="116" t="s">
        <v>115</v>
      </c>
      <c r="Z63" s="116"/>
      <c r="AA63" s="116"/>
      <c r="AB63" s="116"/>
      <c r="AC63" s="117"/>
      <c r="AD63" s="296"/>
      <c r="AE63" s="124" t="str">
        <f t="shared" si="2"/>
        <v/>
      </c>
      <c r="AF63" s="125">
        <f t="shared" ca="1" si="3"/>
        <v>16150.853740115352</v>
      </c>
      <c r="AG63" s="125" t="str">
        <f t="shared" si="4"/>
        <v/>
      </c>
      <c r="AH63" s="125" t="str">
        <f t="shared" si="5"/>
        <v/>
      </c>
      <c r="AI63" s="125" t="str">
        <f t="shared" si="6"/>
        <v/>
      </c>
      <c r="AJ63" s="126" t="str">
        <f t="shared" si="7"/>
        <v/>
      </c>
      <c r="AK63" s="342">
        <f t="shared" ca="1" si="0"/>
        <v>16150.853740115352</v>
      </c>
      <c r="AL63" s="290"/>
      <c r="AM63" s="124" t="str">
        <f t="shared" si="8"/>
        <v/>
      </c>
      <c r="AN63" s="125">
        <f t="shared" ca="1" si="9"/>
        <v>72335.591152305919</v>
      </c>
      <c r="AO63" s="125" t="str">
        <f t="shared" si="10"/>
        <v/>
      </c>
      <c r="AP63" s="125" t="str">
        <f t="shared" si="11"/>
        <v/>
      </c>
      <c r="AQ63" s="125" t="str">
        <f t="shared" si="12"/>
        <v/>
      </c>
      <c r="AR63" s="125" t="str">
        <f t="shared" si="13"/>
        <v/>
      </c>
      <c r="AS63" s="131">
        <f t="shared" ca="1" si="14"/>
        <v>72335.591152305919</v>
      </c>
      <c r="AT63" s="290"/>
    </row>
    <row r="64" spans="1:46" x14ac:dyDescent="0.35">
      <c r="A64" s="290"/>
      <c r="B64" s="102" t="s">
        <v>1730</v>
      </c>
      <c r="C64" s="444" t="e">
        <v>#N/A</v>
      </c>
      <c r="D64" s="103" t="s">
        <v>951</v>
      </c>
      <c r="E64" s="103"/>
      <c r="F64" s="103"/>
      <c r="G64" s="103" t="s">
        <v>265</v>
      </c>
      <c r="H64" s="427">
        <v>150</v>
      </c>
      <c r="I64" s="103"/>
      <c r="J64" s="116" t="s">
        <v>2322</v>
      </c>
      <c r="K64" s="104"/>
      <c r="L64" s="415">
        <v>99.891499999999994</v>
      </c>
      <c r="M64" s="138" t="str">
        <f t="shared" si="1"/>
        <v/>
      </c>
      <c r="N64" s="139">
        <f t="shared" si="15"/>
        <v>0</v>
      </c>
      <c r="O64" s="140">
        <f t="shared" si="20"/>
        <v>304.4680447848101</v>
      </c>
      <c r="P64" s="337">
        <f t="shared" si="21"/>
        <v>30413.769695621857</v>
      </c>
      <c r="Q64" s="109">
        <v>1</v>
      </c>
      <c r="R64" s="143">
        <f t="shared" si="22"/>
        <v>30413.769695621857</v>
      </c>
      <c r="S64" s="111">
        <v>0.13</v>
      </c>
      <c r="T64" s="139">
        <f t="shared" si="23"/>
        <v>34367.559756052695</v>
      </c>
      <c r="U64" s="113"/>
      <c r="V64" s="147">
        <f t="shared" si="24"/>
        <v>34367.559756052695</v>
      </c>
      <c r="W64" s="413"/>
      <c r="X64" s="412"/>
      <c r="Y64" s="116" t="s">
        <v>115</v>
      </c>
      <c r="Z64" s="116"/>
      <c r="AA64" s="116"/>
      <c r="AB64" s="116"/>
      <c r="AC64" s="117"/>
      <c r="AD64" s="296"/>
      <c r="AE64" s="124" t="str">
        <f t="shared" si="2"/>
        <v/>
      </c>
      <c r="AF64" s="125">
        <f t="shared" ca="1" si="3"/>
        <v>16150.853740115352</v>
      </c>
      <c r="AG64" s="125" t="str">
        <f t="shared" si="4"/>
        <v/>
      </c>
      <c r="AH64" s="125" t="str">
        <f t="shared" si="5"/>
        <v/>
      </c>
      <c r="AI64" s="125" t="str">
        <f t="shared" si="6"/>
        <v/>
      </c>
      <c r="AJ64" s="126" t="str">
        <f t="shared" si="7"/>
        <v/>
      </c>
      <c r="AK64" s="342">
        <f t="shared" ca="1" si="0"/>
        <v>16150.853740115352</v>
      </c>
      <c r="AL64" s="290"/>
      <c r="AM64" s="124" t="str">
        <f t="shared" si="8"/>
        <v/>
      </c>
      <c r="AN64" s="125">
        <f t="shared" ca="1" si="9"/>
        <v>34367.559756052695</v>
      </c>
      <c r="AO64" s="125" t="str">
        <f t="shared" si="10"/>
        <v/>
      </c>
      <c r="AP64" s="125" t="str">
        <f t="shared" si="11"/>
        <v/>
      </c>
      <c r="AQ64" s="125" t="str">
        <f t="shared" si="12"/>
        <v/>
      </c>
      <c r="AR64" s="125" t="str">
        <f t="shared" si="13"/>
        <v/>
      </c>
      <c r="AS64" s="131">
        <f t="shared" ca="1" si="14"/>
        <v>34367.559756052695</v>
      </c>
      <c r="AT64" s="290"/>
    </row>
    <row r="65" spans="1:46" x14ac:dyDescent="0.35">
      <c r="A65" s="290"/>
      <c r="B65" s="102" t="s">
        <v>1731</v>
      </c>
      <c r="C65" s="444" t="e">
        <v>#N/A</v>
      </c>
      <c r="D65" s="103" t="s">
        <v>951</v>
      </c>
      <c r="E65" s="103"/>
      <c r="F65" s="103"/>
      <c r="G65" s="103" t="s">
        <v>265</v>
      </c>
      <c r="H65" s="427">
        <v>150</v>
      </c>
      <c r="I65" s="103"/>
      <c r="J65" s="116" t="s">
        <v>2322</v>
      </c>
      <c r="K65" s="104"/>
      <c r="L65" s="415">
        <v>22.007899999999999</v>
      </c>
      <c r="M65" s="138" t="str">
        <f t="shared" si="1"/>
        <v/>
      </c>
      <c r="N65" s="139">
        <f t="shared" si="15"/>
        <v>0</v>
      </c>
      <c r="O65" s="140">
        <f t="shared" si="20"/>
        <v>304.4680447848101</v>
      </c>
      <c r="P65" s="337">
        <f t="shared" si="21"/>
        <v>6700.7022828196223</v>
      </c>
      <c r="Q65" s="109">
        <v>1</v>
      </c>
      <c r="R65" s="143">
        <f t="shared" si="22"/>
        <v>6700.7022828196223</v>
      </c>
      <c r="S65" s="111">
        <v>0.13</v>
      </c>
      <c r="T65" s="139">
        <f t="shared" si="23"/>
        <v>7571.7935795861722</v>
      </c>
      <c r="U65" s="113"/>
      <c r="V65" s="147">
        <f t="shared" si="24"/>
        <v>7571.7935795861722</v>
      </c>
      <c r="W65" s="413"/>
      <c r="X65" s="412"/>
      <c r="Y65" s="116" t="s">
        <v>115</v>
      </c>
      <c r="Z65" s="116"/>
      <c r="AA65" s="116"/>
      <c r="AB65" s="116"/>
      <c r="AC65" s="117"/>
      <c r="AD65" s="296"/>
      <c r="AE65" s="124" t="str">
        <f t="shared" si="2"/>
        <v/>
      </c>
      <c r="AF65" s="125">
        <f t="shared" ca="1" si="3"/>
        <v>16150.853740115352</v>
      </c>
      <c r="AG65" s="125" t="str">
        <f t="shared" si="4"/>
        <v/>
      </c>
      <c r="AH65" s="125" t="str">
        <f t="shared" si="5"/>
        <v/>
      </c>
      <c r="AI65" s="125" t="str">
        <f t="shared" si="6"/>
        <v/>
      </c>
      <c r="AJ65" s="126" t="str">
        <f t="shared" si="7"/>
        <v/>
      </c>
      <c r="AK65" s="342">
        <f t="shared" ca="1" si="0"/>
        <v>16150.853740115352</v>
      </c>
      <c r="AL65" s="290"/>
      <c r="AM65" s="124" t="str">
        <f t="shared" si="8"/>
        <v/>
      </c>
      <c r="AN65" s="125">
        <f t="shared" ca="1" si="9"/>
        <v>7571.7935795861722</v>
      </c>
      <c r="AO65" s="125" t="str">
        <f t="shared" si="10"/>
        <v/>
      </c>
      <c r="AP65" s="125" t="str">
        <f t="shared" si="11"/>
        <v/>
      </c>
      <c r="AQ65" s="125" t="str">
        <f t="shared" si="12"/>
        <v/>
      </c>
      <c r="AR65" s="125" t="str">
        <f t="shared" si="13"/>
        <v/>
      </c>
      <c r="AS65" s="131">
        <f t="shared" ca="1" si="14"/>
        <v>7571.7935795861722</v>
      </c>
      <c r="AT65" s="290"/>
    </row>
    <row r="66" spans="1:46" x14ac:dyDescent="0.35">
      <c r="A66" s="290"/>
      <c r="B66" s="102" t="s">
        <v>1732</v>
      </c>
      <c r="C66" s="444" t="e">
        <v>#N/A</v>
      </c>
      <c r="D66" s="103" t="s">
        <v>951</v>
      </c>
      <c r="E66" s="103"/>
      <c r="F66" s="103"/>
      <c r="G66" s="103" t="s">
        <v>265</v>
      </c>
      <c r="H66" s="427">
        <v>150</v>
      </c>
      <c r="I66" s="103"/>
      <c r="J66" s="116" t="s">
        <v>2322</v>
      </c>
      <c r="K66" s="104"/>
      <c r="L66" s="415">
        <v>136.07300000000001</v>
      </c>
      <c r="M66" s="138" t="str">
        <f t="shared" si="1"/>
        <v/>
      </c>
      <c r="N66" s="139">
        <f t="shared" si="15"/>
        <v>0</v>
      </c>
      <c r="O66" s="140">
        <f t="shared" si="20"/>
        <v>304.4680447848101</v>
      </c>
      <c r="P66" s="337">
        <f t="shared" si="21"/>
        <v>41429.880258003468</v>
      </c>
      <c r="Q66" s="109">
        <v>1</v>
      </c>
      <c r="R66" s="143">
        <f t="shared" si="22"/>
        <v>41429.880258003468</v>
      </c>
      <c r="S66" s="111">
        <v>0.13</v>
      </c>
      <c r="T66" s="139">
        <f t="shared" si="23"/>
        <v>46815.764691543911</v>
      </c>
      <c r="U66" s="113"/>
      <c r="V66" s="147">
        <f t="shared" si="24"/>
        <v>46815.764691543911</v>
      </c>
      <c r="W66" s="413"/>
      <c r="X66" s="412"/>
      <c r="Y66" s="116" t="s">
        <v>115</v>
      </c>
      <c r="Z66" s="116"/>
      <c r="AA66" s="116"/>
      <c r="AB66" s="116"/>
      <c r="AC66" s="117"/>
      <c r="AD66" s="296"/>
      <c r="AE66" s="124" t="str">
        <f t="shared" si="2"/>
        <v/>
      </c>
      <c r="AF66" s="125">
        <f t="shared" ca="1" si="3"/>
        <v>16150.853740115352</v>
      </c>
      <c r="AG66" s="125" t="str">
        <f t="shared" si="4"/>
        <v/>
      </c>
      <c r="AH66" s="125" t="str">
        <f t="shared" si="5"/>
        <v/>
      </c>
      <c r="AI66" s="125" t="str">
        <f t="shared" si="6"/>
        <v/>
      </c>
      <c r="AJ66" s="126" t="str">
        <f t="shared" si="7"/>
        <v/>
      </c>
      <c r="AK66" s="342">
        <f t="shared" ca="1" si="0"/>
        <v>16150.853740115352</v>
      </c>
      <c r="AL66" s="290"/>
      <c r="AM66" s="124" t="str">
        <f t="shared" si="8"/>
        <v/>
      </c>
      <c r="AN66" s="125">
        <f t="shared" ca="1" si="9"/>
        <v>46815.764691543911</v>
      </c>
      <c r="AO66" s="125" t="str">
        <f t="shared" si="10"/>
        <v/>
      </c>
      <c r="AP66" s="125" t="str">
        <f t="shared" si="11"/>
        <v/>
      </c>
      <c r="AQ66" s="125" t="str">
        <f t="shared" si="12"/>
        <v/>
      </c>
      <c r="AR66" s="125" t="str">
        <f t="shared" si="13"/>
        <v/>
      </c>
      <c r="AS66" s="131">
        <f t="shared" ca="1" si="14"/>
        <v>46815.764691543911</v>
      </c>
      <c r="AT66" s="290"/>
    </row>
    <row r="67" spans="1:46" x14ac:dyDescent="0.35">
      <c r="A67" s="290"/>
      <c r="B67" s="102" t="s">
        <v>1733</v>
      </c>
      <c r="C67" s="444" t="e">
        <v>#N/A</v>
      </c>
      <c r="D67" s="103" t="s">
        <v>951</v>
      </c>
      <c r="E67" s="103"/>
      <c r="F67" s="103"/>
      <c r="G67" s="103" t="s">
        <v>265</v>
      </c>
      <c r="H67" s="427">
        <v>150</v>
      </c>
      <c r="I67" s="103"/>
      <c r="J67" s="116" t="s">
        <v>2322</v>
      </c>
      <c r="K67" s="104"/>
      <c r="L67" s="415">
        <v>16.542899999999999</v>
      </c>
      <c r="M67" s="138" t="str">
        <f t="shared" si="1"/>
        <v/>
      </c>
      <c r="N67" s="139">
        <f t="shared" si="15"/>
        <v>0</v>
      </c>
      <c r="O67" s="140">
        <f t="shared" si="20"/>
        <v>304.4680447848101</v>
      </c>
      <c r="P67" s="337">
        <f t="shared" si="21"/>
        <v>5036.7844180706352</v>
      </c>
      <c r="Q67" s="109">
        <v>1</v>
      </c>
      <c r="R67" s="143">
        <f t="shared" si="22"/>
        <v>5036.7844180706352</v>
      </c>
      <c r="S67" s="111">
        <v>0.13</v>
      </c>
      <c r="T67" s="139">
        <f t="shared" si="23"/>
        <v>5691.566392419817</v>
      </c>
      <c r="U67" s="113"/>
      <c r="V67" s="147">
        <f t="shared" si="24"/>
        <v>5691.566392419817</v>
      </c>
      <c r="W67" s="413"/>
      <c r="X67" s="412"/>
      <c r="Y67" s="116" t="s">
        <v>115</v>
      </c>
      <c r="Z67" s="116"/>
      <c r="AA67" s="116"/>
      <c r="AB67" s="116"/>
      <c r="AC67" s="117"/>
      <c r="AD67" s="296"/>
      <c r="AE67" s="124" t="str">
        <f t="shared" si="2"/>
        <v/>
      </c>
      <c r="AF67" s="125">
        <f t="shared" ca="1" si="3"/>
        <v>16150.853740115352</v>
      </c>
      <c r="AG67" s="125" t="str">
        <f t="shared" si="4"/>
        <v/>
      </c>
      <c r="AH67" s="125" t="str">
        <f t="shared" si="5"/>
        <v/>
      </c>
      <c r="AI67" s="125" t="str">
        <f t="shared" si="6"/>
        <v/>
      </c>
      <c r="AJ67" s="126" t="str">
        <f t="shared" si="7"/>
        <v/>
      </c>
      <c r="AK67" s="342">
        <f t="shared" ca="1" si="0"/>
        <v>16150.853740115352</v>
      </c>
      <c r="AL67" s="290"/>
      <c r="AM67" s="124" t="str">
        <f t="shared" si="8"/>
        <v/>
      </c>
      <c r="AN67" s="125">
        <f t="shared" ca="1" si="9"/>
        <v>5691.566392419817</v>
      </c>
      <c r="AO67" s="125" t="str">
        <f t="shared" si="10"/>
        <v/>
      </c>
      <c r="AP67" s="125" t="str">
        <f t="shared" si="11"/>
        <v/>
      </c>
      <c r="AQ67" s="125" t="str">
        <f t="shared" si="12"/>
        <v/>
      </c>
      <c r="AR67" s="125" t="str">
        <f t="shared" si="13"/>
        <v/>
      </c>
      <c r="AS67" s="131">
        <f t="shared" ca="1" si="14"/>
        <v>5691.566392419817</v>
      </c>
      <c r="AT67" s="290"/>
    </row>
    <row r="68" spans="1:46" x14ac:dyDescent="0.35">
      <c r="A68" s="290"/>
      <c r="B68" s="102" t="s">
        <v>1734</v>
      </c>
      <c r="C68" s="444" t="e">
        <v>#N/A</v>
      </c>
      <c r="D68" s="103" t="s">
        <v>951</v>
      </c>
      <c r="E68" s="103"/>
      <c r="F68" s="103"/>
      <c r="G68" s="103" t="s">
        <v>265</v>
      </c>
      <c r="H68" s="427">
        <v>200</v>
      </c>
      <c r="I68" s="103"/>
      <c r="J68" s="116" t="s">
        <v>2320</v>
      </c>
      <c r="K68" s="104"/>
      <c r="L68" s="415">
        <v>226.14400000000001</v>
      </c>
      <c r="M68" s="138" t="str">
        <f t="shared" si="1"/>
        <v/>
      </c>
      <c r="N68" s="139">
        <f t="shared" si="15"/>
        <v>0</v>
      </c>
      <c r="O68" s="140">
        <f t="shared" si="20"/>
        <v>309.24815556962022</v>
      </c>
      <c r="P68" s="337">
        <f t="shared" si="21"/>
        <v>69934.614893136197</v>
      </c>
      <c r="Q68" s="109">
        <v>1</v>
      </c>
      <c r="R68" s="143">
        <f t="shared" si="22"/>
        <v>69934.614893136197</v>
      </c>
      <c r="S68" s="111">
        <v>0.13</v>
      </c>
      <c r="T68" s="139">
        <f t="shared" si="23"/>
        <v>79026.114829243888</v>
      </c>
      <c r="U68" s="113"/>
      <c r="V68" s="147">
        <f t="shared" si="24"/>
        <v>79026.114829243888</v>
      </c>
      <c r="W68" s="413"/>
      <c r="X68" s="412"/>
      <c r="Y68" s="116" t="s">
        <v>115</v>
      </c>
      <c r="Z68" s="116"/>
      <c r="AA68" s="116"/>
      <c r="AB68" s="116"/>
      <c r="AC68" s="117"/>
      <c r="AD68" s="296"/>
      <c r="AE68" s="124" t="str">
        <f t="shared" si="2"/>
        <v/>
      </c>
      <c r="AF68" s="125">
        <f t="shared" ca="1" si="3"/>
        <v>16150.853740115352</v>
      </c>
      <c r="AG68" s="125" t="str">
        <f t="shared" si="4"/>
        <v/>
      </c>
      <c r="AH68" s="125" t="str">
        <f t="shared" si="5"/>
        <v/>
      </c>
      <c r="AI68" s="125" t="str">
        <f t="shared" si="6"/>
        <v/>
      </c>
      <c r="AJ68" s="126" t="str">
        <f t="shared" si="7"/>
        <v/>
      </c>
      <c r="AK68" s="342">
        <f t="shared" ca="1" si="0"/>
        <v>16150.853740115352</v>
      </c>
      <c r="AL68" s="290"/>
      <c r="AM68" s="124" t="str">
        <f t="shared" si="8"/>
        <v/>
      </c>
      <c r="AN68" s="125">
        <f t="shared" ca="1" si="9"/>
        <v>79026.114829243888</v>
      </c>
      <c r="AO68" s="125" t="str">
        <f t="shared" si="10"/>
        <v/>
      </c>
      <c r="AP68" s="125" t="str">
        <f t="shared" si="11"/>
        <v/>
      </c>
      <c r="AQ68" s="125" t="str">
        <f t="shared" si="12"/>
        <v/>
      </c>
      <c r="AR68" s="125" t="str">
        <f t="shared" si="13"/>
        <v/>
      </c>
      <c r="AS68" s="131">
        <f t="shared" ca="1" si="14"/>
        <v>79026.114829243888</v>
      </c>
      <c r="AT68" s="290"/>
    </row>
    <row r="69" spans="1:46" x14ac:dyDescent="0.35">
      <c r="A69" s="290"/>
      <c r="B69" s="102" t="s">
        <v>1735</v>
      </c>
      <c r="C69" s="444" t="e">
        <v>#N/A</v>
      </c>
      <c r="D69" s="103" t="s">
        <v>951</v>
      </c>
      <c r="E69" s="103"/>
      <c r="F69" s="103"/>
      <c r="G69" s="103" t="s">
        <v>1035</v>
      </c>
      <c r="H69" s="427">
        <v>0</v>
      </c>
      <c r="I69" s="103"/>
      <c r="J69" s="116" t="s">
        <v>2323</v>
      </c>
      <c r="K69" s="104"/>
      <c r="L69" s="415">
        <v>351.74</v>
      </c>
      <c r="M69" s="138" t="str">
        <f t="shared" si="1"/>
        <v/>
      </c>
      <c r="N69" s="139">
        <f t="shared" si="15"/>
        <v>0</v>
      </c>
      <c r="O69" s="140">
        <f t="shared" si="20"/>
        <v>309.24815556962022</v>
      </c>
      <c r="P69" s="337">
        <f t="shared" si="21"/>
        <v>108774.94624005823</v>
      </c>
      <c r="Q69" s="109">
        <v>1</v>
      </c>
      <c r="R69" s="143">
        <f t="shared" si="22"/>
        <v>108774.94624005823</v>
      </c>
      <c r="S69" s="111">
        <v>0.13</v>
      </c>
      <c r="T69" s="139">
        <f t="shared" si="23"/>
        <v>122915.68925126578</v>
      </c>
      <c r="U69" s="113"/>
      <c r="V69" s="147">
        <f t="shared" si="24"/>
        <v>122915.68925126578</v>
      </c>
      <c r="W69" s="413"/>
      <c r="X69" s="412" t="s">
        <v>115</v>
      </c>
      <c r="Y69" s="116"/>
      <c r="Z69" s="116"/>
      <c r="AA69" s="116"/>
      <c r="AB69" s="116"/>
      <c r="AC69" s="117"/>
      <c r="AD69" s="296"/>
      <c r="AE69" s="124">
        <f t="shared" ca="1" si="2"/>
        <v>5850.3942245947292</v>
      </c>
      <c r="AF69" s="125" t="str">
        <f t="shared" si="3"/>
        <v/>
      </c>
      <c r="AG69" s="125" t="str">
        <f t="shared" si="4"/>
        <v/>
      </c>
      <c r="AH69" s="125" t="str">
        <f t="shared" si="5"/>
        <v/>
      </c>
      <c r="AI69" s="125" t="str">
        <f t="shared" si="6"/>
        <v/>
      </c>
      <c r="AJ69" s="126" t="str">
        <f t="shared" si="7"/>
        <v/>
      </c>
      <c r="AK69" s="342">
        <f t="shared" ca="1" si="0"/>
        <v>5850.3942245947292</v>
      </c>
      <c r="AL69" s="290"/>
      <c r="AM69" s="124">
        <f t="shared" ca="1" si="8"/>
        <v>122915.68925126578</v>
      </c>
      <c r="AN69" s="125" t="str">
        <f t="shared" si="9"/>
        <v/>
      </c>
      <c r="AO69" s="125" t="str">
        <f t="shared" si="10"/>
        <v/>
      </c>
      <c r="AP69" s="125" t="str">
        <f t="shared" si="11"/>
        <v/>
      </c>
      <c r="AQ69" s="125" t="str">
        <f t="shared" si="12"/>
        <v/>
      </c>
      <c r="AR69" s="125" t="str">
        <f t="shared" si="13"/>
        <v/>
      </c>
      <c r="AS69" s="131">
        <f t="shared" ca="1" si="14"/>
        <v>122915.68925126578</v>
      </c>
      <c r="AT69" s="290"/>
    </row>
    <row r="70" spans="1:46" x14ac:dyDescent="0.35">
      <c r="A70" s="290"/>
      <c r="B70" s="102" t="s">
        <v>1736</v>
      </c>
      <c r="C70" s="444" t="e">
        <v>#N/A</v>
      </c>
      <c r="D70" s="103" t="s">
        <v>951</v>
      </c>
      <c r="E70" s="103"/>
      <c r="F70" s="103"/>
      <c r="G70" s="103" t="s">
        <v>1035</v>
      </c>
      <c r="H70" s="427">
        <v>0</v>
      </c>
      <c r="I70" s="103"/>
      <c r="J70" s="116" t="s">
        <v>2323</v>
      </c>
      <c r="K70" s="104"/>
      <c r="L70" s="415">
        <v>159.48099999999999</v>
      </c>
      <c r="M70" s="138" t="str">
        <f t="shared" si="1"/>
        <v/>
      </c>
      <c r="N70" s="139">
        <f t="shared" si="15"/>
        <v>0</v>
      </c>
      <c r="O70" s="140">
        <f t="shared" si="20"/>
        <v>309.24815556962022</v>
      </c>
      <c r="P70" s="337">
        <f t="shared" si="21"/>
        <v>49319.205098398605</v>
      </c>
      <c r="Q70" s="109">
        <v>1</v>
      </c>
      <c r="R70" s="143">
        <f t="shared" si="22"/>
        <v>49319.205098398605</v>
      </c>
      <c r="S70" s="111">
        <v>0.13</v>
      </c>
      <c r="T70" s="139">
        <f t="shared" si="23"/>
        <v>55730.701761190416</v>
      </c>
      <c r="U70" s="113"/>
      <c r="V70" s="147">
        <f t="shared" si="24"/>
        <v>55730.701761190416</v>
      </c>
      <c r="W70" s="413"/>
      <c r="X70" s="412" t="s">
        <v>115</v>
      </c>
      <c r="Y70" s="116"/>
      <c r="Z70" s="116"/>
      <c r="AA70" s="116"/>
      <c r="AB70" s="116"/>
      <c r="AC70" s="117"/>
      <c r="AD70" s="296"/>
      <c r="AE70" s="124">
        <f t="shared" ca="1" si="2"/>
        <v>5850.3942245947292</v>
      </c>
      <c r="AF70" s="125" t="str">
        <f t="shared" si="3"/>
        <v/>
      </c>
      <c r="AG70" s="125" t="str">
        <f t="shared" si="4"/>
        <v/>
      </c>
      <c r="AH70" s="125" t="str">
        <f t="shared" si="5"/>
        <v/>
      </c>
      <c r="AI70" s="125" t="str">
        <f t="shared" si="6"/>
        <v/>
      </c>
      <c r="AJ70" s="126" t="str">
        <f t="shared" si="7"/>
        <v/>
      </c>
      <c r="AK70" s="342">
        <f t="shared" ca="1" si="0"/>
        <v>5850.3942245947292</v>
      </c>
      <c r="AL70" s="290"/>
      <c r="AM70" s="124">
        <f t="shared" ca="1" si="8"/>
        <v>55730.701761190423</v>
      </c>
      <c r="AN70" s="125" t="str">
        <f t="shared" si="9"/>
        <v/>
      </c>
      <c r="AO70" s="125" t="str">
        <f t="shared" si="10"/>
        <v/>
      </c>
      <c r="AP70" s="125" t="str">
        <f t="shared" si="11"/>
        <v/>
      </c>
      <c r="AQ70" s="125" t="str">
        <f t="shared" si="12"/>
        <v/>
      </c>
      <c r="AR70" s="125" t="str">
        <f t="shared" si="13"/>
        <v/>
      </c>
      <c r="AS70" s="131">
        <f t="shared" ca="1" si="14"/>
        <v>55730.701761190423</v>
      </c>
      <c r="AT70" s="290"/>
    </row>
    <row r="71" spans="1:46" x14ac:dyDescent="0.35">
      <c r="A71" s="290"/>
      <c r="B71" s="102" t="s">
        <v>1737</v>
      </c>
      <c r="C71" s="444" t="e">
        <v>#N/A</v>
      </c>
      <c r="D71" s="103" t="s">
        <v>951</v>
      </c>
      <c r="E71" s="103"/>
      <c r="F71" s="103"/>
      <c r="G71" s="103" t="s">
        <v>1035</v>
      </c>
      <c r="H71" s="427">
        <v>0</v>
      </c>
      <c r="I71" s="103"/>
      <c r="J71" s="116" t="s">
        <v>2323</v>
      </c>
      <c r="K71" s="104"/>
      <c r="L71" s="415">
        <v>164.899</v>
      </c>
      <c r="M71" s="138" t="str">
        <f t="shared" si="1"/>
        <v/>
      </c>
      <c r="N71" s="139">
        <f t="shared" si="15"/>
        <v>0</v>
      </c>
      <c r="O71" s="140">
        <f t="shared" si="20"/>
        <v>309.24815556962022</v>
      </c>
      <c r="P71" s="337">
        <f t="shared" si="21"/>
        <v>50994.711605274802</v>
      </c>
      <c r="Q71" s="109">
        <v>1</v>
      </c>
      <c r="R71" s="143">
        <f t="shared" si="22"/>
        <v>50994.711605274802</v>
      </c>
      <c r="S71" s="111">
        <v>0.13</v>
      </c>
      <c r="T71" s="139">
        <f t="shared" si="23"/>
        <v>57624.02411396052</v>
      </c>
      <c r="U71" s="113"/>
      <c r="V71" s="147">
        <f t="shared" si="24"/>
        <v>57624.02411396052</v>
      </c>
      <c r="W71" s="413"/>
      <c r="X71" s="412" t="s">
        <v>115</v>
      </c>
      <c r="Y71" s="116"/>
      <c r="Z71" s="116"/>
      <c r="AA71" s="116"/>
      <c r="AB71" s="116"/>
      <c r="AC71" s="117"/>
      <c r="AD71" s="296"/>
      <c r="AE71" s="124">
        <f t="shared" ca="1" si="2"/>
        <v>5850.3942245947292</v>
      </c>
      <c r="AF71" s="125" t="str">
        <f t="shared" si="3"/>
        <v/>
      </c>
      <c r="AG71" s="125" t="str">
        <f t="shared" si="4"/>
        <v/>
      </c>
      <c r="AH71" s="125" t="str">
        <f t="shared" si="5"/>
        <v/>
      </c>
      <c r="AI71" s="125" t="str">
        <f t="shared" si="6"/>
        <v/>
      </c>
      <c r="AJ71" s="126" t="str">
        <f t="shared" si="7"/>
        <v/>
      </c>
      <c r="AK71" s="342">
        <f t="shared" ref="AK71:AK134" ca="1" si="25">SUM(AE71:AJ71)</f>
        <v>5850.3942245947292</v>
      </c>
      <c r="AL71" s="290"/>
      <c r="AM71" s="124">
        <f t="shared" ca="1" si="8"/>
        <v>57624.024113960513</v>
      </c>
      <c r="AN71" s="125" t="str">
        <f t="shared" si="9"/>
        <v/>
      </c>
      <c r="AO71" s="125" t="str">
        <f t="shared" si="10"/>
        <v/>
      </c>
      <c r="AP71" s="125" t="str">
        <f t="shared" si="11"/>
        <v/>
      </c>
      <c r="AQ71" s="125" t="str">
        <f t="shared" si="12"/>
        <v/>
      </c>
      <c r="AR71" s="125" t="str">
        <f t="shared" si="13"/>
        <v/>
      </c>
      <c r="AS71" s="131">
        <f t="shared" ca="1" si="14"/>
        <v>57624.024113960513</v>
      </c>
      <c r="AT71" s="290"/>
    </row>
    <row r="72" spans="1:46" x14ac:dyDescent="0.35">
      <c r="A72" s="290"/>
      <c r="B72" s="102" t="s">
        <v>1738</v>
      </c>
      <c r="C72" s="444" t="e">
        <v>#N/A</v>
      </c>
      <c r="D72" s="103" t="s">
        <v>951</v>
      </c>
      <c r="E72" s="103"/>
      <c r="F72" s="103"/>
      <c r="G72" s="103" t="s">
        <v>1035</v>
      </c>
      <c r="H72" s="427">
        <v>0</v>
      </c>
      <c r="I72" s="103"/>
      <c r="J72" s="116" t="s">
        <v>2323</v>
      </c>
      <c r="K72" s="104"/>
      <c r="L72" s="415">
        <v>168.33</v>
      </c>
      <c r="M72" s="138" t="str">
        <f t="shared" si="1"/>
        <v/>
      </c>
      <c r="N72" s="139">
        <f t="shared" si="15"/>
        <v>0</v>
      </c>
      <c r="O72" s="140">
        <f t="shared" si="20"/>
        <v>309.24815556962022</v>
      </c>
      <c r="P72" s="337">
        <f t="shared" si="21"/>
        <v>52055.742027034175</v>
      </c>
      <c r="Q72" s="109">
        <v>1</v>
      </c>
      <c r="R72" s="143">
        <f t="shared" si="22"/>
        <v>52055.742027034175</v>
      </c>
      <c r="S72" s="111">
        <v>0.13</v>
      </c>
      <c r="T72" s="139">
        <f t="shared" si="23"/>
        <v>58822.988490548611</v>
      </c>
      <c r="U72" s="113"/>
      <c r="V72" s="147">
        <f t="shared" si="24"/>
        <v>58822.988490548611</v>
      </c>
      <c r="W72" s="413"/>
      <c r="X72" s="412" t="s">
        <v>115</v>
      </c>
      <c r="Y72" s="116"/>
      <c r="Z72" s="116"/>
      <c r="AA72" s="116"/>
      <c r="AB72" s="116"/>
      <c r="AC72" s="117"/>
      <c r="AD72" s="296"/>
      <c r="AE72" s="124">
        <f t="shared" ref="AE72:AE135" ca="1" si="26">IF(X72="","",AE$8)</f>
        <v>5850.3942245947292</v>
      </c>
      <c r="AF72" s="125" t="str">
        <f t="shared" ref="AF72:AF135" si="27">IF(Y72="","",AF$8)</f>
        <v/>
      </c>
      <c r="AG72" s="125" t="str">
        <f t="shared" ref="AG72:AG135" si="28">IF(Z72="","",AG$8)</f>
        <v/>
      </c>
      <c r="AH72" s="125" t="str">
        <f t="shared" ref="AH72:AH135" si="29">IF(AA72="","",AH$8)</f>
        <v/>
      </c>
      <c r="AI72" s="125" t="str">
        <f t="shared" ref="AI72:AI135" si="30">IF(AB72="","",AI$8)</f>
        <v/>
      </c>
      <c r="AJ72" s="126" t="str">
        <f t="shared" ref="AJ72:AJ135" si="31">IF(AC72="","",AJ$8)</f>
        <v/>
      </c>
      <c r="AK72" s="342">
        <f t="shared" ca="1" si="25"/>
        <v>5850.3942245947292</v>
      </c>
      <c r="AL72" s="290"/>
      <c r="AM72" s="124">
        <f t="shared" ref="AM72:AM135" ca="1" si="32">IF(X72="","",IFERROR(X72*$V72,$V72/$AK72*AE72))</f>
        <v>58822.988490548603</v>
      </c>
      <c r="AN72" s="125" t="str">
        <f t="shared" ref="AN72:AN135" si="33">IF(Y72="","",IFERROR(Y72*$V72,$V72/$AK72*AF72))</f>
        <v/>
      </c>
      <c r="AO72" s="125" t="str">
        <f t="shared" ref="AO72:AP135" si="34">IF(Z72="","",IFERROR(Z72*$V72,$V72/$AK72*AG72))</f>
        <v/>
      </c>
      <c r="AP72" s="125" t="str">
        <f t="shared" si="11"/>
        <v/>
      </c>
      <c r="AQ72" s="125" t="str">
        <f t="shared" ref="AQ72:AQ135" si="35">IF(AB72="","",IFERROR(AB72*$V72,$V72/$AK72*AI72))</f>
        <v/>
      </c>
      <c r="AR72" s="125" t="str">
        <f t="shared" ref="AR72:AR135" si="36">IF(AC72="","",IFERROR(AC72*$V72,$V72/$AK72*AJ72))</f>
        <v/>
      </c>
      <c r="AS72" s="131">
        <f t="shared" ref="AS72:AS135" ca="1" si="37">SUM(AM72:AR72)</f>
        <v>58822.988490548603</v>
      </c>
      <c r="AT72" s="290"/>
    </row>
    <row r="73" spans="1:46" x14ac:dyDescent="0.35">
      <c r="A73" s="290"/>
      <c r="B73" s="102" t="s">
        <v>1739</v>
      </c>
      <c r="C73" s="444" t="e">
        <v>#N/A</v>
      </c>
      <c r="D73" s="103" t="s">
        <v>951</v>
      </c>
      <c r="E73" s="103"/>
      <c r="F73" s="103"/>
      <c r="G73" s="103" t="s">
        <v>1035</v>
      </c>
      <c r="H73" s="427">
        <v>0</v>
      </c>
      <c r="I73" s="103"/>
      <c r="J73" s="116" t="s">
        <v>2323</v>
      </c>
      <c r="K73" s="104"/>
      <c r="L73" s="415">
        <v>198.446</v>
      </c>
      <c r="M73" s="138" t="str">
        <f t="shared" ref="M73:M136" si="38">IFERROR(VLOOKUP(I73,UR_N2,3,FALSE),"")</f>
        <v/>
      </c>
      <c r="N73" s="139">
        <f t="shared" ref="N73:N136" si="39">IFERROR(M73*K73,0)</f>
        <v>0</v>
      </c>
      <c r="O73" s="140">
        <f t="shared" si="20"/>
        <v>309.24815556962022</v>
      </c>
      <c r="P73" s="337">
        <f t="shared" si="21"/>
        <v>61369.059480168857</v>
      </c>
      <c r="Q73" s="109">
        <v>1</v>
      </c>
      <c r="R73" s="143">
        <f t="shared" si="22"/>
        <v>61369.059480168857</v>
      </c>
      <c r="S73" s="111">
        <v>0.13</v>
      </c>
      <c r="T73" s="139">
        <f t="shared" si="23"/>
        <v>69347.037212590803</v>
      </c>
      <c r="U73" s="113"/>
      <c r="V73" s="147">
        <f t="shared" si="24"/>
        <v>69347.037212590803</v>
      </c>
      <c r="W73" s="413"/>
      <c r="X73" s="412" t="s">
        <v>115</v>
      </c>
      <c r="Y73" s="116"/>
      <c r="Z73" s="116"/>
      <c r="AA73" s="116"/>
      <c r="AB73" s="116"/>
      <c r="AC73" s="117"/>
      <c r="AD73" s="296"/>
      <c r="AE73" s="124">
        <f t="shared" ca="1" si="26"/>
        <v>5850.3942245947292</v>
      </c>
      <c r="AF73" s="125" t="str">
        <f t="shared" si="27"/>
        <v/>
      </c>
      <c r="AG73" s="125" t="str">
        <f t="shared" si="28"/>
        <v/>
      </c>
      <c r="AH73" s="125" t="str">
        <f t="shared" si="29"/>
        <v/>
      </c>
      <c r="AI73" s="125" t="str">
        <f t="shared" si="30"/>
        <v/>
      </c>
      <c r="AJ73" s="126" t="str">
        <f t="shared" si="31"/>
        <v/>
      </c>
      <c r="AK73" s="342">
        <f t="shared" ca="1" si="25"/>
        <v>5850.3942245947292</v>
      </c>
      <c r="AL73" s="290"/>
      <c r="AM73" s="124">
        <f t="shared" ca="1" si="32"/>
        <v>69347.037212590803</v>
      </c>
      <c r="AN73" s="125" t="str">
        <f t="shared" si="33"/>
        <v/>
      </c>
      <c r="AO73" s="125" t="str">
        <f t="shared" si="34"/>
        <v/>
      </c>
      <c r="AP73" s="125" t="str">
        <f t="shared" si="34"/>
        <v/>
      </c>
      <c r="AQ73" s="125" t="str">
        <f t="shared" si="35"/>
        <v/>
      </c>
      <c r="AR73" s="125" t="str">
        <f t="shared" si="36"/>
        <v/>
      </c>
      <c r="AS73" s="131">
        <f t="shared" ca="1" si="37"/>
        <v>69347.037212590803</v>
      </c>
      <c r="AT73" s="290"/>
    </row>
    <row r="74" spans="1:46" x14ac:dyDescent="0.35">
      <c r="A74" s="290"/>
      <c r="B74" s="102" t="s">
        <v>1740</v>
      </c>
      <c r="C74" s="444" t="e">
        <v>#N/A</v>
      </c>
      <c r="D74" s="103" t="s">
        <v>951</v>
      </c>
      <c r="E74" s="103"/>
      <c r="F74" s="103"/>
      <c r="G74" s="103" t="s">
        <v>265</v>
      </c>
      <c r="H74" s="427">
        <v>200</v>
      </c>
      <c r="I74" s="103"/>
      <c r="J74" s="116" t="s">
        <v>2320</v>
      </c>
      <c r="K74" s="104"/>
      <c r="L74" s="415">
        <v>202.27699999999999</v>
      </c>
      <c r="M74" s="138" t="str">
        <f t="shared" si="38"/>
        <v/>
      </c>
      <c r="N74" s="139">
        <f t="shared" si="39"/>
        <v>0</v>
      </c>
      <c r="O74" s="140">
        <f t="shared" si="20"/>
        <v>309.24815556962022</v>
      </c>
      <c r="P74" s="337">
        <f t="shared" si="21"/>
        <v>62553.789164156064</v>
      </c>
      <c r="Q74" s="109">
        <v>1</v>
      </c>
      <c r="R74" s="143">
        <f t="shared" si="22"/>
        <v>62553.789164156064</v>
      </c>
      <c r="S74" s="111">
        <v>0.13</v>
      </c>
      <c r="T74" s="139">
        <f t="shared" si="23"/>
        <v>70685.78175549634</v>
      </c>
      <c r="U74" s="113"/>
      <c r="V74" s="147">
        <f t="shared" si="24"/>
        <v>70685.78175549634</v>
      </c>
      <c r="W74" s="413"/>
      <c r="X74" s="412"/>
      <c r="Y74" s="116" t="s">
        <v>115</v>
      </c>
      <c r="Z74" s="116"/>
      <c r="AA74" s="116"/>
      <c r="AB74" s="116"/>
      <c r="AC74" s="117"/>
      <c r="AD74" s="296"/>
      <c r="AE74" s="124" t="str">
        <f t="shared" si="26"/>
        <v/>
      </c>
      <c r="AF74" s="125">
        <f t="shared" ca="1" si="27"/>
        <v>16150.853740115352</v>
      </c>
      <c r="AG74" s="125" t="str">
        <f t="shared" si="28"/>
        <v/>
      </c>
      <c r="AH74" s="125" t="str">
        <f t="shared" si="29"/>
        <v/>
      </c>
      <c r="AI74" s="125" t="str">
        <f t="shared" si="30"/>
        <v/>
      </c>
      <c r="AJ74" s="126" t="str">
        <f t="shared" si="31"/>
        <v/>
      </c>
      <c r="AK74" s="342">
        <f t="shared" ca="1" si="25"/>
        <v>16150.853740115352</v>
      </c>
      <c r="AL74" s="290"/>
      <c r="AM74" s="124" t="str">
        <f t="shared" si="32"/>
        <v/>
      </c>
      <c r="AN74" s="125">
        <f t="shared" ca="1" si="33"/>
        <v>70685.78175549634</v>
      </c>
      <c r="AO74" s="125" t="str">
        <f t="shared" si="34"/>
        <v/>
      </c>
      <c r="AP74" s="125" t="str">
        <f t="shared" si="34"/>
        <v/>
      </c>
      <c r="AQ74" s="125" t="str">
        <f t="shared" si="35"/>
        <v/>
      </c>
      <c r="AR74" s="125" t="str">
        <f t="shared" si="36"/>
        <v/>
      </c>
      <c r="AS74" s="131">
        <f t="shared" ca="1" si="37"/>
        <v>70685.78175549634</v>
      </c>
      <c r="AT74" s="290"/>
    </row>
    <row r="75" spans="1:46" x14ac:dyDescent="0.35">
      <c r="A75" s="290"/>
      <c r="B75" s="102" t="s">
        <v>1741</v>
      </c>
      <c r="C75" s="444" t="e">
        <v>#N/A</v>
      </c>
      <c r="D75" s="103" t="s">
        <v>951</v>
      </c>
      <c r="E75" s="103"/>
      <c r="F75" s="103"/>
      <c r="G75" s="103" t="s">
        <v>265</v>
      </c>
      <c r="H75" s="427">
        <v>200</v>
      </c>
      <c r="I75" s="103"/>
      <c r="J75" s="116" t="s">
        <v>2320</v>
      </c>
      <c r="K75" s="104"/>
      <c r="L75" s="415">
        <v>205.22900000000001</v>
      </c>
      <c r="M75" s="138" t="str">
        <f t="shared" si="38"/>
        <v/>
      </c>
      <c r="N75" s="139">
        <f t="shared" si="39"/>
        <v>0</v>
      </c>
      <c r="O75" s="140">
        <f t="shared" si="20"/>
        <v>309.24815556962022</v>
      </c>
      <c r="P75" s="337">
        <f t="shared" si="21"/>
        <v>63466.689719397596</v>
      </c>
      <c r="Q75" s="109">
        <v>1</v>
      </c>
      <c r="R75" s="143">
        <f t="shared" si="22"/>
        <v>63466.689719397596</v>
      </c>
      <c r="S75" s="111">
        <v>0.13</v>
      </c>
      <c r="T75" s="139">
        <f t="shared" si="23"/>
        <v>71717.359382919283</v>
      </c>
      <c r="U75" s="113"/>
      <c r="V75" s="147">
        <f t="shared" si="24"/>
        <v>71717.359382919283</v>
      </c>
      <c r="W75" s="413"/>
      <c r="X75" s="412"/>
      <c r="Y75" s="116" t="s">
        <v>115</v>
      </c>
      <c r="Z75" s="116"/>
      <c r="AA75" s="116"/>
      <c r="AB75" s="116"/>
      <c r="AC75" s="117"/>
      <c r="AD75" s="296"/>
      <c r="AE75" s="124" t="str">
        <f t="shared" si="26"/>
        <v/>
      </c>
      <c r="AF75" s="125">
        <f t="shared" ca="1" si="27"/>
        <v>16150.853740115352</v>
      </c>
      <c r="AG75" s="125" t="str">
        <f t="shared" si="28"/>
        <v/>
      </c>
      <c r="AH75" s="125" t="str">
        <f t="shared" si="29"/>
        <v/>
      </c>
      <c r="AI75" s="125" t="str">
        <f t="shared" si="30"/>
        <v/>
      </c>
      <c r="AJ75" s="126" t="str">
        <f t="shared" si="31"/>
        <v/>
      </c>
      <c r="AK75" s="342">
        <f t="shared" ca="1" si="25"/>
        <v>16150.853740115352</v>
      </c>
      <c r="AL75" s="290"/>
      <c r="AM75" s="124" t="str">
        <f t="shared" si="32"/>
        <v/>
      </c>
      <c r="AN75" s="125">
        <f t="shared" ca="1" si="33"/>
        <v>71717.359382919283</v>
      </c>
      <c r="AO75" s="125" t="str">
        <f t="shared" si="34"/>
        <v/>
      </c>
      <c r="AP75" s="125" t="str">
        <f t="shared" si="34"/>
        <v/>
      </c>
      <c r="AQ75" s="125" t="str">
        <f t="shared" si="35"/>
        <v/>
      </c>
      <c r="AR75" s="125" t="str">
        <f t="shared" si="36"/>
        <v/>
      </c>
      <c r="AS75" s="131">
        <f t="shared" ca="1" si="37"/>
        <v>71717.359382919283</v>
      </c>
      <c r="AT75" s="290"/>
    </row>
    <row r="76" spans="1:46" x14ac:dyDescent="0.35">
      <c r="A76" s="290"/>
      <c r="B76" s="102" t="s">
        <v>1742</v>
      </c>
      <c r="C76" s="444" t="e">
        <v>#N/A</v>
      </c>
      <c r="D76" s="103" t="s">
        <v>951</v>
      </c>
      <c r="E76" s="103"/>
      <c r="F76" s="103"/>
      <c r="G76" s="103" t="s">
        <v>265</v>
      </c>
      <c r="H76" s="427">
        <v>200</v>
      </c>
      <c r="I76" s="103"/>
      <c r="J76" s="116" t="s">
        <v>2320</v>
      </c>
      <c r="K76" s="104"/>
      <c r="L76" s="415">
        <v>121.402</v>
      </c>
      <c r="M76" s="138" t="str">
        <f t="shared" si="38"/>
        <v/>
      </c>
      <c r="N76" s="139">
        <f t="shared" si="39"/>
        <v>0</v>
      </c>
      <c r="O76" s="140">
        <f t="shared" si="20"/>
        <v>309.24815556962022</v>
      </c>
      <c r="P76" s="337">
        <f t="shared" si="21"/>
        <v>37543.344582463033</v>
      </c>
      <c r="Q76" s="109">
        <v>1</v>
      </c>
      <c r="R76" s="143">
        <f t="shared" si="22"/>
        <v>37543.344582463033</v>
      </c>
      <c r="S76" s="111">
        <v>0.13</v>
      </c>
      <c r="T76" s="139">
        <f t="shared" si="23"/>
        <v>42423.97937818322</v>
      </c>
      <c r="U76" s="113"/>
      <c r="V76" s="147">
        <f t="shared" si="24"/>
        <v>42423.97937818322</v>
      </c>
      <c r="W76" s="413"/>
      <c r="X76" s="412"/>
      <c r="Y76" s="116" t="s">
        <v>115</v>
      </c>
      <c r="Z76" s="116"/>
      <c r="AA76" s="116"/>
      <c r="AB76" s="116"/>
      <c r="AC76" s="117"/>
      <c r="AD76" s="296"/>
      <c r="AE76" s="124" t="str">
        <f t="shared" si="26"/>
        <v/>
      </c>
      <c r="AF76" s="125">
        <f t="shared" ca="1" si="27"/>
        <v>16150.853740115352</v>
      </c>
      <c r="AG76" s="125" t="str">
        <f t="shared" si="28"/>
        <v/>
      </c>
      <c r="AH76" s="125" t="str">
        <f t="shared" si="29"/>
        <v/>
      </c>
      <c r="AI76" s="125" t="str">
        <f t="shared" si="30"/>
        <v/>
      </c>
      <c r="AJ76" s="126" t="str">
        <f t="shared" si="31"/>
        <v/>
      </c>
      <c r="AK76" s="342">
        <f t="shared" ca="1" si="25"/>
        <v>16150.853740115352</v>
      </c>
      <c r="AL76" s="290"/>
      <c r="AM76" s="124" t="str">
        <f t="shared" si="32"/>
        <v/>
      </c>
      <c r="AN76" s="125">
        <f t="shared" ca="1" si="33"/>
        <v>42423.97937818322</v>
      </c>
      <c r="AO76" s="125" t="str">
        <f t="shared" si="34"/>
        <v/>
      </c>
      <c r="AP76" s="125" t="str">
        <f t="shared" si="34"/>
        <v/>
      </c>
      <c r="AQ76" s="125" t="str">
        <f t="shared" si="35"/>
        <v/>
      </c>
      <c r="AR76" s="125" t="str">
        <f t="shared" si="36"/>
        <v/>
      </c>
      <c r="AS76" s="131">
        <f t="shared" ca="1" si="37"/>
        <v>42423.97937818322</v>
      </c>
      <c r="AT76" s="290"/>
    </row>
    <row r="77" spans="1:46" x14ac:dyDescent="0.35">
      <c r="A77" s="290"/>
      <c r="B77" s="102" t="s">
        <v>1743</v>
      </c>
      <c r="C77" s="444" t="e">
        <v>#N/A</v>
      </c>
      <c r="D77" s="103" t="s">
        <v>951</v>
      </c>
      <c r="E77" s="103"/>
      <c r="F77" s="103"/>
      <c r="G77" s="103" t="s">
        <v>265</v>
      </c>
      <c r="H77" s="427">
        <v>200</v>
      </c>
      <c r="I77" s="103"/>
      <c r="J77" s="116" t="s">
        <v>2320</v>
      </c>
      <c r="K77" s="104"/>
      <c r="L77" s="415">
        <v>141.29900000000001</v>
      </c>
      <c r="M77" s="138" t="str">
        <f t="shared" si="38"/>
        <v/>
      </c>
      <c r="N77" s="139">
        <f t="shared" si="39"/>
        <v>0</v>
      </c>
      <c r="O77" s="140">
        <f t="shared" si="20"/>
        <v>309.24815556962022</v>
      </c>
      <c r="P77" s="337">
        <f t="shared" si="21"/>
        <v>43696.455133831769</v>
      </c>
      <c r="Q77" s="109">
        <v>1</v>
      </c>
      <c r="R77" s="143">
        <f t="shared" si="22"/>
        <v>43696.455133831769</v>
      </c>
      <c r="S77" s="111">
        <v>0.13</v>
      </c>
      <c r="T77" s="139">
        <f t="shared" si="23"/>
        <v>49376.994301229897</v>
      </c>
      <c r="U77" s="113"/>
      <c r="V77" s="147">
        <f t="shared" si="24"/>
        <v>49376.994301229897</v>
      </c>
      <c r="W77" s="413"/>
      <c r="X77" s="412"/>
      <c r="Y77" s="116" t="s">
        <v>115</v>
      </c>
      <c r="Z77" s="116"/>
      <c r="AA77" s="116"/>
      <c r="AB77" s="116"/>
      <c r="AC77" s="117"/>
      <c r="AD77" s="296"/>
      <c r="AE77" s="124" t="str">
        <f t="shared" si="26"/>
        <v/>
      </c>
      <c r="AF77" s="125">
        <f t="shared" ca="1" si="27"/>
        <v>16150.853740115352</v>
      </c>
      <c r="AG77" s="125" t="str">
        <f t="shared" si="28"/>
        <v/>
      </c>
      <c r="AH77" s="125" t="str">
        <f t="shared" si="29"/>
        <v/>
      </c>
      <c r="AI77" s="125" t="str">
        <f t="shared" si="30"/>
        <v/>
      </c>
      <c r="AJ77" s="126" t="str">
        <f t="shared" si="31"/>
        <v/>
      </c>
      <c r="AK77" s="342">
        <f t="shared" ca="1" si="25"/>
        <v>16150.853740115352</v>
      </c>
      <c r="AL77" s="290"/>
      <c r="AM77" s="124" t="str">
        <f t="shared" si="32"/>
        <v/>
      </c>
      <c r="AN77" s="125">
        <f t="shared" ca="1" si="33"/>
        <v>49376.994301229897</v>
      </c>
      <c r="AO77" s="125" t="str">
        <f t="shared" si="34"/>
        <v/>
      </c>
      <c r="AP77" s="125" t="str">
        <f t="shared" si="34"/>
        <v/>
      </c>
      <c r="AQ77" s="125" t="str">
        <f t="shared" si="35"/>
        <v/>
      </c>
      <c r="AR77" s="125" t="str">
        <f t="shared" si="36"/>
        <v/>
      </c>
      <c r="AS77" s="131">
        <f t="shared" ca="1" si="37"/>
        <v>49376.994301229897</v>
      </c>
      <c r="AT77" s="290"/>
    </row>
    <row r="78" spans="1:46" x14ac:dyDescent="0.35">
      <c r="A78" s="290"/>
      <c r="B78" s="102" t="s">
        <v>1744</v>
      </c>
      <c r="C78" s="444" t="e">
        <v>#N/A</v>
      </c>
      <c r="D78" s="103" t="s">
        <v>951</v>
      </c>
      <c r="E78" s="103"/>
      <c r="F78" s="103"/>
      <c r="G78" s="103" t="s">
        <v>1035</v>
      </c>
      <c r="H78" s="427">
        <v>200</v>
      </c>
      <c r="I78" s="103"/>
      <c r="J78" s="116" t="s">
        <v>2324</v>
      </c>
      <c r="K78" s="104"/>
      <c r="L78" s="415">
        <v>120.623</v>
      </c>
      <c r="M78" s="138" t="str">
        <f t="shared" si="38"/>
        <v/>
      </c>
      <c r="N78" s="139">
        <f t="shared" si="39"/>
        <v>0</v>
      </c>
      <c r="O78" s="140">
        <f t="shared" si="20"/>
        <v>309.24815556962022</v>
      </c>
      <c r="P78" s="337">
        <f t="shared" si="21"/>
        <v>37302.440269274302</v>
      </c>
      <c r="Q78" s="109">
        <v>1</v>
      </c>
      <c r="R78" s="143">
        <f t="shared" si="22"/>
        <v>37302.440269274302</v>
      </c>
      <c r="S78" s="111">
        <v>0.13</v>
      </c>
      <c r="T78" s="139">
        <f t="shared" si="23"/>
        <v>42151.757504279958</v>
      </c>
      <c r="U78" s="113"/>
      <c r="V78" s="147">
        <f t="shared" si="24"/>
        <v>42151.757504279958</v>
      </c>
      <c r="W78" s="413"/>
      <c r="X78" s="412"/>
      <c r="Y78" s="116" t="s">
        <v>115</v>
      </c>
      <c r="Z78" s="116"/>
      <c r="AA78" s="116"/>
      <c r="AB78" s="116"/>
      <c r="AC78" s="117"/>
      <c r="AD78" s="296"/>
      <c r="AE78" s="124" t="str">
        <f t="shared" si="26"/>
        <v/>
      </c>
      <c r="AF78" s="125">
        <f t="shared" ca="1" si="27"/>
        <v>16150.853740115352</v>
      </c>
      <c r="AG78" s="125" t="str">
        <f t="shared" si="28"/>
        <v/>
      </c>
      <c r="AH78" s="125" t="str">
        <f t="shared" si="29"/>
        <v/>
      </c>
      <c r="AI78" s="125" t="str">
        <f t="shared" si="30"/>
        <v/>
      </c>
      <c r="AJ78" s="126" t="str">
        <f t="shared" si="31"/>
        <v/>
      </c>
      <c r="AK78" s="342">
        <f t="shared" ca="1" si="25"/>
        <v>16150.853740115352</v>
      </c>
      <c r="AL78" s="290"/>
      <c r="AM78" s="124" t="str">
        <f t="shared" si="32"/>
        <v/>
      </c>
      <c r="AN78" s="125">
        <f t="shared" ca="1" si="33"/>
        <v>42151.757504279958</v>
      </c>
      <c r="AO78" s="125" t="str">
        <f t="shared" si="34"/>
        <v/>
      </c>
      <c r="AP78" s="125" t="str">
        <f t="shared" si="34"/>
        <v/>
      </c>
      <c r="AQ78" s="125" t="str">
        <f t="shared" si="35"/>
        <v/>
      </c>
      <c r="AR78" s="125" t="str">
        <f t="shared" si="36"/>
        <v/>
      </c>
      <c r="AS78" s="131">
        <f t="shared" ca="1" si="37"/>
        <v>42151.757504279958</v>
      </c>
      <c r="AT78" s="290"/>
    </row>
    <row r="79" spans="1:46" x14ac:dyDescent="0.35">
      <c r="A79" s="290"/>
      <c r="B79" s="102" t="s">
        <v>1745</v>
      </c>
      <c r="C79" s="444" t="e">
        <v>#N/A</v>
      </c>
      <c r="D79" s="103" t="s">
        <v>951</v>
      </c>
      <c r="E79" s="103"/>
      <c r="F79" s="103"/>
      <c r="G79" s="103" t="s">
        <v>265</v>
      </c>
      <c r="H79" s="427">
        <v>200</v>
      </c>
      <c r="I79" s="103"/>
      <c r="J79" s="116" t="s">
        <v>2320</v>
      </c>
      <c r="K79" s="104"/>
      <c r="L79" s="415">
        <v>108.196</v>
      </c>
      <c r="M79" s="138" t="str">
        <f t="shared" si="38"/>
        <v/>
      </c>
      <c r="N79" s="139">
        <f t="shared" si="39"/>
        <v>0</v>
      </c>
      <c r="O79" s="140">
        <f t="shared" si="20"/>
        <v>309.24815556962022</v>
      </c>
      <c r="P79" s="337">
        <f t="shared" si="21"/>
        <v>33459.413440010627</v>
      </c>
      <c r="Q79" s="109">
        <v>1</v>
      </c>
      <c r="R79" s="143">
        <f t="shared" si="22"/>
        <v>33459.413440010627</v>
      </c>
      <c r="S79" s="111">
        <v>0.13</v>
      </c>
      <c r="T79" s="139">
        <f t="shared" si="23"/>
        <v>37809.137187212007</v>
      </c>
      <c r="U79" s="113"/>
      <c r="V79" s="147">
        <f t="shared" si="24"/>
        <v>37809.137187212007</v>
      </c>
      <c r="W79" s="413"/>
      <c r="X79" s="412"/>
      <c r="Y79" s="116" t="s">
        <v>115</v>
      </c>
      <c r="Z79" s="116"/>
      <c r="AA79" s="116"/>
      <c r="AB79" s="116"/>
      <c r="AC79" s="117"/>
      <c r="AD79" s="296"/>
      <c r="AE79" s="124" t="str">
        <f t="shared" si="26"/>
        <v/>
      </c>
      <c r="AF79" s="125">
        <f t="shared" ca="1" si="27"/>
        <v>16150.853740115352</v>
      </c>
      <c r="AG79" s="125" t="str">
        <f t="shared" si="28"/>
        <v/>
      </c>
      <c r="AH79" s="125" t="str">
        <f t="shared" si="29"/>
        <v/>
      </c>
      <c r="AI79" s="125" t="str">
        <f t="shared" si="30"/>
        <v/>
      </c>
      <c r="AJ79" s="126" t="str">
        <f t="shared" si="31"/>
        <v/>
      </c>
      <c r="AK79" s="342">
        <f t="shared" ca="1" si="25"/>
        <v>16150.853740115352</v>
      </c>
      <c r="AL79" s="290"/>
      <c r="AM79" s="124" t="str">
        <f t="shared" si="32"/>
        <v/>
      </c>
      <c r="AN79" s="125">
        <f t="shared" ca="1" si="33"/>
        <v>37809.137187212007</v>
      </c>
      <c r="AO79" s="125" t="str">
        <f t="shared" si="34"/>
        <v/>
      </c>
      <c r="AP79" s="125" t="str">
        <f t="shared" si="34"/>
        <v/>
      </c>
      <c r="AQ79" s="125" t="str">
        <f t="shared" si="35"/>
        <v/>
      </c>
      <c r="AR79" s="125" t="str">
        <f t="shared" si="36"/>
        <v/>
      </c>
      <c r="AS79" s="131">
        <f t="shared" ca="1" si="37"/>
        <v>37809.137187212007</v>
      </c>
      <c r="AT79" s="290"/>
    </row>
    <row r="80" spans="1:46" x14ac:dyDescent="0.35">
      <c r="A80" s="290"/>
      <c r="B80" s="102" t="s">
        <v>1746</v>
      </c>
      <c r="C80" s="444" t="e">
        <v>#N/A</v>
      </c>
      <c r="D80" s="103" t="s">
        <v>951</v>
      </c>
      <c r="E80" s="103"/>
      <c r="F80" s="103"/>
      <c r="G80" s="103" t="s">
        <v>265</v>
      </c>
      <c r="H80" s="427">
        <v>200</v>
      </c>
      <c r="I80" s="103"/>
      <c r="J80" s="116" t="s">
        <v>2320</v>
      </c>
      <c r="K80" s="104"/>
      <c r="L80" s="415">
        <v>62.645000000000003</v>
      </c>
      <c r="M80" s="138" t="str">
        <f t="shared" si="38"/>
        <v/>
      </c>
      <c r="N80" s="139">
        <f t="shared" si="39"/>
        <v>0</v>
      </c>
      <c r="O80" s="140">
        <f t="shared" si="20"/>
        <v>309.24815556962022</v>
      </c>
      <c r="P80" s="337">
        <f t="shared" si="21"/>
        <v>19372.850705658861</v>
      </c>
      <c r="Q80" s="109">
        <v>1</v>
      </c>
      <c r="R80" s="143">
        <f t="shared" si="22"/>
        <v>19372.850705658861</v>
      </c>
      <c r="S80" s="111">
        <v>0.13</v>
      </c>
      <c r="T80" s="139">
        <f t="shared" si="23"/>
        <v>21891.321297394512</v>
      </c>
      <c r="U80" s="113"/>
      <c r="V80" s="147">
        <f t="shared" si="24"/>
        <v>21891.321297394512</v>
      </c>
      <c r="W80" s="413"/>
      <c r="X80" s="412"/>
      <c r="Y80" s="116" t="s">
        <v>115</v>
      </c>
      <c r="Z80" s="116"/>
      <c r="AA80" s="116"/>
      <c r="AB80" s="116"/>
      <c r="AC80" s="117"/>
      <c r="AD80" s="296"/>
      <c r="AE80" s="124" t="str">
        <f t="shared" si="26"/>
        <v/>
      </c>
      <c r="AF80" s="125">
        <f t="shared" ca="1" si="27"/>
        <v>16150.853740115352</v>
      </c>
      <c r="AG80" s="125" t="str">
        <f t="shared" si="28"/>
        <v/>
      </c>
      <c r="AH80" s="125" t="str">
        <f t="shared" si="29"/>
        <v/>
      </c>
      <c r="AI80" s="125" t="str">
        <f t="shared" si="30"/>
        <v/>
      </c>
      <c r="AJ80" s="126" t="str">
        <f t="shared" si="31"/>
        <v/>
      </c>
      <c r="AK80" s="342">
        <f t="shared" ca="1" si="25"/>
        <v>16150.853740115352</v>
      </c>
      <c r="AL80" s="290"/>
      <c r="AM80" s="124" t="str">
        <f t="shared" si="32"/>
        <v/>
      </c>
      <c r="AN80" s="125">
        <f t="shared" ca="1" si="33"/>
        <v>21891.321297394512</v>
      </c>
      <c r="AO80" s="125" t="str">
        <f t="shared" si="34"/>
        <v/>
      </c>
      <c r="AP80" s="125" t="str">
        <f t="shared" si="34"/>
        <v/>
      </c>
      <c r="AQ80" s="125" t="str">
        <f t="shared" si="35"/>
        <v/>
      </c>
      <c r="AR80" s="125" t="str">
        <f t="shared" si="36"/>
        <v/>
      </c>
      <c r="AS80" s="131">
        <f t="shared" ca="1" si="37"/>
        <v>21891.321297394512</v>
      </c>
      <c r="AT80" s="290"/>
    </row>
    <row r="81" spans="1:46" x14ac:dyDescent="0.35">
      <c r="A81" s="290"/>
      <c r="B81" s="102" t="s">
        <v>1747</v>
      </c>
      <c r="C81" s="444" t="e">
        <v>#N/A</v>
      </c>
      <c r="D81" s="103" t="s">
        <v>951</v>
      </c>
      <c r="E81" s="103"/>
      <c r="F81" s="103"/>
      <c r="G81" s="103" t="s">
        <v>265</v>
      </c>
      <c r="H81" s="427">
        <v>200</v>
      </c>
      <c r="I81" s="103"/>
      <c r="J81" s="116" t="s">
        <v>2320</v>
      </c>
      <c r="K81" s="104"/>
      <c r="L81" s="415">
        <v>69.929500000000004</v>
      </c>
      <c r="M81" s="138" t="str">
        <f t="shared" si="38"/>
        <v/>
      </c>
      <c r="N81" s="139">
        <f t="shared" si="39"/>
        <v>0</v>
      </c>
      <c r="O81" s="140">
        <f t="shared" si="20"/>
        <v>309.24815556962022</v>
      </c>
      <c r="P81" s="337">
        <f t="shared" si="21"/>
        <v>21625.568894905758</v>
      </c>
      <c r="Q81" s="109">
        <v>1</v>
      </c>
      <c r="R81" s="143">
        <f t="shared" si="22"/>
        <v>21625.568894905758</v>
      </c>
      <c r="S81" s="111">
        <v>0.13</v>
      </c>
      <c r="T81" s="139">
        <f t="shared" si="23"/>
        <v>24436.892851243505</v>
      </c>
      <c r="U81" s="113"/>
      <c r="V81" s="147">
        <f t="shared" si="24"/>
        <v>24436.892851243505</v>
      </c>
      <c r="W81" s="413"/>
      <c r="X81" s="412"/>
      <c r="Y81" s="116" t="s">
        <v>115</v>
      </c>
      <c r="Z81" s="116"/>
      <c r="AA81" s="116"/>
      <c r="AB81" s="116"/>
      <c r="AC81" s="117"/>
      <c r="AD81" s="296"/>
      <c r="AE81" s="124" t="str">
        <f t="shared" si="26"/>
        <v/>
      </c>
      <c r="AF81" s="125">
        <f t="shared" ca="1" si="27"/>
        <v>16150.853740115352</v>
      </c>
      <c r="AG81" s="125" t="str">
        <f t="shared" si="28"/>
        <v/>
      </c>
      <c r="AH81" s="125" t="str">
        <f t="shared" si="29"/>
        <v/>
      </c>
      <c r="AI81" s="125" t="str">
        <f t="shared" si="30"/>
        <v/>
      </c>
      <c r="AJ81" s="126" t="str">
        <f t="shared" si="31"/>
        <v/>
      </c>
      <c r="AK81" s="342">
        <f t="shared" ca="1" si="25"/>
        <v>16150.853740115352</v>
      </c>
      <c r="AL81" s="290"/>
      <c r="AM81" s="124" t="str">
        <f t="shared" si="32"/>
        <v/>
      </c>
      <c r="AN81" s="125">
        <f t="shared" ca="1" si="33"/>
        <v>24436.892851243505</v>
      </c>
      <c r="AO81" s="125" t="str">
        <f t="shared" si="34"/>
        <v/>
      </c>
      <c r="AP81" s="125" t="str">
        <f t="shared" si="34"/>
        <v/>
      </c>
      <c r="AQ81" s="125" t="str">
        <f t="shared" si="35"/>
        <v/>
      </c>
      <c r="AR81" s="125" t="str">
        <f t="shared" si="36"/>
        <v/>
      </c>
      <c r="AS81" s="131">
        <f t="shared" ca="1" si="37"/>
        <v>24436.892851243505</v>
      </c>
      <c r="AT81" s="290"/>
    </row>
    <row r="82" spans="1:46" x14ac:dyDescent="0.35">
      <c r="A82" s="290"/>
      <c r="B82" s="102" t="s">
        <v>1748</v>
      </c>
      <c r="C82" s="444" t="e">
        <v>#N/A</v>
      </c>
      <c r="D82" s="103" t="s">
        <v>951</v>
      </c>
      <c r="E82" s="103"/>
      <c r="F82" s="103"/>
      <c r="G82" s="103" t="s">
        <v>265</v>
      </c>
      <c r="H82" s="427">
        <v>200</v>
      </c>
      <c r="I82" s="103"/>
      <c r="J82" s="116" t="s">
        <v>2320</v>
      </c>
      <c r="K82" s="104"/>
      <c r="L82" s="415">
        <v>69.546899999999994</v>
      </c>
      <c r="M82" s="138" t="str">
        <f t="shared" si="38"/>
        <v/>
      </c>
      <c r="N82" s="139">
        <f t="shared" si="39"/>
        <v>0</v>
      </c>
      <c r="O82" s="140">
        <f t="shared" si="20"/>
        <v>309.24815556962022</v>
      </c>
      <c r="P82" s="337">
        <f t="shared" si="21"/>
        <v>21507.25055058482</v>
      </c>
      <c r="Q82" s="109">
        <v>1</v>
      </c>
      <c r="R82" s="143">
        <f t="shared" si="22"/>
        <v>21507.25055058482</v>
      </c>
      <c r="S82" s="111">
        <v>0.13</v>
      </c>
      <c r="T82" s="139">
        <f t="shared" si="23"/>
        <v>24303.193122160843</v>
      </c>
      <c r="U82" s="113"/>
      <c r="V82" s="147">
        <f t="shared" si="24"/>
        <v>24303.193122160843</v>
      </c>
      <c r="W82" s="413"/>
      <c r="X82" s="412"/>
      <c r="Y82" s="116" t="s">
        <v>115</v>
      </c>
      <c r="Z82" s="116"/>
      <c r="AA82" s="116"/>
      <c r="AB82" s="116"/>
      <c r="AC82" s="117"/>
      <c r="AD82" s="296"/>
      <c r="AE82" s="124" t="str">
        <f t="shared" si="26"/>
        <v/>
      </c>
      <c r="AF82" s="125">
        <f t="shared" ca="1" si="27"/>
        <v>16150.853740115352</v>
      </c>
      <c r="AG82" s="125" t="str">
        <f t="shared" si="28"/>
        <v/>
      </c>
      <c r="AH82" s="125" t="str">
        <f t="shared" si="29"/>
        <v/>
      </c>
      <c r="AI82" s="125" t="str">
        <f t="shared" si="30"/>
        <v/>
      </c>
      <c r="AJ82" s="126" t="str">
        <f t="shared" si="31"/>
        <v/>
      </c>
      <c r="AK82" s="342">
        <f t="shared" ca="1" si="25"/>
        <v>16150.853740115352</v>
      </c>
      <c r="AL82" s="290"/>
      <c r="AM82" s="124" t="str">
        <f t="shared" si="32"/>
        <v/>
      </c>
      <c r="AN82" s="125">
        <f t="shared" ca="1" si="33"/>
        <v>24303.193122160843</v>
      </c>
      <c r="AO82" s="125" t="str">
        <f t="shared" si="34"/>
        <v/>
      </c>
      <c r="AP82" s="125" t="str">
        <f t="shared" si="34"/>
        <v/>
      </c>
      <c r="AQ82" s="125" t="str">
        <f t="shared" si="35"/>
        <v/>
      </c>
      <c r="AR82" s="125" t="str">
        <f t="shared" si="36"/>
        <v/>
      </c>
      <c r="AS82" s="131">
        <f t="shared" ca="1" si="37"/>
        <v>24303.193122160843</v>
      </c>
      <c r="AT82" s="290"/>
    </row>
    <row r="83" spans="1:46" x14ac:dyDescent="0.35">
      <c r="A83" s="290"/>
      <c r="B83" s="102" t="s">
        <v>1749</v>
      </c>
      <c r="C83" s="444" t="e">
        <v>#N/A</v>
      </c>
      <c r="D83" s="103" t="s">
        <v>951</v>
      </c>
      <c r="E83" s="103"/>
      <c r="F83" s="103"/>
      <c r="G83" s="103" t="s">
        <v>1035</v>
      </c>
      <c r="H83" s="427">
        <v>0</v>
      </c>
      <c r="I83" s="103"/>
      <c r="J83" s="116" t="s">
        <v>2323</v>
      </c>
      <c r="K83" s="104"/>
      <c r="L83" s="415">
        <v>21.507999999999999</v>
      </c>
      <c r="M83" s="138" t="str">
        <f t="shared" si="38"/>
        <v/>
      </c>
      <c r="N83" s="139">
        <f t="shared" si="39"/>
        <v>0</v>
      </c>
      <c r="O83" s="140">
        <f t="shared" si="20"/>
        <v>309.24815556962022</v>
      </c>
      <c r="P83" s="337">
        <f t="shared" si="21"/>
        <v>6651.3093299913917</v>
      </c>
      <c r="Q83" s="109">
        <v>1</v>
      </c>
      <c r="R83" s="143">
        <f t="shared" si="22"/>
        <v>6651.3093299913917</v>
      </c>
      <c r="S83" s="111">
        <v>0.13</v>
      </c>
      <c r="T83" s="139">
        <f t="shared" si="23"/>
        <v>7515.9795428902717</v>
      </c>
      <c r="U83" s="113"/>
      <c r="V83" s="147">
        <f t="shared" si="24"/>
        <v>7515.9795428902717</v>
      </c>
      <c r="W83" s="413"/>
      <c r="X83" s="412"/>
      <c r="Y83" s="116" t="s">
        <v>115</v>
      </c>
      <c r="Z83" s="116"/>
      <c r="AA83" s="116"/>
      <c r="AB83" s="116"/>
      <c r="AC83" s="117"/>
      <c r="AD83" s="296"/>
      <c r="AE83" s="124" t="str">
        <f t="shared" si="26"/>
        <v/>
      </c>
      <c r="AF83" s="125">
        <f t="shared" ca="1" si="27"/>
        <v>16150.853740115352</v>
      </c>
      <c r="AG83" s="125" t="str">
        <f t="shared" si="28"/>
        <v/>
      </c>
      <c r="AH83" s="125" t="str">
        <f t="shared" si="29"/>
        <v/>
      </c>
      <c r="AI83" s="125" t="str">
        <f t="shared" si="30"/>
        <v/>
      </c>
      <c r="AJ83" s="126" t="str">
        <f t="shared" si="31"/>
        <v/>
      </c>
      <c r="AK83" s="342">
        <f t="shared" ca="1" si="25"/>
        <v>16150.853740115352</v>
      </c>
      <c r="AL83" s="290"/>
      <c r="AM83" s="124" t="str">
        <f t="shared" si="32"/>
        <v/>
      </c>
      <c r="AN83" s="125">
        <f t="shared" ca="1" si="33"/>
        <v>7515.9795428902717</v>
      </c>
      <c r="AO83" s="125" t="str">
        <f t="shared" si="34"/>
        <v/>
      </c>
      <c r="AP83" s="125" t="str">
        <f t="shared" si="34"/>
        <v/>
      </c>
      <c r="AQ83" s="125" t="str">
        <f t="shared" si="35"/>
        <v/>
      </c>
      <c r="AR83" s="125" t="str">
        <f t="shared" si="36"/>
        <v/>
      </c>
      <c r="AS83" s="131">
        <f t="shared" ca="1" si="37"/>
        <v>7515.9795428902717</v>
      </c>
      <c r="AT83" s="290"/>
    </row>
    <row r="84" spans="1:46" x14ac:dyDescent="0.35">
      <c r="A84" s="290"/>
      <c r="B84" s="102" t="s">
        <v>1750</v>
      </c>
      <c r="C84" s="444" t="e">
        <v>#N/A</v>
      </c>
      <c r="D84" s="103" t="s">
        <v>951</v>
      </c>
      <c r="E84" s="103"/>
      <c r="F84" s="103"/>
      <c r="G84" s="103" t="s">
        <v>1035</v>
      </c>
      <c r="H84" s="427">
        <v>150</v>
      </c>
      <c r="I84" s="103"/>
      <c r="J84" s="116" t="s">
        <v>1140</v>
      </c>
      <c r="K84" s="104"/>
      <c r="L84" s="415">
        <v>111.92400000000001</v>
      </c>
      <c r="M84" s="138" t="str">
        <f t="shared" si="38"/>
        <v/>
      </c>
      <c r="N84" s="139">
        <f t="shared" si="39"/>
        <v>0</v>
      </c>
      <c r="O84" s="140">
        <f t="shared" si="20"/>
        <v>309.24815556962022</v>
      </c>
      <c r="P84" s="337">
        <f t="shared" si="21"/>
        <v>34612.290563974173</v>
      </c>
      <c r="Q84" s="109">
        <v>1</v>
      </c>
      <c r="R84" s="143">
        <f t="shared" si="22"/>
        <v>34612.290563974173</v>
      </c>
      <c r="S84" s="111">
        <v>0.13</v>
      </c>
      <c r="T84" s="139">
        <f t="shared" si="23"/>
        <v>39111.888337290809</v>
      </c>
      <c r="U84" s="113"/>
      <c r="V84" s="147">
        <f t="shared" si="24"/>
        <v>39111.888337290809</v>
      </c>
      <c r="W84" s="413"/>
      <c r="X84" s="412"/>
      <c r="Y84" s="116" t="s">
        <v>115</v>
      </c>
      <c r="Z84" s="116"/>
      <c r="AA84" s="116"/>
      <c r="AB84" s="116"/>
      <c r="AC84" s="117"/>
      <c r="AD84" s="296"/>
      <c r="AE84" s="124" t="str">
        <f t="shared" si="26"/>
        <v/>
      </c>
      <c r="AF84" s="125">
        <f t="shared" ca="1" si="27"/>
        <v>16150.853740115352</v>
      </c>
      <c r="AG84" s="125" t="str">
        <f t="shared" si="28"/>
        <v/>
      </c>
      <c r="AH84" s="125" t="str">
        <f t="shared" si="29"/>
        <v/>
      </c>
      <c r="AI84" s="125" t="str">
        <f t="shared" si="30"/>
        <v/>
      </c>
      <c r="AJ84" s="126" t="str">
        <f t="shared" si="31"/>
        <v/>
      </c>
      <c r="AK84" s="342">
        <f t="shared" ca="1" si="25"/>
        <v>16150.853740115352</v>
      </c>
      <c r="AL84" s="290"/>
      <c r="AM84" s="124" t="str">
        <f t="shared" si="32"/>
        <v/>
      </c>
      <c r="AN84" s="125">
        <f t="shared" ca="1" si="33"/>
        <v>39111.888337290809</v>
      </c>
      <c r="AO84" s="125" t="str">
        <f t="shared" si="34"/>
        <v/>
      </c>
      <c r="AP84" s="125" t="str">
        <f t="shared" si="34"/>
        <v/>
      </c>
      <c r="AQ84" s="125" t="str">
        <f t="shared" si="35"/>
        <v/>
      </c>
      <c r="AR84" s="125" t="str">
        <f t="shared" si="36"/>
        <v/>
      </c>
      <c r="AS84" s="131">
        <f t="shared" ca="1" si="37"/>
        <v>39111.888337290809</v>
      </c>
      <c r="AT84" s="290"/>
    </row>
    <row r="85" spans="1:46" x14ac:dyDescent="0.35">
      <c r="A85" s="290"/>
      <c r="B85" s="102" t="s">
        <v>1751</v>
      </c>
      <c r="C85" s="444" t="e">
        <v>#N/A</v>
      </c>
      <c r="D85" s="103" t="s">
        <v>951</v>
      </c>
      <c r="E85" s="103"/>
      <c r="F85" s="103"/>
      <c r="G85" s="103" t="s">
        <v>1035</v>
      </c>
      <c r="H85" s="427">
        <v>150</v>
      </c>
      <c r="I85" s="103"/>
      <c r="J85" s="116" t="s">
        <v>1140</v>
      </c>
      <c r="K85" s="104"/>
      <c r="L85" s="415">
        <v>35.381500000000003</v>
      </c>
      <c r="M85" s="138" t="str">
        <f t="shared" si="38"/>
        <v/>
      </c>
      <c r="N85" s="139">
        <f t="shared" si="39"/>
        <v>0</v>
      </c>
      <c r="O85" s="140">
        <f t="shared" si="20"/>
        <v>309.24815556962022</v>
      </c>
      <c r="P85" s="337">
        <f t="shared" si="21"/>
        <v>10941.663616286518</v>
      </c>
      <c r="Q85" s="109">
        <v>1</v>
      </c>
      <c r="R85" s="143">
        <f t="shared" si="22"/>
        <v>10941.663616286518</v>
      </c>
      <c r="S85" s="111">
        <v>0.13</v>
      </c>
      <c r="T85" s="139">
        <f t="shared" si="23"/>
        <v>12364.079886403764</v>
      </c>
      <c r="U85" s="113"/>
      <c r="V85" s="147">
        <f t="shared" si="24"/>
        <v>12364.079886403764</v>
      </c>
      <c r="W85" s="413"/>
      <c r="X85" s="412"/>
      <c r="Y85" s="116" t="s">
        <v>115</v>
      </c>
      <c r="Z85" s="116"/>
      <c r="AA85" s="116"/>
      <c r="AB85" s="116"/>
      <c r="AC85" s="117"/>
      <c r="AD85" s="296"/>
      <c r="AE85" s="124" t="str">
        <f t="shared" si="26"/>
        <v/>
      </c>
      <c r="AF85" s="125">
        <f t="shared" ca="1" si="27"/>
        <v>16150.853740115352</v>
      </c>
      <c r="AG85" s="125" t="str">
        <f t="shared" si="28"/>
        <v/>
      </c>
      <c r="AH85" s="125" t="str">
        <f t="shared" si="29"/>
        <v/>
      </c>
      <c r="AI85" s="125" t="str">
        <f t="shared" si="30"/>
        <v/>
      </c>
      <c r="AJ85" s="126" t="str">
        <f t="shared" si="31"/>
        <v/>
      </c>
      <c r="AK85" s="342">
        <f t="shared" ca="1" si="25"/>
        <v>16150.853740115352</v>
      </c>
      <c r="AL85" s="290"/>
      <c r="AM85" s="124" t="str">
        <f t="shared" si="32"/>
        <v/>
      </c>
      <c r="AN85" s="125">
        <f t="shared" ca="1" si="33"/>
        <v>12364.079886403764</v>
      </c>
      <c r="AO85" s="125" t="str">
        <f t="shared" si="34"/>
        <v/>
      </c>
      <c r="AP85" s="125" t="str">
        <f t="shared" si="34"/>
        <v/>
      </c>
      <c r="AQ85" s="125" t="str">
        <f t="shared" si="35"/>
        <v/>
      </c>
      <c r="AR85" s="125" t="str">
        <f t="shared" si="36"/>
        <v/>
      </c>
      <c r="AS85" s="131">
        <f t="shared" ca="1" si="37"/>
        <v>12364.079886403764</v>
      </c>
      <c r="AT85" s="290"/>
    </row>
    <row r="86" spans="1:46" x14ac:dyDescent="0.35">
      <c r="A86" s="290"/>
      <c r="B86" s="102" t="s">
        <v>1752</v>
      </c>
      <c r="C86" s="444" t="e">
        <v>#N/A</v>
      </c>
      <c r="D86" s="103" t="s">
        <v>951</v>
      </c>
      <c r="E86" s="103"/>
      <c r="F86" s="103"/>
      <c r="G86" s="103" t="s">
        <v>1035</v>
      </c>
      <c r="H86" s="427">
        <v>150</v>
      </c>
      <c r="I86" s="103"/>
      <c r="J86" s="116" t="s">
        <v>1140</v>
      </c>
      <c r="K86" s="104"/>
      <c r="L86" s="415">
        <v>151.202</v>
      </c>
      <c r="M86" s="138" t="str">
        <f t="shared" si="38"/>
        <v/>
      </c>
      <c r="N86" s="139">
        <f t="shared" si="39"/>
        <v>0</v>
      </c>
      <c r="O86" s="140">
        <f t="shared" si="20"/>
        <v>309.24815556962022</v>
      </c>
      <c r="P86" s="337">
        <f t="shared" si="21"/>
        <v>46758.939618437718</v>
      </c>
      <c r="Q86" s="109">
        <v>1</v>
      </c>
      <c r="R86" s="143">
        <f t="shared" si="22"/>
        <v>46758.939618437718</v>
      </c>
      <c r="S86" s="111">
        <v>0.13</v>
      </c>
      <c r="T86" s="139">
        <f t="shared" si="23"/>
        <v>52837.601768834618</v>
      </c>
      <c r="U86" s="113"/>
      <c r="V86" s="147">
        <f t="shared" si="24"/>
        <v>52837.601768834618</v>
      </c>
      <c r="W86" s="413"/>
      <c r="X86" s="412"/>
      <c r="Y86" s="116" t="s">
        <v>115</v>
      </c>
      <c r="Z86" s="116"/>
      <c r="AA86" s="116"/>
      <c r="AB86" s="116"/>
      <c r="AC86" s="117"/>
      <c r="AD86" s="296"/>
      <c r="AE86" s="124" t="str">
        <f t="shared" si="26"/>
        <v/>
      </c>
      <c r="AF86" s="125">
        <f t="shared" ca="1" si="27"/>
        <v>16150.853740115352</v>
      </c>
      <c r="AG86" s="125" t="str">
        <f t="shared" si="28"/>
        <v/>
      </c>
      <c r="AH86" s="125" t="str">
        <f t="shared" si="29"/>
        <v/>
      </c>
      <c r="AI86" s="125" t="str">
        <f t="shared" si="30"/>
        <v/>
      </c>
      <c r="AJ86" s="126" t="str">
        <f t="shared" si="31"/>
        <v/>
      </c>
      <c r="AK86" s="342">
        <f t="shared" ca="1" si="25"/>
        <v>16150.853740115352</v>
      </c>
      <c r="AL86" s="290"/>
      <c r="AM86" s="124" t="str">
        <f t="shared" si="32"/>
        <v/>
      </c>
      <c r="AN86" s="125">
        <f t="shared" ca="1" si="33"/>
        <v>52837.601768834618</v>
      </c>
      <c r="AO86" s="125" t="str">
        <f t="shared" si="34"/>
        <v/>
      </c>
      <c r="AP86" s="125" t="str">
        <f t="shared" si="34"/>
        <v/>
      </c>
      <c r="AQ86" s="125" t="str">
        <f t="shared" si="35"/>
        <v/>
      </c>
      <c r="AR86" s="125" t="str">
        <f t="shared" si="36"/>
        <v/>
      </c>
      <c r="AS86" s="131">
        <f t="shared" ca="1" si="37"/>
        <v>52837.601768834618</v>
      </c>
      <c r="AT86" s="290"/>
    </row>
    <row r="87" spans="1:46" x14ac:dyDescent="0.35">
      <c r="A87" s="290"/>
      <c r="B87" s="102" t="s">
        <v>1753</v>
      </c>
      <c r="C87" s="444" t="e">
        <v>#N/A</v>
      </c>
      <c r="D87" s="103" t="s">
        <v>951</v>
      </c>
      <c r="E87" s="103"/>
      <c r="F87" s="103"/>
      <c r="G87" s="103" t="s">
        <v>1035</v>
      </c>
      <c r="H87" s="427">
        <v>150</v>
      </c>
      <c r="I87" s="103"/>
      <c r="J87" s="116" t="s">
        <v>1140</v>
      </c>
      <c r="K87" s="104"/>
      <c r="L87" s="415">
        <v>62.9983</v>
      </c>
      <c r="M87" s="138" t="str">
        <f t="shared" si="38"/>
        <v/>
      </c>
      <c r="N87" s="139">
        <f t="shared" si="39"/>
        <v>0</v>
      </c>
      <c r="O87" s="140">
        <f t="shared" si="20"/>
        <v>309.24815556962022</v>
      </c>
      <c r="P87" s="337">
        <f t="shared" si="21"/>
        <v>19482.108079021607</v>
      </c>
      <c r="Q87" s="109">
        <v>1</v>
      </c>
      <c r="R87" s="143">
        <f t="shared" si="22"/>
        <v>19482.108079021607</v>
      </c>
      <c r="S87" s="111">
        <v>0.13</v>
      </c>
      <c r="T87" s="139">
        <f t="shared" si="23"/>
        <v>22014.782129294414</v>
      </c>
      <c r="U87" s="113"/>
      <c r="V87" s="147">
        <f t="shared" si="24"/>
        <v>22014.782129294414</v>
      </c>
      <c r="W87" s="413"/>
      <c r="X87" s="412"/>
      <c r="Y87" s="116" t="s">
        <v>115</v>
      </c>
      <c r="Z87" s="116"/>
      <c r="AA87" s="116"/>
      <c r="AB87" s="116"/>
      <c r="AC87" s="117"/>
      <c r="AD87" s="296"/>
      <c r="AE87" s="124" t="str">
        <f t="shared" si="26"/>
        <v/>
      </c>
      <c r="AF87" s="125">
        <f t="shared" ca="1" si="27"/>
        <v>16150.853740115352</v>
      </c>
      <c r="AG87" s="125" t="str">
        <f t="shared" si="28"/>
        <v/>
      </c>
      <c r="AH87" s="125" t="str">
        <f t="shared" si="29"/>
        <v/>
      </c>
      <c r="AI87" s="125" t="str">
        <f t="shared" si="30"/>
        <v/>
      </c>
      <c r="AJ87" s="126" t="str">
        <f t="shared" si="31"/>
        <v/>
      </c>
      <c r="AK87" s="342">
        <f t="shared" ca="1" si="25"/>
        <v>16150.853740115352</v>
      </c>
      <c r="AL87" s="290"/>
      <c r="AM87" s="124" t="str">
        <f t="shared" si="32"/>
        <v/>
      </c>
      <c r="AN87" s="125">
        <f t="shared" ca="1" si="33"/>
        <v>22014.782129294414</v>
      </c>
      <c r="AO87" s="125" t="str">
        <f t="shared" si="34"/>
        <v/>
      </c>
      <c r="AP87" s="125" t="str">
        <f t="shared" si="34"/>
        <v/>
      </c>
      <c r="AQ87" s="125" t="str">
        <f t="shared" si="35"/>
        <v/>
      </c>
      <c r="AR87" s="125" t="str">
        <f t="shared" si="36"/>
        <v/>
      </c>
      <c r="AS87" s="131">
        <f t="shared" ca="1" si="37"/>
        <v>22014.782129294414</v>
      </c>
      <c r="AT87" s="290"/>
    </row>
    <row r="88" spans="1:46" x14ac:dyDescent="0.35">
      <c r="A88" s="290"/>
      <c r="B88" s="102" t="s">
        <v>1754</v>
      </c>
      <c r="C88" s="444" t="e">
        <v>#N/A</v>
      </c>
      <c r="D88" s="103" t="s">
        <v>951</v>
      </c>
      <c r="E88" s="103"/>
      <c r="F88" s="103"/>
      <c r="G88" s="103" t="s">
        <v>1035</v>
      </c>
      <c r="H88" s="427">
        <v>80</v>
      </c>
      <c r="I88" s="103"/>
      <c r="J88" s="116" t="s">
        <v>2325</v>
      </c>
      <c r="K88" s="104"/>
      <c r="L88" s="415">
        <v>80.002899999999997</v>
      </c>
      <c r="M88" s="138" t="str">
        <f t="shared" si="38"/>
        <v/>
      </c>
      <c r="N88" s="139">
        <f t="shared" si="39"/>
        <v>0</v>
      </c>
      <c r="O88" s="140">
        <f t="shared" si="20"/>
        <v>318.32202865822785</v>
      </c>
      <c r="P88" s="337">
        <f t="shared" si="21"/>
        <v>25466.685426541335</v>
      </c>
      <c r="Q88" s="109">
        <v>1</v>
      </c>
      <c r="R88" s="143">
        <f t="shared" si="22"/>
        <v>25466.685426541335</v>
      </c>
      <c r="S88" s="111">
        <v>0.13</v>
      </c>
      <c r="T88" s="139">
        <f t="shared" si="23"/>
        <v>28777.354531991707</v>
      </c>
      <c r="U88" s="113"/>
      <c r="V88" s="147">
        <f t="shared" si="24"/>
        <v>28777.354531991707</v>
      </c>
      <c r="W88" s="413"/>
      <c r="X88" s="412"/>
      <c r="Y88" s="116" t="s">
        <v>115</v>
      </c>
      <c r="Z88" s="116"/>
      <c r="AA88" s="116"/>
      <c r="AB88" s="116"/>
      <c r="AC88" s="117"/>
      <c r="AD88" s="296"/>
      <c r="AE88" s="124" t="str">
        <f t="shared" si="26"/>
        <v/>
      </c>
      <c r="AF88" s="125">
        <f t="shared" ca="1" si="27"/>
        <v>16150.853740115352</v>
      </c>
      <c r="AG88" s="125" t="str">
        <f t="shared" si="28"/>
        <v/>
      </c>
      <c r="AH88" s="125" t="str">
        <f t="shared" si="29"/>
        <v/>
      </c>
      <c r="AI88" s="125" t="str">
        <f t="shared" si="30"/>
        <v/>
      </c>
      <c r="AJ88" s="126" t="str">
        <f t="shared" si="31"/>
        <v/>
      </c>
      <c r="AK88" s="342">
        <f t="shared" ca="1" si="25"/>
        <v>16150.853740115352</v>
      </c>
      <c r="AL88" s="290"/>
      <c r="AM88" s="124" t="str">
        <f t="shared" si="32"/>
        <v/>
      </c>
      <c r="AN88" s="125">
        <f t="shared" ca="1" si="33"/>
        <v>28777.354531991707</v>
      </c>
      <c r="AO88" s="125" t="str">
        <f t="shared" si="34"/>
        <v/>
      </c>
      <c r="AP88" s="125" t="str">
        <f t="shared" si="34"/>
        <v/>
      </c>
      <c r="AQ88" s="125" t="str">
        <f t="shared" si="35"/>
        <v/>
      </c>
      <c r="AR88" s="125" t="str">
        <f t="shared" si="36"/>
        <v/>
      </c>
      <c r="AS88" s="131">
        <f t="shared" ca="1" si="37"/>
        <v>28777.354531991707</v>
      </c>
      <c r="AT88" s="290"/>
    </row>
    <row r="89" spans="1:46" x14ac:dyDescent="0.35">
      <c r="A89" s="290"/>
      <c r="B89" s="102" t="s">
        <v>1755</v>
      </c>
      <c r="C89" s="444" t="e">
        <v>#N/A</v>
      </c>
      <c r="D89" s="103" t="s">
        <v>951</v>
      </c>
      <c r="E89" s="103"/>
      <c r="F89" s="103"/>
      <c r="G89" s="103" t="s">
        <v>1035</v>
      </c>
      <c r="H89" s="427">
        <v>80</v>
      </c>
      <c r="I89" s="103"/>
      <c r="J89" s="116" t="s">
        <v>2325</v>
      </c>
      <c r="K89" s="104"/>
      <c r="L89" s="415">
        <v>102.595</v>
      </c>
      <c r="M89" s="138" t="str">
        <f t="shared" si="38"/>
        <v/>
      </c>
      <c r="N89" s="139">
        <f t="shared" si="39"/>
        <v>0</v>
      </c>
      <c r="O89" s="140">
        <f t="shared" si="20"/>
        <v>318.32202865822785</v>
      </c>
      <c r="P89" s="337">
        <f t="shared" si="21"/>
        <v>32658.248530190886</v>
      </c>
      <c r="Q89" s="109">
        <v>1</v>
      </c>
      <c r="R89" s="143">
        <f t="shared" si="22"/>
        <v>32658.248530190886</v>
      </c>
      <c r="S89" s="111">
        <v>0.13</v>
      </c>
      <c r="T89" s="139">
        <f t="shared" si="23"/>
        <v>36903.820839115695</v>
      </c>
      <c r="U89" s="113"/>
      <c r="V89" s="147">
        <f t="shared" si="24"/>
        <v>36903.820839115695</v>
      </c>
      <c r="W89" s="413"/>
      <c r="X89" s="412"/>
      <c r="Y89" s="116" t="s">
        <v>115</v>
      </c>
      <c r="Z89" s="116"/>
      <c r="AA89" s="116"/>
      <c r="AB89" s="116"/>
      <c r="AC89" s="117"/>
      <c r="AD89" s="296"/>
      <c r="AE89" s="124" t="str">
        <f t="shared" si="26"/>
        <v/>
      </c>
      <c r="AF89" s="125">
        <f t="shared" ca="1" si="27"/>
        <v>16150.853740115352</v>
      </c>
      <c r="AG89" s="125" t="str">
        <f t="shared" si="28"/>
        <v/>
      </c>
      <c r="AH89" s="125" t="str">
        <f t="shared" si="29"/>
        <v/>
      </c>
      <c r="AI89" s="125" t="str">
        <f t="shared" si="30"/>
        <v/>
      </c>
      <c r="AJ89" s="126" t="str">
        <f t="shared" si="31"/>
        <v/>
      </c>
      <c r="AK89" s="342">
        <f t="shared" ca="1" si="25"/>
        <v>16150.853740115352</v>
      </c>
      <c r="AL89" s="290"/>
      <c r="AM89" s="124" t="str">
        <f t="shared" si="32"/>
        <v/>
      </c>
      <c r="AN89" s="125">
        <f t="shared" ca="1" si="33"/>
        <v>36903.820839115695</v>
      </c>
      <c r="AO89" s="125" t="str">
        <f t="shared" si="34"/>
        <v/>
      </c>
      <c r="AP89" s="125" t="str">
        <f t="shared" si="34"/>
        <v/>
      </c>
      <c r="AQ89" s="125" t="str">
        <f t="shared" si="35"/>
        <v/>
      </c>
      <c r="AR89" s="125" t="str">
        <f t="shared" si="36"/>
        <v/>
      </c>
      <c r="AS89" s="131">
        <f t="shared" ca="1" si="37"/>
        <v>36903.820839115695</v>
      </c>
      <c r="AT89" s="290"/>
    </row>
    <row r="90" spans="1:46" x14ac:dyDescent="0.35">
      <c r="A90" s="290"/>
      <c r="B90" s="102" t="s">
        <v>1756</v>
      </c>
      <c r="C90" s="444" t="e">
        <v>#N/A</v>
      </c>
      <c r="D90" s="103" t="s">
        <v>951</v>
      </c>
      <c r="E90" s="103"/>
      <c r="F90" s="103"/>
      <c r="G90" s="103" t="s">
        <v>1035</v>
      </c>
      <c r="H90" s="427">
        <v>80</v>
      </c>
      <c r="I90" s="103"/>
      <c r="J90" s="116" t="s">
        <v>2325</v>
      </c>
      <c r="K90" s="104"/>
      <c r="L90" s="415">
        <v>86.297899999999998</v>
      </c>
      <c r="M90" s="138" t="str">
        <f t="shared" si="38"/>
        <v/>
      </c>
      <c r="N90" s="139">
        <f t="shared" si="39"/>
        <v>0</v>
      </c>
      <c r="O90" s="140">
        <f t="shared" si="20"/>
        <v>318.32202865822785</v>
      </c>
      <c r="P90" s="337">
        <f t="shared" si="21"/>
        <v>27470.52259694488</v>
      </c>
      <c r="Q90" s="109">
        <v>1</v>
      </c>
      <c r="R90" s="143">
        <f t="shared" si="22"/>
        <v>27470.52259694488</v>
      </c>
      <c r="S90" s="111">
        <v>0.13</v>
      </c>
      <c r="T90" s="139">
        <f t="shared" si="23"/>
        <v>31041.690534547713</v>
      </c>
      <c r="U90" s="113"/>
      <c r="V90" s="147">
        <f t="shared" si="24"/>
        <v>31041.690534547713</v>
      </c>
      <c r="W90" s="413"/>
      <c r="X90" s="412"/>
      <c r="Y90" s="116" t="s">
        <v>115</v>
      </c>
      <c r="Z90" s="116"/>
      <c r="AA90" s="116"/>
      <c r="AB90" s="116"/>
      <c r="AC90" s="117"/>
      <c r="AD90" s="296"/>
      <c r="AE90" s="124" t="str">
        <f t="shared" si="26"/>
        <v/>
      </c>
      <c r="AF90" s="125">
        <f t="shared" ca="1" si="27"/>
        <v>16150.853740115352</v>
      </c>
      <c r="AG90" s="125" t="str">
        <f t="shared" si="28"/>
        <v/>
      </c>
      <c r="AH90" s="125" t="str">
        <f t="shared" si="29"/>
        <v/>
      </c>
      <c r="AI90" s="125" t="str">
        <f t="shared" si="30"/>
        <v/>
      </c>
      <c r="AJ90" s="126" t="str">
        <f t="shared" si="31"/>
        <v/>
      </c>
      <c r="AK90" s="342">
        <f t="shared" ca="1" si="25"/>
        <v>16150.853740115352</v>
      </c>
      <c r="AL90" s="290"/>
      <c r="AM90" s="124" t="str">
        <f t="shared" si="32"/>
        <v/>
      </c>
      <c r="AN90" s="125">
        <f t="shared" ca="1" si="33"/>
        <v>31041.690534547713</v>
      </c>
      <c r="AO90" s="125" t="str">
        <f t="shared" si="34"/>
        <v/>
      </c>
      <c r="AP90" s="125" t="str">
        <f t="shared" si="34"/>
        <v/>
      </c>
      <c r="AQ90" s="125" t="str">
        <f t="shared" si="35"/>
        <v/>
      </c>
      <c r="AR90" s="125" t="str">
        <f t="shared" si="36"/>
        <v/>
      </c>
      <c r="AS90" s="131">
        <f t="shared" ca="1" si="37"/>
        <v>31041.690534547713</v>
      </c>
      <c r="AT90" s="290"/>
    </row>
    <row r="91" spans="1:46" x14ac:dyDescent="0.35">
      <c r="A91" s="290"/>
      <c r="B91" s="102" t="s">
        <v>1757</v>
      </c>
      <c r="C91" s="444" t="e">
        <v>#N/A</v>
      </c>
      <c r="D91" s="103" t="s">
        <v>951</v>
      </c>
      <c r="E91" s="103"/>
      <c r="F91" s="103"/>
      <c r="G91" s="103" t="s">
        <v>1035</v>
      </c>
      <c r="H91" s="427">
        <v>0</v>
      </c>
      <c r="I91" s="103"/>
      <c r="J91" s="116" t="s">
        <v>2323</v>
      </c>
      <c r="K91" s="104"/>
      <c r="L91" s="415">
        <v>70.194999999999993</v>
      </c>
      <c r="M91" s="138" t="str">
        <f t="shared" si="38"/>
        <v/>
      </c>
      <c r="N91" s="139">
        <f t="shared" si="39"/>
        <v>0</v>
      </c>
      <c r="O91" s="140">
        <f t="shared" si="20"/>
        <v>309.24815556962022</v>
      </c>
      <c r="P91" s="337">
        <f t="shared" si="21"/>
        <v>21707.674280209489</v>
      </c>
      <c r="Q91" s="109">
        <v>1</v>
      </c>
      <c r="R91" s="143">
        <f t="shared" si="22"/>
        <v>21707.674280209489</v>
      </c>
      <c r="S91" s="111">
        <v>0.13</v>
      </c>
      <c r="T91" s="139">
        <f t="shared" si="23"/>
        <v>24529.671936636722</v>
      </c>
      <c r="U91" s="113"/>
      <c r="V91" s="147">
        <f t="shared" si="24"/>
        <v>24529.671936636722</v>
      </c>
      <c r="W91" s="413"/>
      <c r="X91" s="412" t="s">
        <v>115</v>
      </c>
      <c r="Y91" s="116"/>
      <c r="Z91" s="116"/>
      <c r="AA91" s="116"/>
      <c r="AB91" s="116"/>
      <c r="AC91" s="117"/>
      <c r="AD91" s="296"/>
      <c r="AE91" s="124">
        <f t="shared" ca="1" si="26"/>
        <v>5850.3942245947292</v>
      </c>
      <c r="AF91" s="125" t="str">
        <f t="shared" si="27"/>
        <v/>
      </c>
      <c r="AG91" s="125" t="str">
        <f t="shared" si="28"/>
        <v/>
      </c>
      <c r="AH91" s="125" t="str">
        <f t="shared" si="29"/>
        <v/>
      </c>
      <c r="AI91" s="125" t="str">
        <f t="shared" si="30"/>
        <v/>
      </c>
      <c r="AJ91" s="126" t="str">
        <f t="shared" si="31"/>
        <v/>
      </c>
      <c r="AK91" s="342">
        <f t="shared" ca="1" si="25"/>
        <v>5850.3942245947292</v>
      </c>
      <c r="AL91" s="290"/>
      <c r="AM91" s="124">
        <f t="shared" ca="1" si="32"/>
        <v>24529.671936636722</v>
      </c>
      <c r="AN91" s="125" t="str">
        <f t="shared" si="33"/>
        <v/>
      </c>
      <c r="AO91" s="125" t="str">
        <f t="shared" si="34"/>
        <v/>
      </c>
      <c r="AP91" s="125" t="str">
        <f t="shared" si="34"/>
        <v/>
      </c>
      <c r="AQ91" s="125" t="str">
        <f t="shared" si="35"/>
        <v/>
      </c>
      <c r="AR91" s="125" t="str">
        <f t="shared" si="36"/>
        <v/>
      </c>
      <c r="AS91" s="131">
        <f t="shared" ca="1" si="37"/>
        <v>24529.671936636722</v>
      </c>
      <c r="AT91" s="290"/>
    </row>
    <row r="92" spans="1:46" x14ac:dyDescent="0.35">
      <c r="A92" s="290"/>
      <c r="B92" s="102" t="s">
        <v>1758</v>
      </c>
      <c r="C92" s="444" t="e">
        <v>#N/A</v>
      </c>
      <c r="D92" s="103" t="s">
        <v>951</v>
      </c>
      <c r="E92" s="103"/>
      <c r="F92" s="103"/>
      <c r="G92" s="103" t="s">
        <v>1035</v>
      </c>
      <c r="H92" s="427">
        <v>0</v>
      </c>
      <c r="I92" s="103"/>
      <c r="J92" s="116" t="s">
        <v>2323</v>
      </c>
      <c r="K92" s="104"/>
      <c r="L92" s="415">
        <v>30.2226</v>
      </c>
      <c r="M92" s="138" t="str">
        <f t="shared" si="38"/>
        <v/>
      </c>
      <c r="N92" s="139">
        <f t="shared" si="39"/>
        <v>0</v>
      </c>
      <c r="O92" s="140">
        <f t="shared" si="20"/>
        <v>309.24815556962022</v>
      </c>
      <c r="P92" s="337">
        <f t="shared" si="21"/>
        <v>9346.2833065184041</v>
      </c>
      <c r="Q92" s="109">
        <v>1</v>
      </c>
      <c r="R92" s="143">
        <f t="shared" si="22"/>
        <v>9346.2833065184041</v>
      </c>
      <c r="S92" s="111">
        <v>0.13</v>
      </c>
      <c r="T92" s="139">
        <f t="shared" si="23"/>
        <v>10561.300136365795</v>
      </c>
      <c r="U92" s="113"/>
      <c r="V92" s="147">
        <f t="shared" si="24"/>
        <v>10561.300136365795</v>
      </c>
      <c r="W92" s="413"/>
      <c r="X92" s="412" t="s">
        <v>115</v>
      </c>
      <c r="Y92" s="116"/>
      <c r="Z92" s="116"/>
      <c r="AA92" s="116"/>
      <c r="AB92" s="116"/>
      <c r="AC92" s="117"/>
      <c r="AD92" s="296"/>
      <c r="AE92" s="124">
        <f t="shared" ca="1" si="26"/>
        <v>5850.3942245947292</v>
      </c>
      <c r="AF92" s="125" t="str">
        <f t="shared" si="27"/>
        <v/>
      </c>
      <c r="AG92" s="125" t="str">
        <f t="shared" si="28"/>
        <v/>
      </c>
      <c r="AH92" s="125" t="str">
        <f t="shared" si="29"/>
        <v/>
      </c>
      <c r="AI92" s="125" t="str">
        <f t="shared" si="30"/>
        <v/>
      </c>
      <c r="AJ92" s="126" t="str">
        <f t="shared" si="31"/>
        <v/>
      </c>
      <c r="AK92" s="342">
        <f t="shared" ca="1" si="25"/>
        <v>5850.3942245947292</v>
      </c>
      <c r="AL92" s="290"/>
      <c r="AM92" s="124">
        <f t="shared" ca="1" si="32"/>
        <v>10561.300136365795</v>
      </c>
      <c r="AN92" s="125" t="str">
        <f t="shared" si="33"/>
        <v/>
      </c>
      <c r="AO92" s="125" t="str">
        <f t="shared" si="34"/>
        <v/>
      </c>
      <c r="AP92" s="125" t="str">
        <f t="shared" si="34"/>
        <v/>
      </c>
      <c r="AQ92" s="125" t="str">
        <f t="shared" si="35"/>
        <v/>
      </c>
      <c r="AR92" s="125" t="str">
        <f t="shared" si="36"/>
        <v/>
      </c>
      <c r="AS92" s="131">
        <f t="shared" ca="1" si="37"/>
        <v>10561.300136365795</v>
      </c>
      <c r="AT92" s="290"/>
    </row>
    <row r="93" spans="1:46" x14ac:dyDescent="0.35">
      <c r="A93" s="290"/>
      <c r="B93" s="102" t="s">
        <v>1759</v>
      </c>
      <c r="C93" s="444" t="e">
        <v>#N/A</v>
      </c>
      <c r="D93" s="103" t="s">
        <v>951</v>
      </c>
      <c r="E93" s="103"/>
      <c r="F93" s="103"/>
      <c r="G93" s="103" t="s">
        <v>1035</v>
      </c>
      <c r="H93" s="427">
        <v>0</v>
      </c>
      <c r="I93" s="103"/>
      <c r="J93" s="116" t="s">
        <v>2323</v>
      </c>
      <c r="K93" s="104"/>
      <c r="L93" s="415">
        <v>98.423400000000001</v>
      </c>
      <c r="M93" s="138" t="str">
        <f t="shared" si="38"/>
        <v/>
      </c>
      <c r="N93" s="139">
        <f t="shared" si="39"/>
        <v>0</v>
      </c>
      <c r="O93" s="140">
        <f t="shared" si="20"/>
        <v>309.24815556962022</v>
      </c>
      <c r="P93" s="337">
        <f t="shared" si="21"/>
        <v>30437.25491489096</v>
      </c>
      <c r="Q93" s="109">
        <v>1</v>
      </c>
      <c r="R93" s="143">
        <f t="shared" si="22"/>
        <v>30437.25491489096</v>
      </c>
      <c r="S93" s="111">
        <v>0.13</v>
      </c>
      <c r="T93" s="139">
        <f t="shared" si="23"/>
        <v>34394.098053826783</v>
      </c>
      <c r="U93" s="113"/>
      <c r="V93" s="147">
        <f t="shared" si="24"/>
        <v>34394.098053826783</v>
      </c>
      <c r="W93" s="413"/>
      <c r="X93" s="412" t="s">
        <v>115</v>
      </c>
      <c r="Y93" s="116"/>
      <c r="Z93" s="116"/>
      <c r="AA93" s="116"/>
      <c r="AB93" s="116"/>
      <c r="AC93" s="117"/>
      <c r="AD93" s="296"/>
      <c r="AE93" s="124">
        <f t="shared" ca="1" si="26"/>
        <v>5850.3942245947292</v>
      </c>
      <c r="AF93" s="125" t="str">
        <f t="shared" si="27"/>
        <v/>
      </c>
      <c r="AG93" s="125" t="str">
        <f t="shared" si="28"/>
        <v/>
      </c>
      <c r="AH93" s="125" t="str">
        <f t="shared" si="29"/>
        <v/>
      </c>
      <c r="AI93" s="125" t="str">
        <f t="shared" si="30"/>
        <v/>
      </c>
      <c r="AJ93" s="126" t="str">
        <f t="shared" si="31"/>
        <v/>
      </c>
      <c r="AK93" s="342">
        <f t="shared" ca="1" si="25"/>
        <v>5850.3942245947292</v>
      </c>
      <c r="AL93" s="290"/>
      <c r="AM93" s="124">
        <f t="shared" ca="1" si="32"/>
        <v>34394.098053826783</v>
      </c>
      <c r="AN93" s="125" t="str">
        <f t="shared" si="33"/>
        <v/>
      </c>
      <c r="AO93" s="125" t="str">
        <f t="shared" si="34"/>
        <v/>
      </c>
      <c r="AP93" s="125" t="str">
        <f t="shared" si="34"/>
        <v/>
      </c>
      <c r="AQ93" s="125" t="str">
        <f t="shared" si="35"/>
        <v/>
      </c>
      <c r="AR93" s="125" t="str">
        <f t="shared" si="36"/>
        <v/>
      </c>
      <c r="AS93" s="131">
        <f t="shared" ca="1" si="37"/>
        <v>34394.098053826783</v>
      </c>
      <c r="AT93" s="290"/>
    </row>
    <row r="94" spans="1:46" x14ac:dyDescent="0.35">
      <c r="A94" s="290"/>
      <c r="B94" s="102" t="s">
        <v>1760</v>
      </c>
      <c r="C94" s="444" t="e">
        <v>#N/A</v>
      </c>
      <c r="D94" s="103" t="s">
        <v>951</v>
      </c>
      <c r="E94" s="103"/>
      <c r="F94" s="103"/>
      <c r="G94" s="103" t="s">
        <v>1035</v>
      </c>
      <c r="H94" s="427">
        <v>0</v>
      </c>
      <c r="I94" s="103"/>
      <c r="J94" s="116" t="s">
        <v>2323</v>
      </c>
      <c r="K94" s="104"/>
      <c r="L94" s="415">
        <v>94.672899999999998</v>
      </c>
      <c r="M94" s="138" t="str">
        <f t="shared" si="38"/>
        <v/>
      </c>
      <c r="N94" s="139">
        <f t="shared" si="39"/>
        <v>0</v>
      </c>
      <c r="O94" s="140">
        <f t="shared" si="20"/>
        <v>309.24815556962022</v>
      </c>
      <c r="P94" s="337">
        <f t="shared" si="21"/>
        <v>29277.4197074271</v>
      </c>
      <c r="Q94" s="109">
        <v>1</v>
      </c>
      <c r="R94" s="143">
        <f t="shared" si="22"/>
        <v>29277.4197074271</v>
      </c>
      <c r="S94" s="111">
        <v>0.13</v>
      </c>
      <c r="T94" s="139">
        <f t="shared" si="23"/>
        <v>33083.484269392618</v>
      </c>
      <c r="U94" s="113"/>
      <c r="V94" s="147">
        <f t="shared" si="24"/>
        <v>33083.484269392618</v>
      </c>
      <c r="W94" s="413"/>
      <c r="X94" s="412" t="s">
        <v>115</v>
      </c>
      <c r="Y94" s="116"/>
      <c r="Z94" s="116"/>
      <c r="AA94" s="116"/>
      <c r="AB94" s="116"/>
      <c r="AC94" s="117"/>
      <c r="AD94" s="296"/>
      <c r="AE94" s="124">
        <f t="shared" ca="1" si="26"/>
        <v>5850.3942245947292</v>
      </c>
      <c r="AF94" s="125" t="str">
        <f t="shared" si="27"/>
        <v/>
      </c>
      <c r="AG94" s="125" t="str">
        <f t="shared" si="28"/>
        <v/>
      </c>
      <c r="AH94" s="125" t="str">
        <f t="shared" si="29"/>
        <v/>
      </c>
      <c r="AI94" s="125" t="str">
        <f t="shared" si="30"/>
        <v/>
      </c>
      <c r="AJ94" s="126" t="str">
        <f t="shared" si="31"/>
        <v/>
      </c>
      <c r="AK94" s="342">
        <f t="shared" ca="1" si="25"/>
        <v>5850.3942245947292</v>
      </c>
      <c r="AL94" s="290"/>
      <c r="AM94" s="124">
        <f t="shared" ca="1" si="32"/>
        <v>33083.484269392618</v>
      </c>
      <c r="AN94" s="125" t="str">
        <f t="shared" si="33"/>
        <v/>
      </c>
      <c r="AO94" s="125" t="str">
        <f t="shared" si="34"/>
        <v/>
      </c>
      <c r="AP94" s="125" t="str">
        <f t="shared" si="34"/>
        <v/>
      </c>
      <c r="AQ94" s="125" t="str">
        <f t="shared" si="35"/>
        <v/>
      </c>
      <c r="AR94" s="125" t="str">
        <f t="shared" si="36"/>
        <v/>
      </c>
      <c r="AS94" s="131">
        <f t="shared" ca="1" si="37"/>
        <v>33083.484269392618</v>
      </c>
      <c r="AT94" s="290"/>
    </row>
    <row r="95" spans="1:46" x14ac:dyDescent="0.35">
      <c r="A95" s="290"/>
      <c r="B95" s="102" t="s">
        <v>1761</v>
      </c>
      <c r="C95" s="444" t="e">
        <v>#N/A</v>
      </c>
      <c r="D95" s="103" t="s">
        <v>951</v>
      </c>
      <c r="E95" s="103"/>
      <c r="F95" s="103"/>
      <c r="G95" s="103" t="s">
        <v>1035</v>
      </c>
      <c r="H95" s="427">
        <v>0</v>
      </c>
      <c r="I95" s="103"/>
      <c r="J95" s="116" t="s">
        <v>2323</v>
      </c>
      <c r="K95" s="104"/>
      <c r="L95" s="415">
        <v>69.810900000000004</v>
      </c>
      <c r="M95" s="138" t="str">
        <f t="shared" si="38"/>
        <v/>
      </c>
      <c r="N95" s="139">
        <f t="shared" si="39"/>
        <v>0</v>
      </c>
      <c r="O95" s="140">
        <f t="shared" si="20"/>
        <v>309.24815556962022</v>
      </c>
      <c r="P95" s="337">
        <f t="shared" si="21"/>
        <v>21588.892063655203</v>
      </c>
      <c r="Q95" s="109">
        <v>1</v>
      </c>
      <c r="R95" s="143">
        <f t="shared" si="22"/>
        <v>21588.892063655203</v>
      </c>
      <c r="S95" s="111">
        <v>0.13</v>
      </c>
      <c r="T95" s="139">
        <f t="shared" si="23"/>
        <v>24395.448031930377</v>
      </c>
      <c r="U95" s="113"/>
      <c r="V95" s="147">
        <f t="shared" si="24"/>
        <v>24395.448031930377</v>
      </c>
      <c r="W95" s="413"/>
      <c r="X95" s="412" t="s">
        <v>115</v>
      </c>
      <c r="Y95" s="116"/>
      <c r="Z95" s="116"/>
      <c r="AA95" s="116"/>
      <c r="AB95" s="116"/>
      <c r="AC95" s="117"/>
      <c r="AD95" s="296"/>
      <c r="AE95" s="124">
        <f t="shared" ca="1" si="26"/>
        <v>5850.3942245947292</v>
      </c>
      <c r="AF95" s="125" t="str">
        <f t="shared" si="27"/>
        <v/>
      </c>
      <c r="AG95" s="125" t="str">
        <f t="shared" si="28"/>
        <v/>
      </c>
      <c r="AH95" s="125" t="str">
        <f t="shared" si="29"/>
        <v/>
      </c>
      <c r="AI95" s="125" t="str">
        <f t="shared" si="30"/>
        <v/>
      </c>
      <c r="AJ95" s="126" t="str">
        <f t="shared" si="31"/>
        <v/>
      </c>
      <c r="AK95" s="342">
        <f t="shared" ca="1" si="25"/>
        <v>5850.3942245947292</v>
      </c>
      <c r="AL95" s="290"/>
      <c r="AM95" s="124">
        <f t="shared" ca="1" si="32"/>
        <v>24395.448031930373</v>
      </c>
      <c r="AN95" s="125" t="str">
        <f t="shared" si="33"/>
        <v/>
      </c>
      <c r="AO95" s="125" t="str">
        <f t="shared" si="34"/>
        <v/>
      </c>
      <c r="AP95" s="125" t="str">
        <f t="shared" si="34"/>
        <v/>
      </c>
      <c r="AQ95" s="125" t="str">
        <f t="shared" si="35"/>
        <v/>
      </c>
      <c r="AR95" s="125" t="str">
        <f t="shared" si="36"/>
        <v/>
      </c>
      <c r="AS95" s="131">
        <f t="shared" ca="1" si="37"/>
        <v>24395.448031930373</v>
      </c>
      <c r="AT95" s="290"/>
    </row>
    <row r="96" spans="1:46" x14ac:dyDescent="0.35">
      <c r="A96" s="290"/>
      <c r="B96" s="102" t="s">
        <v>1762</v>
      </c>
      <c r="C96" s="444" t="e">
        <v>#N/A</v>
      </c>
      <c r="D96" s="103" t="s">
        <v>951</v>
      </c>
      <c r="E96" s="103"/>
      <c r="F96" s="103"/>
      <c r="G96" s="103" t="s">
        <v>1035</v>
      </c>
      <c r="H96" s="427">
        <v>0</v>
      </c>
      <c r="I96" s="103"/>
      <c r="J96" s="116" t="s">
        <v>2323</v>
      </c>
      <c r="K96" s="104"/>
      <c r="L96" s="415">
        <v>113.536</v>
      </c>
      <c r="M96" s="138" t="str">
        <f t="shared" si="38"/>
        <v/>
      </c>
      <c r="N96" s="139">
        <f t="shared" si="39"/>
        <v>0</v>
      </c>
      <c r="O96" s="140">
        <f t="shared" si="20"/>
        <v>309.24815556962022</v>
      </c>
      <c r="P96" s="337">
        <f t="shared" si="21"/>
        <v>35110.798590752405</v>
      </c>
      <c r="Q96" s="109">
        <v>1</v>
      </c>
      <c r="R96" s="143">
        <f t="shared" si="22"/>
        <v>35110.798590752405</v>
      </c>
      <c r="S96" s="111">
        <v>0.13</v>
      </c>
      <c r="T96" s="139">
        <f t="shared" si="23"/>
        <v>39675.202407550212</v>
      </c>
      <c r="U96" s="113"/>
      <c r="V96" s="147">
        <f t="shared" si="24"/>
        <v>39675.202407550212</v>
      </c>
      <c r="W96" s="413"/>
      <c r="X96" s="412" t="s">
        <v>115</v>
      </c>
      <c r="Y96" s="116"/>
      <c r="Z96" s="116"/>
      <c r="AA96" s="116"/>
      <c r="AB96" s="116"/>
      <c r="AC96" s="117"/>
      <c r="AD96" s="296"/>
      <c r="AE96" s="124">
        <f t="shared" ca="1" si="26"/>
        <v>5850.3942245947292</v>
      </c>
      <c r="AF96" s="125" t="str">
        <f t="shared" si="27"/>
        <v/>
      </c>
      <c r="AG96" s="125" t="str">
        <f t="shared" si="28"/>
        <v/>
      </c>
      <c r="AH96" s="125" t="str">
        <f t="shared" si="29"/>
        <v/>
      </c>
      <c r="AI96" s="125" t="str">
        <f t="shared" si="30"/>
        <v/>
      </c>
      <c r="AJ96" s="126" t="str">
        <f t="shared" si="31"/>
        <v/>
      </c>
      <c r="AK96" s="342">
        <f t="shared" ca="1" si="25"/>
        <v>5850.3942245947292</v>
      </c>
      <c r="AL96" s="290"/>
      <c r="AM96" s="124">
        <f t="shared" ca="1" si="32"/>
        <v>39675.202407550212</v>
      </c>
      <c r="AN96" s="125" t="str">
        <f t="shared" si="33"/>
        <v/>
      </c>
      <c r="AO96" s="125" t="str">
        <f t="shared" si="34"/>
        <v/>
      </c>
      <c r="AP96" s="125" t="str">
        <f t="shared" si="34"/>
        <v/>
      </c>
      <c r="AQ96" s="125" t="str">
        <f t="shared" si="35"/>
        <v/>
      </c>
      <c r="AR96" s="125" t="str">
        <f t="shared" si="36"/>
        <v/>
      </c>
      <c r="AS96" s="131">
        <f t="shared" ca="1" si="37"/>
        <v>39675.202407550212</v>
      </c>
      <c r="AT96" s="290"/>
    </row>
    <row r="97" spans="1:46" x14ac:dyDescent="0.35">
      <c r="A97" s="290"/>
      <c r="B97" s="102" t="s">
        <v>1763</v>
      </c>
      <c r="C97" s="444" t="e">
        <v>#N/A</v>
      </c>
      <c r="D97" s="103" t="s">
        <v>951</v>
      </c>
      <c r="E97" s="103"/>
      <c r="F97" s="103"/>
      <c r="G97" s="103" t="s">
        <v>1035</v>
      </c>
      <c r="H97" s="427">
        <v>0</v>
      </c>
      <c r="I97" s="103"/>
      <c r="J97" s="116" t="s">
        <v>2323</v>
      </c>
      <c r="K97" s="104"/>
      <c r="L97" s="415">
        <v>38.602499999999999</v>
      </c>
      <c r="M97" s="138" t="str">
        <f t="shared" si="38"/>
        <v/>
      </c>
      <c r="N97" s="139">
        <f t="shared" si="39"/>
        <v>0</v>
      </c>
      <c r="O97" s="140">
        <f t="shared" si="20"/>
        <v>309.24815556962022</v>
      </c>
      <c r="P97" s="337">
        <f t="shared" si="21"/>
        <v>11937.751925376264</v>
      </c>
      <c r="Q97" s="109">
        <v>1</v>
      </c>
      <c r="R97" s="143">
        <f t="shared" si="22"/>
        <v>11937.751925376264</v>
      </c>
      <c r="S97" s="111">
        <v>0.13</v>
      </c>
      <c r="T97" s="139">
        <f t="shared" si="23"/>
        <v>13489.659675675177</v>
      </c>
      <c r="U97" s="113"/>
      <c r="V97" s="147">
        <f t="shared" si="24"/>
        <v>13489.659675675177</v>
      </c>
      <c r="W97" s="413"/>
      <c r="X97" s="412" t="s">
        <v>115</v>
      </c>
      <c r="Y97" s="116"/>
      <c r="Z97" s="116"/>
      <c r="AA97" s="116"/>
      <c r="AB97" s="116"/>
      <c r="AC97" s="117"/>
      <c r="AD97" s="296"/>
      <c r="AE97" s="124">
        <f t="shared" ca="1" si="26"/>
        <v>5850.3942245947292</v>
      </c>
      <c r="AF97" s="125" t="str">
        <f t="shared" si="27"/>
        <v/>
      </c>
      <c r="AG97" s="125" t="str">
        <f t="shared" si="28"/>
        <v/>
      </c>
      <c r="AH97" s="125" t="str">
        <f t="shared" si="29"/>
        <v/>
      </c>
      <c r="AI97" s="125" t="str">
        <f t="shared" si="30"/>
        <v/>
      </c>
      <c r="AJ97" s="126" t="str">
        <f t="shared" si="31"/>
        <v/>
      </c>
      <c r="AK97" s="342">
        <f t="shared" ca="1" si="25"/>
        <v>5850.3942245947292</v>
      </c>
      <c r="AL97" s="290"/>
      <c r="AM97" s="124">
        <f t="shared" ca="1" si="32"/>
        <v>13489.659675675177</v>
      </c>
      <c r="AN97" s="125" t="str">
        <f t="shared" si="33"/>
        <v/>
      </c>
      <c r="AO97" s="125" t="str">
        <f t="shared" si="34"/>
        <v/>
      </c>
      <c r="AP97" s="125" t="str">
        <f t="shared" si="34"/>
        <v/>
      </c>
      <c r="AQ97" s="125" t="str">
        <f t="shared" si="35"/>
        <v/>
      </c>
      <c r="AR97" s="125" t="str">
        <f t="shared" si="36"/>
        <v/>
      </c>
      <c r="AS97" s="131">
        <f t="shared" ca="1" si="37"/>
        <v>13489.659675675177</v>
      </c>
      <c r="AT97" s="290"/>
    </row>
    <row r="98" spans="1:46" x14ac:dyDescent="0.35">
      <c r="A98" s="290"/>
      <c r="B98" s="102" t="s">
        <v>1764</v>
      </c>
      <c r="C98" s="444" t="e">
        <v>#N/A</v>
      </c>
      <c r="D98" s="103" t="s">
        <v>951</v>
      </c>
      <c r="E98" s="103"/>
      <c r="F98" s="103"/>
      <c r="G98" s="103" t="s">
        <v>1035</v>
      </c>
      <c r="H98" s="427">
        <v>0</v>
      </c>
      <c r="I98" s="103"/>
      <c r="J98" s="116" t="s">
        <v>2323</v>
      </c>
      <c r="K98" s="104"/>
      <c r="L98" s="415">
        <v>25.650600000000001</v>
      </c>
      <c r="M98" s="138" t="str">
        <f t="shared" si="38"/>
        <v/>
      </c>
      <c r="N98" s="139">
        <f t="shared" si="39"/>
        <v>0</v>
      </c>
      <c r="O98" s="140">
        <f t="shared" si="20"/>
        <v>309.24815556962022</v>
      </c>
      <c r="P98" s="337">
        <f t="shared" si="21"/>
        <v>7932.4007392541007</v>
      </c>
      <c r="Q98" s="109">
        <v>1</v>
      </c>
      <c r="R98" s="143">
        <f t="shared" si="22"/>
        <v>7932.4007392541007</v>
      </c>
      <c r="S98" s="111">
        <v>0.13</v>
      </c>
      <c r="T98" s="139">
        <f t="shared" si="23"/>
        <v>8963.612835357133</v>
      </c>
      <c r="U98" s="113"/>
      <c r="V98" s="147">
        <f t="shared" si="24"/>
        <v>8963.612835357133</v>
      </c>
      <c r="W98" s="413"/>
      <c r="X98" s="412" t="s">
        <v>115</v>
      </c>
      <c r="Y98" s="116"/>
      <c r="Z98" s="116"/>
      <c r="AA98" s="116"/>
      <c r="AB98" s="116"/>
      <c r="AC98" s="117"/>
      <c r="AD98" s="296"/>
      <c r="AE98" s="124">
        <f t="shared" ca="1" si="26"/>
        <v>5850.3942245947292</v>
      </c>
      <c r="AF98" s="125" t="str">
        <f t="shared" si="27"/>
        <v/>
      </c>
      <c r="AG98" s="125" t="str">
        <f t="shared" si="28"/>
        <v/>
      </c>
      <c r="AH98" s="125" t="str">
        <f t="shared" si="29"/>
        <v/>
      </c>
      <c r="AI98" s="125" t="str">
        <f t="shared" si="30"/>
        <v/>
      </c>
      <c r="AJ98" s="126" t="str">
        <f t="shared" si="31"/>
        <v/>
      </c>
      <c r="AK98" s="342">
        <f t="shared" ca="1" si="25"/>
        <v>5850.3942245947292</v>
      </c>
      <c r="AL98" s="290"/>
      <c r="AM98" s="124">
        <f t="shared" ca="1" si="32"/>
        <v>8963.612835357133</v>
      </c>
      <c r="AN98" s="125" t="str">
        <f t="shared" si="33"/>
        <v/>
      </c>
      <c r="AO98" s="125" t="str">
        <f t="shared" si="34"/>
        <v/>
      </c>
      <c r="AP98" s="125" t="str">
        <f t="shared" si="34"/>
        <v/>
      </c>
      <c r="AQ98" s="125" t="str">
        <f t="shared" si="35"/>
        <v/>
      </c>
      <c r="AR98" s="125" t="str">
        <f t="shared" si="36"/>
        <v/>
      </c>
      <c r="AS98" s="131">
        <f t="shared" ca="1" si="37"/>
        <v>8963.612835357133</v>
      </c>
      <c r="AT98" s="290"/>
    </row>
    <row r="99" spans="1:46" x14ac:dyDescent="0.35">
      <c r="A99" s="290"/>
      <c r="B99" s="102" t="s">
        <v>1765</v>
      </c>
      <c r="C99" s="444" t="e">
        <v>#N/A</v>
      </c>
      <c r="D99" s="103" t="s">
        <v>951</v>
      </c>
      <c r="E99" s="103"/>
      <c r="F99" s="103"/>
      <c r="G99" s="103" t="s">
        <v>1035</v>
      </c>
      <c r="H99" s="427">
        <v>0</v>
      </c>
      <c r="I99" s="103"/>
      <c r="J99" s="116" t="s">
        <v>2323</v>
      </c>
      <c r="K99" s="104"/>
      <c r="L99" s="415">
        <v>45.880499999999998</v>
      </c>
      <c r="M99" s="138" t="str">
        <f t="shared" si="38"/>
        <v/>
      </c>
      <c r="N99" s="139">
        <f t="shared" si="39"/>
        <v>0</v>
      </c>
      <c r="O99" s="140">
        <f t="shared" si="20"/>
        <v>309.24815556962022</v>
      </c>
      <c r="P99" s="337">
        <f t="shared" si="21"/>
        <v>14188.46000161196</v>
      </c>
      <c r="Q99" s="109">
        <v>1</v>
      </c>
      <c r="R99" s="143">
        <f t="shared" si="22"/>
        <v>14188.46000161196</v>
      </c>
      <c r="S99" s="111">
        <v>0.13</v>
      </c>
      <c r="T99" s="139">
        <f t="shared" si="23"/>
        <v>16032.959801821513</v>
      </c>
      <c r="U99" s="113"/>
      <c r="V99" s="147">
        <f t="shared" si="24"/>
        <v>16032.959801821513</v>
      </c>
      <c r="W99" s="413"/>
      <c r="X99" s="412" t="s">
        <v>115</v>
      </c>
      <c r="Y99" s="116"/>
      <c r="Z99" s="116"/>
      <c r="AA99" s="116"/>
      <c r="AB99" s="116"/>
      <c r="AC99" s="117"/>
      <c r="AD99" s="296"/>
      <c r="AE99" s="124">
        <f t="shared" ca="1" si="26"/>
        <v>5850.3942245947292</v>
      </c>
      <c r="AF99" s="125" t="str">
        <f t="shared" si="27"/>
        <v/>
      </c>
      <c r="AG99" s="125" t="str">
        <f t="shared" si="28"/>
        <v/>
      </c>
      <c r="AH99" s="125" t="str">
        <f t="shared" si="29"/>
        <v/>
      </c>
      <c r="AI99" s="125" t="str">
        <f t="shared" si="30"/>
        <v/>
      </c>
      <c r="AJ99" s="126" t="str">
        <f t="shared" si="31"/>
        <v/>
      </c>
      <c r="AK99" s="342">
        <f t="shared" ca="1" si="25"/>
        <v>5850.3942245947292</v>
      </c>
      <c r="AL99" s="290"/>
      <c r="AM99" s="124">
        <f t="shared" ca="1" si="32"/>
        <v>16032.959801821513</v>
      </c>
      <c r="AN99" s="125" t="str">
        <f t="shared" si="33"/>
        <v/>
      </c>
      <c r="AO99" s="125" t="str">
        <f t="shared" si="34"/>
        <v/>
      </c>
      <c r="AP99" s="125" t="str">
        <f t="shared" si="34"/>
        <v/>
      </c>
      <c r="AQ99" s="125" t="str">
        <f t="shared" si="35"/>
        <v/>
      </c>
      <c r="AR99" s="125" t="str">
        <f t="shared" si="36"/>
        <v/>
      </c>
      <c r="AS99" s="131">
        <f t="shared" ca="1" si="37"/>
        <v>16032.959801821513</v>
      </c>
      <c r="AT99" s="290"/>
    </row>
    <row r="100" spans="1:46" x14ac:dyDescent="0.35">
      <c r="A100" s="290"/>
      <c r="B100" s="102" t="s">
        <v>1766</v>
      </c>
      <c r="C100" s="444" t="e">
        <v>#N/A</v>
      </c>
      <c r="D100" s="103" t="s">
        <v>951</v>
      </c>
      <c r="E100" s="103"/>
      <c r="F100" s="103"/>
      <c r="G100" s="103" t="s">
        <v>1035</v>
      </c>
      <c r="H100" s="427">
        <v>0</v>
      </c>
      <c r="I100" s="103"/>
      <c r="J100" s="116" t="s">
        <v>2323</v>
      </c>
      <c r="K100" s="104"/>
      <c r="L100" s="415">
        <v>1.4915400000000001</v>
      </c>
      <c r="M100" s="138" t="str">
        <f t="shared" si="38"/>
        <v/>
      </c>
      <c r="N100" s="139">
        <f t="shared" si="39"/>
        <v>0</v>
      </c>
      <c r="O100" s="140">
        <f t="shared" si="20"/>
        <v>309.24815556962022</v>
      </c>
      <c r="P100" s="337">
        <f t="shared" si="21"/>
        <v>461.25599395831136</v>
      </c>
      <c r="Q100" s="109">
        <v>1</v>
      </c>
      <c r="R100" s="143">
        <f t="shared" si="22"/>
        <v>461.25599395831136</v>
      </c>
      <c r="S100" s="111">
        <v>0.13</v>
      </c>
      <c r="T100" s="139">
        <f t="shared" si="23"/>
        <v>521.2192731728918</v>
      </c>
      <c r="U100" s="113"/>
      <c r="V100" s="147">
        <f t="shared" si="24"/>
        <v>521.2192731728918</v>
      </c>
      <c r="W100" s="413"/>
      <c r="X100" s="412" t="s">
        <v>115</v>
      </c>
      <c r="Y100" s="116"/>
      <c r="Z100" s="116"/>
      <c r="AA100" s="116"/>
      <c r="AB100" s="116"/>
      <c r="AC100" s="117"/>
      <c r="AD100" s="296"/>
      <c r="AE100" s="124">
        <f t="shared" ca="1" si="26"/>
        <v>5850.3942245947292</v>
      </c>
      <c r="AF100" s="125" t="str">
        <f t="shared" si="27"/>
        <v/>
      </c>
      <c r="AG100" s="125" t="str">
        <f t="shared" si="28"/>
        <v/>
      </c>
      <c r="AH100" s="125" t="str">
        <f t="shared" si="29"/>
        <v/>
      </c>
      <c r="AI100" s="125" t="str">
        <f t="shared" si="30"/>
        <v/>
      </c>
      <c r="AJ100" s="126" t="str">
        <f t="shared" si="31"/>
        <v/>
      </c>
      <c r="AK100" s="342">
        <f t="shared" ca="1" si="25"/>
        <v>5850.3942245947292</v>
      </c>
      <c r="AL100" s="290"/>
      <c r="AM100" s="124">
        <f t="shared" ca="1" si="32"/>
        <v>521.2192731728918</v>
      </c>
      <c r="AN100" s="125" t="str">
        <f t="shared" si="33"/>
        <v/>
      </c>
      <c r="AO100" s="125" t="str">
        <f t="shared" si="34"/>
        <v/>
      </c>
      <c r="AP100" s="125" t="str">
        <f t="shared" si="34"/>
        <v/>
      </c>
      <c r="AQ100" s="125" t="str">
        <f t="shared" si="35"/>
        <v/>
      </c>
      <c r="AR100" s="125" t="str">
        <f t="shared" si="36"/>
        <v/>
      </c>
      <c r="AS100" s="131">
        <f t="shared" ca="1" si="37"/>
        <v>521.2192731728918</v>
      </c>
      <c r="AT100" s="290"/>
    </row>
    <row r="101" spans="1:46" x14ac:dyDescent="0.35">
      <c r="A101" s="290"/>
      <c r="B101" s="102" t="s">
        <v>1767</v>
      </c>
      <c r="C101" s="444" t="e">
        <v>#N/A</v>
      </c>
      <c r="D101" s="103" t="s">
        <v>951</v>
      </c>
      <c r="E101" s="103"/>
      <c r="F101" s="103"/>
      <c r="G101" s="103" t="s">
        <v>1035</v>
      </c>
      <c r="H101" s="427">
        <v>0</v>
      </c>
      <c r="I101" s="103"/>
      <c r="J101" s="116" t="s">
        <v>2323</v>
      </c>
      <c r="K101" s="104"/>
      <c r="L101" s="415">
        <v>1.4919800000000001</v>
      </c>
      <c r="M101" s="138" t="str">
        <f t="shared" si="38"/>
        <v/>
      </c>
      <c r="N101" s="139">
        <f t="shared" si="39"/>
        <v>0</v>
      </c>
      <c r="O101" s="140">
        <f t="shared" si="20"/>
        <v>309.24815556962022</v>
      </c>
      <c r="P101" s="337">
        <f t="shared" si="21"/>
        <v>461.39206314676198</v>
      </c>
      <c r="Q101" s="109">
        <v>1</v>
      </c>
      <c r="R101" s="143">
        <f t="shared" si="22"/>
        <v>461.39206314676198</v>
      </c>
      <c r="S101" s="111">
        <v>0.13</v>
      </c>
      <c r="T101" s="139">
        <f t="shared" si="23"/>
        <v>521.37303135584102</v>
      </c>
      <c r="U101" s="113"/>
      <c r="V101" s="147">
        <f t="shared" si="24"/>
        <v>521.37303135584102</v>
      </c>
      <c r="W101" s="413"/>
      <c r="X101" s="412" t="s">
        <v>115</v>
      </c>
      <c r="Y101" s="116"/>
      <c r="Z101" s="116"/>
      <c r="AA101" s="116"/>
      <c r="AB101" s="116"/>
      <c r="AC101" s="117"/>
      <c r="AD101" s="296"/>
      <c r="AE101" s="124">
        <f t="shared" ca="1" si="26"/>
        <v>5850.3942245947292</v>
      </c>
      <c r="AF101" s="125" t="str">
        <f t="shared" si="27"/>
        <v/>
      </c>
      <c r="AG101" s="125" t="str">
        <f t="shared" si="28"/>
        <v/>
      </c>
      <c r="AH101" s="125" t="str">
        <f t="shared" si="29"/>
        <v/>
      </c>
      <c r="AI101" s="125" t="str">
        <f t="shared" si="30"/>
        <v/>
      </c>
      <c r="AJ101" s="126" t="str">
        <f t="shared" si="31"/>
        <v/>
      </c>
      <c r="AK101" s="342">
        <f t="shared" ca="1" si="25"/>
        <v>5850.3942245947292</v>
      </c>
      <c r="AL101" s="290"/>
      <c r="AM101" s="124">
        <f t="shared" ca="1" si="32"/>
        <v>521.37303135584102</v>
      </c>
      <c r="AN101" s="125" t="str">
        <f t="shared" si="33"/>
        <v/>
      </c>
      <c r="AO101" s="125" t="str">
        <f t="shared" si="34"/>
        <v/>
      </c>
      <c r="AP101" s="125" t="str">
        <f t="shared" si="34"/>
        <v/>
      </c>
      <c r="AQ101" s="125" t="str">
        <f t="shared" si="35"/>
        <v/>
      </c>
      <c r="AR101" s="125" t="str">
        <f t="shared" si="36"/>
        <v/>
      </c>
      <c r="AS101" s="131">
        <f t="shared" ca="1" si="37"/>
        <v>521.37303135584102</v>
      </c>
      <c r="AT101" s="290"/>
    </row>
    <row r="102" spans="1:46" x14ac:dyDescent="0.35">
      <c r="A102" s="290"/>
      <c r="B102" s="102" t="s">
        <v>1768</v>
      </c>
      <c r="C102" s="444" t="e">
        <v>#N/A</v>
      </c>
      <c r="D102" s="103" t="s">
        <v>951</v>
      </c>
      <c r="E102" s="103"/>
      <c r="F102" s="103"/>
      <c r="G102" s="103" t="s">
        <v>265</v>
      </c>
      <c r="H102" s="427">
        <v>200</v>
      </c>
      <c r="I102" s="103"/>
      <c r="J102" s="116" t="s">
        <v>2320</v>
      </c>
      <c r="K102" s="104"/>
      <c r="L102" s="415">
        <v>229.38399999999999</v>
      </c>
      <c r="M102" s="138" t="str">
        <f t="shared" si="38"/>
        <v/>
      </c>
      <c r="N102" s="139">
        <f t="shared" si="39"/>
        <v>0</v>
      </c>
      <c r="O102" s="140">
        <f t="shared" si="20"/>
        <v>309.24815556962022</v>
      </c>
      <c r="P102" s="337">
        <f t="shared" si="21"/>
        <v>70936.57891718176</v>
      </c>
      <c r="Q102" s="109">
        <v>1</v>
      </c>
      <c r="R102" s="143">
        <f t="shared" si="22"/>
        <v>70936.57891718176</v>
      </c>
      <c r="S102" s="111">
        <v>0.13</v>
      </c>
      <c r="T102" s="139">
        <f t="shared" si="23"/>
        <v>80158.334176415374</v>
      </c>
      <c r="U102" s="113"/>
      <c r="V102" s="147">
        <f t="shared" si="24"/>
        <v>80158.334176415374</v>
      </c>
      <c r="W102" s="413"/>
      <c r="X102" s="412"/>
      <c r="Y102" s="116" t="s">
        <v>115</v>
      </c>
      <c r="Z102" s="116"/>
      <c r="AA102" s="116"/>
      <c r="AB102" s="116"/>
      <c r="AC102" s="117"/>
      <c r="AD102" s="296"/>
      <c r="AE102" s="124" t="str">
        <f t="shared" si="26"/>
        <v/>
      </c>
      <c r="AF102" s="125">
        <f t="shared" ca="1" si="27"/>
        <v>16150.853740115352</v>
      </c>
      <c r="AG102" s="125" t="str">
        <f t="shared" si="28"/>
        <v/>
      </c>
      <c r="AH102" s="125" t="str">
        <f t="shared" si="29"/>
        <v/>
      </c>
      <c r="AI102" s="125" t="str">
        <f t="shared" si="30"/>
        <v/>
      </c>
      <c r="AJ102" s="126" t="str">
        <f t="shared" si="31"/>
        <v/>
      </c>
      <c r="AK102" s="342">
        <f t="shared" ca="1" si="25"/>
        <v>16150.853740115352</v>
      </c>
      <c r="AL102" s="290"/>
      <c r="AM102" s="124" t="str">
        <f t="shared" si="32"/>
        <v/>
      </c>
      <c r="AN102" s="125">
        <f t="shared" ca="1" si="33"/>
        <v>80158.334176415374</v>
      </c>
      <c r="AO102" s="125" t="str">
        <f t="shared" si="34"/>
        <v/>
      </c>
      <c r="AP102" s="125" t="str">
        <f t="shared" si="34"/>
        <v/>
      </c>
      <c r="AQ102" s="125" t="str">
        <f t="shared" si="35"/>
        <v/>
      </c>
      <c r="AR102" s="125" t="str">
        <f t="shared" si="36"/>
        <v/>
      </c>
      <c r="AS102" s="131">
        <f t="shared" ca="1" si="37"/>
        <v>80158.334176415374</v>
      </c>
      <c r="AT102" s="290"/>
    </row>
    <row r="103" spans="1:46" x14ac:dyDescent="0.35">
      <c r="A103" s="290"/>
      <c r="B103" s="102" t="s">
        <v>1769</v>
      </c>
      <c r="C103" s="444" t="e">
        <v>#N/A</v>
      </c>
      <c r="D103" s="103" t="s">
        <v>951</v>
      </c>
      <c r="E103" s="103"/>
      <c r="F103" s="103"/>
      <c r="G103" s="103" t="s">
        <v>2279</v>
      </c>
      <c r="H103" s="427">
        <v>300</v>
      </c>
      <c r="I103" s="103"/>
      <c r="J103" s="116" t="s">
        <v>2326</v>
      </c>
      <c r="K103" s="104"/>
      <c r="L103" s="415">
        <v>37.058199999999999</v>
      </c>
      <c r="M103" s="138" t="str">
        <f t="shared" si="38"/>
        <v/>
      </c>
      <c r="N103" s="139">
        <f t="shared" si="39"/>
        <v>0</v>
      </c>
      <c r="O103" s="140">
        <f t="shared" si="20"/>
        <v>761.42718187341757</v>
      </c>
      <c r="P103" s="337">
        <f t="shared" si="21"/>
        <v>28217.120791301484</v>
      </c>
      <c r="Q103" s="109">
        <v>1</v>
      </c>
      <c r="R103" s="143">
        <f t="shared" si="22"/>
        <v>28217.120791301484</v>
      </c>
      <c r="S103" s="111">
        <v>0.13</v>
      </c>
      <c r="T103" s="139">
        <f t="shared" si="23"/>
        <v>31885.346494170673</v>
      </c>
      <c r="U103" s="113"/>
      <c r="V103" s="147">
        <f t="shared" si="24"/>
        <v>31885.346494170673</v>
      </c>
      <c r="W103" s="413"/>
      <c r="X103" s="412"/>
      <c r="Y103" s="116"/>
      <c r="Z103" s="116" t="s">
        <v>115</v>
      </c>
      <c r="AA103" s="116"/>
      <c r="AB103" s="116"/>
      <c r="AC103" s="117"/>
      <c r="AD103" s="296"/>
      <c r="AE103" s="124" t="str">
        <f t="shared" si="26"/>
        <v/>
      </c>
      <c r="AF103" s="125" t="str">
        <f t="shared" si="27"/>
        <v/>
      </c>
      <c r="AG103" s="125">
        <f t="shared" ca="1" si="28"/>
        <v>7168.0761084809337</v>
      </c>
      <c r="AH103" s="125" t="str">
        <f t="shared" si="29"/>
        <v/>
      </c>
      <c r="AI103" s="125" t="str">
        <f t="shared" si="30"/>
        <v/>
      </c>
      <c r="AJ103" s="126" t="str">
        <f t="shared" si="31"/>
        <v/>
      </c>
      <c r="AK103" s="342">
        <f t="shared" ca="1" si="25"/>
        <v>7168.0761084809337</v>
      </c>
      <c r="AL103" s="290"/>
      <c r="AM103" s="124" t="str">
        <f t="shared" si="32"/>
        <v/>
      </c>
      <c r="AN103" s="125" t="str">
        <f t="shared" si="33"/>
        <v/>
      </c>
      <c r="AO103" s="125">
        <f t="shared" ca="1" si="34"/>
        <v>31885.346494170673</v>
      </c>
      <c r="AP103" s="125" t="str">
        <f t="shared" si="34"/>
        <v/>
      </c>
      <c r="AQ103" s="125" t="str">
        <f t="shared" si="35"/>
        <v/>
      </c>
      <c r="AR103" s="125" t="str">
        <f t="shared" si="36"/>
        <v/>
      </c>
      <c r="AS103" s="131">
        <f t="shared" ca="1" si="37"/>
        <v>31885.346494170673</v>
      </c>
      <c r="AT103" s="290"/>
    </row>
    <row r="104" spans="1:46" x14ac:dyDescent="0.35">
      <c r="A104" s="290"/>
      <c r="B104" s="102" t="s">
        <v>1770</v>
      </c>
      <c r="C104" s="444" t="e">
        <v>#N/A</v>
      </c>
      <c r="D104" s="103" t="s">
        <v>951</v>
      </c>
      <c r="E104" s="103"/>
      <c r="F104" s="103"/>
      <c r="G104" s="103" t="s">
        <v>2280</v>
      </c>
      <c r="H104" s="427">
        <v>300</v>
      </c>
      <c r="I104" s="103"/>
      <c r="J104" s="116" t="s">
        <v>2327</v>
      </c>
      <c r="K104" s="104"/>
      <c r="L104" s="415">
        <v>312.94400000000002</v>
      </c>
      <c r="M104" s="138" t="str">
        <f t="shared" si="38"/>
        <v/>
      </c>
      <c r="N104" s="139">
        <f t="shared" si="39"/>
        <v>0</v>
      </c>
      <c r="O104" s="140">
        <f t="shared" si="20"/>
        <v>761.42718187341757</v>
      </c>
      <c r="P104" s="337">
        <f t="shared" si="21"/>
        <v>238284.06800419479</v>
      </c>
      <c r="Q104" s="109">
        <v>1</v>
      </c>
      <c r="R104" s="143">
        <f t="shared" si="22"/>
        <v>238284.06800419479</v>
      </c>
      <c r="S104" s="111">
        <v>0.13</v>
      </c>
      <c r="T104" s="139">
        <f t="shared" si="23"/>
        <v>269260.99684474012</v>
      </c>
      <c r="U104" s="113"/>
      <c r="V104" s="147">
        <f t="shared" si="24"/>
        <v>269260.99684474012</v>
      </c>
      <c r="W104" s="413"/>
      <c r="X104" s="412"/>
      <c r="Y104" s="116"/>
      <c r="Z104" s="116" t="s">
        <v>115</v>
      </c>
      <c r="AA104" s="116"/>
      <c r="AB104" s="116"/>
      <c r="AC104" s="117"/>
      <c r="AD104" s="296"/>
      <c r="AE104" s="124" t="str">
        <f t="shared" si="26"/>
        <v/>
      </c>
      <c r="AF104" s="125" t="str">
        <f t="shared" si="27"/>
        <v/>
      </c>
      <c r="AG104" s="125">
        <f t="shared" ca="1" si="28"/>
        <v>7168.0761084809337</v>
      </c>
      <c r="AH104" s="125" t="str">
        <f t="shared" si="29"/>
        <v/>
      </c>
      <c r="AI104" s="125" t="str">
        <f t="shared" si="30"/>
        <v/>
      </c>
      <c r="AJ104" s="126" t="str">
        <f t="shared" si="31"/>
        <v/>
      </c>
      <c r="AK104" s="342">
        <f t="shared" ca="1" si="25"/>
        <v>7168.0761084809337</v>
      </c>
      <c r="AL104" s="290"/>
      <c r="AM104" s="124" t="str">
        <f t="shared" si="32"/>
        <v/>
      </c>
      <c r="AN104" s="125" t="str">
        <f t="shared" si="33"/>
        <v/>
      </c>
      <c r="AO104" s="125">
        <f t="shared" ca="1" si="34"/>
        <v>269260.99684474012</v>
      </c>
      <c r="AP104" s="125" t="str">
        <f t="shared" si="34"/>
        <v/>
      </c>
      <c r="AQ104" s="125" t="str">
        <f t="shared" si="35"/>
        <v/>
      </c>
      <c r="AR104" s="125" t="str">
        <f t="shared" si="36"/>
        <v/>
      </c>
      <c r="AS104" s="131">
        <f t="shared" ca="1" si="37"/>
        <v>269260.99684474012</v>
      </c>
      <c r="AT104" s="290"/>
    </row>
    <row r="105" spans="1:46" x14ac:dyDescent="0.35">
      <c r="A105" s="290"/>
      <c r="B105" s="102" t="s">
        <v>1771</v>
      </c>
      <c r="C105" s="444" t="e">
        <v>#N/A</v>
      </c>
      <c r="D105" s="103" t="s">
        <v>951</v>
      </c>
      <c r="E105" s="103"/>
      <c r="F105" s="103"/>
      <c r="G105" s="103" t="s">
        <v>2279</v>
      </c>
      <c r="H105" s="427">
        <v>300</v>
      </c>
      <c r="I105" s="103"/>
      <c r="J105" s="116" t="s">
        <v>2326</v>
      </c>
      <c r="K105" s="104"/>
      <c r="L105" s="415">
        <v>1.9949399999999999</v>
      </c>
      <c r="M105" s="138" t="str">
        <f t="shared" si="38"/>
        <v/>
      </c>
      <c r="N105" s="139">
        <f t="shared" si="39"/>
        <v>0</v>
      </c>
      <c r="O105" s="140">
        <f t="shared" si="20"/>
        <v>761.42718187341757</v>
      </c>
      <c r="P105" s="337">
        <f t="shared" si="21"/>
        <v>1519.0015422065555</v>
      </c>
      <c r="Q105" s="109">
        <v>1</v>
      </c>
      <c r="R105" s="143">
        <f t="shared" si="22"/>
        <v>1519.0015422065555</v>
      </c>
      <c r="S105" s="111">
        <v>0.13</v>
      </c>
      <c r="T105" s="139">
        <f t="shared" si="23"/>
        <v>1716.4717426934076</v>
      </c>
      <c r="U105" s="113"/>
      <c r="V105" s="147">
        <f t="shared" si="24"/>
        <v>1716.4717426934076</v>
      </c>
      <c r="W105" s="413"/>
      <c r="X105" s="412"/>
      <c r="Y105" s="116" t="s">
        <v>115</v>
      </c>
      <c r="Z105" s="116"/>
      <c r="AA105" s="116"/>
      <c r="AB105" s="116"/>
      <c r="AC105" s="117"/>
      <c r="AD105" s="296"/>
      <c r="AE105" s="124" t="str">
        <f t="shared" si="26"/>
        <v/>
      </c>
      <c r="AF105" s="125">
        <f t="shared" ca="1" si="27"/>
        <v>16150.853740115352</v>
      </c>
      <c r="AG105" s="125" t="str">
        <f t="shared" si="28"/>
        <v/>
      </c>
      <c r="AH105" s="125" t="str">
        <f t="shared" si="29"/>
        <v/>
      </c>
      <c r="AI105" s="125" t="str">
        <f t="shared" si="30"/>
        <v/>
      </c>
      <c r="AJ105" s="126" t="str">
        <f t="shared" si="31"/>
        <v/>
      </c>
      <c r="AK105" s="342">
        <f t="shared" ca="1" si="25"/>
        <v>16150.853740115352</v>
      </c>
      <c r="AL105" s="290"/>
      <c r="AM105" s="124" t="str">
        <f t="shared" si="32"/>
        <v/>
      </c>
      <c r="AN105" s="125">
        <f t="shared" ca="1" si="33"/>
        <v>1716.4717426934076</v>
      </c>
      <c r="AO105" s="125" t="str">
        <f t="shared" si="34"/>
        <v/>
      </c>
      <c r="AP105" s="125" t="str">
        <f t="shared" si="34"/>
        <v/>
      </c>
      <c r="AQ105" s="125" t="str">
        <f t="shared" si="35"/>
        <v/>
      </c>
      <c r="AR105" s="125" t="str">
        <f t="shared" si="36"/>
        <v/>
      </c>
      <c r="AS105" s="131">
        <f t="shared" ca="1" si="37"/>
        <v>1716.4717426934076</v>
      </c>
      <c r="AT105" s="290"/>
    </row>
    <row r="106" spans="1:46" x14ac:dyDescent="0.35">
      <c r="A106" s="290"/>
      <c r="B106" s="102" t="s">
        <v>1772</v>
      </c>
      <c r="C106" s="444" t="e">
        <v>#N/A</v>
      </c>
      <c r="D106" s="103" t="s">
        <v>951</v>
      </c>
      <c r="E106" s="103"/>
      <c r="F106" s="103"/>
      <c r="G106" s="103" t="s">
        <v>2281</v>
      </c>
      <c r="H106" s="427">
        <v>300</v>
      </c>
      <c r="I106" s="103"/>
      <c r="J106" s="116" t="s">
        <v>2328</v>
      </c>
      <c r="K106" s="104"/>
      <c r="L106" s="415">
        <v>159.63900000000001</v>
      </c>
      <c r="M106" s="138" t="str">
        <f t="shared" si="38"/>
        <v/>
      </c>
      <c r="N106" s="139">
        <f t="shared" si="39"/>
        <v>0</v>
      </c>
      <c r="O106" s="140">
        <f t="shared" si="20"/>
        <v>761.42718187341757</v>
      </c>
      <c r="P106" s="337">
        <f t="shared" si="21"/>
        <v>121553.47388709051</v>
      </c>
      <c r="Q106" s="109">
        <v>1</v>
      </c>
      <c r="R106" s="143">
        <f t="shared" si="22"/>
        <v>121553.47388709051</v>
      </c>
      <c r="S106" s="111">
        <v>0.13</v>
      </c>
      <c r="T106" s="139">
        <f t="shared" si="23"/>
        <v>137355.42549241227</v>
      </c>
      <c r="U106" s="113"/>
      <c r="V106" s="147">
        <f t="shared" si="24"/>
        <v>137355.42549241227</v>
      </c>
      <c r="W106" s="413"/>
      <c r="X106" s="412"/>
      <c r="Y106" s="116" t="s">
        <v>115</v>
      </c>
      <c r="Z106" s="116"/>
      <c r="AA106" s="116"/>
      <c r="AB106" s="116"/>
      <c r="AC106" s="117"/>
      <c r="AD106" s="296"/>
      <c r="AE106" s="124" t="str">
        <f t="shared" si="26"/>
        <v/>
      </c>
      <c r="AF106" s="125">
        <f t="shared" ca="1" si="27"/>
        <v>16150.853740115352</v>
      </c>
      <c r="AG106" s="125" t="str">
        <f t="shared" si="28"/>
        <v/>
      </c>
      <c r="AH106" s="125" t="str">
        <f t="shared" si="29"/>
        <v/>
      </c>
      <c r="AI106" s="125" t="str">
        <f t="shared" si="30"/>
        <v/>
      </c>
      <c r="AJ106" s="126" t="str">
        <f t="shared" si="31"/>
        <v/>
      </c>
      <c r="AK106" s="342">
        <f t="shared" ca="1" si="25"/>
        <v>16150.853740115352</v>
      </c>
      <c r="AL106" s="290"/>
      <c r="AM106" s="124" t="str">
        <f t="shared" si="32"/>
        <v/>
      </c>
      <c r="AN106" s="125">
        <f t="shared" ca="1" si="33"/>
        <v>137355.42549241227</v>
      </c>
      <c r="AO106" s="125" t="str">
        <f t="shared" si="34"/>
        <v/>
      </c>
      <c r="AP106" s="125" t="str">
        <f t="shared" si="34"/>
        <v/>
      </c>
      <c r="AQ106" s="125" t="str">
        <f t="shared" si="35"/>
        <v/>
      </c>
      <c r="AR106" s="125" t="str">
        <f t="shared" si="36"/>
        <v/>
      </c>
      <c r="AS106" s="131">
        <f t="shared" ca="1" si="37"/>
        <v>137355.42549241227</v>
      </c>
      <c r="AT106" s="290"/>
    </row>
    <row r="107" spans="1:46" x14ac:dyDescent="0.35">
      <c r="A107" s="290"/>
      <c r="B107" s="102" t="s">
        <v>1773</v>
      </c>
      <c r="C107" s="444" t="e">
        <v>#N/A</v>
      </c>
      <c r="D107" s="103" t="s">
        <v>951</v>
      </c>
      <c r="E107" s="103"/>
      <c r="F107" s="103"/>
      <c r="G107" s="103" t="s">
        <v>2280</v>
      </c>
      <c r="H107" s="427">
        <v>300</v>
      </c>
      <c r="I107" s="103"/>
      <c r="J107" s="116" t="s">
        <v>2327</v>
      </c>
      <c r="K107" s="104"/>
      <c r="L107" s="415">
        <v>114.16800000000001</v>
      </c>
      <c r="M107" s="138" t="str">
        <f t="shared" si="38"/>
        <v/>
      </c>
      <c r="N107" s="139">
        <f t="shared" si="39"/>
        <v>0</v>
      </c>
      <c r="O107" s="140">
        <f t="shared" si="20"/>
        <v>761.42718187341757</v>
      </c>
      <c r="P107" s="337">
        <f t="shared" si="21"/>
        <v>86930.618500124343</v>
      </c>
      <c r="Q107" s="109">
        <v>1</v>
      </c>
      <c r="R107" s="143">
        <f t="shared" si="22"/>
        <v>86930.618500124343</v>
      </c>
      <c r="S107" s="111">
        <v>0.13</v>
      </c>
      <c r="T107" s="139">
        <f t="shared" si="23"/>
        <v>98231.598905140505</v>
      </c>
      <c r="U107" s="113"/>
      <c r="V107" s="147">
        <f t="shared" si="24"/>
        <v>98231.598905140505</v>
      </c>
      <c r="W107" s="413"/>
      <c r="X107" s="412"/>
      <c r="Y107" s="116" t="s">
        <v>115</v>
      </c>
      <c r="Z107" s="116"/>
      <c r="AA107" s="116"/>
      <c r="AB107" s="116"/>
      <c r="AC107" s="117"/>
      <c r="AD107" s="296"/>
      <c r="AE107" s="124" t="str">
        <f t="shared" si="26"/>
        <v/>
      </c>
      <c r="AF107" s="125">
        <f t="shared" ca="1" si="27"/>
        <v>16150.853740115352</v>
      </c>
      <c r="AG107" s="125" t="str">
        <f t="shared" si="28"/>
        <v/>
      </c>
      <c r="AH107" s="125" t="str">
        <f t="shared" si="29"/>
        <v/>
      </c>
      <c r="AI107" s="125" t="str">
        <f t="shared" si="30"/>
        <v/>
      </c>
      <c r="AJ107" s="126" t="str">
        <f t="shared" si="31"/>
        <v/>
      </c>
      <c r="AK107" s="342">
        <f t="shared" ca="1" si="25"/>
        <v>16150.853740115352</v>
      </c>
      <c r="AL107" s="290"/>
      <c r="AM107" s="124" t="str">
        <f t="shared" si="32"/>
        <v/>
      </c>
      <c r="AN107" s="125">
        <f t="shared" ca="1" si="33"/>
        <v>98231.598905140505</v>
      </c>
      <c r="AO107" s="125" t="str">
        <f t="shared" si="34"/>
        <v/>
      </c>
      <c r="AP107" s="125" t="str">
        <f t="shared" si="34"/>
        <v/>
      </c>
      <c r="AQ107" s="125" t="str">
        <f t="shared" si="35"/>
        <v/>
      </c>
      <c r="AR107" s="125" t="str">
        <f t="shared" si="36"/>
        <v/>
      </c>
      <c r="AS107" s="131">
        <f t="shared" ca="1" si="37"/>
        <v>98231.598905140505</v>
      </c>
      <c r="AT107" s="290"/>
    </row>
    <row r="108" spans="1:46" x14ac:dyDescent="0.35">
      <c r="A108" s="290"/>
      <c r="B108" s="102" t="s">
        <v>1774</v>
      </c>
      <c r="C108" s="444" t="e">
        <v>#N/A</v>
      </c>
      <c r="D108" s="103" t="s">
        <v>951</v>
      </c>
      <c r="E108" s="103"/>
      <c r="F108" s="103"/>
      <c r="G108" s="103" t="s">
        <v>2280</v>
      </c>
      <c r="H108" s="427">
        <v>300</v>
      </c>
      <c r="I108" s="103"/>
      <c r="J108" s="116" t="s">
        <v>2327</v>
      </c>
      <c r="K108" s="104"/>
      <c r="L108" s="415">
        <v>76.031400000000005</v>
      </c>
      <c r="M108" s="138" t="str">
        <f t="shared" si="38"/>
        <v/>
      </c>
      <c r="N108" s="139">
        <f t="shared" si="39"/>
        <v>0</v>
      </c>
      <c r="O108" s="140">
        <f t="shared" si="20"/>
        <v>761.42718187341757</v>
      </c>
      <c r="P108" s="337">
        <f t="shared" si="21"/>
        <v>57892.374635890563</v>
      </c>
      <c r="Q108" s="109">
        <v>1</v>
      </c>
      <c r="R108" s="143">
        <f t="shared" si="22"/>
        <v>57892.374635890563</v>
      </c>
      <c r="S108" s="111">
        <v>0.13</v>
      </c>
      <c r="T108" s="139">
        <f t="shared" si="23"/>
        <v>65418.383338556327</v>
      </c>
      <c r="U108" s="113"/>
      <c r="V108" s="147">
        <f t="shared" si="24"/>
        <v>65418.383338556327</v>
      </c>
      <c r="W108" s="413"/>
      <c r="X108" s="412"/>
      <c r="Y108" s="116" t="s">
        <v>115</v>
      </c>
      <c r="Z108" s="116"/>
      <c r="AA108" s="116"/>
      <c r="AB108" s="116"/>
      <c r="AC108" s="117"/>
      <c r="AD108" s="296"/>
      <c r="AE108" s="124" t="str">
        <f t="shared" si="26"/>
        <v/>
      </c>
      <c r="AF108" s="125">
        <f t="shared" ca="1" si="27"/>
        <v>16150.853740115352</v>
      </c>
      <c r="AG108" s="125" t="str">
        <f t="shared" si="28"/>
        <v/>
      </c>
      <c r="AH108" s="125" t="str">
        <f t="shared" si="29"/>
        <v/>
      </c>
      <c r="AI108" s="125" t="str">
        <f t="shared" si="30"/>
        <v/>
      </c>
      <c r="AJ108" s="126" t="str">
        <f t="shared" si="31"/>
        <v/>
      </c>
      <c r="AK108" s="342">
        <f t="shared" ca="1" si="25"/>
        <v>16150.853740115352</v>
      </c>
      <c r="AL108" s="290"/>
      <c r="AM108" s="124" t="str">
        <f t="shared" si="32"/>
        <v/>
      </c>
      <c r="AN108" s="125">
        <f t="shared" ca="1" si="33"/>
        <v>65418.383338556327</v>
      </c>
      <c r="AO108" s="125" t="str">
        <f t="shared" si="34"/>
        <v/>
      </c>
      <c r="AP108" s="125" t="str">
        <f t="shared" si="34"/>
        <v/>
      </c>
      <c r="AQ108" s="125" t="str">
        <f t="shared" si="35"/>
        <v/>
      </c>
      <c r="AR108" s="125" t="str">
        <f t="shared" si="36"/>
        <v/>
      </c>
      <c r="AS108" s="131">
        <f t="shared" ca="1" si="37"/>
        <v>65418.383338556327</v>
      </c>
      <c r="AT108" s="290"/>
    </row>
    <row r="109" spans="1:46" x14ac:dyDescent="0.35">
      <c r="A109" s="290"/>
      <c r="B109" s="102" t="s">
        <v>1775</v>
      </c>
      <c r="C109" s="444" t="e">
        <v>#N/A</v>
      </c>
      <c r="D109" s="103" t="s">
        <v>951</v>
      </c>
      <c r="E109" s="103"/>
      <c r="F109" s="103"/>
      <c r="G109" s="103" t="s">
        <v>2280</v>
      </c>
      <c r="H109" s="427">
        <v>300</v>
      </c>
      <c r="I109" s="103"/>
      <c r="J109" s="116" t="s">
        <v>2327</v>
      </c>
      <c r="K109" s="104"/>
      <c r="L109" s="415">
        <v>4.1101599999999996</v>
      </c>
      <c r="M109" s="138" t="str">
        <f t="shared" si="38"/>
        <v/>
      </c>
      <c r="N109" s="139">
        <f t="shared" si="39"/>
        <v>0</v>
      </c>
      <c r="O109" s="140">
        <f t="shared" si="20"/>
        <v>761.42718187341757</v>
      </c>
      <c r="P109" s="337">
        <f t="shared" si="21"/>
        <v>3129.5875458488458</v>
      </c>
      <c r="Q109" s="109">
        <v>1</v>
      </c>
      <c r="R109" s="143">
        <f t="shared" si="22"/>
        <v>3129.5875458488458</v>
      </c>
      <c r="S109" s="111">
        <v>0.13</v>
      </c>
      <c r="T109" s="139">
        <f t="shared" si="23"/>
        <v>3536.4339268091953</v>
      </c>
      <c r="U109" s="113"/>
      <c r="V109" s="147">
        <f t="shared" si="24"/>
        <v>3536.4339268091953</v>
      </c>
      <c r="W109" s="413"/>
      <c r="X109" s="412"/>
      <c r="Y109" s="116" t="s">
        <v>115</v>
      </c>
      <c r="Z109" s="116"/>
      <c r="AA109" s="116"/>
      <c r="AB109" s="116"/>
      <c r="AC109" s="117"/>
      <c r="AD109" s="296"/>
      <c r="AE109" s="124" t="str">
        <f t="shared" si="26"/>
        <v/>
      </c>
      <c r="AF109" s="125">
        <f t="shared" ca="1" si="27"/>
        <v>16150.853740115352</v>
      </c>
      <c r="AG109" s="125" t="str">
        <f t="shared" si="28"/>
        <v/>
      </c>
      <c r="AH109" s="125" t="str">
        <f t="shared" si="29"/>
        <v/>
      </c>
      <c r="AI109" s="125" t="str">
        <f t="shared" si="30"/>
        <v/>
      </c>
      <c r="AJ109" s="126" t="str">
        <f t="shared" si="31"/>
        <v/>
      </c>
      <c r="AK109" s="342">
        <f t="shared" ca="1" si="25"/>
        <v>16150.853740115352</v>
      </c>
      <c r="AL109" s="290"/>
      <c r="AM109" s="124" t="str">
        <f t="shared" si="32"/>
        <v/>
      </c>
      <c r="AN109" s="125">
        <f t="shared" ca="1" si="33"/>
        <v>3536.4339268091953</v>
      </c>
      <c r="AO109" s="125" t="str">
        <f t="shared" si="34"/>
        <v/>
      </c>
      <c r="AP109" s="125" t="str">
        <f t="shared" si="34"/>
        <v/>
      </c>
      <c r="AQ109" s="125" t="str">
        <f t="shared" si="35"/>
        <v/>
      </c>
      <c r="AR109" s="125" t="str">
        <f t="shared" si="36"/>
        <v/>
      </c>
      <c r="AS109" s="131">
        <f t="shared" ca="1" si="37"/>
        <v>3536.4339268091953</v>
      </c>
      <c r="AT109" s="290"/>
    </row>
    <row r="110" spans="1:46" x14ac:dyDescent="0.35">
      <c r="A110" s="290"/>
      <c r="B110" s="102" t="s">
        <v>1776</v>
      </c>
      <c r="C110" s="444" t="e">
        <v>#N/A</v>
      </c>
      <c r="D110" s="103" t="s">
        <v>951</v>
      </c>
      <c r="E110" s="103"/>
      <c r="F110" s="103"/>
      <c r="G110" s="103" t="s">
        <v>2279</v>
      </c>
      <c r="H110" s="427">
        <v>300</v>
      </c>
      <c r="I110" s="103"/>
      <c r="J110" s="116" t="s">
        <v>2326</v>
      </c>
      <c r="K110" s="104"/>
      <c r="L110" s="415">
        <v>2.0045099999999998</v>
      </c>
      <c r="M110" s="138" t="str">
        <f t="shared" si="38"/>
        <v/>
      </c>
      <c r="N110" s="139">
        <f t="shared" si="39"/>
        <v>0</v>
      </c>
      <c r="O110" s="140">
        <f t="shared" si="20"/>
        <v>761.42718187341757</v>
      </c>
      <c r="P110" s="337">
        <f t="shared" si="21"/>
        <v>1526.2884003370841</v>
      </c>
      <c r="Q110" s="109">
        <v>1</v>
      </c>
      <c r="R110" s="143">
        <f t="shared" si="22"/>
        <v>1526.2884003370841</v>
      </c>
      <c r="S110" s="111">
        <v>0.13</v>
      </c>
      <c r="T110" s="139">
        <f t="shared" si="23"/>
        <v>1724.705892380905</v>
      </c>
      <c r="U110" s="113"/>
      <c r="V110" s="147">
        <f t="shared" si="24"/>
        <v>1724.705892380905</v>
      </c>
      <c r="W110" s="413"/>
      <c r="X110" s="412"/>
      <c r="Y110" s="116" t="s">
        <v>115</v>
      </c>
      <c r="Z110" s="116"/>
      <c r="AA110" s="116"/>
      <c r="AB110" s="116"/>
      <c r="AC110" s="117"/>
      <c r="AD110" s="296"/>
      <c r="AE110" s="124" t="str">
        <f t="shared" si="26"/>
        <v/>
      </c>
      <c r="AF110" s="125">
        <f t="shared" ca="1" si="27"/>
        <v>16150.853740115352</v>
      </c>
      <c r="AG110" s="125" t="str">
        <f t="shared" si="28"/>
        <v/>
      </c>
      <c r="AH110" s="125" t="str">
        <f t="shared" si="29"/>
        <v/>
      </c>
      <c r="AI110" s="125" t="str">
        <f t="shared" si="30"/>
        <v/>
      </c>
      <c r="AJ110" s="126" t="str">
        <f t="shared" si="31"/>
        <v/>
      </c>
      <c r="AK110" s="342">
        <f t="shared" ca="1" si="25"/>
        <v>16150.853740115352</v>
      </c>
      <c r="AL110" s="290"/>
      <c r="AM110" s="124" t="str">
        <f t="shared" si="32"/>
        <v/>
      </c>
      <c r="AN110" s="125">
        <f t="shared" ca="1" si="33"/>
        <v>1724.705892380905</v>
      </c>
      <c r="AO110" s="125" t="str">
        <f t="shared" si="34"/>
        <v/>
      </c>
      <c r="AP110" s="125" t="str">
        <f t="shared" si="34"/>
        <v/>
      </c>
      <c r="AQ110" s="125" t="str">
        <f t="shared" si="35"/>
        <v/>
      </c>
      <c r="AR110" s="125" t="str">
        <f t="shared" si="36"/>
        <v/>
      </c>
      <c r="AS110" s="131">
        <f t="shared" ca="1" si="37"/>
        <v>1724.705892380905</v>
      </c>
      <c r="AT110" s="290"/>
    </row>
    <row r="111" spans="1:46" x14ac:dyDescent="0.35">
      <c r="A111" s="290"/>
      <c r="B111" s="102" t="s">
        <v>1777</v>
      </c>
      <c r="C111" s="444" t="e">
        <v>#N/A</v>
      </c>
      <c r="D111" s="103" t="s">
        <v>951</v>
      </c>
      <c r="E111" s="103"/>
      <c r="F111" s="103"/>
      <c r="G111" s="103" t="s">
        <v>2280</v>
      </c>
      <c r="H111" s="427">
        <v>300</v>
      </c>
      <c r="I111" s="103"/>
      <c r="J111" s="116" t="s">
        <v>2327</v>
      </c>
      <c r="K111" s="104"/>
      <c r="L111" s="415">
        <v>12.883800000000001</v>
      </c>
      <c r="M111" s="138" t="str">
        <f t="shared" si="38"/>
        <v/>
      </c>
      <c r="N111" s="139">
        <f t="shared" si="39"/>
        <v>0</v>
      </c>
      <c r="O111" s="140">
        <f t="shared" si="20"/>
        <v>761.42718187341757</v>
      </c>
      <c r="P111" s="337">
        <f t="shared" si="21"/>
        <v>9810.0755258207373</v>
      </c>
      <c r="Q111" s="109">
        <v>1</v>
      </c>
      <c r="R111" s="143">
        <f t="shared" si="22"/>
        <v>9810.0755258207373</v>
      </c>
      <c r="S111" s="111">
        <v>0.13</v>
      </c>
      <c r="T111" s="139">
        <f t="shared" si="23"/>
        <v>11085.385344177432</v>
      </c>
      <c r="U111" s="113"/>
      <c r="V111" s="147">
        <f t="shared" si="24"/>
        <v>11085.385344177432</v>
      </c>
      <c r="W111" s="413"/>
      <c r="X111" s="412"/>
      <c r="Y111" s="116" t="s">
        <v>115</v>
      </c>
      <c r="Z111" s="116"/>
      <c r="AA111" s="116"/>
      <c r="AB111" s="116"/>
      <c r="AC111" s="117"/>
      <c r="AD111" s="296"/>
      <c r="AE111" s="124" t="str">
        <f t="shared" si="26"/>
        <v/>
      </c>
      <c r="AF111" s="125">
        <f t="shared" ca="1" si="27"/>
        <v>16150.853740115352</v>
      </c>
      <c r="AG111" s="125" t="str">
        <f t="shared" si="28"/>
        <v/>
      </c>
      <c r="AH111" s="125" t="str">
        <f t="shared" si="29"/>
        <v/>
      </c>
      <c r="AI111" s="125" t="str">
        <f t="shared" si="30"/>
        <v/>
      </c>
      <c r="AJ111" s="126" t="str">
        <f t="shared" si="31"/>
        <v/>
      </c>
      <c r="AK111" s="342">
        <f t="shared" ca="1" si="25"/>
        <v>16150.853740115352</v>
      </c>
      <c r="AL111" s="290"/>
      <c r="AM111" s="124" t="str">
        <f t="shared" si="32"/>
        <v/>
      </c>
      <c r="AN111" s="125">
        <f t="shared" ca="1" si="33"/>
        <v>11085.385344177432</v>
      </c>
      <c r="AO111" s="125" t="str">
        <f t="shared" si="34"/>
        <v/>
      </c>
      <c r="AP111" s="125" t="str">
        <f t="shared" si="34"/>
        <v/>
      </c>
      <c r="AQ111" s="125" t="str">
        <f t="shared" si="35"/>
        <v/>
      </c>
      <c r="AR111" s="125" t="str">
        <f t="shared" si="36"/>
        <v/>
      </c>
      <c r="AS111" s="131">
        <f t="shared" ca="1" si="37"/>
        <v>11085.385344177432</v>
      </c>
      <c r="AT111" s="290"/>
    </row>
    <row r="112" spans="1:46" x14ac:dyDescent="0.35">
      <c r="A112" s="290"/>
      <c r="B112" s="102" t="s">
        <v>1778</v>
      </c>
      <c r="C112" s="444" t="e">
        <v>#N/A</v>
      </c>
      <c r="D112" s="103" t="s">
        <v>951</v>
      </c>
      <c r="E112" s="103"/>
      <c r="F112" s="103"/>
      <c r="G112" s="103" t="s">
        <v>2280</v>
      </c>
      <c r="H112" s="427">
        <v>300</v>
      </c>
      <c r="I112" s="103"/>
      <c r="J112" s="116" t="s">
        <v>2327</v>
      </c>
      <c r="K112" s="104"/>
      <c r="L112" s="415">
        <v>1360.34</v>
      </c>
      <c r="M112" s="138" t="str">
        <f t="shared" si="38"/>
        <v/>
      </c>
      <c r="N112" s="139">
        <f t="shared" si="39"/>
        <v>0</v>
      </c>
      <c r="O112" s="140">
        <f t="shared" si="20"/>
        <v>761.42718187341757</v>
      </c>
      <c r="P112" s="337">
        <f t="shared" si="21"/>
        <v>1035799.8525896848</v>
      </c>
      <c r="Q112" s="109">
        <v>1</v>
      </c>
      <c r="R112" s="143">
        <f t="shared" si="22"/>
        <v>1035799.8525896848</v>
      </c>
      <c r="S112" s="111">
        <v>0.13</v>
      </c>
      <c r="T112" s="139">
        <f t="shared" si="23"/>
        <v>1170453.8334263437</v>
      </c>
      <c r="U112" s="113"/>
      <c r="V112" s="147">
        <f t="shared" si="24"/>
        <v>1170453.8334263437</v>
      </c>
      <c r="W112" s="413"/>
      <c r="X112" s="412"/>
      <c r="Y112" s="116" t="s">
        <v>115</v>
      </c>
      <c r="Z112" s="116"/>
      <c r="AA112" s="116"/>
      <c r="AB112" s="116"/>
      <c r="AC112" s="117"/>
      <c r="AD112" s="296"/>
      <c r="AE112" s="124" t="str">
        <f t="shared" si="26"/>
        <v/>
      </c>
      <c r="AF112" s="125">
        <f t="shared" ca="1" si="27"/>
        <v>16150.853740115352</v>
      </c>
      <c r="AG112" s="125" t="str">
        <f t="shared" si="28"/>
        <v/>
      </c>
      <c r="AH112" s="125" t="str">
        <f t="shared" si="29"/>
        <v/>
      </c>
      <c r="AI112" s="125" t="str">
        <f t="shared" si="30"/>
        <v/>
      </c>
      <c r="AJ112" s="126" t="str">
        <f t="shared" si="31"/>
        <v/>
      </c>
      <c r="AK112" s="342">
        <f t="shared" ca="1" si="25"/>
        <v>16150.853740115352</v>
      </c>
      <c r="AL112" s="290"/>
      <c r="AM112" s="124" t="str">
        <f t="shared" si="32"/>
        <v/>
      </c>
      <c r="AN112" s="125">
        <f t="shared" ca="1" si="33"/>
        <v>1170453.8334263437</v>
      </c>
      <c r="AO112" s="125" t="str">
        <f t="shared" si="34"/>
        <v/>
      </c>
      <c r="AP112" s="125" t="str">
        <f t="shared" si="34"/>
        <v/>
      </c>
      <c r="AQ112" s="125" t="str">
        <f t="shared" si="35"/>
        <v/>
      </c>
      <c r="AR112" s="125" t="str">
        <f t="shared" si="36"/>
        <v/>
      </c>
      <c r="AS112" s="131">
        <f t="shared" ca="1" si="37"/>
        <v>1170453.8334263437</v>
      </c>
      <c r="AT112" s="290"/>
    </row>
    <row r="113" spans="1:46" x14ac:dyDescent="0.35">
      <c r="A113" s="290"/>
      <c r="B113" s="102" t="s">
        <v>1779</v>
      </c>
      <c r="C113" s="444" t="e">
        <v>#N/A</v>
      </c>
      <c r="D113" s="103" t="s">
        <v>951</v>
      </c>
      <c r="E113" s="103"/>
      <c r="F113" s="103"/>
      <c r="G113" s="103" t="s">
        <v>2280</v>
      </c>
      <c r="H113" s="427">
        <v>300</v>
      </c>
      <c r="I113" s="103"/>
      <c r="J113" s="116" t="s">
        <v>2327</v>
      </c>
      <c r="K113" s="104"/>
      <c r="L113" s="415">
        <v>32.552599999999998</v>
      </c>
      <c r="M113" s="138" t="str">
        <f t="shared" si="38"/>
        <v/>
      </c>
      <c r="N113" s="139">
        <f t="shared" si="39"/>
        <v>0</v>
      </c>
      <c r="O113" s="140">
        <f t="shared" si="20"/>
        <v>761.42718187341757</v>
      </c>
      <c r="P113" s="337">
        <f t="shared" si="21"/>
        <v>24786.43448065261</v>
      </c>
      <c r="Q113" s="109">
        <v>1</v>
      </c>
      <c r="R113" s="143">
        <f t="shared" si="22"/>
        <v>24786.43448065261</v>
      </c>
      <c r="S113" s="111">
        <v>0.13</v>
      </c>
      <c r="T113" s="139">
        <f t="shared" si="23"/>
        <v>28008.670963137447</v>
      </c>
      <c r="U113" s="113"/>
      <c r="V113" s="147">
        <f t="shared" si="24"/>
        <v>28008.670963137447</v>
      </c>
      <c r="W113" s="413"/>
      <c r="X113" s="412"/>
      <c r="Y113" s="116" t="s">
        <v>115</v>
      </c>
      <c r="Z113" s="116"/>
      <c r="AA113" s="116"/>
      <c r="AB113" s="116"/>
      <c r="AC113" s="117"/>
      <c r="AD113" s="296"/>
      <c r="AE113" s="124" t="str">
        <f t="shared" si="26"/>
        <v/>
      </c>
      <c r="AF113" s="125">
        <f t="shared" ca="1" si="27"/>
        <v>16150.853740115352</v>
      </c>
      <c r="AG113" s="125" t="str">
        <f t="shared" si="28"/>
        <v/>
      </c>
      <c r="AH113" s="125" t="str">
        <f t="shared" si="29"/>
        <v/>
      </c>
      <c r="AI113" s="125" t="str">
        <f t="shared" si="30"/>
        <v/>
      </c>
      <c r="AJ113" s="126" t="str">
        <f t="shared" si="31"/>
        <v/>
      </c>
      <c r="AK113" s="342">
        <f t="shared" ca="1" si="25"/>
        <v>16150.853740115352</v>
      </c>
      <c r="AL113" s="290"/>
      <c r="AM113" s="124" t="str">
        <f t="shared" si="32"/>
        <v/>
      </c>
      <c r="AN113" s="125">
        <f t="shared" ca="1" si="33"/>
        <v>28008.670963137447</v>
      </c>
      <c r="AO113" s="125" t="str">
        <f t="shared" si="34"/>
        <v/>
      </c>
      <c r="AP113" s="125" t="str">
        <f t="shared" si="34"/>
        <v/>
      </c>
      <c r="AQ113" s="125" t="str">
        <f t="shared" si="35"/>
        <v/>
      </c>
      <c r="AR113" s="125" t="str">
        <f t="shared" si="36"/>
        <v/>
      </c>
      <c r="AS113" s="131">
        <f t="shared" ca="1" si="37"/>
        <v>28008.670963137447</v>
      </c>
      <c r="AT113" s="290"/>
    </row>
    <row r="114" spans="1:46" x14ac:dyDescent="0.35">
      <c r="A114" s="290"/>
      <c r="B114" s="102" t="s">
        <v>1780</v>
      </c>
      <c r="C114" s="444" t="e">
        <v>#N/A</v>
      </c>
      <c r="D114" s="103" t="s">
        <v>951</v>
      </c>
      <c r="E114" s="103"/>
      <c r="F114" s="103"/>
      <c r="G114" s="103" t="s">
        <v>1035</v>
      </c>
      <c r="H114" s="427">
        <v>150</v>
      </c>
      <c r="I114" s="103"/>
      <c r="J114" s="116" t="s">
        <v>1140</v>
      </c>
      <c r="K114" s="104"/>
      <c r="L114" s="415">
        <v>985.947</v>
      </c>
      <c r="M114" s="138" t="str">
        <f t="shared" si="38"/>
        <v/>
      </c>
      <c r="N114" s="139">
        <f t="shared" si="39"/>
        <v>0</v>
      </c>
      <c r="O114" s="140">
        <f t="shared" ref="O114:O177" si="40">IFERROR(VLOOKUP(J114,UR_N2,3,FALSE),"")</f>
        <v>309.24815556962022</v>
      </c>
      <c r="P114" s="337">
        <f t="shared" si="21"/>
        <v>304902.29123940034</v>
      </c>
      <c r="Q114" s="109">
        <v>1</v>
      </c>
      <c r="R114" s="143">
        <f t="shared" si="22"/>
        <v>304902.29123940034</v>
      </c>
      <c r="S114" s="111">
        <v>0.13</v>
      </c>
      <c r="T114" s="139">
        <f t="shared" si="23"/>
        <v>344539.58910052234</v>
      </c>
      <c r="U114" s="113"/>
      <c r="V114" s="147">
        <f t="shared" si="24"/>
        <v>344539.58910052234</v>
      </c>
      <c r="W114" s="413"/>
      <c r="X114" s="412"/>
      <c r="Y114" s="116"/>
      <c r="Z114" s="116"/>
      <c r="AA114" s="116" t="s">
        <v>115</v>
      </c>
      <c r="AB114" s="116"/>
      <c r="AC114" s="117"/>
      <c r="AD114" s="296"/>
      <c r="AE114" s="124" t="str">
        <f t="shared" si="26"/>
        <v/>
      </c>
      <c r="AF114" s="125" t="str">
        <f t="shared" si="27"/>
        <v/>
      </c>
      <c r="AG114" s="125" t="str">
        <f t="shared" si="28"/>
        <v/>
      </c>
      <c r="AH114" s="125">
        <f t="shared" ca="1" si="29"/>
        <v>4804.0113505125973</v>
      </c>
      <c r="AI114" s="125" t="str">
        <f t="shared" si="30"/>
        <v/>
      </c>
      <c r="AJ114" s="126" t="str">
        <f t="shared" si="31"/>
        <v/>
      </c>
      <c r="AK114" s="342">
        <f t="shared" ca="1" si="25"/>
        <v>4804.0113505125973</v>
      </c>
      <c r="AL114" s="290"/>
      <c r="AM114" s="124" t="str">
        <f t="shared" si="32"/>
        <v/>
      </c>
      <c r="AN114" s="125" t="str">
        <f t="shared" si="33"/>
        <v/>
      </c>
      <c r="AO114" s="125" t="str">
        <f t="shared" si="34"/>
        <v/>
      </c>
      <c r="AP114" s="125">
        <f t="shared" ca="1" si="34"/>
        <v>344539.58910052234</v>
      </c>
      <c r="AQ114" s="125" t="str">
        <f t="shared" si="35"/>
        <v/>
      </c>
      <c r="AR114" s="125" t="str">
        <f t="shared" si="36"/>
        <v/>
      </c>
      <c r="AS114" s="131">
        <f t="shared" ca="1" si="37"/>
        <v>344539.58910052234</v>
      </c>
      <c r="AT114" s="290"/>
    </row>
    <row r="115" spans="1:46" x14ac:dyDescent="0.35">
      <c r="A115" s="290"/>
      <c r="B115" s="102" t="s">
        <v>1781</v>
      </c>
      <c r="C115" s="444" t="e">
        <v>#N/A</v>
      </c>
      <c r="D115" s="103" t="s">
        <v>951</v>
      </c>
      <c r="E115" s="103"/>
      <c r="F115" s="103"/>
      <c r="G115" s="103" t="s">
        <v>734</v>
      </c>
      <c r="H115" s="427">
        <v>150</v>
      </c>
      <c r="I115" s="103"/>
      <c r="J115" s="116" t="s">
        <v>2329</v>
      </c>
      <c r="K115" s="104"/>
      <c r="L115" s="415">
        <v>853.36900000000003</v>
      </c>
      <c r="M115" s="138" t="str">
        <f t="shared" si="38"/>
        <v/>
      </c>
      <c r="N115" s="139">
        <f t="shared" si="39"/>
        <v>0</v>
      </c>
      <c r="O115" s="140">
        <f t="shared" si="40"/>
        <v>304.4680447848101</v>
      </c>
      <c r="P115" s="337">
        <f t="shared" ref="P115:P178" si="41">O115*L115</f>
        <v>259823.59090996863</v>
      </c>
      <c r="Q115" s="109">
        <v>1</v>
      </c>
      <c r="R115" s="143">
        <f t="shared" ref="R115:R178" si="42">P115*Q115</f>
        <v>259823.59090996863</v>
      </c>
      <c r="S115" s="111">
        <v>0.13</v>
      </c>
      <c r="T115" s="139">
        <f t="shared" ref="T115:T178" si="43">R115*(1+S115)</f>
        <v>293600.65772826452</v>
      </c>
      <c r="U115" s="113"/>
      <c r="V115" s="147">
        <f t="shared" ref="V115:V178" si="44">(T115*(1-U115))+N115</f>
        <v>293600.65772826452</v>
      </c>
      <c r="W115" s="413"/>
      <c r="X115" s="412"/>
      <c r="Y115" s="116"/>
      <c r="Z115" s="116"/>
      <c r="AA115" s="116" t="s">
        <v>115</v>
      </c>
      <c r="AB115" s="116"/>
      <c r="AC115" s="117"/>
      <c r="AD115" s="296"/>
      <c r="AE115" s="124" t="str">
        <f t="shared" si="26"/>
        <v/>
      </c>
      <c r="AF115" s="125" t="str">
        <f t="shared" si="27"/>
        <v/>
      </c>
      <c r="AG115" s="125" t="str">
        <f t="shared" si="28"/>
        <v/>
      </c>
      <c r="AH115" s="125">
        <f t="shared" ca="1" si="29"/>
        <v>4804.0113505125973</v>
      </c>
      <c r="AI115" s="125" t="str">
        <f t="shared" si="30"/>
        <v/>
      </c>
      <c r="AJ115" s="126" t="str">
        <f t="shared" si="31"/>
        <v/>
      </c>
      <c r="AK115" s="342">
        <f t="shared" ca="1" si="25"/>
        <v>4804.0113505125973</v>
      </c>
      <c r="AL115" s="290"/>
      <c r="AM115" s="124" t="str">
        <f t="shared" si="32"/>
        <v/>
      </c>
      <c r="AN115" s="125" t="str">
        <f t="shared" si="33"/>
        <v/>
      </c>
      <c r="AO115" s="125" t="str">
        <f t="shared" si="34"/>
        <v/>
      </c>
      <c r="AP115" s="125">
        <f t="shared" ca="1" si="34"/>
        <v>293600.65772826452</v>
      </c>
      <c r="AQ115" s="125" t="str">
        <f t="shared" si="35"/>
        <v/>
      </c>
      <c r="AR115" s="125" t="str">
        <f t="shared" si="36"/>
        <v/>
      </c>
      <c r="AS115" s="131">
        <f t="shared" ca="1" si="37"/>
        <v>293600.65772826452</v>
      </c>
      <c r="AT115" s="290"/>
    </row>
    <row r="116" spans="1:46" x14ac:dyDescent="0.35">
      <c r="A116" s="290"/>
      <c r="B116" s="102" t="s">
        <v>1782</v>
      </c>
      <c r="C116" s="444" t="e">
        <v>#N/A</v>
      </c>
      <c r="D116" s="103" t="s">
        <v>951</v>
      </c>
      <c r="E116" s="103"/>
      <c r="F116" s="103"/>
      <c r="G116" s="103" t="s">
        <v>1035</v>
      </c>
      <c r="H116" s="427">
        <v>150</v>
      </c>
      <c r="I116" s="103"/>
      <c r="J116" s="116" t="s">
        <v>1140</v>
      </c>
      <c r="K116" s="104"/>
      <c r="L116" s="415">
        <v>263.03699999999998</v>
      </c>
      <c r="M116" s="138" t="str">
        <f t="shared" si="38"/>
        <v/>
      </c>
      <c r="N116" s="139">
        <f t="shared" si="39"/>
        <v>0</v>
      </c>
      <c r="O116" s="140">
        <f t="shared" si="40"/>
        <v>309.24815556962022</v>
      </c>
      <c r="P116" s="337">
        <f t="shared" si="41"/>
        <v>81343.707096566184</v>
      </c>
      <c r="Q116" s="109">
        <v>1</v>
      </c>
      <c r="R116" s="143">
        <f t="shared" si="42"/>
        <v>81343.707096566184</v>
      </c>
      <c r="S116" s="111">
        <v>0.13</v>
      </c>
      <c r="T116" s="139">
        <f t="shared" si="43"/>
        <v>91918.389019119786</v>
      </c>
      <c r="U116" s="113"/>
      <c r="V116" s="147">
        <f t="shared" si="44"/>
        <v>91918.389019119786</v>
      </c>
      <c r="W116" s="413"/>
      <c r="X116" s="412"/>
      <c r="Y116" s="116"/>
      <c r="Z116" s="116"/>
      <c r="AA116" s="116" t="s">
        <v>115</v>
      </c>
      <c r="AB116" s="116"/>
      <c r="AC116" s="117"/>
      <c r="AD116" s="296"/>
      <c r="AE116" s="124" t="str">
        <f t="shared" si="26"/>
        <v/>
      </c>
      <c r="AF116" s="125" t="str">
        <f t="shared" si="27"/>
        <v/>
      </c>
      <c r="AG116" s="125" t="str">
        <f t="shared" si="28"/>
        <v/>
      </c>
      <c r="AH116" s="125">
        <f t="shared" ca="1" si="29"/>
        <v>4804.0113505125973</v>
      </c>
      <c r="AI116" s="125" t="str">
        <f t="shared" si="30"/>
        <v/>
      </c>
      <c r="AJ116" s="126" t="str">
        <f t="shared" si="31"/>
        <v/>
      </c>
      <c r="AK116" s="342">
        <f t="shared" ca="1" si="25"/>
        <v>4804.0113505125973</v>
      </c>
      <c r="AL116" s="290"/>
      <c r="AM116" s="124" t="str">
        <f t="shared" si="32"/>
        <v/>
      </c>
      <c r="AN116" s="125" t="str">
        <f t="shared" si="33"/>
        <v/>
      </c>
      <c r="AO116" s="125" t="str">
        <f t="shared" si="34"/>
        <v/>
      </c>
      <c r="AP116" s="125">
        <f t="shared" ca="1" si="34"/>
        <v>91918.389019119772</v>
      </c>
      <c r="AQ116" s="125" t="str">
        <f t="shared" si="35"/>
        <v/>
      </c>
      <c r="AR116" s="125" t="str">
        <f t="shared" si="36"/>
        <v/>
      </c>
      <c r="AS116" s="131">
        <f t="shared" ca="1" si="37"/>
        <v>91918.389019119772</v>
      </c>
      <c r="AT116" s="290"/>
    </row>
    <row r="117" spans="1:46" x14ac:dyDescent="0.35">
      <c r="A117" s="290"/>
      <c r="B117" s="102" t="s">
        <v>1783</v>
      </c>
      <c r="C117" s="444" t="e">
        <v>#N/A</v>
      </c>
      <c r="D117" s="103" t="s">
        <v>951</v>
      </c>
      <c r="E117" s="103"/>
      <c r="F117" s="103"/>
      <c r="G117" s="103" t="s">
        <v>1066</v>
      </c>
      <c r="H117" s="427">
        <v>300</v>
      </c>
      <c r="I117" s="103"/>
      <c r="J117" s="116" t="s">
        <v>2330</v>
      </c>
      <c r="K117" s="104"/>
      <c r="L117" s="415">
        <v>786.62800000000004</v>
      </c>
      <c r="M117" s="138" t="str">
        <f t="shared" si="38"/>
        <v/>
      </c>
      <c r="N117" s="139">
        <f t="shared" si="39"/>
        <v>0</v>
      </c>
      <c r="O117" s="140">
        <f t="shared" si="40"/>
        <v>761.42718187341757</v>
      </c>
      <c r="P117" s="337">
        <f t="shared" si="41"/>
        <v>598959.94122272276</v>
      </c>
      <c r="Q117" s="109">
        <v>1</v>
      </c>
      <c r="R117" s="143">
        <f t="shared" si="42"/>
        <v>598959.94122272276</v>
      </c>
      <c r="S117" s="111">
        <v>0.13</v>
      </c>
      <c r="T117" s="139">
        <f t="shared" si="43"/>
        <v>676824.73358167661</v>
      </c>
      <c r="U117" s="113"/>
      <c r="V117" s="147">
        <f t="shared" si="44"/>
        <v>676824.73358167661</v>
      </c>
      <c r="W117" s="413"/>
      <c r="X117" s="412"/>
      <c r="Y117" s="116"/>
      <c r="Z117" s="116" t="s">
        <v>115</v>
      </c>
      <c r="AA117" s="116"/>
      <c r="AB117" s="116"/>
      <c r="AC117" s="117"/>
      <c r="AD117" s="296"/>
      <c r="AE117" s="124" t="str">
        <f t="shared" si="26"/>
        <v/>
      </c>
      <c r="AF117" s="125" t="str">
        <f t="shared" si="27"/>
        <v/>
      </c>
      <c r="AG117" s="125">
        <f t="shared" ca="1" si="28"/>
        <v>7168.0761084809337</v>
      </c>
      <c r="AH117" s="125" t="str">
        <f t="shared" si="29"/>
        <v/>
      </c>
      <c r="AI117" s="125" t="str">
        <f t="shared" si="30"/>
        <v/>
      </c>
      <c r="AJ117" s="126" t="str">
        <f t="shared" si="31"/>
        <v/>
      </c>
      <c r="AK117" s="342">
        <f t="shared" ca="1" si="25"/>
        <v>7168.0761084809337</v>
      </c>
      <c r="AL117" s="290"/>
      <c r="AM117" s="124" t="str">
        <f t="shared" si="32"/>
        <v/>
      </c>
      <c r="AN117" s="125" t="str">
        <f t="shared" si="33"/>
        <v/>
      </c>
      <c r="AO117" s="125">
        <f t="shared" ca="1" si="34"/>
        <v>676824.73358167661</v>
      </c>
      <c r="AP117" s="125" t="str">
        <f t="shared" si="34"/>
        <v/>
      </c>
      <c r="AQ117" s="125" t="str">
        <f t="shared" si="35"/>
        <v/>
      </c>
      <c r="AR117" s="125" t="str">
        <f t="shared" si="36"/>
        <v/>
      </c>
      <c r="AS117" s="131">
        <f t="shared" ca="1" si="37"/>
        <v>676824.73358167661</v>
      </c>
      <c r="AT117" s="290"/>
    </row>
    <row r="118" spans="1:46" x14ac:dyDescent="0.35">
      <c r="A118" s="290"/>
      <c r="B118" s="102" t="s">
        <v>1784</v>
      </c>
      <c r="C118" s="444" t="e">
        <v>#N/A</v>
      </c>
      <c r="D118" s="103" t="s">
        <v>951</v>
      </c>
      <c r="E118" s="103"/>
      <c r="F118" s="103"/>
      <c r="G118" s="103" t="s">
        <v>2282</v>
      </c>
      <c r="H118" s="427">
        <v>150</v>
      </c>
      <c r="I118" s="103"/>
      <c r="J118" s="116" t="s">
        <v>2329</v>
      </c>
      <c r="K118" s="104"/>
      <c r="L118" s="415">
        <v>56.977400000000003</v>
      </c>
      <c r="M118" s="138" t="str">
        <f t="shared" si="38"/>
        <v/>
      </c>
      <c r="N118" s="139">
        <f t="shared" si="39"/>
        <v>0</v>
      </c>
      <c r="O118" s="140">
        <f t="shared" si="40"/>
        <v>304.4680447848101</v>
      </c>
      <c r="P118" s="337">
        <f t="shared" si="41"/>
        <v>17347.797574922039</v>
      </c>
      <c r="Q118" s="109">
        <v>1</v>
      </c>
      <c r="R118" s="143">
        <f t="shared" si="42"/>
        <v>17347.797574922039</v>
      </c>
      <c r="S118" s="111">
        <v>0.13</v>
      </c>
      <c r="T118" s="139">
        <f t="shared" si="43"/>
        <v>19603.0112596619</v>
      </c>
      <c r="U118" s="113"/>
      <c r="V118" s="147">
        <f t="shared" si="44"/>
        <v>19603.0112596619</v>
      </c>
      <c r="W118" s="413"/>
      <c r="X118" s="412"/>
      <c r="Y118" s="116"/>
      <c r="Z118" s="116"/>
      <c r="AA118" s="116" t="s">
        <v>115</v>
      </c>
      <c r="AB118" s="116"/>
      <c r="AC118" s="117"/>
      <c r="AD118" s="296"/>
      <c r="AE118" s="124" t="str">
        <f t="shared" si="26"/>
        <v/>
      </c>
      <c r="AF118" s="125" t="str">
        <f t="shared" si="27"/>
        <v/>
      </c>
      <c r="AG118" s="125" t="str">
        <f t="shared" si="28"/>
        <v/>
      </c>
      <c r="AH118" s="125">
        <f t="shared" ca="1" si="29"/>
        <v>4804.0113505125973</v>
      </c>
      <c r="AI118" s="125" t="str">
        <f t="shared" si="30"/>
        <v/>
      </c>
      <c r="AJ118" s="126" t="str">
        <f t="shared" si="31"/>
        <v/>
      </c>
      <c r="AK118" s="342">
        <f t="shared" ca="1" si="25"/>
        <v>4804.0113505125973</v>
      </c>
      <c r="AL118" s="290"/>
      <c r="AM118" s="124" t="str">
        <f t="shared" si="32"/>
        <v/>
      </c>
      <c r="AN118" s="125" t="str">
        <f t="shared" si="33"/>
        <v/>
      </c>
      <c r="AO118" s="125" t="str">
        <f t="shared" si="34"/>
        <v/>
      </c>
      <c r="AP118" s="125">
        <f t="shared" ca="1" si="34"/>
        <v>19603.0112596619</v>
      </c>
      <c r="AQ118" s="125" t="str">
        <f t="shared" si="35"/>
        <v/>
      </c>
      <c r="AR118" s="125" t="str">
        <f t="shared" si="36"/>
        <v/>
      </c>
      <c r="AS118" s="131">
        <f t="shared" ca="1" si="37"/>
        <v>19603.0112596619</v>
      </c>
      <c r="AT118" s="290"/>
    </row>
    <row r="119" spans="1:46" x14ac:dyDescent="0.35">
      <c r="A119" s="290"/>
      <c r="B119" s="102" t="s">
        <v>1785</v>
      </c>
      <c r="C119" s="444" t="e">
        <v>#N/A</v>
      </c>
      <c r="D119" s="103" t="s">
        <v>951</v>
      </c>
      <c r="E119" s="103"/>
      <c r="F119" s="103"/>
      <c r="G119" s="103" t="s">
        <v>734</v>
      </c>
      <c r="H119" s="427">
        <v>150</v>
      </c>
      <c r="I119" s="103"/>
      <c r="J119" s="116" t="s">
        <v>2329</v>
      </c>
      <c r="K119" s="104"/>
      <c r="L119" s="415">
        <v>158.303</v>
      </c>
      <c r="M119" s="138" t="str">
        <f t="shared" si="38"/>
        <v/>
      </c>
      <c r="N119" s="139">
        <f t="shared" si="39"/>
        <v>0</v>
      </c>
      <c r="O119" s="140">
        <f t="shared" si="40"/>
        <v>304.4680447848101</v>
      </c>
      <c r="P119" s="337">
        <f t="shared" si="41"/>
        <v>48198.204893569789</v>
      </c>
      <c r="Q119" s="109">
        <v>1</v>
      </c>
      <c r="R119" s="143">
        <f t="shared" si="42"/>
        <v>48198.204893569789</v>
      </c>
      <c r="S119" s="111">
        <v>0.13</v>
      </c>
      <c r="T119" s="139">
        <f t="shared" si="43"/>
        <v>54463.971529733855</v>
      </c>
      <c r="U119" s="113"/>
      <c r="V119" s="147">
        <f t="shared" si="44"/>
        <v>54463.971529733855</v>
      </c>
      <c r="W119" s="413"/>
      <c r="X119" s="412"/>
      <c r="Y119" s="116"/>
      <c r="Z119" s="116"/>
      <c r="AA119" s="116" t="s">
        <v>115</v>
      </c>
      <c r="AB119" s="116"/>
      <c r="AC119" s="117"/>
      <c r="AD119" s="296"/>
      <c r="AE119" s="124" t="str">
        <f t="shared" si="26"/>
        <v/>
      </c>
      <c r="AF119" s="125" t="str">
        <f t="shared" si="27"/>
        <v/>
      </c>
      <c r="AG119" s="125" t="str">
        <f t="shared" si="28"/>
        <v/>
      </c>
      <c r="AH119" s="125">
        <f t="shared" ca="1" si="29"/>
        <v>4804.0113505125973</v>
      </c>
      <c r="AI119" s="125" t="str">
        <f t="shared" si="30"/>
        <v/>
      </c>
      <c r="AJ119" s="126" t="str">
        <f t="shared" si="31"/>
        <v/>
      </c>
      <c r="AK119" s="342">
        <f t="shared" ca="1" si="25"/>
        <v>4804.0113505125973</v>
      </c>
      <c r="AL119" s="290"/>
      <c r="AM119" s="124" t="str">
        <f t="shared" si="32"/>
        <v/>
      </c>
      <c r="AN119" s="125" t="str">
        <f t="shared" si="33"/>
        <v/>
      </c>
      <c r="AO119" s="125" t="str">
        <f t="shared" si="34"/>
        <v/>
      </c>
      <c r="AP119" s="125">
        <f t="shared" ca="1" si="34"/>
        <v>54463.971529733855</v>
      </c>
      <c r="AQ119" s="125" t="str">
        <f t="shared" si="35"/>
        <v/>
      </c>
      <c r="AR119" s="125" t="str">
        <f t="shared" si="36"/>
        <v/>
      </c>
      <c r="AS119" s="131">
        <f t="shared" ca="1" si="37"/>
        <v>54463.971529733855</v>
      </c>
      <c r="AT119" s="290"/>
    </row>
    <row r="120" spans="1:46" x14ac:dyDescent="0.35">
      <c r="A120" s="290"/>
      <c r="B120" s="102" t="s">
        <v>1786</v>
      </c>
      <c r="C120" s="444" t="e">
        <v>#N/A</v>
      </c>
      <c r="D120" s="103" t="s">
        <v>951</v>
      </c>
      <c r="E120" s="103"/>
      <c r="F120" s="103"/>
      <c r="G120" s="103" t="s">
        <v>119</v>
      </c>
      <c r="H120" s="427">
        <v>150</v>
      </c>
      <c r="I120" s="103"/>
      <c r="J120" s="116" t="s">
        <v>2331</v>
      </c>
      <c r="K120" s="104"/>
      <c r="L120" s="415">
        <v>229.209</v>
      </c>
      <c r="M120" s="138" t="str">
        <f t="shared" si="38"/>
        <v/>
      </c>
      <c r="N120" s="139">
        <f t="shared" si="39"/>
        <v>0</v>
      </c>
      <c r="O120" s="140">
        <f t="shared" si="40"/>
        <v>424.48495422784811</v>
      </c>
      <c r="P120" s="337">
        <f t="shared" si="41"/>
        <v>97295.771873610836</v>
      </c>
      <c r="Q120" s="109">
        <v>1</v>
      </c>
      <c r="R120" s="143">
        <f t="shared" si="42"/>
        <v>97295.771873610836</v>
      </c>
      <c r="S120" s="111">
        <v>0.13</v>
      </c>
      <c r="T120" s="139">
        <f t="shared" si="43"/>
        <v>109944.22221718023</v>
      </c>
      <c r="U120" s="113"/>
      <c r="V120" s="147">
        <f t="shared" si="44"/>
        <v>109944.22221718023</v>
      </c>
      <c r="W120" s="413"/>
      <c r="X120" s="412"/>
      <c r="Y120" s="116"/>
      <c r="Z120" s="116"/>
      <c r="AA120" s="116" t="s">
        <v>115</v>
      </c>
      <c r="AB120" s="116"/>
      <c r="AC120" s="117"/>
      <c r="AD120" s="296"/>
      <c r="AE120" s="124" t="str">
        <f t="shared" si="26"/>
        <v/>
      </c>
      <c r="AF120" s="125" t="str">
        <f t="shared" si="27"/>
        <v/>
      </c>
      <c r="AG120" s="125" t="str">
        <f t="shared" si="28"/>
        <v/>
      </c>
      <c r="AH120" s="125">
        <f t="shared" ca="1" si="29"/>
        <v>4804.0113505125973</v>
      </c>
      <c r="AI120" s="125" t="str">
        <f t="shared" si="30"/>
        <v/>
      </c>
      <c r="AJ120" s="126" t="str">
        <f t="shared" si="31"/>
        <v/>
      </c>
      <c r="AK120" s="342">
        <f t="shared" ca="1" si="25"/>
        <v>4804.0113505125973</v>
      </c>
      <c r="AL120" s="290"/>
      <c r="AM120" s="124" t="str">
        <f t="shared" si="32"/>
        <v/>
      </c>
      <c r="AN120" s="125" t="str">
        <f t="shared" si="33"/>
        <v/>
      </c>
      <c r="AO120" s="125" t="str">
        <f t="shared" si="34"/>
        <v/>
      </c>
      <c r="AP120" s="125">
        <f t="shared" ca="1" si="34"/>
        <v>109944.22221718023</v>
      </c>
      <c r="AQ120" s="125" t="str">
        <f t="shared" si="35"/>
        <v/>
      </c>
      <c r="AR120" s="125" t="str">
        <f t="shared" si="36"/>
        <v/>
      </c>
      <c r="AS120" s="131">
        <f t="shared" ca="1" si="37"/>
        <v>109944.22221718023</v>
      </c>
      <c r="AT120" s="290"/>
    </row>
    <row r="121" spans="1:46" x14ac:dyDescent="0.35">
      <c r="A121" s="290"/>
      <c r="B121" s="102" t="s">
        <v>1787</v>
      </c>
      <c r="C121" s="444" t="e">
        <v>#N/A</v>
      </c>
      <c r="D121" s="103" t="s">
        <v>951</v>
      </c>
      <c r="E121" s="103"/>
      <c r="F121" s="103"/>
      <c r="G121" s="103" t="s">
        <v>265</v>
      </c>
      <c r="H121" s="427">
        <v>200</v>
      </c>
      <c r="I121" s="103"/>
      <c r="J121" s="116" t="s">
        <v>2320</v>
      </c>
      <c r="K121" s="104"/>
      <c r="L121" s="415">
        <v>458.00400000000002</v>
      </c>
      <c r="M121" s="138" t="str">
        <f t="shared" si="38"/>
        <v/>
      </c>
      <c r="N121" s="139">
        <f t="shared" si="39"/>
        <v>0</v>
      </c>
      <c r="O121" s="140">
        <f t="shared" si="40"/>
        <v>309.24815556962022</v>
      </c>
      <c r="P121" s="337">
        <f t="shared" si="41"/>
        <v>141636.89224350834</v>
      </c>
      <c r="Q121" s="109">
        <v>1</v>
      </c>
      <c r="R121" s="143">
        <f t="shared" si="42"/>
        <v>141636.89224350834</v>
      </c>
      <c r="S121" s="111">
        <v>0.13</v>
      </c>
      <c r="T121" s="139">
        <f t="shared" si="43"/>
        <v>160049.68823516442</v>
      </c>
      <c r="U121" s="113"/>
      <c r="V121" s="147">
        <f t="shared" si="44"/>
        <v>160049.68823516442</v>
      </c>
      <c r="W121" s="413"/>
      <c r="X121" s="412"/>
      <c r="Y121" s="116" t="s">
        <v>115</v>
      </c>
      <c r="Z121" s="116"/>
      <c r="AA121" s="116"/>
      <c r="AB121" s="116"/>
      <c r="AC121" s="117"/>
      <c r="AD121" s="296"/>
      <c r="AE121" s="124" t="str">
        <f t="shared" si="26"/>
        <v/>
      </c>
      <c r="AF121" s="125">
        <f t="shared" ca="1" si="27"/>
        <v>16150.853740115352</v>
      </c>
      <c r="AG121" s="125" t="str">
        <f t="shared" si="28"/>
        <v/>
      </c>
      <c r="AH121" s="125" t="str">
        <f t="shared" si="29"/>
        <v/>
      </c>
      <c r="AI121" s="125" t="str">
        <f t="shared" si="30"/>
        <v/>
      </c>
      <c r="AJ121" s="126" t="str">
        <f t="shared" si="31"/>
        <v/>
      </c>
      <c r="AK121" s="342">
        <f t="shared" ca="1" si="25"/>
        <v>16150.853740115352</v>
      </c>
      <c r="AL121" s="290"/>
      <c r="AM121" s="124" t="str">
        <f t="shared" si="32"/>
        <v/>
      </c>
      <c r="AN121" s="125">
        <f t="shared" ca="1" si="33"/>
        <v>160049.68823516442</v>
      </c>
      <c r="AO121" s="125" t="str">
        <f t="shared" si="34"/>
        <v/>
      </c>
      <c r="AP121" s="125" t="str">
        <f t="shared" si="34"/>
        <v/>
      </c>
      <c r="AQ121" s="125" t="str">
        <f t="shared" si="35"/>
        <v/>
      </c>
      <c r="AR121" s="125" t="str">
        <f t="shared" si="36"/>
        <v/>
      </c>
      <c r="AS121" s="131">
        <f t="shared" ca="1" si="37"/>
        <v>160049.68823516442</v>
      </c>
      <c r="AT121" s="290"/>
    </row>
    <row r="122" spans="1:46" x14ac:dyDescent="0.35">
      <c r="A122" s="290"/>
      <c r="B122" s="102" t="s">
        <v>1788</v>
      </c>
      <c r="C122" s="444" t="e">
        <v>#N/A</v>
      </c>
      <c r="D122" s="103" t="s">
        <v>951</v>
      </c>
      <c r="E122" s="103"/>
      <c r="F122" s="103"/>
      <c r="G122" s="103" t="s">
        <v>2283</v>
      </c>
      <c r="H122" s="427">
        <v>200</v>
      </c>
      <c r="I122" s="103"/>
      <c r="J122" s="116" t="s">
        <v>2332</v>
      </c>
      <c r="K122" s="104"/>
      <c r="L122" s="415">
        <v>35.854900000000001</v>
      </c>
      <c r="M122" s="138" t="str">
        <f t="shared" si="38"/>
        <v/>
      </c>
      <c r="N122" s="139">
        <f t="shared" si="39"/>
        <v>0</v>
      </c>
      <c r="O122" s="140">
        <f t="shared" si="40"/>
        <v>309.24815556962022</v>
      </c>
      <c r="P122" s="337">
        <f t="shared" si="41"/>
        <v>11088.061693133177</v>
      </c>
      <c r="Q122" s="109">
        <v>1</v>
      </c>
      <c r="R122" s="143">
        <f t="shared" si="42"/>
        <v>11088.061693133177</v>
      </c>
      <c r="S122" s="111">
        <v>0.13</v>
      </c>
      <c r="T122" s="139">
        <f t="shared" si="43"/>
        <v>12529.509713240488</v>
      </c>
      <c r="U122" s="113"/>
      <c r="V122" s="147">
        <f t="shared" si="44"/>
        <v>12529.509713240488</v>
      </c>
      <c r="W122" s="413"/>
      <c r="X122" s="412"/>
      <c r="Y122" s="116"/>
      <c r="Z122" s="116" t="s">
        <v>115</v>
      </c>
      <c r="AA122" s="116"/>
      <c r="AB122" s="116"/>
      <c r="AC122" s="117"/>
      <c r="AD122" s="296"/>
      <c r="AE122" s="124" t="str">
        <f t="shared" si="26"/>
        <v/>
      </c>
      <c r="AF122" s="125" t="str">
        <f t="shared" si="27"/>
        <v/>
      </c>
      <c r="AG122" s="125">
        <f t="shared" ca="1" si="28"/>
        <v>7168.0761084809337</v>
      </c>
      <c r="AH122" s="125" t="str">
        <f t="shared" si="29"/>
        <v/>
      </c>
      <c r="AI122" s="125" t="str">
        <f t="shared" si="30"/>
        <v/>
      </c>
      <c r="AJ122" s="126" t="str">
        <f t="shared" si="31"/>
        <v/>
      </c>
      <c r="AK122" s="342">
        <f t="shared" ca="1" si="25"/>
        <v>7168.0761084809337</v>
      </c>
      <c r="AL122" s="290"/>
      <c r="AM122" s="124" t="str">
        <f t="shared" si="32"/>
        <v/>
      </c>
      <c r="AN122" s="125" t="str">
        <f t="shared" si="33"/>
        <v/>
      </c>
      <c r="AO122" s="125">
        <f t="shared" ca="1" si="34"/>
        <v>12529.509713240488</v>
      </c>
      <c r="AP122" s="125" t="str">
        <f t="shared" si="34"/>
        <v/>
      </c>
      <c r="AQ122" s="125" t="str">
        <f t="shared" si="35"/>
        <v/>
      </c>
      <c r="AR122" s="125" t="str">
        <f t="shared" si="36"/>
        <v/>
      </c>
      <c r="AS122" s="131">
        <f t="shared" ca="1" si="37"/>
        <v>12529.509713240488</v>
      </c>
      <c r="AT122" s="290"/>
    </row>
    <row r="123" spans="1:46" x14ac:dyDescent="0.35">
      <c r="A123" s="290"/>
      <c r="B123" s="102" t="s">
        <v>1789</v>
      </c>
      <c r="C123" s="444" t="e">
        <v>#N/A</v>
      </c>
      <c r="D123" s="103" t="s">
        <v>951</v>
      </c>
      <c r="E123" s="103"/>
      <c r="F123" s="103"/>
      <c r="G123" s="103" t="s">
        <v>1066</v>
      </c>
      <c r="H123" s="427">
        <v>200</v>
      </c>
      <c r="I123" s="103"/>
      <c r="J123" s="116" t="s">
        <v>2320</v>
      </c>
      <c r="K123" s="104"/>
      <c r="L123" s="415">
        <v>278.87599999999998</v>
      </c>
      <c r="M123" s="138" t="str">
        <f t="shared" si="38"/>
        <v/>
      </c>
      <c r="N123" s="139">
        <f t="shared" si="39"/>
        <v>0</v>
      </c>
      <c r="O123" s="140">
        <f t="shared" si="40"/>
        <v>309.24815556962022</v>
      </c>
      <c r="P123" s="337">
        <f t="shared" si="41"/>
        <v>86241.888632633403</v>
      </c>
      <c r="Q123" s="109">
        <v>1</v>
      </c>
      <c r="R123" s="143">
        <f t="shared" si="42"/>
        <v>86241.888632633403</v>
      </c>
      <c r="S123" s="111">
        <v>0.13</v>
      </c>
      <c r="T123" s="139">
        <f t="shared" si="43"/>
        <v>97453.334154875731</v>
      </c>
      <c r="U123" s="113"/>
      <c r="V123" s="147">
        <f t="shared" si="44"/>
        <v>97453.334154875731</v>
      </c>
      <c r="W123" s="413"/>
      <c r="X123" s="412"/>
      <c r="Y123" s="116"/>
      <c r="Z123" s="116" t="s">
        <v>115</v>
      </c>
      <c r="AA123" s="116"/>
      <c r="AB123" s="116"/>
      <c r="AC123" s="117"/>
      <c r="AD123" s="296"/>
      <c r="AE123" s="124" t="str">
        <f t="shared" si="26"/>
        <v/>
      </c>
      <c r="AF123" s="125" t="str">
        <f t="shared" si="27"/>
        <v/>
      </c>
      <c r="AG123" s="125">
        <f t="shared" ca="1" si="28"/>
        <v>7168.0761084809337</v>
      </c>
      <c r="AH123" s="125" t="str">
        <f t="shared" si="29"/>
        <v/>
      </c>
      <c r="AI123" s="125" t="str">
        <f t="shared" si="30"/>
        <v/>
      </c>
      <c r="AJ123" s="126" t="str">
        <f t="shared" si="31"/>
        <v/>
      </c>
      <c r="AK123" s="342">
        <f t="shared" ca="1" si="25"/>
        <v>7168.0761084809337</v>
      </c>
      <c r="AL123" s="290"/>
      <c r="AM123" s="124" t="str">
        <f t="shared" si="32"/>
        <v/>
      </c>
      <c r="AN123" s="125" t="str">
        <f t="shared" si="33"/>
        <v/>
      </c>
      <c r="AO123" s="125">
        <f t="shared" ca="1" si="34"/>
        <v>97453.334154875731</v>
      </c>
      <c r="AP123" s="125" t="str">
        <f t="shared" si="34"/>
        <v/>
      </c>
      <c r="AQ123" s="125" t="str">
        <f t="shared" si="35"/>
        <v/>
      </c>
      <c r="AR123" s="125" t="str">
        <f t="shared" si="36"/>
        <v/>
      </c>
      <c r="AS123" s="131">
        <f t="shared" ca="1" si="37"/>
        <v>97453.334154875731</v>
      </c>
      <c r="AT123" s="290"/>
    </row>
    <row r="124" spans="1:46" x14ac:dyDescent="0.35">
      <c r="A124" s="290"/>
      <c r="B124" s="102" t="s">
        <v>1790</v>
      </c>
      <c r="C124" s="444" t="e">
        <v>#N/A</v>
      </c>
      <c r="D124" s="103" t="s">
        <v>951</v>
      </c>
      <c r="E124" s="103"/>
      <c r="F124" s="103"/>
      <c r="G124" s="103" t="s">
        <v>1066</v>
      </c>
      <c r="H124" s="427">
        <v>100</v>
      </c>
      <c r="I124" s="103"/>
      <c r="J124" s="116" t="s">
        <v>2333</v>
      </c>
      <c r="K124" s="104"/>
      <c r="L124" s="415">
        <v>754.26400000000001</v>
      </c>
      <c r="M124" s="138" t="str">
        <f t="shared" si="38"/>
        <v/>
      </c>
      <c r="N124" s="139">
        <f t="shared" si="39"/>
        <v>0</v>
      </c>
      <c r="O124" s="140">
        <f t="shared" si="40"/>
        <v>304.4680447848101</v>
      </c>
      <c r="P124" s="337">
        <f t="shared" si="41"/>
        <v>229649.28533157002</v>
      </c>
      <c r="Q124" s="109">
        <v>1</v>
      </c>
      <c r="R124" s="143">
        <f t="shared" si="42"/>
        <v>229649.28533157002</v>
      </c>
      <c r="S124" s="111">
        <v>0.13</v>
      </c>
      <c r="T124" s="139">
        <f t="shared" si="43"/>
        <v>259503.69242467411</v>
      </c>
      <c r="U124" s="113"/>
      <c r="V124" s="147">
        <f t="shared" si="44"/>
        <v>259503.69242467411</v>
      </c>
      <c r="W124" s="413"/>
      <c r="X124" s="412"/>
      <c r="Y124" s="116"/>
      <c r="Z124" s="116" t="s">
        <v>115</v>
      </c>
      <c r="AA124" s="116"/>
      <c r="AB124" s="116"/>
      <c r="AC124" s="117"/>
      <c r="AD124" s="296"/>
      <c r="AE124" s="124" t="str">
        <f t="shared" si="26"/>
        <v/>
      </c>
      <c r="AF124" s="125" t="str">
        <f t="shared" si="27"/>
        <v/>
      </c>
      <c r="AG124" s="125">
        <f t="shared" ca="1" si="28"/>
        <v>7168.0761084809337</v>
      </c>
      <c r="AH124" s="125" t="str">
        <f t="shared" si="29"/>
        <v/>
      </c>
      <c r="AI124" s="125" t="str">
        <f t="shared" si="30"/>
        <v/>
      </c>
      <c r="AJ124" s="126" t="str">
        <f t="shared" si="31"/>
        <v/>
      </c>
      <c r="AK124" s="342">
        <f t="shared" ca="1" si="25"/>
        <v>7168.0761084809337</v>
      </c>
      <c r="AL124" s="290"/>
      <c r="AM124" s="124" t="str">
        <f t="shared" si="32"/>
        <v/>
      </c>
      <c r="AN124" s="125" t="str">
        <f t="shared" si="33"/>
        <v/>
      </c>
      <c r="AO124" s="125">
        <f t="shared" ca="1" si="34"/>
        <v>259503.69242467408</v>
      </c>
      <c r="AP124" s="125" t="str">
        <f t="shared" si="34"/>
        <v/>
      </c>
      <c r="AQ124" s="125" t="str">
        <f t="shared" si="35"/>
        <v/>
      </c>
      <c r="AR124" s="125" t="str">
        <f t="shared" si="36"/>
        <v/>
      </c>
      <c r="AS124" s="131">
        <f t="shared" ca="1" si="37"/>
        <v>259503.69242467408</v>
      </c>
      <c r="AT124" s="290"/>
    </row>
    <row r="125" spans="1:46" x14ac:dyDescent="0.35">
      <c r="A125" s="290"/>
      <c r="B125" s="102">
        <v>1</v>
      </c>
      <c r="C125" s="444" t="e">
        <v>#N/A</v>
      </c>
      <c r="D125" s="103" t="s">
        <v>951</v>
      </c>
      <c r="E125" s="103"/>
      <c r="F125" s="103"/>
      <c r="G125" s="103" t="s">
        <v>1035</v>
      </c>
      <c r="H125" s="427">
        <v>0</v>
      </c>
      <c r="I125" s="103"/>
      <c r="J125" s="116" t="s">
        <v>2323</v>
      </c>
      <c r="K125" s="104"/>
      <c r="L125" s="415">
        <v>28.798100000000002</v>
      </c>
      <c r="M125" s="138" t="str">
        <f t="shared" si="38"/>
        <v/>
      </c>
      <c r="N125" s="139">
        <f t="shared" si="39"/>
        <v>0</v>
      </c>
      <c r="O125" s="140">
        <f t="shared" si="40"/>
        <v>309.24815556962022</v>
      </c>
      <c r="P125" s="337">
        <f t="shared" si="41"/>
        <v>8905.7593089094808</v>
      </c>
      <c r="Q125" s="109">
        <v>1</v>
      </c>
      <c r="R125" s="143">
        <f t="shared" si="42"/>
        <v>8905.7593089094808</v>
      </c>
      <c r="S125" s="111">
        <v>0.13</v>
      </c>
      <c r="T125" s="139">
        <f t="shared" si="43"/>
        <v>10063.508019067713</v>
      </c>
      <c r="U125" s="113"/>
      <c r="V125" s="147">
        <f t="shared" si="44"/>
        <v>10063.508019067713</v>
      </c>
      <c r="W125" s="413"/>
      <c r="X125" s="412"/>
      <c r="Y125" s="116" t="s">
        <v>115</v>
      </c>
      <c r="Z125" s="116"/>
      <c r="AA125" s="116"/>
      <c r="AB125" s="116"/>
      <c r="AC125" s="117"/>
      <c r="AD125" s="296"/>
      <c r="AE125" s="124" t="str">
        <f t="shared" si="26"/>
        <v/>
      </c>
      <c r="AF125" s="125">
        <f t="shared" ca="1" si="27"/>
        <v>16150.853740115352</v>
      </c>
      <c r="AG125" s="125" t="str">
        <f t="shared" si="28"/>
        <v/>
      </c>
      <c r="AH125" s="125" t="str">
        <f t="shared" si="29"/>
        <v/>
      </c>
      <c r="AI125" s="125" t="str">
        <f t="shared" si="30"/>
        <v/>
      </c>
      <c r="AJ125" s="126" t="str">
        <f t="shared" si="31"/>
        <v/>
      </c>
      <c r="AK125" s="342">
        <f t="shared" ca="1" si="25"/>
        <v>16150.853740115352</v>
      </c>
      <c r="AL125" s="290"/>
      <c r="AM125" s="124" t="str">
        <f t="shared" si="32"/>
        <v/>
      </c>
      <c r="AN125" s="125">
        <f t="shared" ca="1" si="33"/>
        <v>10063.508019067713</v>
      </c>
      <c r="AO125" s="125" t="str">
        <f t="shared" si="34"/>
        <v/>
      </c>
      <c r="AP125" s="125" t="str">
        <f t="shared" si="34"/>
        <v/>
      </c>
      <c r="AQ125" s="125" t="str">
        <f t="shared" si="35"/>
        <v/>
      </c>
      <c r="AR125" s="125" t="str">
        <f t="shared" si="36"/>
        <v/>
      </c>
      <c r="AS125" s="131">
        <f t="shared" ca="1" si="37"/>
        <v>10063.508019067713</v>
      </c>
      <c r="AT125" s="290"/>
    </row>
    <row r="126" spans="1:46" x14ac:dyDescent="0.35">
      <c r="A126" s="290"/>
      <c r="B126" s="102">
        <v>2</v>
      </c>
      <c r="C126" s="444" t="e">
        <v>#N/A</v>
      </c>
      <c r="D126" s="103" t="s">
        <v>951</v>
      </c>
      <c r="E126" s="103"/>
      <c r="F126" s="103"/>
      <c r="G126" s="103" t="s">
        <v>1035</v>
      </c>
      <c r="H126" s="427">
        <v>0</v>
      </c>
      <c r="I126" s="103"/>
      <c r="J126" s="116" t="s">
        <v>2323</v>
      </c>
      <c r="K126" s="104"/>
      <c r="L126" s="415">
        <v>15.292199999999999</v>
      </c>
      <c r="M126" s="138" t="str">
        <f t="shared" si="38"/>
        <v/>
      </c>
      <c r="N126" s="139">
        <f t="shared" si="39"/>
        <v>0</v>
      </c>
      <c r="O126" s="140">
        <f t="shared" si="40"/>
        <v>309.24815556962022</v>
      </c>
      <c r="P126" s="337">
        <f t="shared" si="41"/>
        <v>4729.0846446017458</v>
      </c>
      <c r="Q126" s="109">
        <v>1</v>
      </c>
      <c r="R126" s="143">
        <f t="shared" si="42"/>
        <v>4729.0846446017458</v>
      </c>
      <c r="S126" s="111">
        <v>0.13</v>
      </c>
      <c r="T126" s="139">
        <f t="shared" si="43"/>
        <v>5343.8656483999721</v>
      </c>
      <c r="U126" s="113"/>
      <c r="V126" s="147">
        <f t="shared" si="44"/>
        <v>5343.8656483999721</v>
      </c>
      <c r="W126" s="413"/>
      <c r="X126" s="412"/>
      <c r="Y126" s="116" t="s">
        <v>115</v>
      </c>
      <c r="Z126" s="116"/>
      <c r="AA126" s="116"/>
      <c r="AB126" s="116"/>
      <c r="AC126" s="117"/>
      <c r="AD126" s="296"/>
      <c r="AE126" s="124" t="str">
        <f t="shared" si="26"/>
        <v/>
      </c>
      <c r="AF126" s="125">
        <f t="shared" ca="1" si="27"/>
        <v>16150.853740115352</v>
      </c>
      <c r="AG126" s="125" t="str">
        <f t="shared" si="28"/>
        <v/>
      </c>
      <c r="AH126" s="125" t="str">
        <f t="shared" si="29"/>
        <v/>
      </c>
      <c r="AI126" s="125" t="str">
        <f t="shared" si="30"/>
        <v/>
      </c>
      <c r="AJ126" s="126" t="str">
        <f t="shared" si="31"/>
        <v/>
      </c>
      <c r="AK126" s="342">
        <f t="shared" ca="1" si="25"/>
        <v>16150.853740115352</v>
      </c>
      <c r="AL126" s="290"/>
      <c r="AM126" s="124" t="str">
        <f t="shared" si="32"/>
        <v/>
      </c>
      <c r="AN126" s="125">
        <f t="shared" ca="1" si="33"/>
        <v>5343.8656483999721</v>
      </c>
      <c r="AO126" s="125" t="str">
        <f t="shared" si="34"/>
        <v/>
      </c>
      <c r="AP126" s="125" t="str">
        <f t="shared" si="34"/>
        <v/>
      </c>
      <c r="AQ126" s="125" t="str">
        <f t="shared" si="35"/>
        <v/>
      </c>
      <c r="AR126" s="125" t="str">
        <f t="shared" si="36"/>
        <v/>
      </c>
      <c r="AS126" s="131">
        <f t="shared" ca="1" si="37"/>
        <v>5343.8656483999721</v>
      </c>
      <c r="AT126" s="290"/>
    </row>
    <row r="127" spans="1:46" x14ac:dyDescent="0.35">
      <c r="A127" s="290"/>
      <c r="B127" s="102" t="s">
        <v>1791</v>
      </c>
      <c r="C127" s="444" t="e">
        <v>#N/A</v>
      </c>
      <c r="D127" s="103" t="s">
        <v>901</v>
      </c>
      <c r="E127" s="103"/>
      <c r="F127" s="103"/>
      <c r="G127" s="103" t="s">
        <v>265</v>
      </c>
      <c r="H127" s="427">
        <v>150</v>
      </c>
      <c r="I127" s="103"/>
      <c r="J127" s="116" t="s">
        <v>2334</v>
      </c>
      <c r="K127" s="104"/>
      <c r="L127" s="415">
        <v>45.665999999999997</v>
      </c>
      <c r="M127" s="138" t="str">
        <f t="shared" si="38"/>
        <v/>
      </c>
      <c r="N127" s="139">
        <f t="shared" si="39"/>
        <v>0</v>
      </c>
      <c r="O127" s="140">
        <f t="shared" si="40"/>
        <v>424.48495422784811</v>
      </c>
      <c r="P127" s="337">
        <f t="shared" si="41"/>
        <v>19384.529919768909</v>
      </c>
      <c r="Q127" s="109">
        <v>1</v>
      </c>
      <c r="R127" s="143">
        <f t="shared" si="42"/>
        <v>19384.529919768909</v>
      </c>
      <c r="S127" s="111">
        <v>0.13</v>
      </c>
      <c r="T127" s="139">
        <f t="shared" si="43"/>
        <v>21904.518809338864</v>
      </c>
      <c r="U127" s="113"/>
      <c r="V127" s="147">
        <f t="shared" si="44"/>
        <v>21904.518809338864</v>
      </c>
      <c r="W127" s="413"/>
      <c r="X127" s="412"/>
      <c r="Y127" s="116" t="s">
        <v>115</v>
      </c>
      <c r="Z127" s="116"/>
      <c r="AA127" s="116"/>
      <c r="AB127" s="116"/>
      <c r="AC127" s="117"/>
      <c r="AD127" s="296"/>
      <c r="AE127" s="124" t="str">
        <f t="shared" si="26"/>
        <v/>
      </c>
      <c r="AF127" s="125">
        <f t="shared" ca="1" si="27"/>
        <v>16150.853740115352</v>
      </c>
      <c r="AG127" s="125" t="str">
        <f t="shared" si="28"/>
        <v/>
      </c>
      <c r="AH127" s="125" t="str">
        <f t="shared" si="29"/>
        <v/>
      </c>
      <c r="AI127" s="125" t="str">
        <f t="shared" si="30"/>
        <v/>
      </c>
      <c r="AJ127" s="126" t="str">
        <f t="shared" si="31"/>
        <v/>
      </c>
      <c r="AK127" s="342">
        <f t="shared" ca="1" si="25"/>
        <v>16150.853740115352</v>
      </c>
      <c r="AL127" s="290"/>
      <c r="AM127" s="124" t="str">
        <f t="shared" si="32"/>
        <v/>
      </c>
      <c r="AN127" s="125">
        <f t="shared" ca="1" si="33"/>
        <v>21904.518809338864</v>
      </c>
      <c r="AO127" s="125" t="str">
        <f t="shared" si="34"/>
        <v/>
      </c>
      <c r="AP127" s="125" t="str">
        <f t="shared" si="34"/>
        <v/>
      </c>
      <c r="AQ127" s="125" t="str">
        <f t="shared" si="35"/>
        <v/>
      </c>
      <c r="AR127" s="125" t="str">
        <f t="shared" si="36"/>
        <v/>
      </c>
      <c r="AS127" s="131">
        <f t="shared" ca="1" si="37"/>
        <v>21904.518809338864</v>
      </c>
      <c r="AT127" s="290"/>
    </row>
    <row r="128" spans="1:46" x14ac:dyDescent="0.35">
      <c r="A128" s="290"/>
      <c r="B128" s="102" t="s">
        <v>1792</v>
      </c>
      <c r="C128" s="444" t="e">
        <v>#N/A</v>
      </c>
      <c r="D128" s="103" t="s">
        <v>901</v>
      </c>
      <c r="E128" s="103"/>
      <c r="F128" s="103"/>
      <c r="G128" s="103" t="s">
        <v>265</v>
      </c>
      <c r="H128" s="427">
        <v>150</v>
      </c>
      <c r="I128" s="103"/>
      <c r="J128" s="116" t="s">
        <v>2334</v>
      </c>
      <c r="K128" s="104"/>
      <c r="L128" s="415">
        <v>67.385300000000001</v>
      </c>
      <c r="M128" s="138" t="str">
        <f t="shared" si="38"/>
        <v/>
      </c>
      <c r="N128" s="139">
        <f t="shared" si="39"/>
        <v>0</v>
      </c>
      <c r="O128" s="140">
        <f t="shared" si="40"/>
        <v>424.48495422784811</v>
      </c>
      <c r="P128" s="337">
        <f t="shared" si="41"/>
        <v>28604.045986129815</v>
      </c>
      <c r="Q128" s="109">
        <v>1</v>
      </c>
      <c r="R128" s="143">
        <f t="shared" si="42"/>
        <v>28604.045986129815</v>
      </c>
      <c r="S128" s="111">
        <v>0.13</v>
      </c>
      <c r="T128" s="139">
        <f t="shared" si="43"/>
        <v>32322.571964326689</v>
      </c>
      <c r="U128" s="113"/>
      <c r="V128" s="147">
        <f t="shared" si="44"/>
        <v>32322.571964326689</v>
      </c>
      <c r="W128" s="413"/>
      <c r="X128" s="412"/>
      <c r="Y128" s="116" t="s">
        <v>115</v>
      </c>
      <c r="Z128" s="116"/>
      <c r="AA128" s="116"/>
      <c r="AB128" s="116"/>
      <c r="AC128" s="117"/>
      <c r="AD128" s="296"/>
      <c r="AE128" s="124" t="str">
        <f t="shared" si="26"/>
        <v/>
      </c>
      <c r="AF128" s="125">
        <f t="shared" ca="1" si="27"/>
        <v>16150.853740115352</v>
      </c>
      <c r="AG128" s="125" t="str">
        <f t="shared" si="28"/>
        <v/>
      </c>
      <c r="AH128" s="125" t="str">
        <f t="shared" si="29"/>
        <v/>
      </c>
      <c r="AI128" s="125" t="str">
        <f t="shared" si="30"/>
        <v/>
      </c>
      <c r="AJ128" s="126" t="str">
        <f t="shared" si="31"/>
        <v/>
      </c>
      <c r="AK128" s="342">
        <f t="shared" ca="1" si="25"/>
        <v>16150.853740115352</v>
      </c>
      <c r="AL128" s="290"/>
      <c r="AM128" s="124" t="str">
        <f t="shared" si="32"/>
        <v/>
      </c>
      <c r="AN128" s="125">
        <f t="shared" ca="1" si="33"/>
        <v>32322.571964326686</v>
      </c>
      <c r="AO128" s="125" t="str">
        <f t="shared" si="34"/>
        <v/>
      </c>
      <c r="AP128" s="125" t="str">
        <f t="shared" si="34"/>
        <v/>
      </c>
      <c r="AQ128" s="125" t="str">
        <f t="shared" si="35"/>
        <v/>
      </c>
      <c r="AR128" s="125" t="str">
        <f t="shared" si="36"/>
        <v/>
      </c>
      <c r="AS128" s="131">
        <f t="shared" ca="1" si="37"/>
        <v>32322.571964326686</v>
      </c>
      <c r="AT128" s="290"/>
    </row>
    <row r="129" spans="1:46" x14ac:dyDescent="0.35">
      <c r="A129" s="290"/>
      <c r="B129" s="102" t="s">
        <v>1793</v>
      </c>
      <c r="C129" s="444" t="e">
        <v>#N/A</v>
      </c>
      <c r="D129" s="103" t="s">
        <v>901</v>
      </c>
      <c r="E129" s="103"/>
      <c r="F129" s="103"/>
      <c r="G129" s="103" t="s">
        <v>265</v>
      </c>
      <c r="H129" s="427">
        <v>150</v>
      </c>
      <c r="I129" s="103"/>
      <c r="J129" s="116" t="s">
        <v>2334</v>
      </c>
      <c r="K129" s="104"/>
      <c r="L129" s="415">
        <v>57.150199999999998</v>
      </c>
      <c r="M129" s="138" t="str">
        <f t="shared" si="38"/>
        <v/>
      </c>
      <c r="N129" s="139">
        <f t="shared" si="39"/>
        <v>0</v>
      </c>
      <c r="O129" s="140">
        <f t="shared" si="40"/>
        <v>424.48495422784811</v>
      </c>
      <c r="P129" s="337">
        <f t="shared" si="41"/>
        <v>24259.400031112364</v>
      </c>
      <c r="Q129" s="109">
        <v>1</v>
      </c>
      <c r="R129" s="143">
        <f t="shared" si="42"/>
        <v>24259.400031112364</v>
      </c>
      <c r="S129" s="111">
        <v>0.13</v>
      </c>
      <c r="T129" s="139">
        <f t="shared" si="43"/>
        <v>27413.122035156968</v>
      </c>
      <c r="U129" s="113"/>
      <c r="V129" s="147">
        <f t="shared" si="44"/>
        <v>27413.122035156968</v>
      </c>
      <c r="W129" s="413"/>
      <c r="X129" s="412"/>
      <c r="Y129" s="116" t="s">
        <v>115</v>
      </c>
      <c r="Z129" s="116"/>
      <c r="AA129" s="116"/>
      <c r="AB129" s="116"/>
      <c r="AC129" s="117"/>
      <c r="AD129" s="296"/>
      <c r="AE129" s="124" t="str">
        <f t="shared" si="26"/>
        <v/>
      </c>
      <c r="AF129" s="125">
        <f t="shared" ca="1" si="27"/>
        <v>16150.853740115352</v>
      </c>
      <c r="AG129" s="125" t="str">
        <f t="shared" si="28"/>
        <v/>
      </c>
      <c r="AH129" s="125" t="str">
        <f t="shared" si="29"/>
        <v/>
      </c>
      <c r="AI129" s="125" t="str">
        <f t="shared" si="30"/>
        <v/>
      </c>
      <c r="AJ129" s="126" t="str">
        <f t="shared" si="31"/>
        <v/>
      </c>
      <c r="AK129" s="342">
        <f t="shared" ca="1" si="25"/>
        <v>16150.853740115352</v>
      </c>
      <c r="AL129" s="290"/>
      <c r="AM129" s="124" t="str">
        <f t="shared" si="32"/>
        <v/>
      </c>
      <c r="AN129" s="125">
        <f t="shared" ca="1" si="33"/>
        <v>27413.122035156968</v>
      </c>
      <c r="AO129" s="125" t="str">
        <f t="shared" si="34"/>
        <v/>
      </c>
      <c r="AP129" s="125" t="str">
        <f t="shared" si="34"/>
        <v/>
      </c>
      <c r="AQ129" s="125" t="str">
        <f t="shared" si="35"/>
        <v/>
      </c>
      <c r="AR129" s="125" t="str">
        <f t="shared" si="36"/>
        <v/>
      </c>
      <c r="AS129" s="131">
        <f t="shared" ca="1" si="37"/>
        <v>27413.122035156968</v>
      </c>
      <c r="AT129" s="290"/>
    </row>
    <row r="130" spans="1:46" x14ac:dyDescent="0.35">
      <c r="A130" s="290"/>
      <c r="B130" s="102" t="s">
        <v>1794</v>
      </c>
      <c r="C130" s="444" t="e">
        <v>#N/A</v>
      </c>
      <c r="D130" s="103" t="s">
        <v>901</v>
      </c>
      <c r="E130" s="103"/>
      <c r="F130" s="103"/>
      <c r="G130" s="103" t="s">
        <v>265</v>
      </c>
      <c r="H130" s="427">
        <v>150</v>
      </c>
      <c r="I130" s="103"/>
      <c r="J130" s="116" t="s">
        <v>2334</v>
      </c>
      <c r="K130" s="104"/>
      <c r="L130" s="415">
        <v>76.092500000000001</v>
      </c>
      <c r="M130" s="138" t="str">
        <f t="shared" si="38"/>
        <v/>
      </c>
      <c r="N130" s="139">
        <f t="shared" si="39"/>
        <v>0</v>
      </c>
      <c r="O130" s="140">
        <f t="shared" si="40"/>
        <v>424.48495422784811</v>
      </c>
      <c r="P130" s="337">
        <f t="shared" si="41"/>
        <v>32300.121379582532</v>
      </c>
      <c r="Q130" s="109">
        <v>1</v>
      </c>
      <c r="R130" s="143">
        <f t="shared" si="42"/>
        <v>32300.121379582532</v>
      </c>
      <c r="S130" s="111">
        <v>0.13</v>
      </c>
      <c r="T130" s="139">
        <f t="shared" si="43"/>
        <v>36499.137158928257</v>
      </c>
      <c r="U130" s="113"/>
      <c r="V130" s="147">
        <f t="shared" si="44"/>
        <v>36499.137158928257</v>
      </c>
      <c r="W130" s="413"/>
      <c r="X130" s="412"/>
      <c r="Y130" s="116" t="s">
        <v>115</v>
      </c>
      <c r="Z130" s="116"/>
      <c r="AA130" s="116"/>
      <c r="AB130" s="116"/>
      <c r="AC130" s="117"/>
      <c r="AD130" s="296"/>
      <c r="AE130" s="124" t="str">
        <f t="shared" si="26"/>
        <v/>
      </c>
      <c r="AF130" s="125">
        <f t="shared" ca="1" si="27"/>
        <v>16150.853740115352</v>
      </c>
      <c r="AG130" s="125" t="str">
        <f t="shared" si="28"/>
        <v/>
      </c>
      <c r="AH130" s="125" t="str">
        <f t="shared" si="29"/>
        <v/>
      </c>
      <c r="AI130" s="125" t="str">
        <f t="shared" si="30"/>
        <v/>
      </c>
      <c r="AJ130" s="126" t="str">
        <f t="shared" si="31"/>
        <v/>
      </c>
      <c r="AK130" s="342">
        <f t="shared" ca="1" si="25"/>
        <v>16150.853740115352</v>
      </c>
      <c r="AL130" s="290"/>
      <c r="AM130" s="124" t="str">
        <f t="shared" si="32"/>
        <v/>
      </c>
      <c r="AN130" s="125">
        <f t="shared" ca="1" si="33"/>
        <v>36499.137158928257</v>
      </c>
      <c r="AO130" s="125" t="str">
        <f t="shared" si="34"/>
        <v/>
      </c>
      <c r="AP130" s="125" t="str">
        <f t="shared" si="34"/>
        <v/>
      </c>
      <c r="AQ130" s="125" t="str">
        <f t="shared" si="35"/>
        <v/>
      </c>
      <c r="AR130" s="125" t="str">
        <f t="shared" si="36"/>
        <v/>
      </c>
      <c r="AS130" s="131">
        <f t="shared" ca="1" si="37"/>
        <v>36499.137158928257</v>
      </c>
      <c r="AT130" s="290"/>
    </row>
    <row r="131" spans="1:46" x14ac:dyDescent="0.35">
      <c r="A131" s="290"/>
      <c r="B131" s="102" t="s">
        <v>1795</v>
      </c>
      <c r="C131" s="444" t="e">
        <v>#N/A</v>
      </c>
      <c r="D131" s="103" t="s">
        <v>901</v>
      </c>
      <c r="E131" s="103"/>
      <c r="F131" s="103"/>
      <c r="G131" s="103" t="s">
        <v>265</v>
      </c>
      <c r="H131" s="427">
        <v>150</v>
      </c>
      <c r="I131" s="103"/>
      <c r="J131" s="116" t="s">
        <v>2334</v>
      </c>
      <c r="K131" s="104"/>
      <c r="L131" s="415">
        <v>86.218299999999999</v>
      </c>
      <c r="M131" s="138" t="str">
        <f t="shared" si="38"/>
        <v/>
      </c>
      <c r="N131" s="139">
        <f t="shared" si="39"/>
        <v>0</v>
      </c>
      <c r="O131" s="140">
        <f t="shared" si="40"/>
        <v>424.48495422784811</v>
      </c>
      <c r="P131" s="337">
        <f t="shared" si="41"/>
        <v>36598.371129102874</v>
      </c>
      <c r="Q131" s="109">
        <v>1</v>
      </c>
      <c r="R131" s="143">
        <f t="shared" si="42"/>
        <v>36598.371129102874</v>
      </c>
      <c r="S131" s="111">
        <v>0.13</v>
      </c>
      <c r="T131" s="139">
        <f t="shared" si="43"/>
        <v>41356.159375886244</v>
      </c>
      <c r="U131" s="113"/>
      <c r="V131" s="147">
        <f t="shared" si="44"/>
        <v>41356.159375886244</v>
      </c>
      <c r="W131" s="413"/>
      <c r="X131" s="412"/>
      <c r="Y131" s="116" t="s">
        <v>115</v>
      </c>
      <c r="Z131" s="116"/>
      <c r="AA131" s="116"/>
      <c r="AB131" s="116"/>
      <c r="AC131" s="117"/>
      <c r="AD131" s="296"/>
      <c r="AE131" s="124" t="str">
        <f t="shared" si="26"/>
        <v/>
      </c>
      <c r="AF131" s="125">
        <f t="shared" ca="1" si="27"/>
        <v>16150.853740115352</v>
      </c>
      <c r="AG131" s="125" t="str">
        <f t="shared" si="28"/>
        <v/>
      </c>
      <c r="AH131" s="125" t="str">
        <f t="shared" si="29"/>
        <v/>
      </c>
      <c r="AI131" s="125" t="str">
        <f t="shared" si="30"/>
        <v/>
      </c>
      <c r="AJ131" s="126" t="str">
        <f t="shared" si="31"/>
        <v/>
      </c>
      <c r="AK131" s="342">
        <f t="shared" ca="1" si="25"/>
        <v>16150.853740115352</v>
      </c>
      <c r="AL131" s="290"/>
      <c r="AM131" s="124" t="str">
        <f t="shared" si="32"/>
        <v/>
      </c>
      <c r="AN131" s="125">
        <f t="shared" ca="1" si="33"/>
        <v>41356.159375886244</v>
      </c>
      <c r="AO131" s="125" t="str">
        <f t="shared" si="34"/>
        <v/>
      </c>
      <c r="AP131" s="125" t="str">
        <f t="shared" si="34"/>
        <v/>
      </c>
      <c r="AQ131" s="125" t="str">
        <f t="shared" si="35"/>
        <v/>
      </c>
      <c r="AR131" s="125" t="str">
        <f t="shared" si="36"/>
        <v/>
      </c>
      <c r="AS131" s="131">
        <f t="shared" ca="1" si="37"/>
        <v>41356.159375886244</v>
      </c>
      <c r="AT131" s="290"/>
    </row>
    <row r="132" spans="1:46" x14ac:dyDescent="0.35">
      <c r="A132" s="290"/>
      <c r="B132" s="102" t="s">
        <v>1796</v>
      </c>
      <c r="C132" s="444" t="e">
        <v>#N/A</v>
      </c>
      <c r="D132" s="103" t="s">
        <v>901</v>
      </c>
      <c r="E132" s="103"/>
      <c r="F132" s="103"/>
      <c r="G132" s="103" t="s">
        <v>265</v>
      </c>
      <c r="H132" s="427">
        <v>150</v>
      </c>
      <c r="I132" s="103"/>
      <c r="J132" s="116" t="s">
        <v>2334</v>
      </c>
      <c r="K132" s="104"/>
      <c r="L132" s="415">
        <v>5.3005500000000003</v>
      </c>
      <c r="M132" s="138" t="str">
        <f t="shared" si="38"/>
        <v/>
      </c>
      <c r="N132" s="139">
        <f t="shared" si="39"/>
        <v>0</v>
      </c>
      <c r="O132" s="140">
        <f t="shared" si="40"/>
        <v>424.48495422784811</v>
      </c>
      <c r="P132" s="337">
        <f t="shared" si="41"/>
        <v>2250.0037241324203</v>
      </c>
      <c r="Q132" s="109">
        <v>1</v>
      </c>
      <c r="R132" s="143">
        <f t="shared" si="42"/>
        <v>2250.0037241324203</v>
      </c>
      <c r="S132" s="111">
        <v>0.13</v>
      </c>
      <c r="T132" s="139">
        <f t="shared" si="43"/>
        <v>2542.5042082696345</v>
      </c>
      <c r="U132" s="113"/>
      <c r="V132" s="147">
        <f t="shared" si="44"/>
        <v>2542.5042082696345</v>
      </c>
      <c r="W132" s="413"/>
      <c r="X132" s="412"/>
      <c r="Y132" s="116" t="s">
        <v>115</v>
      </c>
      <c r="Z132" s="116"/>
      <c r="AA132" s="116"/>
      <c r="AB132" s="116"/>
      <c r="AC132" s="117"/>
      <c r="AD132" s="296"/>
      <c r="AE132" s="124" t="str">
        <f t="shared" si="26"/>
        <v/>
      </c>
      <c r="AF132" s="125">
        <f t="shared" ca="1" si="27"/>
        <v>16150.853740115352</v>
      </c>
      <c r="AG132" s="125" t="str">
        <f t="shared" si="28"/>
        <v/>
      </c>
      <c r="AH132" s="125" t="str">
        <f t="shared" si="29"/>
        <v/>
      </c>
      <c r="AI132" s="125" t="str">
        <f t="shared" si="30"/>
        <v/>
      </c>
      <c r="AJ132" s="126" t="str">
        <f t="shared" si="31"/>
        <v/>
      </c>
      <c r="AK132" s="342">
        <f t="shared" ca="1" si="25"/>
        <v>16150.853740115352</v>
      </c>
      <c r="AL132" s="290"/>
      <c r="AM132" s="124" t="str">
        <f t="shared" si="32"/>
        <v/>
      </c>
      <c r="AN132" s="125">
        <f t="shared" ca="1" si="33"/>
        <v>2542.5042082696345</v>
      </c>
      <c r="AO132" s="125" t="str">
        <f t="shared" si="34"/>
        <v/>
      </c>
      <c r="AP132" s="125" t="str">
        <f t="shared" si="34"/>
        <v/>
      </c>
      <c r="AQ132" s="125" t="str">
        <f t="shared" si="35"/>
        <v/>
      </c>
      <c r="AR132" s="125" t="str">
        <f t="shared" si="36"/>
        <v/>
      </c>
      <c r="AS132" s="131">
        <f t="shared" ca="1" si="37"/>
        <v>2542.5042082696345</v>
      </c>
      <c r="AT132" s="290"/>
    </row>
    <row r="133" spans="1:46" x14ac:dyDescent="0.35">
      <c r="A133" s="290"/>
      <c r="B133" s="102" t="s">
        <v>1797</v>
      </c>
      <c r="C133" s="444" t="e">
        <v>#N/A</v>
      </c>
      <c r="D133" s="103" t="s">
        <v>901</v>
      </c>
      <c r="E133" s="103"/>
      <c r="F133" s="103"/>
      <c r="G133" s="103" t="s">
        <v>265</v>
      </c>
      <c r="H133" s="427">
        <v>150</v>
      </c>
      <c r="I133" s="103"/>
      <c r="J133" s="116" t="s">
        <v>2334</v>
      </c>
      <c r="K133" s="104"/>
      <c r="L133" s="415">
        <v>88.066900000000004</v>
      </c>
      <c r="M133" s="138" t="str">
        <f t="shared" si="38"/>
        <v/>
      </c>
      <c r="N133" s="139">
        <f t="shared" si="39"/>
        <v>0</v>
      </c>
      <c r="O133" s="140">
        <f t="shared" si="40"/>
        <v>424.48495422784811</v>
      </c>
      <c r="P133" s="337">
        <f t="shared" si="41"/>
        <v>37383.074015488477</v>
      </c>
      <c r="Q133" s="109">
        <v>1</v>
      </c>
      <c r="R133" s="143">
        <f t="shared" si="42"/>
        <v>37383.074015488477</v>
      </c>
      <c r="S133" s="111">
        <v>0.13</v>
      </c>
      <c r="T133" s="139">
        <f t="shared" si="43"/>
        <v>42242.873637501973</v>
      </c>
      <c r="U133" s="113"/>
      <c r="V133" s="147">
        <f t="shared" si="44"/>
        <v>42242.873637501973</v>
      </c>
      <c r="W133" s="413"/>
      <c r="X133" s="412"/>
      <c r="Y133" s="116" t="s">
        <v>115</v>
      </c>
      <c r="Z133" s="116"/>
      <c r="AA133" s="116"/>
      <c r="AB133" s="116"/>
      <c r="AC133" s="117"/>
      <c r="AD133" s="296"/>
      <c r="AE133" s="124" t="str">
        <f t="shared" si="26"/>
        <v/>
      </c>
      <c r="AF133" s="125">
        <f t="shared" ca="1" si="27"/>
        <v>16150.853740115352</v>
      </c>
      <c r="AG133" s="125" t="str">
        <f t="shared" si="28"/>
        <v/>
      </c>
      <c r="AH133" s="125" t="str">
        <f t="shared" si="29"/>
        <v/>
      </c>
      <c r="AI133" s="125" t="str">
        <f t="shared" si="30"/>
        <v/>
      </c>
      <c r="AJ133" s="126" t="str">
        <f t="shared" si="31"/>
        <v/>
      </c>
      <c r="AK133" s="342">
        <f t="shared" ca="1" si="25"/>
        <v>16150.853740115352</v>
      </c>
      <c r="AL133" s="290"/>
      <c r="AM133" s="124" t="str">
        <f t="shared" si="32"/>
        <v/>
      </c>
      <c r="AN133" s="125">
        <f t="shared" ca="1" si="33"/>
        <v>42242.873637501973</v>
      </c>
      <c r="AO133" s="125" t="str">
        <f t="shared" si="34"/>
        <v/>
      </c>
      <c r="AP133" s="125" t="str">
        <f t="shared" si="34"/>
        <v/>
      </c>
      <c r="AQ133" s="125" t="str">
        <f t="shared" si="35"/>
        <v/>
      </c>
      <c r="AR133" s="125" t="str">
        <f t="shared" si="36"/>
        <v/>
      </c>
      <c r="AS133" s="131">
        <f t="shared" ca="1" si="37"/>
        <v>42242.873637501973</v>
      </c>
      <c r="AT133" s="290"/>
    </row>
    <row r="134" spans="1:46" x14ac:dyDescent="0.35">
      <c r="A134" s="290"/>
      <c r="B134" s="102" t="s">
        <v>1798</v>
      </c>
      <c r="C134" s="444" t="e">
        <v>#N/A</v>
      </c>
      <c r="D134" s="103" t="s">
        <v>901</v>
      </c>
      <c r="E134" s="103"/>
      <c r="F134" s="103"/>
      <c r="G134" s="103" t="s">
        <v>265</v>
      </c>
      <c r="H134" s="427">
        <v>150</v>
      </c>
      <c r="I134" s="103"/>
      <c r="J134" s="116" t="s">
        <v>2334</v>
      </c>
      <c r="K134" s="104"/>
      <c r="L134" s="415">
        <v>91.096800000000002</v>
      </c>
      <c r="M134" s="138" t="str">
        <f t="shared" si="38"/>
        <v/>
      </c>
      <c r="N134" s="139">
        <f t="shared" si="39"/>
        <v>0</v>
      </c>
      <c r="O134" s="140">
        <f t="shared" si="40"/>
        <v>424.48495422784811</v>
      </c>
      <c r="P134" s="337">
        <f t="shared" si="41"/>
        <v>38669.220978303434</v>
      </c>
      <c r="Q134" s="109">
        <v>1</v>
      </c>
      <c r="R134" s="143">
        <f t="shared" si="42"/>
        <v>38669.220978303434</v>
      </c>
      <c r="S134" s="111">
        <v>0.13</v>
      </c>
      <c r="T134" s="139">
        <f t="shared" si="43"/>
        <v>43696.219705482879</v>
      </c>
      <c r="U134" s="113"/>
      <c r="V134" s="147">
        <f t="shared" si="44"/>
        <v>43696.219705482879</v>
      </c>
      <c r="W134" s="413"/>
      <c r="X134" s="412"/>
      <c r="Y134" s="116" t="s">
        <v>115</v>
      </c>
      <c r="Z134" s="116"/>
      <c r="AA134" s="116"/>
      <c r="AB134" s="116"/>
      <c r="AC134" s="117"/>
      <c r="AD134" s="296"/>
      <c r="AE134" s="124" t="str">
        <f t="shared" si="26"/>
        <v/>
      </c>
      <c r="AF134" s="125">
        <f t="shared" ca="1" si="27"/>
        <v>16150.853740115352</v>
      </c>
      <c r="AG134" s="125" t="str">
        <f t="shared" si="28"/>
        <v/>
      </c>
      <c r="AH134" s="125" t="str">
        <f t="shared" si="29"/>
        <v/>
      </c>
      <c r="AI134" s="125" t="str">
        <f t="shared" si="30"/>
        <v/>
      </c>
      <c r="AJ134" s="126" t="str">
        <f t="shared" si="31"/>
        <v/>
      </c>
      <c r="AK134" s="342">
        <f t="shared" ca="1" si="25"/>
        <v>16150.853740115352</v>
      </c>
      <c r="AL134" s="290"/>
      <c r="AM134" s="124" t="str">
        <f t="shared" si="32"/>
        <v/>
      </c>
      <c r="AN134" s="125">
        <f t="shared" ca="1" si="33"/>
        <v>43696.219705482879</v>
      </c>
      <c r="AO134" s="125" t="str">
        <f t="shared" si="34"/>
        <v/>
      </c>
      <c r="AP134" s="125" t="str">
        <f t="shared" si="34"/>
        <v/>
      </c>
      <c r="AQ134" s="125" t="str">
        <f t="shared" si="35"/>
        <v/>
      </c>
      <c r="AR134" s="125" t="str">
        <f t="shared" si="36"/>
        <v/>
      </c>
      <c r="AS134" s="131">
        <f t="shared" ca="1" si="37"/>
        <v>43696.219705482879</v>
      </c>
      <c r="AT134" s="290"/>
    </row>
    <row r="135" spans="1:46" x14ac:dyDescent="0.35">
      <c r="A135" s="290"/>
      <c r="B135" s="102" t="s">
        <v>1799</v>
      </c>
      <c r="C135" s="444" t="e">
        <v>#N/A</v>
      </c>
      <c r="D135" s="103" t="s">
        <v>901</v>
      </c>
      <c r="E135" s="103"/>
      <c r="F135" s="103"/>
      <c r="G135" s="103" t="s">
        <v>119</v>
      </c>
      <c r="H135" s="427">
        <v>225</v>
      </c>
      <c r="I135" s="103"/>
      <c r="J135" s="116" t="s">
        <v>1110</v>
      </c>
      <c r="K135" s="104"/>
      <c r="L135" s="415">
        <v>21.130500000000001</v>
      </c>
      <c r="M135" s="138" t="str">
        <f t="shared" si="38"/>
        <v/>
      </c>
      <c r="N135" s="139">
        <f t="shared" si="39"/>
        <v>0</v>
      </c>
      <c r="O135" s="140">
        <f t="shared" si="40"/>
        <v>626.02776475949361</v>
      </c>
      <c r="P135" s="337">
        <f t="shared" si="41"/>
        <v>13228.279683250481</v>
      </c>
      <c r="Q135" s="109">
        <v>1</v>
      </c>
      <c r="R135" s="143">
        <f t="shared" si="42"/>
        <v>13228.279683250481</v>
      </c>
      <c r="S135" s="111">
        <v>0.13</v>
      </c>
      <c r="T135" s="139">
        <f t="shared" si="43"/>
        <v>14947.956042073041</v>
      </c>
      <c r="U135" s="113"/>
      <c r="V135" s="147">
        <f t="shared" si="44"/>
        <v>14947.956042073041</v>
      </c>
      <c r="W135" s="413"/>
      <c r="X135" s="412"/>
      <c r="Y135" s="116" t="s">
        <v>115</v>
      </c>
      <c r="Z135" s="116"/>
      <c r="AA135" s="116"/>
      <c r="AB135" s="116"/>
      <c r="AC135" s="117"/>
      <c r="AD135" s="296"/>
      <c r="AE135" s="124" t="str">
        <f t="shared" si="26"/>
        <v/>
      </c>
      <c r="AF135" s="125">
        <f t="shared" ca="1" si="27"/>
        <v>16150.853740115352</v>
      </c>
      <c r="AG135" s="125" t="str">
        <f t="shared" si="28"/>
        <v/>
      </c>
      <c r="AH135" s="125" t="str">
        <f t="shared" si="29"/>
        <v/>
      </c>
      <c r="AI135" s="125" t="str">
        <f t="shared" si="30"/>
        <v/>
      </c>
      <c r="AJ135" s="126" t="str">
        <f t="shared" si="31"/>
        <v/>
      </c>
      <c r="AK135" s="342">
        <f t="shared" ref="AK135:AK198" ca="1" si="45">SUM(AE135:AJ135)</f>
        <v>16150.853740115352</v>
      </c>
      <c r="AL135" s="290"/>
      <c r="AM135" s="124" t="str">
        <f t="shared" si="32"/>
        <v/>
      </c>
      <c r="AN135" s="125">
        <f t="shared" ca="1" si="33"/>
        <v>14947.956042073041</v>
      </c>
      <c r="AO135" s="125" t="str">
        <f t="shared" si="34"/>
        <v/>
      </c>
      <c r="AP135" s="125" t="str">
        <f t="shared" si="34"/>
        <v/>
      </c>
      <c r="AQ135" s="125" t="str">
        <f t="shared" si="35"/>
        <v/>
      </c>
      <c r="AR135" s="125" t="str">
        <f t="shared" si="36"/>
        <v/>
      </c>
      <c r="AS135" s="131">
        <f t="shared" ca="1" si="37"/>
        <v>14947.956042073041</v>
      </c>
      <c r="AT135" s="290"/>
    </row>
    <row r="136" spans="1:46" x14ac:dyDescent="0.35">
      <c r="A136" s="290"/>
      <c r="B136" s="102" t="s">
        <v>1800</v>
      </c>
      <c r="C136" s="444" t="e">
        <v>#N/A</v>
      </c>
      <c r="D136" s="103" t="s">
        <v>901</v>
      </c>
      <c r="E136" s="103"/>
      <c r="F136" s="103"/>
      <c r="G136" s="103" t="s">
        <v>1035</v>
      </c>
      <c r="H136" s="427">
        <v>225</v>
      </c>
      <c r="I136" s="103"/>
      <c r="J136" s="116" t="s">
        <v>890</v>
      </c>
      <c r="K136" s="104"/>
      <c r="L136" s="415">
        <v>72.233599999999996</v>
      </c>
      <c r="M136" s="138" t="str">
        <f t="shared" si="38"/>
        <v/>
      </c>
      <c r="N136" s="139">
        <f t="shared" si="39"/>
        <v>0</v>
      </c>
      <c r="O136" s="140">
        <f t="shared" si="40"/>
        <v>626.02776475949361</v>
      </c>
      <c r="P136" s="337">
        <f t="shared" si="41"/>
        <v>45220.239148531356</v>
      </c>
      <c r="Q136" s="109">
        <v>1</v>
      </c>
      <c r="R136" s="143">
        <f t="shared" si="42"/>
        <v>45220.239148531356</v>
      </c>
      <c r="S136" s="111">
        <v>0.13</v>
      </c>
      <c r="T136" s="139">
        <f t="shared" si="43"/>
        <v>51098.870237840427</v>
      </c>
      <c r="U136" s="113"/>
      <c r="V136" s="147">
        <f t="shared" si="44"/>
        <v>51098.870237840427</v>
      </c>
      <c r="W136" s="413"/>
      <c r="X136" s="412"/>
      <c r="Y136" s="116" t="s">
        <v>115</v>
      </c>
      <c r="Z136" s="116"/>
      <c r="AA136" s="116"/>
      <c r="AB136" s="116"/>
      <c r="AC136" s="117"/>
      <c r="AD136" s="296"/>
      <c r="AE136" s="124" t="str">
        <f t="shared" ref="AE136:AE199" si="46">IF(X136="","",AE$8)</f>
        <v/>
      </c>
      <c r="AF136" s="125">
        <f t="shared" ref="AF136:AF199" ca="1" si="47">IF(Y136="","",AF$8)</f>
        <v>16150.853740115352</v>
      </c>
      <c r="AG136" s="125" t="str">
        <f t="shared" ref="AG136:AG199" si="48">IF(Z136="","",AG$8)</f>
        <v/>
      </c>
      <c r="AH136" s="125" t="str">
        <f t="shared" ref="AH136:AH199" si="49">IF(AA136="","",AH$8)</f>
        <v/>
      </c>
      <c r="AI136" s="125" t="str">
        <f t="shared" ref="AI136:AI199" si="50">IF(AB136="","",AI$8)</f>
        <v/>
      </c>
      <c r="AJ136" s="126" t="str">
        <f t="shared" ref="AJ136:AJ199" si="51">IF(AC136="","",AJ$8)</f>
        <v/>
      </c>
      <c r="AK136" s="342">
        <f t="shared" ca="1" si="45"/>
        <v>16150.853740115352</v>
      </c>
      <c r="AL136" s="290"/>
      <c r="AM136" s="124" t="str">
        <f t="shared" ref="AM136:AM199" si="52">IF(X136="","",IFERROR(X136*$V136,$V136/$AK136*AE136))</f>
        <v/>
      </c>
      <c r="AN136" s="125">
        <f t="shared" ref="AN136:AN199" ca="1" si="53">IF(Y136="","",IFERROR(Y136*$V136,$V136/$AK136*AF136))</f>
        <v>51098.870237840427</v>
      </c>
      <c r="AO136" s="125" t="str">
        <f t="shared" ref="AO136:AP199" si="54">IF(Z136="","",IFERROR(Z136*$V136,$V136/$AK136*AG136))</f>
        <v/>
      </c>
      <c r="AP136" s="125" t="str">
        <f t="shared" si="54"/>
        <v/>
      </c>
      <c r="AQ136" s="125" t="str">
        <f t="shared" ref="AQ136:AQ199" si="55">IF(AB136="","",IFERROR(AB136*$V136,$V136/$AK136*AI136))</f>
        <v/>
      </c>
      <c r="AR136" s="125" t="str">
        <f t="shared" ref="AR136:AR199" si="56">IF(AC136="","",IFERROR(AC136*$V136,$V136/$AK136*AJ136))</f>
        <v/>
      </c>
      <c r="AS136" s="131">
        <f t="shared" ref="AS136:AS199" ca="1" si="57">SUM(AM136:AR136)</f>
        <v>51098.870237840427</v>
      </c>
      <c r="AT136" s="290"/>
    </row>
    <row r="137" spans="1:46" x14ac:dyDescent="0.35">
      <c r="A137" s="290"/>
      <c r="B137" s="102" t="s">
        <v>1801</v>
      </c>
      <c r="C137" s="444" t="e">
        <v>#N/A</v>
      </c>
      <c r="D137" s="103" t="s">
        <v>901</v>
      </c>
      <c r="E137" s="103"/>
      <c r="F137" s="103"/>
      <c r="G137" s="103" t="s">
        <v>119</v>
      </c>
      <c r="H137" s="427">
        <v>225</v>
      </c>
      <c r="I137" s="103"/>
      <c r="J137" s="116" t="s">
        <v>1110</v>
      </c>
      <c r="K137" s="104"/>
      <c r="L137" s="415">
        <v>54.481999999999999</v>
      </c>
      <c r="M137" s="138" t="str">
        <f t="shared" ref="M137:M200" si="58">IFERROR(VLOOKUP(I137,UR_N2,3,FALSE),"")</f>
        <v/>
      </c>
      <c r="N137" s="139">
        <f t="shared" ref="N137:N200" si="59">IFERROR(M137*K137,0)</f>
        <v>0</v>
      </c>
      <c r="O137" s="140">
        <f t="shared" si="40"/>
        <v>626.02776475949361</v>
      </c>
      <c r="P137" s="337">
        <f t="shared" si="41"/>
        <v>34107.244679626732</v>
      </c>
      <c r="Q137" s="109">
        <v>1</v>
      </c>
      <c r="R137" s="143">
        <f t="shared" si="42"/>
        <v>34107.244679626732</v>
      </c>
      <c r="S137" s="111">
        <v>0.13</v>
      </c>
      <c r="T137" s="139">
        <f t="shared" si="43"/>
        <v>38541.186487978201</v>
      </c>
      <c r="U137" s="113"/>
      <c r="V137" s="147">
        <f t="shared" si="44"/>
        <v>38541.186487978201</v>
      </c>
      <c r="W137" s="413"/>
      <c r="X137" s="412"/>
      <c r="Y137" s="116" t="s">
        <v>115</v>
      </c>
      <c r="Z137" s="116"/>
      <c r="AA137" s="116"/>
      <c r="AB137" s="116"/>
      <c r="AC137" s="117"/>
      <c r="AD137" s="296"/>
      <c r="AE137" s="124" t="str">
        <f t="shared" si="46"/>
        <v/>
      </c>
      <c r="AF137" s="125">
        <f t="shared" ca="1" si="47"/>
        <v>16150.853740115352</v>
      </c>
      <c r="AG137" s="125" t="str">
        <f t="shared" si="48"/>
        <v/>
      </c>
      <c r="AH137" s="125" t="str">
        <f t="shared" si="49"/>
        <v/>
      </c>
      <c r="AI137" s="125" t="str">
        <f t="shared" si="50"/>
        <v/>
      </c>
      <c r="AJ137" s="126" t="str">
        <f t="shared" si="51"/>
        <v/>
      </c>
      <c r="AK137" s="342">
        <f t="shared" ca="1" si="45"/>
        <v>16150.853740115352</v>
      </c>
      <c r="AL137" s="290"/>
      <c r="AM137" s="124" t="str">
        <f t="shared" si="52"/>
        <v/>
      </c>
      <c r="AN137" s="125">
        <f t="shared" ca="1" si="53"/>
        <v>38541.186487978201</v>
      </c>
      <c r="AO137" s="125" t="str">
        <f t="shared" si="54"/>
        <v/>
      </c>
      <c r="AP137" s="125" t="str">
        <f t="shared" si="54"/>
        <v/>
      </c>
      <c r="AQ137" s="125" t="str">
        <f t="shared" si="55"/>
        <v/>
      </c>
      <c r="AR137" s="125" t="str">
        <f t="shared" si="56"/>
        <v/>
      </c>
      <c r="AS137" s="131">
        <f t="shared" ca="1" si="57"/>
        <v>38541.186487978201</v>
      </c>
      <c r="AT137" s="290"/>
    </row>
    <row r="138" spans="1:46" x14ac:dyDescent="0.35">
      <c r="A138" s="290"/>
      <c r="B138" s="102" t="s">
        <v>1802</v>
      </c>
      <c r="C138" s="444" t="e">
        <v>#N/A</v>
      </c>
      <c r="D138" s="103" t="s">
        <v>901</v>
      </c>
      <c r="E138" s="103"/>
      <c r="F138" s="103"/>
      <c r="G138" s="103" t="s">
        <v>119</v>
      </c>
      <c r="H138" s="427">
        <v>225</v>
      </c>
      <c r="I138" s="103"/>
      <c r="J138" s="116" t="s">
        <v>1110</v>
      </c>
      <c r="K138" s="104"/>
      <c r="L138" s="415">
        <v>75.126599999999996</v>
      </c>
      <c r="M138" s="138" t="str">
        <f t="shared" si="58"/>
        <v/>
      </c>
      <c r="N138" s="139">
        <f t="shared" si="59"/>
        <v>0</v>
      </c>
      <c r="O138" s="140">
        <f t="shared" si="40"/>
        <v>626.02776475949361</v>
      </c>
      <c r="P138" s="337">
        <f t="shared" si="41"/>
        <v>47031.337471980572</v>
      </c>
      <c r="Q138" s="109">
        <v>1</v>
      </c>
      <c r="R138" s="143">
        <f t="shared" si="42"/>
        <v>47031.337471980572</v>
      </c>
      <c r="S138" s="111">
        <v>0.13</v>
      </c>
      <c r="T138" s="139">
        <f t="shared" si="43"/>
        <v>53145.411343338041</v>
      </c>
      <c r="U138" s="113"/>
      <c r="V138" s="147">
        <f t="shared" si="44"/>
        <v>53145.411343338041</v>
      </c>
      <c r="W138" s="413"/>
      <c r="X138" s="412"/>
      <c r="Y138" s="116" t="s">
        <v>115</v>
      </c>
      <c r="Z138" s="116"/>
      <c r="AA138" s="116"/>
      <c r="AB138" s="116"/>
      <c r="AC138" s="117"/>
      <c r="AD138" s="296"/>
      <c r="AE138" s="124" t="str">
        <f t="shared" si="46"/>
        <v/>
      </c>
      <c r="AF138" s="125">
        <f t="shared" ca="1" si="47"/>
        <v>16150.853740115352</v>
      </c>
      <c r="AG138" s="125" t="str">
        <f t="shared" si="48"/>
        <v/>
      </c>
      <c r="AH138" s="125" t="str">
        <f t="shared" si="49"/>
        <v/>
      </c>
      <c r="AI138" s="125" t="str">
        <f t="shared" si="50"/>
        <v/>
      </c>
      <c r="AJ138" s="126" t="str">
        <f t="shared" si="51"/>
        <v/>
      </c>
      <c r="AK138" s="342">
        <f t="shared" ca="1" si="45"/>
        <v>16150.853740115352</v>
      </c>
      <c r="AL138" s="290"/>
      <c r="AM138" s="124" t="str">
        <f t="shared" si="52"/>
        <v/>
      </c>
      <c r="AN138" s="125">
        <f t="shared" ca="1" si="53"/>
        <v>53145.411343338041</v>
      </c>
      <c r="AO138" s="125" t="str">
        <f t="shared" si="54"/>
        <v/>
      </c>
      <c r="AP138" s="125" t="str">
        <f t="shared" si="54"/>
        <v/>
      </c>
      <c r="AQ138" s="125" t="str">
        <f t="shared" si="55"/>
        <v/>
      </c>
      <c r="AR138" s="125" t="str">
        <f t="shared" si="56"/>
        <v/>
      </c>
      <c r="AS138" s="131">
        <f t="shared" ca="1" si="57"/>
        <v>53145.411343338041</v>
      </c>
      <c r="AT138" s="290"/>
    </row>
    <row r="139" spans="1:46" x14ac:dyDescent="0.35">
      <c r="A139" s="290"/>
      <c r="B139" s="102" t="s">
        <v>1803</v>
      </c>
      <c r="C139" s="444" t="e">
        <v>#N/A</v>
      </c>
      <c r="D139" s="103" t="s">
        <v>901</v>
      </c>
      <c r="E139" s="103"/>
      <c r="F139" s="103"/>
      <c r="G139" s="103" t="s">
        <v>119</v>
      </c>
      <c r="H139" s="427">
        <v>225</v>
      </c>
      <c r="I139" s="103"/>
      <c r="J139" s="116" t="s">
        <v>1110</v>
      </c>
      <c r="K139" s="104"/>
      <c r="L139" s="415">
        <v>56.619300000000003</v>
      </c>
      <c r="M139" s="138" t="str">
        <f t="shared" si="58"/>
        <v/>
      </c>
      <c r="N139" s="139">
        <f t="shared" si="59"/>
        <v>0</v>
      </c>
      <c r="O139" s="140">
        <f t="shared" si="40"/>
        <v>626.02776475949361</v>
      </c>
      <c r="P139" s="337">
        <f t="shared" si="41"/>
        <v>35445.253821247199</v>
      </c>
      <c r="Q139" s="109">
        <v>1</v>
      </c>
      <c r="R139" s="143">
        <f t="shared" si="42"/>
        <v>35445.253821247199</v>
      </c>
      <c r="S139" s="111">
        <v>0.13</v>
      </c>
      <c r="T139" s="139">
        <f t="shared" si="43"/>
        <v>40053.136818009334</v>
      </c>
      <c r="U139" s="113"/>
      <c r="V139" s="147">
        <f t="shared" si="44"/>
        <v>40053.136818009334</v>
      </c>
      <c r="W139" s="413"/>
      <c r="X139" s="412"/>
      <c r="Y139" s="116" t="s">
        <v>115</v>
      </c>
      <c r="Z139" s="116"/>
      <c r="AA139" s="116"/>
      <c r="AB139" s="116"/>
      <c r="AC139" s="117"/>
      <c r="AD139" s="296"/>
      <c r="AE139" s="124" t="str">
        <f t="shared" si="46"/>
        <v/>
      </c>
      <c r="AF139" s="125">
        <f t="shared" ca="1" si="47"/>
        <v>16150.853740115352</v>
      </c>
      <c r="AG139" s="125" t="str">
        <f t="shared" si="48"/>
        <v/>
      </c>
      <c r="AH139" s="125" t="str">
        <f t="shared" si="49"/>
        <v/>
      </c>
      <c r="AI139" s="125" t="str">
        <f t="shared" si="50"/>
        <v/>
      </c>
      <c r="AJ139" s="126" t="str">
        <f t="shared" si="51"/>
        <v/>
      </c>
      <c r="AK139" s="342">
        <f t="shared" ca="1" si="45"/>
        <v>16150.853740115352</v>
      </c>
      <c r="AL139" s="290"/>
      <c r="AM139" s="124" t="str">
        <f t="shared" si="52"/>
        <v/>
      </c>
      <c r="AN139" s="125">
        <f t="shared" ca="1" si="53"/>
        <v>40053.136818009334</v>
      </c>
      <c r="AO139" s="125" t="str">
        <f t="shared" si="54"/>
        <v/>
      </c>
      <c r="AP139" s="125" t="str">
        <f t="shared" si="54"/>
        <v/>
      </c>
      <c r="AQ139" s="125" t="str">
        <f t="shared" si="55"/>
        <v/>
      </c>
      <c r="AR139" s="125" t="str">
        <f t="shared" si="56"/>
        <v/>
      </c>
      <c r="AS139" s="131">
        <f t="shared" ca="1" si="57"/>
        <v>40053.136818009334</v>
      </c>
      <c r="AT139" s="290"/>
    </row>
    <row r="140" spans="1:46" x14ac:dyDescent="0.35">
      <c r="A140" s="290"/>
      <c r="B140" s="102" t="s">
        <v>1804</v>
      </c>
      <c r="C140" s="444" t="e">
        <v>#N/A</v>
      </c>
      <c r="D140" s="103" t="s">
        <v>901</v>
      </c>
      <c r="E140" s="103"/>
      <c r="F140" s="103"/>
      <c r="G140" s="103" t="s">
        <v>119</v>
      </c>
      <c r="H140" s="427">
        <v>225</v>
      </c>
      <c r="I140" s="103"/>
      <c r="J140" s="116" t="s">
        <v>1110</v>
      </c>
      <c r="K140" s="104"/>
      <c r="L140" s="415">
        <v>65.423299999999998</v>
      </c>
      <c r="M140" s="138" t="str">
        <f t="shared" si="58"/>
        <v/>
      </c>
      <c r="N140" s="139">
        <f t="shared" si="59"/>
        <v>0</v>
      </c>
      <c r="O140" s="140">
        <f t="shared" si="40"/>
        <v>626.02776475949361</v>
      </c>
      <c r="P140" s="337">
        <f t="shared" si="41"/>
        <v>40956.802262189776</v>
      </c>
      <c r="Q140" s="109">
        <v>1</v>
      </c>
      <c r="R140" s="143">
        <f t="shared" si="42"/>
        <v>40956.802262189776</v>
      </c>
      <c r="S140" s="111">
        <v>0.13</v>
      </c>
      <c r="T140" s="139">
        <f t="shared" si="43"/>
        <v>46281.186556274442</v>
      </c>
      <c r="U140" s="113"/>
      <c r="V140" s="147">
        <f t="shared" si="44"/>
        <v>46281.186556274442</v>
      </c>
      <c r="W140" s="413"/>
      <c r="X140" s="412"/>
      <c r="Y140" s="116" t="s">
        <v>115</v>
      </c>
      <c r="Z140" s="116"/>
      <c r="AA140" s="116"/>
      <c r="AB140" s="116"/>
      <c r="AC140" s="117"/>
      <c r="AD140" s="296"/>
      <c r="AE140" s="124" t="str">
        <f t="shared" si="46"/>
        <v/>
      </c>
      <c r="AF140" s="125">
        <f t="shared" ca="1" si="47"/>
        <v>16150.853740115352</v>
      </c>
      <c r="AG140" s="125" t="str">
        <f t="shared" si="48"/>
        <v/>
      </c>
      <c r="AH140" s="125" t="str">
        <f t="shared" si="49"/>
        <v/>
      </c>
      <c r="AI140" s="125" t="str">
        <f t="shared" si="50"/>
        <v/>
      </c>
      <c r="AJ140" s="126" t="str">
        <f t="shared" si="51"/>
        <v/>
      </c>
      <c r="AK140" s="342">
        <f t="shared" ca="1" si="45"/>
        <v>16150.853740115352</v>
      </c>
      <c r="AL140" s="290"/>
      <c r="AM140" s="124" t="str">
        <f t="shared" si="52"/>
        <v/>
      </c>
      <c r="AN140" s="125">
        <f t="shared" ca="1" si="53"/>
        <v>46281.186556274442</v>
      </c>
      <c r="AO140" s="125" t="str">
        <f t="shared" si="54"/>
        <v/>
      </c>
      <c r="AP140" s="125" t="str">
        <f t="shared" si="54"/>
        <v/>
      </c>
      <c r="AQ140" s="125" t="str">
        <f t="shared" si="55"/>
        <v/>
      </c>
      <c r="AR140" s="125" t="str">
        <f t="shared" si="56"/>
        <v/>
      </c>
      <c r="AS140" s="131">
        <f t="shared" ca="1" si="57"/>
        <v>46281.186556274442</v>
      </c>
      <c r="AT140" s="290"/>
    </row>
    <row r="141" spans="1:46" x14ac:dyDescent="0.35">
      <c r="A141" s="290"/>
      <c r="B141" s="102" t="s">
        <v>1805</v>
      </c>
      <c r="C141" s="444" t="e">
        <v>#N/A</v>
      </c>
      <c r="D141" s="103" t="s">
        <v>901</v>
      </c>
      <c r="E141" s="103"/>
      <c r="F141" s="103"/>
      <c r="G141" s="103" t="s">
        <v>119</v>
      </c>
      <c r="H141" s="427">
        <v>225</v>
      </c>
      <c r="I141" s="103"/>
      <c r="J141" s="116" t="s">
        <v>1110</v>
      </c>
      <c r="K141" s="104"/>
      <c r="L141" s="415">
        <v>40.688899999999997</v>
      </c>
      <c r="M141" s="138" t="str">
        <f t="shared" si="58"/>
        <v/>
      </c>
      <c r="N141" s="139">
        <f t="shared" si="59"/>
        <v>0</v>
      </c>
      <c r="O141" s="140">
        <f t="shared" si="40"/>
        <v>626.02776475949361</v>
      </c>
      <c r="P141" s="337">
        <f t="shared" si="41"/>
        <v>25472.381117522556</v>
      </c>
      <c r="Q141" s="109">
        <v>1</v>
      </c>
      <c r="R141" s="143">
        <f t="shared" si="42"/>
        <v>25472.381117522556</v>
      </c>
      <c r="S141" s="111">
        <v>0.13</v>
      </c>
      <c r="T141" s="139">
        <f t="shared" si="43"/>
        <v>28783.790662800486</v>
      </c>
      <c r="U141" s="113"/>
      <c r="V141" s="147">
        <f t="shared" si="44"/>
        <v>28783.790662800486</v>
      </c>
      <c r="W141" s="413"/>
      <c r="X141" s="412"/>
      <c r="Y141" s="116" t="s">
        <v>115</v>
      </c>
      <c r="Z141" s="116"/>
      <c r="AA141" s="116"/>
      <c r="AB141" s="116"/>
      <c r="AC141" s="117"/>
      <c r="AD141" s="296"/>
      <c r="AE141" s="124" t="str">
        <f t="shared" si="46"/>
        <v/>
      </c>
      <c r="AF141" s="125">
        <f t="shared" ca="1" si="47"/>
        <v>16150.853740115352</v>
      </c>
      <c r="AG141" s="125" t="str">
        <f t="shared" si="48"/>
        <v/>
      </c>
      <c r="AH141" s="125" t="str">
        <f t="shared" si="49"/>
        <v/>
      </c>
      <c r="AI141" s="125" t="str">
        <f t="shared" si="50"/>
        <v/>
      </c>
      <c r="AJ141" s="126" t="str">
        <f t="shared" si="51"/>
        <v/>
      </c>
      <c r="AK141" s="342">
        <f t="shared" ca="1" si="45"/>
        <v>16150.853740115352</v>
      </c>
      <c r="AL141" s="290"/>
      <c r="AM141" s="124" t="str">
        <f t="shared" si="52"/>
        <v/>
      </c>
      <c r="AN141" s="125">
        <f t="shared" ca="1" si="53"/>
        <v>28783.790662800486</v>
      </c>
      <c r="AO141" s="125" t="str">
        <f t="shared" si="54"/>
        <v/>
      </c>
      <c r="AP141" s="125" t="str">
        <f t="shared" si="54"/>
        <v/>
      </c>
      <c r="AQ141" s="125" t="str">
        <f t="shared" si="55"/>
        <v/>
      </c>
      <c r="AR141" s="125" t="str">
        <f t="shared" si="56"/>
        <v/>
      </c>
      <c r="AS141" s="131">
        <f t="shared" ca="1" si="57"/>
        <v>28783.790662800486</v>
      </c>
      <c r="AT141" s="290"/>
    </row>
    <row r="142" spans="1:46" x14ac:dyDescent="0.35">
      <c r="A142" s="290"/>
      <c r="B142" s="102" t="s">
        <v>1806</v>
      </c>
      <c r="C142" s="444" t="e">
        <v>#N/A</v>
      </c>
      <c r="D142" s="103" t="s">
        <v>901</v>
      </c>
      <c r="E142" s="103"/>
      <c r="F142" s="103"/>
      <c r="G142" s="103" t="s">
        <v>119</v>
      </c>
      <c r="H142" s="427">
        <v>225</v>
      </c>
      <c r="I142" s="103"/>
      <c r="J142" s="116" t="s">
        <v>1110</v>
      </c>
      <c r="K142" s="104"/>
      <c r="L142" s="415">
        <v>98.231099999999998</v>
      </c>
      <c r="M142" s="138" t="str">
        <f t="shared" si="58"/>
        <v/>
      </c>
      <c r="N142" s="139">
        <f t="shared" si="59"/>
        <v>0</v>
      </c>
      <c r="O142" s="140">
        <f t="shared" si="40"/>
        <v>626.02776475949361</v>
      </c>
      <c r="P142" s="337">
        <f t="shared" si="41"/>
        <v>61495.395962866292</v>
      </c>
      <c r="Q142" s="109">
        <v>1</v>
      </c>
      <c r="R142" s="143">
        <f t="shared" si="42"/>
        <v>61495.395962866292</v>
      </c>
      <c r="S142" s="111">
        <v>0.13</v>
      </c>
      <c r="T142" s="139">
        <f t="shared" si="43"/>
        <v>69489.797438038906</v>
      </c>
      <c r="U142" s="113"/>
      <c r="V142" s="147">
        <f t="shared" si="44"/>
        <v>69489.797438038906</v>
      </c>
      <c r="W142" s="413"/>
      <c r="X142" s="412"/>
      <c r="Y142" s="116" t="s">
        <v>115</v>
      </c>
      <c r="Z142" s="116"/>
      <c r="AA142" s="116"/>
      <c r="AB142" s="116"/>
      <c r="AC142" s="117"/>
      <c r="AD142" s="296"/>
      <c r="AE142" s="124" t="str">
        <f t="shared" si="46"/>
        <v/>
      </c>
      <c r="AF142" s="125">
        <f t="shared" ca="1" si="47"/>
        <v>16150.853740115352</v>
      </c>
      <c r="AG142" s="125" t="str">
        <f t="shared" si="48"/>
        <v/>
      </c>
      <c r="AH142" s="125" t="str">
        <f t="shared" si="49"/>
        <v/>
      </c>
      <c r="AI142" s="125" t="str">
        <f t="shared" si="50"/>
        <v/>
      </c>
      <c r="AJ142" s="126" t="str">
        <f t="shared" si="51"/>
        <v/>
      </c>
      <c r="AK142" s="342">
        <f t="shared" ca="1" si="45"/>
        <v>16150.853740115352</v>
      </c>
      <c r="AL142" s="290"/>
      <c r="AM142" s="124" t="str">
        <f t="shared" si="52"/>
        <v/>
      </c>
      <c r="AN142" s="125">
        <f t="shared" ca="1" si="53"/>
        <v>69489.797438038906</v>
      </c>
      <c r="AO142" s="125" t="str">
        <f t="shared" si="54"/>
        <v/>
      </c>
      <c r="AP142" s="125" t="str">
        <f t="shared" si="54"/>
        <v/>
      </c>
      <c r="AQ142" s="125" t="str">
        <f t="shared" si="55"/>
        <v/>
      </c>
      <c r="AR142" s="125" t="str">
        <f t="shared" si="56"/>
        <v/>
      </c>
      <c r="AS142" s="131">
        <f t="shared" ca="1" si="57"/>
        <v>69489.797438038906</v>
      </c>
      <c r="AT142" s="290"/>
    </row>
    <row r="143" spans="1:46" x14ac:dyDescent="0.35">
      <c r="A143" s="290"/>
      <c r="B143" s="102" t="s">
        <v>1807</v>
      </c>
      <c r="C143" s="444" t="e">
        <v>#N/A</v>
      </c>
      <c r="D143" s="103" t="s">
        <v>901</v>
      </c>
      <c r="E143" s="103"/>
      <c r="F143" s="103"/>
      <c r="G143" s="103" t="s">
        <v>119</v>
      </c>
      <c r="H143" s="427">
        <v>225</v>
      </c>
      <c r="I143" s="103"/>
      <c r="J143" s="116" t="s">
        <v>1110</v>
      </c>
      <c r="K143" s="104"/>
      <c r="L143" s="415">
        <v>34.974200000000003</v>
      </c>
      <c r="M143" s="138" t="str">
        <f t="shared" si="58"/>
        <v/>
      </c>
      <c r="N143" s="139">
        <f t="shared" si="59"/>
        <v>0</v>
      </c>
      <c r="O143" s="140">
        <f t="shared" si="40"/>
        <v>626.02776475949361</v>
      </c>
      <c r="P143" s="337">
        <f t="shared" si="41"/>
        <v>21894.820250251483</v>
      </c>
      <c r="Q143" s="109">
        <v>1</v>
      </c>
      <c r="R143" s="143">
        <f t="shared" si="42"/>
        <v>21894.820250251483</v>
      </c>
      <c r="S143" s="111">
        <v>0.13</v>
      </c>
      <c r="T143" s="139">
        <f t="shared" si="43"/>
        <v>24741.146882784175</v>
      </c>
      <c r="U143" s="113"/>
      <c r="V143" s="147">
        <f t="shared" si="44"/>
        <v>24741.146882784175</v>
      </c>
      <c r="W143" s="413"/>
      <c r="X143" s="412"/>
      <c r="Y143" s="116" t="s">
        <v>115</v>
      </c>
      <c r="Z143" s="116"/>
      <c r="AA143" s="116"/>
      <c r="AB143" s="116"/>
      <c r="AC143" s="117"/>
      <c r="AD143" s="296"/>
      <c r="AE143" s="124" t="str">
        <f t="shared" si="46"/>
        <v/>
      </c>
      <c r="AF143" s="125">
        <f t="shared" ca="1" si="47"/>
        <v>16150.853740115352</v>
      </c>
      <c r="AG143" s="125" t="str">
        <f t="shared" si="48"/>
        <v/>
      </c>
      <c r="AH143" s="125" t="str">
        <f t="shared" si="49"/>
        <v/>
      </c>
      <c r="AI143" s="125" t="str">
        <f t="shared" si="50"/>
        <v/>
      </c>
      <c r="AJ143" s="126" t="str">
        <f t="shared" si="51"/>
        <v/>
      </c>
      <c r="AK143" s="342">
        <f t="shared" ca="1" si="45"/>
        <v>16150.853740115352</v>
      </c>
      <c r="AL143" s="290"/>
      <c r="AM143" s="124" t="str">
        <f t="shared" si="52"/>
        <v/>
      </c>
      <c r="AN143" s="125">
        <f t="shared" ca="1" si="53"/>
        <v>24741.146882784175</v>
      </c>
      <c r="AO143" s="125" t="str">
        <f t="shared" si="54"/>
        <v/>
      </c>
      <c r="AP143" s="125" t="str">
        <f t="shared" si="54"/>
        <v/>
      </c>
      <c r="AQ143" s="125" t="str">
        <f t="shared" si="55"/>
        <v/>
      </c>
      <c r="AR143" s="125" t="str">
        <f t="shared" si="56"/>
        <v/>
      </c>
      <c r="AS143" s="131">
        <f t="shared" ca="1" si="57"/>
        <v>24741.146882784175</v>
      </c>
      <c r="AT143" s="290"/>
    </row>
    <row r="144" spans="1:46" x14ac:dyDescent="0.35">
      <c r="A144" s="290"/>
      <c r="B144" s="102" t="s">
        <v>1808</v>
      </c>
      <c r="C144" s="444" t="e">
        <v>#N/A</v>
      </c>
      <c r="D144" s="103" t="s">
        <v>901</v>
      </c>
      <c r="E144" s="103"/>
      <c r="F144" s="103"/>
      <c r="G144" s="103" t="s">
        <v>119</v>
      </c>
      <c r="H144" s="427">
        <v>225</v>
      </c>
      <c r="I144" s="103"/>
      <c r="J144" s="116" t="s">
        <v>1110</v>
      </c>
      <c r="K144" s="104"/>
      <c r="L144" s="415">
        <v>38.225099999999998</v>
      </c>
      <c r="M144" s="138" t="str">
        <f t="shared" si="58"/>
        <v/>
      </c>
      <c r="N144" s="139">
        <f t="shared" si="59"/>
        <v>0</v>
      </c>
      <c r="O144" s="140">
        <f t="shared" si="40"/>
        <v>626.02776475949361</v>
      </c>
      <c r="P144" s="337">
        <f t="shared" si="41"/>
        <v>23929.973910708119</v>
      </c>
      <c r="Q144" s="109">
        <v>1</v>
      </c>
      <c r="R144" s="143">
        <f t="shared" si="42"/>
        <v>23929.973910708119</v>
      </c>
      <c r="S144" s="111">
        <v>0.13</v>
      </c>
      <c r="T144" s="139">
        <f t="shared" si="43"/>
        <v>27040.870519100172</v>
      </c>
      <c r="U144" s="113"/>
      <c r="V144" s="147">
        <f t="shared" si="44"/>
        <v>27040.870519100172</v>
      </c>
      <c r="W144" s="413"/>
      <c r="X144" s="412"/>
      <c r="Y144" s="116" t="s">
        <v>115</v>
      </c>
      <c r="Z144" s="116"/>
      <c r="AA144" s="116"/>
      <c r="AB144" s="116"/>
      <c r="AC144" s="117"/>
      <c r="AD144" s="296"/>
      <c r="AE144" s="124" t="str">
        <f t="shared" si="46"/>
        <v/>
      </c>
      <c r="AF144" s="125">
        <f t="shared" ca="1" si="47"/>
        <v>16150.853740115352</v>
      </c>
      <c r="AG144" s="125" t="str">
        <f t="shared" si="48"/>
        <v/>
      </c>
      <c r="AH144" s="125" t="str">
        <f t="shared" si="49"/>
        <v/>
      </c>
      <c r="AI144" s="125" t="str">
        <f t="shared" si="50"/>
        <v/>
      </c>
      <c r="AJ144" s="126" t="str">
        <f t="shared" si="51"/>
        <v/>
      </c>
      <c r="AK144" s="342">
        <f t="shared" ca="1" si="45"/>
        <v>16150.853740115352</v>
      </c>
      <c r="AL144" s="290"/>
      <c r="AM144" s="124" t="str">
        <f t="shared" si="52"/>
        <v/>
      </c>
      <c r="AN144" s="125">
        <f t="shared" ca="1" si="53"/>
        <v>27040.870519100172</v>
      </c>
      <c r="AO144" s="125" t="str">
        <f t="shared" si="54"/>
        <v/>
      </c>
      <c r="AP144" s="125" t="str">
        <f t="shared" si="54"/>
        <v/>
      </c>
      <c r="AQ144" s="125" t="str">
        <f t="shared" si="55"/>
        <v/>
      </c>
      <c r="AR144" s="125" t="str">
        <f t="shared" si="56"/>
        <v/>
      </c>
      <c r="AS144" s="131">
        <f t="shared" ca="1" si="57"/>
        <v>27040.870519100172</v>
      </c>
      <c r="AT144" s="290"/>
    </row>
    <row r="145" spans="1:46" x14ac:dyDescent="0.35">
      <c r="A145" s="290"/>
      <c r="B145" s="102" t="s">
        <v>1809</v>
      </c>
      <c r="C145" s="444" t="e">
        <v>#N/A</v>
      </c>
      <c r="D145" s="103" t="s">
        <v>901</v>
      </c>
      <c r="E145" s="103"/>
      <c r="F145" s="103"/>
      <c r="G145" s="103" t="s">
        <v>119</v>
      </c>
      <c r="H145" s="427">
        <v>300</v>
      </c>
      <c r="I145" s="103"/>
      <c r="J145" s="116" t="s">
        <v>1112</v>
      </c>
      <c r="K145" s="104"/>
      <c r="L145" s="415">
        <v>32.936599999999999</v>
      </c>
      <c r="M145" s="138" t="str">
        <f t="shared" si="58"/>
        <v/>
      </c>
      <c r="N145" s="139">
        <f t="shared" si="59"/>
        <v>0</v>
      </c>
      <c r="O145" s="140">
        <f t="shared" si="40"/>
        <v>761.42718187341757</v>
      </c>
      <c r="P145" s="337">
        <f t="shared" si="41"/>
        <v>25078.822518492005</v>
      </c>
      <c r="Q145" s="109">
        <v>1</v>
      </c>
      <c r="R145" s="143">
        <f t="shared" si="42"/>
        <v>25078.822518492005</v>
      </c>
      <c r="S145" s="111">
        <v>0.13</v>
      </c>
      <c r="T145" s="139">
        <f t="shared" si="43"/>
        <v>28339.069445895962</v>
      </c>
      <c r="U145" s="113"/>
      <c r="V145" s="147">
        <f t="shared" si="44"/>
        <v>28339.069445895962</v>
      </c>
      <c r="W145" s="413"/>
      <c r="X145" s="412"/>
      <c r="Y145" s="116" t="s">
        <v>115</v>
      </c>
      <c r="Z145" s="116"/>
      <c r="AA145" s="116"/>
      <c r="AB145" s="116"/>
      <c r="AC145" s="117"/>
      <c r="AD145" s="296"/>
      <c r="AE145" s="124" t="str">
        <f t="shared" si="46"/>
        <v/>
      </c>
      <c r="AF145" s="125">
        <f t="shared" ca="1" si="47"/>
        <v>16150.853740115352</v>
      </c>
      <c r="AG145" s="125" t="str">
        <f t="shared" si="48"/>
        <v/>
      </c>
      <c r="AH145" s="125" t="str">
        <f t="shared" si="49"/>
        <v/>
      </c>
      <c r="AI145" s="125" t="str">
        <f t="shared" si="50"/>
        <v/>
      </c>
      <c r="AJ145" s="126" t="str">
        <f t="shared" si="51"/>
        <v/>
      </c>
      <c r="AK145" s="342">
        <f t="shared" ca="1" si="45"/>
        <v>16150.853740115352</v>
      </c>
      <c r="AL145" s="290"/>
      <c r="AM145" s="124" t="str">
        <f t="shared" si="52"/>
        <v/>
      </c>
      <c r="AN145" s="125">
        <f t="shared" ca="1" si="53"/>
        <v>28339.069445895962</v>
      </c>
      <c r="AO145" s="125" t="str">
        <f t="shared" si="54"/>
        <v/>
      </c>
      <c r="AP145" s="125" t="str">
        <f t="shared" si="54"/>
        <v/>
      </c>
      <c r="AQ145" s="125" t="str">
        <f t="shared" si="55"/>
        <v/>
      </c>
      <c r="AR145" s="125" t="str">
        <f t="shared" si="56"/>
        <v/>
      </c>
      <c r="AS145" s="131">
        <f t="shared" ca="1" si="57"/>
        <v>28339.069445895962</v>
      </c>
      <c r="AT145" s="290"/>
    </row>
    <row r="146" spans="1:46" x14ac:dyDescent="0.35">
      <c r="A146" s="290"/>
      <c r="B146" s="102" t="s">
        <v>1810</v>
      </c>
      <c r="C146" s="444" t="e">
        <v>#N/A</v>
      </c>
      <c r="D146" s="103" t="s">
        <v>901</v>
      </c>
      <c r="E146" s="103"/>
      <c r="F146" s="103"/>
      <c r="G146" s="103" t="s">
        <v>119</v>
      </c>
      <c r="H146" s="427">
        <v>300</v>
      </c>
      <c r="I146" s="103"/>
      <c r="J146" s="116" t="s">
        <v>1112</v>
      </c>
      <c r="K146" s="104"/>
      <c r="L146" s="415">
        <v>12.671799999999999</v>
      </c>
      <c r="M146" s="138" t="str">
        <f t="shared" si="58"/>
        <v/>
      </c>
      <c r="N146" s="139">
        <f t="shared" si="59"/>
        <v>0</v>
      </c>
      <c r="O146" s="140">
        <f t="shared" si="40"/>
        <v>761.42718187341757</v>
      </c>
      <c r="P146" s="337">
        <f t="shared" si="41"/>
        <v>9648.652963263572</v>
      </c>
      <c r="Q146" s="109">
        <v>1</v>
      </c>
      <c r="R146" s="143">
        <f t="shared" si="42"/>
        <v>9648.652963263572</v>
      </c>
      <c r="S146" s="111">
        <v>0.13</v>
      </c>
      <c r="T146" s="139">
        <f t="shared" si="43"/>
        <v>10902.977848487835</v>
      </c>
      <c r="U146" s="113"/>
      <c r="V146" s="147">
        <f t="shared" si="44"/>
        <v>10902.977848487835</v>
      </c>
      <c r="W146" s="413"/>
      <c r="X146" s="412"/>
      <c r="Y146" s="116" t="s">
        <v>115</v>
      </c>
      <c r="Z146" s="116"/>
      <c r="AA146" s="116"/>
      <c r="AB146" s="116"/>
      <c r="AC146" s="117"/>
      <c r="AD146" s="296"/>
      <c r="AE146" s="124" t="str">
        <f t="shared" si="46"/>
        <v/>
      </c>
      <c r="AF146" s="125">
        <f t="shared" ca="1" si="47"/>
        <v>16150.853740115352</v>
      </c>
      <c r="AG146" s="125" t="str">
        <f t="shared" si="48"/>
        <v/>
      </c>
      <c r="AH146" s="125" t="str">
        <f t="shared" si="49"/>
        <v/>
      </c>
      <c r="AI146" s="125" t="str">
        <f t="shared" si="50"/>
        <v/>
      </c>
      <c r="AJ146" s="126" t="str">
        <f t="shared" si="51"/>
        <v/>
      </c>
      <c r="AK146" s="342">
        <f t="shared" ca="1" si="45"/>
        <v>16150.853740115352</v>
      </c>
      <c r="AL146" s="290"/>
      <c r="AM146" s="124" t="str">
        <f t="shared" si="52"/>
        <v/>
      </c>
      <c r="AN146" s="125">
        <f t="shared" ca="1" si="53"/>
        <v>10902.977848487835</v>
      </c>
      <c r="AO146" s="125" t="str">
        <f t="shared" si="54"/>
        <v/>
      </c>
      <c r="AP146" s="125" t="str">
        <f t="shared" si="54"/>
        <v/>
      </c>
      <c r="AQ146" s="125" t="str">
        <f t="shared" si="55"/>
        <v/>
      </c>
      <c r="AR146" s="125" t="str">
        <f t="shared" si="56"/>
        <v/>
      </c>
      <c r="AS146" s="131">
        <f t="shared" ca="1" si="57"/>
        <v>10902.977848487835</v>
      </c>
      <c r="AT146" s="290"/>
    </row>
    <row r="147" spans="1:46" x14ac:dyDescent="0.35">
      <c r="A147" s="290"/>
      <c r="B147" s="102" t="s">
        <v>1811</v>
      </c>
      <c r="C147" s="444" t="e">
        <v>#N/A</v>
      </c>
      <c r="D147" s="103" t="s">
        <v>901</v>
      </c>
      <c r="E147" s="103"/>
      <c r="F147" s="103"/>
      <c r="G147" s="103" t="s">
        <v>119</v>
      </c>
      <c r="H147" s="427">
        <v>300</v>
      </c>
      <c r="I147" s="103"/>
      <c r="J147" s="116" t="s">
        <v>1112</v>
      </c>
      <c r="K147" s="104"/>
      <c r="L147" s="415">
        <v>28.061499999999999</v>
      </c>
      <c r="M147" s="138" t="str">
        <f t="shared" si="58"/>
        <v/>
      </c>
      <c r="N147" s="139">
        <f t="shared" si="59"/>
        <v>0</v>
      </c>
      <c r="O147" s="140">
        <f t="shared" si="40"/>
        <v>761.42718187341757</v>
      </c>
      <c r="P147" s="337">
        <f t="shared" si="41"/>
        <v>21366.788864140904</v>
      </c>
      <c r="Q147" s="109">
        <v>1</v>
      </c>
      <c r="R147" s="143">
        <f t="shared" si="42"/>
        <v>21366.788864140904</v>
      </c>
      <c r="S147" s="111">
        <v>0.13</v>
      </c>
      <c r="T147" s="139">
        <f t="shared" si="43"/>
        <v>24144.47141647922</v>
      </c>
      <c r="U147" s="113"/>
      <c r="V147" s="147">
        <f t="shared" si="44"/>
        <v>24144.47141647922</v>
      </c>
      <c r="W147" s="413"/>
      <c r="X147" s="412"/>
      <c r="Y147" s="116" t="s">
        <v>115</v>
      </c>
      <c r="Z147" s="116"/>
      <c r="AA147" s="116"/>
      <c r="AB147" s="116"/>
      <c r="AC147" s="117"/>
      <c r="AD147" s="296"/>
      <c r="AE147" s="124" t="str">
        <f t="shared" si="46"/>
        <v/>
      </c>
      <c r="AF147" s="125">
        <f t="shared" ca="1" si="47"/>
        <v>16150.853740115352</v>
      </c>
      <c r="AG147" s="125" t="str">
        <f t="shared" si="48"/>
        <v/>
      </c>
      <c r="AH147" s="125" t="str">
        <f t="shared" si="49"/>
        <v/>
      </c>
      <c r="AI147" s="125" t="str">
        <f t="shared" si="50"/>
        <v/>
      </c>
      <c r="AJ147" s="126" t="str">
        <f t="shared" si="51"/>
        <v/>
      </c>
      <c r="AK147" s="342">
        <f t="shared" ca="1" si="45"/>
        <v>16150.853740115352</v>
      </c>
      <c r="AL147" s="290"/>
      <c r="AM147" s="124" t="str">
        <f t="shared" si="52"/>
        <v/>
      </c>
      <c r="AN147" s="125">
        <f t="shared" ca="1" si="53"/>
        <v>24144.47141647922</v>
      </c>
      <c r="AO147" s="125" t="str">
        <f t="shared" si="54"/>
        <v/>
      </c>
      <c r="AP147" s="125" t="str">
        <f t="shared" si="54"/>
        <v/>
      </c>
      <c r="AQ147" s="125" t="str">
        <f t="shared" si="55"/>
        <v/>
      </c>
      <c r="AR147" s="125" t="str">
        <f t="shared" si="56"/>
        <v/>
      </c>
      <c r="AS147" s="131">
        <f t="shared" ca="1" si="57"/>
        <v>24144.47141647922</v>
      </c>
      <c r="AT147" s="290"/>
    </row>
    <row r="148" spans="1:46" x14ac:dyDescent="0.35">
      <c r="A148" s="290"/>
      <c r="B148" s="102" t="s">
        <v>1812</v>
      </c>
      <c r="C148" s="444" t="e">
        <v>#N/A</v>
      </c>
      <c r="D148" s="103" t="s">
        <v>901</v>
      </c>
      <c r="E148" s="103"/>
      <c r="F148" s="103"/>
      <c r="G148" s="103" t="s">
        <v>119</v>
      </c>
      <c r="H148" s="427">
        <v>300</v>
      </c>
      <c r="I148" s="103"/>
      <c r="J148" s="116" t="s">
        <v>1112</v>
      </c>
      <c r="K148" s="104"/>
      <c r="L148" s="415">
        <v>25.976099999999999</v>
      </c>
      <c r="M148" s="138" t="str">
        <f t="shared" si="58"/>
        <v/>
      </c>
      <c r="N148" s="139">
        <f t="shared" si="59"/>
        <v>0</v>
      </c>
      <c r="O148" s="140">
        <f t="shared" si="40"/>
        <v>761.42718187341757</v>
      </c>
      <c r="P148" s="337">
        <f t="shared" si="41"/>
        <v>19778.90861906208</v>
      </c>
      <c r="Q148" s="109">
        <v>1</v>
      </c>
      <c r="R148" s="143">
        <f t="shared" si="42"/>
        <v>19778.90861906208</v>
      </c>
      <c r="S148" s="111">
        <v>0.13</v>
      </c>
      <c r="T148" s="139">
        <f t="shared" si="43"/>
        <v>22350.166739540149</v>
      </c>
      <c r="U148" s="113"/>
      <c r="V148" s="147">
        <f t="shared" si="44"/>
        <v>22350.166739540149</v>
      </c>
      <c r="W148" s="413"/>
      <c r="X148" s="412"/>
      <c r="Y148" s="116" t="s">
        <v>115</v>
      </c>
      <c r="Z148" s="116"/>
      <c r="AA148" s="116"/>
      <c r="AB148" s="116"/>
      <c r="AC148" s="117"/>
      <c r="AD148" s="296"/>
      <c r="AE148" s="124" t="str">
        <f t="shared" si="46"/>
        <v/>
      </c>
      <c r="AF148" s="125">
        <f t="shared" ca="1" si="47"/>
        <v>16150.853740115352</v>
      </c>
      <c r="AG148" s="125" t="str">
        <f t="shared" si="48"/>
        <v/>
      </c>
      <c r="AH148" s="125" t="str">
        <f t="shared" si="49"/>
        <v/>
      </c>
      <c r="AI148" s="125" t="str">
        <f t="shared" si="50"/>
        <v/>
      </c>
      <c r="AJ148" s="126" t="str">
        <f t="shared" si="51"/>
        <v/>
      </c>
      <c r="AK148" s="342">
        <f t="shared" ca="1" si="45"/>
        <v>16150.853740115352</v>
      </c>
      <c r="AL148" s="290"/>
      <c r="AM148" s="124" t="str">
        <f t="shared" si="52"/>
        <v/>
      </c>
      <c r="AN148" s="125">
        <f t="shared" ca="1" si="53"/>
        <v>22350.166739540149</v>
      </c>
      <c r="AO148" s="125" t="str">
        <f t="shared" si="54"/>
        <v/>
      </c>
      <c r="AP148" s="125" t="str">
        <f t="shared" si="54"/>
        <v/>
      </c>
      <c r="AQ148" s="125" t="str">
        <f t="shared" si="55"/>
        <v/>
      </c>
      <c r="AR148" s="125" t="str">
        <f t="shared" si="56"/>
        <v/>
      </c>
      <c r="AS148" s="131">
        <f t="shared" ca="1" si="57"/>
        <v>22350.166739540149</v>
      </c>
      <c r="AT148" s="290"/>
    </row>
    <row r="149" spans="1:46" x14ac:dyDescent="0.35">
      <c r="A149" s="290"/>
      <c r="B149" s="102" t="s">
        <v>1813</v>
      </c>
      <c r="C149" s="444" t="e">
        <v>#N/A</v>
      </c>
      <c r="D149" s="103" t="s">
        <v>901</v>
      </c>
      <c r="E149" s="103"/>
      <c r="F149" s="103"/>
      <c r="G149" s="103" t="s">
        <v>119</v>
      </c>
      <c r="H149" s="427">
        <v>300</v>
      </c>
      <c r="I149" s="103"/>
      <c r="J149" s="116" t="s">
        <v>1112</v>
      </c>
      <c r="K149" s="104"/>
      <c r="L149" s="415">
        <v>34.142099999999999</v>
      </c>
      <c r="M149" s="138" t="str">
        <f t="shared" si="58"/>
        <v/>
      </c>
      <c r="N149" s="139">
        <f t="shared" si="59"/>
        <v>0</v>
      </c>
      <c r="O149" s="140">
        <f t="shared" si="40"/>
        <v>761.42718187341757</v>
      </c>
      <c r="P149" s="337">
        <f t="shared" si="41"/>
        <v>25996.722986240409</v>
      </c>
      <c r="Q149" s="109">
        <v>1</v>
      </c>
      <c r="R149" s="143">
        <f t="shared" si="42"/>
        <v>25996.722986240409</v>
      </c>
      <c r="S149" s="111">
        <v>0.13</v>
      </c>
      <c r="T149" s="139">
        <f t="shared" si="43"/>
        <v>29376.296974451659</v>
      </c>
      <c r="U149" s="113"/>
      <c r="V149" s="147">
        <f t="shared" si="44"/>
        <v>29376.296974451659</v>
      </c>
      <c r="W149" s="413"/>
      <c r="X149" s="412"/>
      <c r="Y149" s="116" t="s">
        <v>115</v>
      </c>
      <c r="Z149" s="116"/>
      <c r="AA149" s="116"/>
      <c r="AB149" s="116"/>
      <c r="AC149" s="117"/>
      <c r="AD149" s="296"/>
      <c r="AE149" s="124" t="str">
        <f t="shared" si="46"/>
        <v/>
      </c>
      <c r="AF149" s="125">
        <f t="shared" ca="1" si="47"/>
        <v>16150.853740115352</v>
      </c>
      <c r="AG149" s="125" t="str">
        <f t="shared" si="48"/>
        <v/>
      </c>
      <c r="AH149" s="125" t="str">
        <f t="shared" si="49"/>
        <v/>
      </c>
      <c r="AI149" s="125" t="str">
        <f t="shared" si="50"/>
        <v/>
      </c>
      <c r="AJ149" s="126" t="str">
        <f t="shared" si="51"/>
        <v/>
      </c>
      <c r="AK149" s="342">
        <f t="shared" ca="1" si="45"/>
        <v>16150.853740115352</v>
      </c>
      <c r="AL149" s="290"/>
      <c r="AM149" s="124" t="str">
        <f t="shared" si="52"/>
        <v/>
      </c>
      <c r="AN149" s="125">
        <f t="shared" ca="1" si="53"/>
        <v>29376.296974451659</v>
      </c>
      <c r="AO149" s="125" t="str">
        <f t="shared" si="54"/>
        <v/>
      </c>
      <c r="AP149" s="125" t="str">
        <f t="shared" si="54"/>
        <v/>
      </c>
      <c r="AQ149" s="125" t="str">
        <f t="shared" si="55"/>
        <v/>
      </c>
      <c r="AR149" s="125" t="str">
        <f t="shared" si="56"/>
        <v/>
      </c>
      <c r="AS149" s="131">
        <f t="shared" ca="1" si="57"/>
        <v>29376.296974451659</v>
      </c>
      <c r="AT149" s="290"/>
    </row>
    <row r="150" spans="1:46" x14ac:dyDescent="0.35">
      <c r="A150" s="290"/>
      <c r="B150" s="102" t="s">
        <v>1814</v>
      </c>
      <c r="C150" s="444" t="e">
        <v>#N/A</v>
      </c>
      <c r="D150" s="103" t="s">
        <v>901</v>
      </c>
      <c r="E150" s="103"/>
      <c r="F150" s="103"/>
      <c r="G150" s="103" t="s">
        <v>119</v>
      </c>
      <c r="H150" s="427">
        <v>300</v>
      </c>
      <c r="I150" s="103"/>
      <c r="J150" s="116" t="s">
        <v>1112</v>
      </c>
      <c r="K150" s="104"/>
      <c r="L150" s="415">
        <v>30.7515</v>
      </c>
      <c r="M150" s="138" t="str">
        <f t="shared" si="58"/>
        <v/>
      </c>
      <c r="N150" s="139">
        <f t="shared" si="59"/>
        <v>0</v>
      </c>
      <c r="O150" s="140">
        <f t="shared" si="40"/>
        <v>761.42718187341757</v>
      </c>
      <c r="P150" s="337">
        <f t="shared" si="41"/>
        <v>23415.027983380402</v>
      </c>
      <c r="Q150" s="109">
        <v>1</v>
      </c>
      <c r="R150" s="143">
        <f t="shared" si="42"/>
        <v>23415.027983380402</v>
      </c>
      <c r="S150" s="111">
        <v>0.13</v>
      </c>
      <c r="T150" s="139">
        <f t="shared" si="43"/>
        <v>26458.981621219853</v>
      </c>
      <c r="U150" s="113"/>
      <c r="V150" s="147">
        <f t="shared" si="44"/>
        <v>26458.981621219853</v>
      </c>
      <c r="W150" s="413"/>
      <c r="X150" s="412"/>
      <c r="Y150" s="116" t="s">
        <v>115</v>
      </c>
      <c r="Z150" s="116"/>
      <c r="AA150" s="116"/>
      <c r="AB150" s="116"/>
      <c r="AC150" s="117"/>
      <c r="AD150" s="296"/>
      <c r="AE150" s="124" t="str">
        <f t="shared" si="46"/>
        <v/>
      </c>
      <c r="AF150" s="125">
        <f t="shared" ca="1" si="47"/>
        <v>16150.853740115352</v>
      </c>
      <c r="AG150" s="125" t="str">
        <f t="shared" si="48"/>
        <v/>
      </c>
      <c r="AH150" s="125" t="str">
        <f t="shared" si="49"/>
        <v/>
      </c>
      <c r="AI150" s="125" t="str">
        <f t="shared" si="50"/>
        <v/>
      </c>
      <c r="AJ150" s="126" t="str">
        <f t="shared" si="51"/>
        <v/>
      </c>
      <c r="AK150" s="342">
        <f t="shared" ca="1" si="45"/>
        <v>16150.853740115352</v>
      </c>
      <c r="AL150" s="290"/>
      <c r="AM150" s="124" t="str">
        <f t="shared" si="52"/>
        <v/>
      </c>
      <c r="AN150" s="125">
        <f t="shared" ca="1" si="53"/>
        <v>26458.981621219853</v>
      </c>
      <c r="AO150" s="125" t="str">
        <f t="shared" si="54"/>
        <v/>
      </c>
      <c r="AP150" s="125" t="str">
        <f t="shared" si="54"/>
        <v/>
      </c>
      <c r="AQ150" s="125" t="str">
        <f t="shared" si="55"/>
        <v/>
      </c>
      <c r="AR150" s="125" t="str">
        <f t="shared" si="56"/>
        <v/>
      </c>
      <c r="AS150" s="131">
        <f t="shared" ca="1" si="57"/>
        <v>26458.981621219853</v>
      </c>
      <c r="AT150" s="290"/>
    </row>
    <row r="151" spans="1:46" x14ac:dyDescent="0.35">
      <c r="A151" s="290"/>
      <c r="B151" s="102" t="s">
        <v>1815</v>
      </c>
      <c r="C151" s="444" t="e">
        <v>#N/A</v>
      </c>
      <c r="D151" s="103" t="s">
        <v>901</v>
      </c>
      <c r="E151" s="103"/>
      <c r="F151" s="103"/>
      <c r="G151" s="103" t="s">
        <v>119</v>
      </c>
      <c r="H151" s="427">
        <v>300</v>
      </c>
      <c r="I151" s="103"/>
      <c r="J151" s="116" t="s">
        <v>1112</v>
      </c>
      <c r="K151" s="104"/>
      <c r="L151" s="415">
        <v>46.483499999999999</v>
      </c>
      <c r="M151" s="138" t="str">
        <f t="shared" si="58"/>
        <v/>
      </c>
      <c r="N151" s="139">
        <f t="shared" si="59"/>
        <v>0</v>
      </c>
      <c r="O151" s="140">
        <f t="shared" si="40"/>
        <v>761.42718187341757</v>
      </c>
      <c r="P151" s="337">
        <f t="shared" si="41"/>
        <v>35393.800408613002</v>
      </c>
      <c r="Q151" s="109">
        <v>1</v>
      </c>
      <c r="R151" s="143">
        <f t="shared" si="42"/>
        <v>35393.800408613002</v>
      </c>
      <c r="S151" s="111">
        <v>0.13</v>
      </c>
      <c r="T151" s="139">
        <f t="shared" si="43"/>
        <v>39994.994461732691</v>
      </c>
      <c r="U151" s="113"/>
      <c r="V151" s="147">
        <f t="shared" si="44"/>
        <v>39994.994461732691</v>
      </c>
      <c r="W151" s="413"/>
      <c r="X151" s="412"/>
      <c r="Y151" s="116" t="s">
        <v>115</v>
      </c>
      <c r="Z151" s="116"/>
      <c r="AA151" s="116"/>
      <c r="AB151" s="116"/>
      <c r="AC151" s="117"/>
      <c r="AD151" s="296"/>
      <c r="AE151" s="124" t="str">
        <f t="shared" si="46"/>
        <v/>
      </c>
      <c r="AF151" s="125">
        <f t="shared" ca="1" si="47"/>
        <v>16150.853740115352</v>
      </c>
      <c r="AG151" s="125" t="str">
        <f t="shared" si="48"/>
        <v/>
      </c>
      <c r="AH151" s="125" t="str">
        <f t="shared" si="49"/>
        <v/>
      </c>
      <c r="AI151" s="125" t="str">
        <f t="shared" si="50"/>
        <v/>
      </c>
      <c r="AJ151" s="126" t="str">
        <f t="shared" si="51"/>
        <v/>
      </c>
      <c r="AK151" s="342">
        <f t="shared" ca="1" si="45"/>
        <v>16150.853740115352</v>
      </c>
      <c r="AL151" s="290"/>
      <c r="AM151" s="124" t="str">
        <f t="shared" si="52"/>
        <v/>
      </c>
      <c r="AN151" s="125">
        <f t="shared" ca="1" si="53"/>
        <v>39994.994461732691</v>
      </c>
      <c r="AO151" s="125" t="str">
        <f t="shared" si="54"/>
        <v/>
      </c>
      <c r="AP151" s="125" t="str">
        <f t="shared" si="54"/>
        <v/>
      </c>
      <c r="AQ151" s="125" t="str">
        <f t="shared" si="55"/>
        <v/>
      </c>
      <c r="AR151" s="125" t="str">
        <f t="shared" si="56"/>
        <v/>
      </c>
      <c r="AS151" s="131">
        <f t="shared" ca="1" si="57"/>
        <v>39994.994461732691</v>
      </c>
      <c r="AT151" s="290"/>
    </row>
    <row r="152" spans="1:46" x14ac:dyDescent="0.35">
      <c r="A152" s="290"/>
      <c r="B152" s="102" t="s">
        <v>1816</v>
      </c>
      <c r="C152" s="444" t="e">
        <v>#N/A</v>
      </c>
      <c r="D152" s="103" t="s">
        <v>901</v>
      </c>
      <c r="E152" s="103"/>
      <c r="F152" s="103"/>
      <c r="G152" s="103" t="s">
        <v>119</v>
      </c>
      <c r="H152" s="427">
        <v>225</v>
      </c>
      <c r="I152" s="103"/>
      <c r="J152" s="116" t="s">
        <v>1110</v>
      </c>
      <c r="K152" s="104"/>
      <c r="L152" s="415">
        <v>14.9185</v>
      </c>
      <c r="M152" s="138" t="str">
        <f t="shared" si="58"/>
        <v/>
      </c>
      <c r="N152" s="139">
        <f t="shared" si="59"/>
        <v>0</v>
      </c>
      <c r="O152" s="140">
        <f t="shared" si="40"/>
        <v>626.02776475949361</v>
      </c>
      <c r="P152" s="337">
        <f t="shared" si="41"/>
        <v>9339.3952085645051</v>
      </c>
      <c r="Q152" s="109">
        <v>1</v>
      </c>
      <c r="R152" s="143">
        <f t="shared" si="42"/>
        <v>9339.3952085645051</v>
      </c>
      <c r="S152" s="111">
        <v>0.13</v>
      </c>
      <c r="T152" s="139">
        <f t="shared" si="43"/>
        <v>10553.516585677889</v>
      </c>
      <c r="U152" s="113"/>
      <c r="V152" s="147">
        <f t="shared" si="44"/>
        <v>10553.516585677889</v>
      </c>
      <c r="W152" s="413"/>
      <c r="X152" s="412"/>
      <c r="Y152" s="116" t="s">
        <v>115</v>
      </c>
      <c r="Z152" s="116"/>
      <c r="AA152" s="116"/>
      <c r="AB152" s="116"/>
      <c r="AC152" s="117"/>
      <c r="AD152" s="296"/>
      <c r="AE152" s="124" t="str">
        <f t="shared" si="46"/>
        <v/>
      </c>
      <c r="AF152" s="125">
        <f t="shared" ca="1" si="47"/>
        <v>16150.853740115352</v>
      </c>
      <c r="AG152" s="125" t="str">
        <f t="shared" si="48"/>
        <v/>
      </c>
      <c r="AH152" s="125" t="str">
        <f t="shared" si="49"/>
        <v/>
      </c>
      <c r="AI152" s="125" t="str">
        <f t="shared" si="50"/>
        <v/>
      </c>
      <c r="AJ152" s="126" t="str">
        <f t="shared" si="51"/>
        <v/>
      </c>
      <c r="AK152" s="342">
        <f t="shared" ca="1" si="45"/>
        <v>16150.853740115352</v>
      </c>
      <c r="AL152" s="290"/>
      <c r="AM152" s="124" t="str">
        <f t="shared" si="52"/>
        <v/>
      </c>
      <c r="AN152" s="125">
        <f t="shared" ca="1" si="53"/>
        <v>10553.516585677889</v>
      </c>
      <c r="AO152" s="125" t="str">
        <f t="shared" si="54"/>
        <v/>
      </c>
      <c r="AP152" s="125" t="str">
        <f t="shared" si="54"/>
        <v/>
      </c>
      <c r="AQ152" s="125" t="str">
        <f t="shared" si="55"/>
        <v/>
      </c>
      <c r="AR152" s="125" t="str">
        <f t="shared" si="56"/>
        <v/>
      </c>
      <c r="AS152" s="131">
        <f t="shared" ca="1" si="57"/>
        <v>10553.516585677889</v>
      </c>
      <c r="AT152" s="290"/>
    </row>
    <row r="153" spans="1:46" x14ac:dyDescent="0.35">
      <c r="A153" s="290"/>
      <c r="B153" s="102" t="s">
        <v>1817</v>
      </c>
      <c r="C153" s="444" t="e">
        <v>#N/A</v>
      </c>
      <c r="D153" s="103" t="s">
        <v>901</v>
      </c>
      <c r="E153" s="103"/>
      <c r="F153" s="103"/>
      <c r="G153" s="103" t="s">
        <v>119</v>
      </c>
      <c r="H153" s="427">
        <v>225</v>
      </c>
      <c r="I153" s="103"/>
      <c r="J153" s="116" t="s">
        <v>1110</v>
      </c>
      <c r="K153" s="104"/>
      <c r="L153" s="415">
        <v>75.617500000000007</v>
      </c>
      <c r="M153" s="138" t="str">
        <f t="shared" si="58"/>
        <v/>
      </c>
      <c r="N153" s="139">
        <f t="shared" si="59"/>
        <v>0</v>
      </c>
      <c r="O153" s="140">
        <f t="shared" si="40"/>
        <v>626.02776475949361</v>
      </c>
      <c r="P153" s="337">
        <f t="shared" si="41"/>
        <v>47338.654501701014</v>
      </c>
      <c r="Q153" s="109">
        <v>1</v>
      </c>
      <c r="R153" s="143">
        <f t="shared" si="42"/>
        <v>47338.654501701014</v>
      </c>
      <c r="S153" s="111">
        <v>0.13</v>
      </c>
      <c r="T153" s="139">
        <f t="shared" si="43"/>
        <v>53492.679586922139</v>
      </c>
      <c r="U153" s="113"/>
      <c r="V153" s="147">
        <f t="shared" si="44"/>
        <v>53492.679586922139</v>
      </c>
      <c r="W153" s="413"/>
      <c r="X153" s="412"/>
      <c r="Y153" s="116" t="s">
        <v>115</v>
      </c>
      <c r="Z153" s="116"/>
      <c r="AA153" s="116"/>
      <c r="AB153" s="116"/>
      <c r="AC153" s="117"/>
      <c r="AD153" s="296"/>
      <c r="AE153" s="124" t="str">
        <f t="shared" si="46"/>
        <v/>
      </c>
      <c r="AF153" s="125">
        <f t="shared" ca="1" si="47"/>
        <v>16150.853740115352</v>
      </c>
      <c r="AG153" s="125" t="str">
        <f t="shared" si="48"/>
        <v/>
      </c>
      <c r="AH153" s="125" t="str">
        <f t="shared" si="49"/>
        <v/>
      </c>
      <c r="AI153" s="125" t="str">
        <f t="shared" si="50"/>
        <v/>
      </c>
      <c r="AJ153" s="126" t="str">
        <f t="shared" si="51"/>
        <v/>
      </c>
      <c r="AK153" s="342">
        <f t="shared" ca="1" si="45"/>
        <v>16150.853740115352</v>
      </c>
      <c r="AL153" s="290"/>
      <c r="AM153" s="124" t="str">
        <f t="shared" si="52"/>
        <v/>
      </c>
      <c r="AN153" s="125">
        <f t="shared" ca="1" si="53"/>
        <v>53492.679586922139</v>
      </c>
      <c r="AO153" s="125" t="str">
        <f t="shared" si="54"/>
        <v/>
      </c>
      <c r="AP153" s="125" t="str">
        <f t="shared" si="54"/>
        <v/>
      </c>
      <c r="AQ153" s="125" t="str">
        <f t="shared" si="55"/>
        <v/>
      </c>
      <c r="AR153" s="125" t="str">
        <f t="shared" si="56"/>
        <v/>
      </c>
      <c r="AS153" s="131">
        <f t="shared" ca="1" si="57"/>
        <v>53492.679586922139</v>
      </c>
      <c r="AT153" s="290"/>
    </row>
    <row r="154" spans="1:46" x14ac:dyDescent="0.35">
      <c r="A154" s="290"/>
      <c r="B154" s="102" t="s">
        <v>1818</v>
      </c>
      <c r="C154" s="444" t="e">
        <v>#N/A</v>
      </c>
      <c r="D154" s="103" t="s">
        <v>901</v>
      </c>
      <c r="E154" s="103"/>
      <c r="F154" s="103"/>
      <c r="G154" s="103" t="s">
        <v>119</v>
      </c>
      <c r="H154" s="427">
        <v>150</v>
      </c>
      <c r="I154" s="103"/>
      <c r="J154" s="116" t="s">
        <v>1109</v>
      </c>
      <c r="K154" s="104"/>
      <c r="L154" s="415">
        <v>4.85405</v>
      </c>
      <c r="M154" s="138" t="str">
        <f t="shared" si="58"/>
        <v/>
      </c>
      <c r="N154" s="139">
        <f t="shared" si="59"/>
        <v>0</v>
      </c>
      <c r="O154" s="140">
        <f t="shared" si="40"/>
        <v>424.48495422784811</v>
      </c>
      <c r="P154" s="337">
        <f t="shared" si="41"/>
        <v>2060.4711920696859</v>
      </c>
      <c r="Q154" s="109">
        <v>1</v>
      </c>
      <c r="R154" s="143">
        <f t="shared" si="42"/>
        <v>2060.4711920696859</v>
      </c>
      <c r="S154" s="111">
        <v>0.13</v>
      </c>
      <c r="T154" s="139">
        <f t="shared" si="43"/>
        <v>2328.3324470387447</v>
      </c>
      <c r="U154" s="113"/>
      <c r="V154" s="147">
        <f t="shared" si="44"/>
        <v>2328.3324470387447</v>
      </c>
      <c r="W154" s="413"/>
      <c r="X154" s="412"/>
      <c r="Y154" s="116" t="s">
        <v>115</v>
      </c>
      <c r="Z154" s="116"/>
      <c r="AA154" s="116"/>
      <c r="AB154" s="116"/>
      <c r="AC154" s="117"/>
      <c r="AD154" s="296"/>
      <c r="AE154" s="124" t="str">
        <f t="shared" si="46"/>
        <v/>
      </c>
      <c r="AF154" s="125">
        <f t="shared" ca="1" si="47"/>
        <v>16150.853740115352</v>
      </c>
      <c r="AG154" s="125" t="str">
        <f t="shared" si="48"/>
        <v/>
      </c>
      <c r="AH154" s="125" t="str">
        <f t="shared" si="49"/>
        <v/>
      </c>
      <c r="AI154" s="125" t="str">
        <f t="shared" si="50"/>
        <v/>
      </c>
      <c r="AJ154" s="126" t="str">
        <f t="shared" si="51"/>
        <v/>
      </c>
      <c r="AK154" s="342">
        <f t="shared" ca="1" si="45"/>
        <v>16150.853740115352</v>
      </c>
      <c r="AL154" s="290"/>
      <c r="AM154" s="124" t="str">
        <f t="shared" si="52"/>
        <v/>
      </c>
      <c r="AN154" s="125">
        <f t="shared" ca="1" si="53"/>
        <v>2328.3324470387447</v>
      </c>
      <c r="AO154" s="125" t="str">
        <f t="shared" si="54"/>
        <v/>
      </c>
      <c r="AP154" s="125" t="str">
        <f t="shared" si="54"/>
        <v/>
      </c>
      <c r="AQ154" s="125" t="str">
        <f t="shared" si="55"/>
        <v/>
      </c>
      <c r="AR154" s="125" t="str">
        <f t="shared" si="56"/>
        <v/>
      </c>
      <c r="AS154" s="131">
        <f t="shared" ca="1" si="57"/>
        <v>2328.3324470387447</v>
      </c>
      <c r="AT154" s="290"/>
    </row>
    <row r="155" spans="1:46" x14ac:dyDescent="0.35">
      <c r="A155" s="290"/>
      <c r="B155" s="102" t="s">
        <v>1819</v>
      </c>
      <c r="C155" s="444" t="e">
        <v>#N/A</v>
      </c>
      <c r="D155" s="103" t="s">
        <v>901</v>
      </c>
      <c r="E155" s="103"/>
      <c r="F155" s="103"/>
      <c r="G155" s="103" t="s">
        <v>119</v>
      </c>
      <c r="H155" s="427">
        <v>375</v>
      </c>
      <c r="I155" s="103"/>
      <c r="J155" s="116" t="s">
        <v>1113</v>
      </c>
      <c r="K155" s="104"/>
      <c r="L155" s="415">
        <v>61.492899999999999</v>
      </c>
      <c r="M155" s="138" t="str">
        <f t="shared" si="58"/>
        <v/>
      </c>
      <c r="N155" s="139">
        <f t="shared" si="59"/>
        <v>0</v>
      </c>
      <c r="O155" s="140">
        <f t="shared" si="40"/>
        <v>906.05332445569616</v>
      </c>
      <c r="P155" s="337">
        <f t="shared" si="41"/>
        <v>55715.846475421677</v>
      </c>
      <c r="Q155" s="109">
        <v>1</v>
      </c>
      <c r="R155" s="143">
        <f t="shared" si="42"/>
        <v>55715.846475421677</v>
      </c>
      <c r="S155" s="111">
        <v>0.13</v>
      </c>
      <c r="T155" s="139">
        <f t="shared" si="43"/>
        <v>62958.906517226489</v>
      </c>
      <c r="U155" s="113"/>
      <c r="V155" s="147">
        <f t="shared" si="44"/>
        <v>62958.906517226489</v>
      </c>
      <c r="W155" s="413"/>
      <c r="X155" s="412"/>
      <c r="Y155" s="116" t="s">
        <v>115</v>
      </c>
      <c r="Z155" s="116"/>
      <c r="AA155" s="116"/>
      <c r="AB155" s="116"/>
      <c r="AC155" s="117"/>
      <c r="AD155" s="296"/>
      <c r="AE155" s="124" t="str">
        <f t="shared" si="46"/>
        <v/>
      </c>
      <c r="AF155" s="125">
        <f t="shared" ca="1" si="47"/>
        <v>16150.853740115352</v>
      </c>
      <c r="AG155" s="125" t="str">
        <f t="shared" si="48"/>
        <v/>
      </c>
      <c r="AH155" s="125" t="str">
        <f t="shared" si="49"/>
        <v/>
      </c>
      <c r="AI155" s="125" t="str">
        <f t="shared" si="50"/>
        <v/>
      </c>
      <c r="AJ155" s="126" t="str">
        <f t="shared" si="51"/>
        <v/>
      </c>
      <c r="AK155" s="342">
        <f t="shared" ca="1" si="45"/>
        <v>16150.853740115352</v>
      </c>
      <c r="AL155" s="290"/>
      <c r="AM155" s="124" t="str">
        <f t="shared" si="52"/>
        <v/>
      </c>
      <c r="AN155" s="125">
        <f t="shared" ca="1" si="53"/>
        <v>62958.906517226489</v>
      </c>
      <c r="AO155" s="125" t="str">
        <f t="shared" si="54"/>
        <v/>
      </c>
      <c r="AP155" s="125" t="str">
        <f t="shared" si="54"/>
        <v/>
      </c>
      <c r="AQ155" s="125" t="str">
        <f t="shared" si="55"/>
        <v/>
      </c>
      <c r="AR155" s="125" t="str">
        <f t="shared" si="56"/>
        <v/>
      </c>
      <c r="AS155" s="131">
        <f t="shared" ca="1" si="57"/>
        <v>62958.906517226489</v>
      </c>
      <c r="AT155" s="290"/>
    </row>
    <row r="156" spans="1:46" x14ac:dyDescent="0.35">
      <c r="A156" s="290"/>
      <c r="B156" s="102" t="s">
        <v>1820</v>
      </c>
      <c r="C156" s="444" t="e">
        <v>#N/A</v>
      </c>
      <c r="D156" s="103" t="s">
        <v>901</v>
      </c>
      <c r="E156" s="103"/>
      <c r="F156" s="103"/>
      <c r="G156" s="103" t="s">
        <v>119</v>
      </c>
      <c r="H156" s="427">
        <v>375</v>
      </c>
      <c r="I156" s="103"/>
      <c r="J156" s="116" t="s">
        <v>1113</v>
      </c>
      <c r="K156" s="104"/>
      <c r="L156" s="415">
        <v>60.336500000000001</v>
      </c>
      <c r="M156" s="138" t="str">
        <f t="shared" si="58"/>
        <v/>
      </c>
      <c r="N156" s="139">
        <f t="shared" si="59"/>
        <v>0</v>
      </c>
      <c r="O156" s="140">
        <f t="shared" si="40"/>
        <v>906.05332445569616</v>
      </c>
      <c r="P156" s="337">
        <f t="shared" si="41"/>
        <v>54668.086411021111</v>
      </c>
      <c r="Q156" s="109">
        <v>1</v>
      </c>
      <c r="R156" s="143">
        <f t="shared" si="42"/>
        <v>54668.086411021111</v>
      </c>
      <c r="S156" s="111">
        <v>0.13</v>
      </c>
      <c r="T156" s="139">
        <f t="shared" si="43"/>
        <v>61774.93764445385</v>
      </c>
      <c r="U156" s="113"/>
      <c r="V156" s="147">
        <f t="shared" si="44"/>
        <v>61774.93764445385</v>
      </c>
      <c r="W156" s="413"/>
      <c r="X156" s="412"/>
      <c r="Y156" s="116" t="s">
        <v>115</v>
      </c>
      <c r="Z156" s="116"/>
      <c r="AA156" s="116"/>
      <c r="AB156" s="116"/>
      <c r="AC156" s="117"/>
      <c r="AD156" s="296"/>
      <c r="AE156" s="124" t="str">
        <f t="shared" si="46"/>
        <v/>
      </c>
      <c r="AF156" s="125">
        <f t="shared" ca="1" si="47"/>
        <v>16150.853740115352</v>
      </c>
      <c r="AG156" s="125" t="str">
        <f t="shared" si="48"/>
        <v/>
      </c>
      <c r="AH156" s="125" t="str">
        <f t="shared" si="49"/>
        <v/>
      </c>
      <c r="AI156" s="125" t="str">
        <f t="shared" si="50"/>
        <v/>
      </c>
      <c r="AJ156" s="126" t="str">
        <f t="shared" si="51"/>
        <v/>
      </c>
      <c r="AK156" s="342">
        <f t="shared" ca="1" si="45"/>
        <v>16150.853740115352</v>
      </c>
      <c r="AL156" s="290"/>
      <c r="AM156" s="124" t="str">
        <f t="shared" si="52"/>
        <v/>
      </c>
      <c r="AN156" s="125">
        <f t="shared" ca="1" si="53"/>
        <v>61774.93764445385</v>
      </c>
      <c r="AO156" s="125" t="str">
        <f t="shared" si="54"/>
        <v/>
      </c>
      <c r="AP156" s="125" t="str">
        <f t="shared" si="54"/>
        <v/>
      </c>
      <c r="AQ156" s="125" t="str">
        <f t="shared" si="55"/>
        <v/>
      </c>
      <c r="AR156" s="125" t="str">
        <f t="shared" si="56"/>
        <v/>
      </c>
      <c r="AS156" s="131">
        <f t="shared" ca="1" si="57"/>
        <v>61774.93764445385</v>
      </c>
      <c r="AT156" s="290"/>
    </row>
    <row r="157" spans="1:46" x14ac:dyDescent="0.35">
      <c r="A157" s="290"/>
      <c r="B157" s="102" t="s">
        <v>1821</v>
      </c>
      <c r="C157" s="444" t="e">
        <v>#N/A</v>
      </c>
      <c r="D157" s="103" t="s">
        <v>901</v>
      </c>
      <c r="E157" s="103"/>
      <c r="F157" s="103"/>
      <c r="G157" s="103" t="s">
        <v>119</v>
      </c>
      <c r="H157" s="427">
        <v>375</v>
      </c>
      <c r="I157" s="103"/>
      <c r="J157" s="116" t="s">
        <v>1113</v>
      </c>
      <c r="K157" s="104"/>
      <c r="L157" s="415">
        <v>58.208500000000001</v>
      </c>
      <c r="M157" s="138" t="str">
        <f t="shared" si="58"/>
        <v/>
      </c>
      <c r="N157" s="139">
        <f t="shared" si="59"/>
        <v>0</v>
      </c>
      <c r="O157" s="140">
        <f t="shared" si="40"/>
        <v>906.05332445569616</v>
      </c>
      <c r="P157" s="337">
        <f t="shared" si="41"/>
        <v>52740.004936579389</v>
      </c>
      <c r="Q157" s="109">
        <v>1</v>
      </c>
      <c r="R157" s="143">
        <f t="shared" si="42"/>
        <v>52740.004936579389</v>
      </c>
      <c r="S157" s="111">
        <v>0.13</v>
      </c>
      <c r="T157" s="139">
        <f t="shared" si="43"/>
        <v>59596.205578334702</v>
      </c>
      <c r="U157" s="113"/>
      <c r="V157" s="147">
        <f t="shared" si="44"/>
        <v>59596.205578334702</v>
      </c>
      <c r="W157" s="413"/>
      <c r="X157" s="412"/>
      <c r="Y157" s="116" t="s">
        <v>115</v>
      </c>
      <c r="Z157" s="116"/>
      <c r="AA157" s="116"/>
      <c r="AB157" s="116"/>
      <c r="AC157" s="117"/>
      <c r="AD157" s="296"/>
      <c r="AE157" s="124" t="str">
        <f t="shared" si="46"/>
        <v/>
      </c>
      <c r="AF157" s="125">
        <f t="shared" ca="1" si="47"/>
        <v>16150.853740115352</v>
      </c>
      <c r="AG157" s="125" t="str">
        <f t="shared" si="48"/>
        <v/>
      </c>
      <c r="AH157" s="125" t="str">
        <f t="shared" si="49"/>
        <v/>
      </c>
      <c r="AI157" s="125" t="str">
        <f t="shared" si="50"/>
        <v/>
      </c>
      <c r="AJ157" s="126" t="str">
        <f t="shared" si="51"/>
        <v/>
      </c>
      <c r="AK157" s="342">
        <f t="shared" ca="1" si="45"/>
        <v>16150.853740115352</v>
      </c>
      <c r="AL157" s="290"/>
      <c r="AM157" s="124" t="str">
        <f t="shared" si="52"/>
        <v/>
      </c>
      <c r="AN157" s="125">
        <f t="shared" ca="1" si="53"/>
        <v>59596.205578334702</v>
      </c>
      <c r="AO157" s="125" t="str">
        <f t="shared" si="54"/>
        <v/>
      </c>
      <c r="AP157" s="125" t="str">
        <f t="shared" si="54"/>
        <v/>
      </c>
      <c r="AQ157" s="125" t="str">
        <f t="shared" si="55"/>
        <v/>
      </c>
      <c r="AR157" s="125" t="str">
        <f t="shared" si="56"/>
        <v/>
      </c>
      <c r="AS157" s="131">
        <f t="shared" ca="1" si="57"/>
        <v>59596.205578334702</v>
      </c>
      <c r="AT157" s="290"/>
    </row>
    <row r="158" spans="1:46" x14ac:dyDescent="0.35">
      <c r="A158" s="290"/>
      <c r="B158" s="102" t="s">
        <v>1822</v>
      </c>
      <c r="C158" s="444" t="e">
        <v>#N/A</v>
      </c>
      <c r="D158" s="103" t="s">
        <v>901</v>
      </c>
      <c r="E158" s="103"/>
      <c r="F158" s="103"/>
      <c r="G158" s="103" t="s">
        <v>119</v>
      </c>
      <c r="H158" s="427">
        <v>375</v>
      </c>
      <c r="I158" s="103"/>
      <c r="J158" s="116" t="s">
        <v>1113</v>
      </c>
      <c r="K158" s="104"/>
      <c r="L158" s="415">
        <v>103.04600000000001</v>
      </c>
      <c r="M158" s="138" t="str">
        <f t="shared" si="58"/>
        <v/>
      </c>
      <c r="N158" s="139">
        <f t="shared" si="59"/>
        <v>0</v>
      </c>
      <c r="O158" s="140">
        <f t="shared" si="40"/>
        <v>906.05332445569616</v>
      </c>
      <c r="P158" s="337">
        <f t="shared" si="41"/>
        <v>93365.170871861672</v>
      </c>
      <c r="Q158" s="109">
        <v>1</v>
      </c>
      <c r="R158" s="143">
        <f t="shared" si="42"/>
        <v>93365.170871861672</v>
      </c>
      <c r="S158" s="111">
        <v>0.13</v>
      </c>
      <c r="T158" s="139">
        <f t="shared" si="43"/>
        <v>105502.64308520369</v>
      </c>
      <c r="U158" s="113"/>
      <c r="V158" s="147">
        <f t="shared" si="44"/>
        <v>105502.64308520369</v>
      </c>
      <c r="W158" s="413"/>
      <c r="X158" s="412"/>
      <c r="Y158" s="116" t="s">
        <v>115</v>
      </c>
      <c r="Z158" s="116"/>
      <c r="AA158" s="116"/>
      <c r="AB158" s="116"/>
      <c r="AC158" s="117"/>
      <c r="AD158" s="296"/>
      <c r="AE158" s="124" t="str">
        <f t="shared" si="46"/>
        <v/>
      </c>
      <c r="AF158" s="125">
        <f t="shared" ca="1" si="47"/>
        <v>16150.853740115352</v>
      </c>
      <c r="AG158" s="125" t="str">
        <f t="shared" si="48"/>
        <v/>
      </c>
      <c r="AH158" s="125" t="str">
        <f t="shared" si="49"/>
        <v/>
      </c>
      <c r="AI158" s="125" t="str">
        <f t="shared" si="50"/>
        <v/>
      </c>
      <c r="AJ158" s="126" t="str">
        <f t="shared" si="51"/>
        <v/>
      </c>
      <c r="AK158" s="342">
        <f t="shared" ca="1" si="45"/>
        <v>16150.853740115352</v>
      </c>
      <c r="AL158" s="290"/>
      <c r="AM158" s="124" t="str">
        <f t="shared" si="52"/>
        <v/>
      </c>
      <c r="AN158" s="125">
        <f t="shared" ca="1" si="53"/>
        <v>105502.64308520369</v>
      </c>
      <c r="AO158" s="125" t="str">
        <f t="shared" si="54"/>
        <v/>
      </c>
      <c r="AP158" s="125" t="str">
        <f t="shared" si="54"/>
        <v/>
      </c>
      <c r="AQ158" s="125" t="str">
        <f t="shared" si="55"/>
        <v/>
      </c>
      <c r="AR158" s="125" t="str">
        <f t="shared" si="56"/>
        <v/>
      </c>
      <c r="AS158" s="131">
        <f t="shared" ca="1" si="57"/>
        <v>105502.64308520369</v>
      </c>
      <c r="AT158" s="290"/>
    </row>
    <row r="159" spans="1:46" x14ac:dyDescent="0.35">
      <c r="A159" s="290"/>
      <c r="B159" s="102" t="s">
        <v>1823</v>
      </c>
      <c r="C159" s="444" t="e">
        <v>#N/A</v>
      </c>
      <c r="D159" s="103" t="s">
        <v>901</v>
      </c>
      <c r="E159" s="103"/>
      <c r="F159" s="103"/>
      <c r="G159" s="103" t="s">
        <v>119</v>
      </c>
      <c r="H159" s="427">
        <v>375</v>
      </c>
      <c r="I159" s="103"/>
      <c r="J159" s="116" t="s">
        <v>1113</v>
      </c>
      <c r="K159" s="104"/>
      <c r="L159" s="415">
        <v>143.07</v>
      </c>
      <c r="M159" s="138" t="str">
        <f t="shared" si="58"/>
        <v/>
      </c>
      <c r="N159" s="139">
        <f t="shared" si="59"/>
        <v>0</v>
      </c>
      <c r="O159" s="140">
        <f t="shared" si="40"/>
        <v>906.05332445569616</v>
      </c>
      <c r="P159" s="337">
        <f t="shared" si="41"/>
        <v>129629.04912987644</v>
      </c>
      <c r="Q159" s="109">
        <v>1</v>
      </c>
      <c r="R159" s="143">
        <f t="shared" si="42"/>
        <v>129629.04912987644</v>
      </c>
      <c r="S159" s="111">
        <v>0.13</v>
      </c>
      <c r="T159" s="139">
        <f t="shared" si="43"/>
        <v>146480.82551676035</v>
      </c>
      <c r="U159" s="113"/>
      <c r="V159" s="147">
        <f t="shared" si="44"/>
        <v>146480.82551676035</v>
      </c>
      <c r="W159" s="413"/>
      <c r="X159" s="412"/>
      <c r="Y159" s="116" t="s">
        <v>115</v>
      </c>
      <c r="Z159" s="116"/>
      <c r="AA159" s="116"/>
      <c r="AB159" s="116"/>
      <c r="AC159" s="117"/>
      <c r="AD159" s="296"/>
      <c r="AE159" s="124" t="str">
        <f t="shared" si="46"/>
        <v/>
      </c>
      <c r="AF159" s="125">
        <f t="shared" ca="1" si="47"/>
        <v>16150.853740115352</v>
      </c>
      <c r="AG159" s="125" t="str">
        <f t="shared" si="48"/>
        <v/>
      </c>
      <c r="AH159" s="125" t="str">
        <f t="shared" si="49"/>
        <v/>
      </c>
      <c r="AI159" s="125" t="str">
        <f t="shared" si="50"/>
        <v/>
      </c>
      <c r="AJ159" s="126" t="str">
        <f t="shared" si="51"/>
        <v/>
      </c>
      <c r="AK159" s="342">
        <f t="shared" ca="1" si="45"/>
        <v>16150.853740115352</v>
      </c>
      <c r="AL159" s="290"/>
      <c r="AM159" s="124" t="str">
        <f t="shared" si="52"/>
        <v/>
      </c>
      <c r="AN159" s="125">
        <f t="shared" ca="1" si="53"/>
        <v>146480.82551676035</v>
      </c>
      <c r="AO159" s="125" t="str">
        <f t="shared" si="54"/>
        <v/>
      </c>
      <c r="AP159" s="125" t="str">
        <f t="shared" si="54"/>
        <v/>
      </c>
      <c r="AQ159" s="125" t="str">
        <f t="shared" si="55"/>
        <v/>
      </c>
      <c r="AR159" s="125" t="str">
        <f t="shared" si="56"/>
        <v/>
      </c>
      <c r="AS159" s="131">
        <f t="shared" ca="1" si="57"/>
        <v>146480.82551676035</v>
      </c>
      <c r="AT159" s="290"/>
    </row>
    <row r="160" spans="1:46" x14ac:dyDescent="0.35">
      <c r="A160" s="290"/>
      <c r="B160" s="102" t="s">
        <v>1824</v>
      </c>
      <c r="C160" s="444" t="e">
        <v>#N/A</v>
      </c>
      <c r="D160" s="103" t="s">
        <v>901</v>
      </c>
      <c r="E160" s="103"/>
      <c r="F160" s="103"/>
      <c r="G160" s="103" t="s">
        <v>119</v>
      </c>
      <c r="H160" s="427">
        <v>375</v>
      </c>
      <c r="I160" s="103"/>
      <c r="J160" s="116" t="s">
        <v>1113</v>
      </c>
      <c r="K160" s="104"/>
      <c r="L160" s="415">
        <v>88.941500000000005</v>
      </c>
      <c r="M160" s="138" t="str">
        <f t="shared" si="58"/>
        <v/>
      </c>
      <c r="N160" s="139">
        <f t="shared" si="59"/>
        <v>0</v>
      </c>
      <c r="O160" s="140">
        <f t="shared" si="40"/>
        <v>906.05332445569616</v>
      </c>
      <c r="P160" s="337">
        <f t="shared" si="41"/>
        <v>80585.741757076306</v>
      </c>
      <c r="Q160" s="109">
        <v>1</v>
      </c>
      <c r="R160" s="143">
        <f t="shared" si="42"/>
        <v>80585.741757076306</v>
      </c>
      <c r="S160" s="111">
        <v>0.13</v>
      </c>
      <c r="T160" s="139">
        <f t="shared" si="43"/>
        <v>91061.888185496224</v>
      </c>
      <c r="U160" s="113"/>
      <c r="V160" s="147">
        <f t="shared" si="44"/>
        <v>91061.888185496224</v>
      </c>
      <c r="W160" s="413"/>
      <c r="X160" s="412"/>
      <c r="Y160" s="116" t="s">
        <v>115</v>
      </c>
      <c r="Z160" s="116"/>
      <c r="AA160" s="116"/>
      <c r="AB160" s="116"/>
      <c r="AC160" s="117"/>
      <c r="AD160" s="296"/>
      <c r="AE160" s="124" t="str">
        <f t="shared" si="46"/>
        <v/>
      </c>
      <c r="AF160" s="125">
        <f t="shared" ca="1" si="47"/>
        <v>16150.853740115352</v>
      </c>
      <c r="AG160" s="125" t="str">
        <f t="shared" si="48"/>
        <v/>
      </c>
      <c r="AH160" s="125" t="str">
        <f t="shared" si="49"/>
        <v/>
      </c>
      <c r="AI160" s="125" t="str">
        <f t="shared" si="50"/>
        <v/>
      </c>
      <c r="AJ160" s="126" t="str">
        <f t="shared" si="51"/>
        <v/>
      </c>
      <c r="AK160" s="342">
        <f t="shared" ca="1" si="45"/>
        <v>16150.853740115352</v>
      </c>
      <c r="AL160" s="290"/>
      <c r="AM160" s="124" t="str">
        <f t="shared" si="52"/>
        <v/>
      </c>
      <c r="AN160" s="125">
        <f t="shared" ca="1" si="53"/>
        <v>91061.888185496224</v>
      </c>
      <c r="AO160" s="125" t="str">
        <f t="shared" si="54"/>
        <v/>
      </c>
      <c r="AP160" s="125" t="str">
        <f t="shared" si="54"/>
        <v/>
      </c>
      <c r="AQ160" s="125" t="str">
        <f t="shared" si="55"/>
        <v/>
      </c>
      <c r="AR160" s="125" t="str">
        <f t="shared" si="56"/>
        <v/>
      </c>
      <c r="AS160" s="131">
        <f t="shared" ca="1" si="57"/>
        <v>91061.888185496224</v>
      </c>
      <c r="AT160" s="290"/>
    </row>
    <row r="161" spans="1:46" x14ac:dyDescent="0.35">
      <c r="A161" s="290"/>
      <c r="B161" s="102" t="s">
        <v>1825</v>
      </c>
      <c r="C161" s="444" t="e">
        <v>#N/A</v>
      </c>
      <c r="D161" s="103" t="s">
        <v>901</v>
      </c>
      <c r="E161" s="103"/>
      <c r="F161" s="103"/>
      <c r="G161" s="103" t="s">
        <v>119</v>
      </c>
      <c r="H161" s="427">
        <v>225</v>
      </c>
      <c r="I161" s="103"/>
      <c r="J161" s="116" t="s">
        <v>1110</v>
      </c>
      <c r="K161" s="104"/>
      <c r="L161" s="415">
        <v>71.188100000000006</v>
      </c>
      <c r="M161" s="138" t="str">
        <f t="shared" si="58"/>
        <v/>
      </c>
      <c r="N161" s="139">
        <f t="shared" si="59"/>
        <v>0</v>
      </c>
      <c r="O161" s="140">
        <f t="shared" si="40"/>
        <v>626.02776475949361</v>
      </c>
      <c r="P161" s="337">
        <f t="shared" si="41"/>
        <v>44565.727120475312</v>
      </c>
      <c r="Q161" s="109">
        <v>1</v>
      </c>
      <c r="R161" s="143">
        <f t="shared" si="42"/>
        <v>44565.727120475312</v>
      </c>
      <c r="S161" s="111">
        <v>0.13</v>
      </c>
      <c r="T161" s="139">
        <f t="shared" si="43"/>
        <v>50359.271646137095</v>
      </c>
      <c r="U161" s="113"/>
      <c r="V161" s="147">
        <f t="shared" si="44"/>
        <v>50359.271646137095</v>
      </c>
      <c r="W161" s="413"/>
      <c r="X161" s="412"/>
      <c r="Y161" s="116" t="s">
        <v>115</v>
      </c>
      <c r="Z161" s="116"/>
      <c r="AA161" s="116"/>
      <c r="AB161" s="116"/>
      <c r="AC161" s="117"/>
      <c r="AD161" s="296"/>
      <c r="AE161" s="124" t="str">
        <f t="shared" si="46"/>
        <v/>
      </c>
      <c r="AF161" s="125">
        <f t="shared" ca="1" si="47"/>
        <v>16150.853740115352</v>
      </c>
      <c r="AG161" s="125" t="str">
        <f t="shared" si="48"/>
        <v/>
      </c>
      <c r="AH161" s="125" t="str">
        <f t="shared" si="49"/>
        <v/>
      </c>
      <c r="AI161" s="125" t="str">
        <f t="shared" si="50"/>
        <v/>
      </c>
      <c r="AJ161" s="126" t="str">
        <f t="shared" si="51"/>
        <v/>
      </c>
      <c r="AK161" s="342">
        <f t="shared" ca="1" si="45"/>
        <v>16150.853740115352</v>
      </c>
      <c r="AL161" s="290"/>
      <c r="AM161" s="124" t="str">
        <f t="shared" si="52"/>
        <v/>
      </c>
      <c r="AN161" s="125">
        <f t="shared" ca="1" si="53"/>
        <v>50359.271646137095</v>
      </c>
      <c r="AO161" s="125" t="str">
        <f t="shared" si="54"/>
        <v/>
      </c>
      <c r="AP161" s="125" t="str">
        <f t="shared" si="54"/>
        <v/>
      </c>
      <c r="AQ161" s="125" t="str">
        <f t="shared" si="55"/>
        <v/>
      </c>
      <c r="AR161" s="125" t="str">
        <f t="shared" si="56"/>
        <v/>
      </c>
      <c r="AS161" s="131">
        <f t="shared" ca="1" si="57"/>
        <v>50359.271646137095</v>
      </c>
      <c r="AT161" s="290"/>
    </row>
    <row r="162" spans="1:46" x14ac:dyDescent="0.35">
      <c r="A162" s="290"/>
      <c r="B162" s="102" t="s">
        <v>1826</v>
      </c>
      <c r="C162" s="444" t="e">
        <v>#N/A</v>
      </c>
      <c r="D162" s="103" t="s">
        <v>901</v>
      </c>
      <c r="E162" s="103"/>
      <c r="F162" s="103"/>
      <c r="G162" s="103" t="s">
        <v>119</v>
      </c>
      <c r="H162" s="427">
        <v>225</v>
      </c>
      <c r="I162" s="103"/>
      <c r="J162" s="116" t="s">
        <v>1110</v>
      </c>
      <c r="K162" s="104"/>
      <c r="L162" s="415">
        <v>76.269300000000001</v>
      </c>
      <c r="M162" s="138" t="str">
        <f t="shared" si="58"/>
        <v/>
      </c>
      <c r="N162" s="139">
        <f t="shared" si="59"/>
        <v>0</v>
      </c>
      <c r="O162" s="140">
        <f t="shared" si="40"/>
        <v>626.02776475949361</v>
      </c>
      <c r="P162" s="337">
        <f t="shared" si="41"/>
        <v>47746.699398771249</v>
      </c>
      <c r="Q162" s="109">
        <v>1</v>
      </c>
      <c r="R162" s="143">
        <f t="shared" si="42"/>
        <v>47746.699398771249</v>
      </c>
      <c r="S162" s="111">
        <v>0.13</v>
      </c>
      <c r="T162" s="139">
        <f t="shared" si="43"/>
        <v>53953.770320611504</v>
      </c>
      <c r="U162" s="113"/>
      <c r="V162" s="147">
        <f t="shared" si="44"/>
        <v>53953.770320611504</v>
      </c>
      <c r="W162" s="413"/>
      <c r="X162" s="412"/>
      <c r="Y162" s="116" t="s">
        <v>115</v>
      </c>
      <c r="Z162" s="116"/>
      <c r="AA162" s="116"/>
      <c r="AB162" s="116"/>
      <c r="AC162" s="117"/>
      <c r="AD162" s="296"/>
      <c r="AE162" s="124" t="str">
        <f t="shared" si="46"/>
        <v/>
      </c>
      <c r="AF162" s="125">
        <f t="shared" ca="1" si="47"/>
        <v>16150.853740115352</v>
      </c>
      <c r="AG162" s="125" t="str">
        <f t="shared" si="48"/>
        <v/>
      </c>
      <c r="AH162" s="125" t="str">
        <f t="shared" si="49"/>
        <v/>
      </c>
      <c r="AI162" s="125" t="str">
        <f t="shared" si="50"/>
        <v/>
      </c>
      <c r="AJ162" s="126" t="str">
        <f t="shared" si="51"/>
        <v/>
      </c>
      <c r="AK162" s="342">
        <f t="shared" ca="1" si="45"/>
        <v>16150.853740115352</v>
      </c>
      <c r="AL162" s="290"/>
      <c r="AM162" s="124" t="str">
        <f t="shared" si="52"/>
        <v/>
      </c>
      <c r="AN162" s="125">
        <f t="shared" ca="1" si="53"/>
        <v>53953.770320611504</v>
      </c>
      <c r="AO162" s="125" t="str">
        <f t="shared" si="54"/>
        <v/>
      </c>
      <c r="AP162" s="125" t="str">
        <f t="shared" si="54"/>
        <v/>
      </c>
      <c r="AQ162" s="125" t="str">
        <f t="shared" si="55"/>
        <v/>
      </c>
      <c r="AR162" s="125" t="str">
        <f t="shared" si="56"/>
        <v/>
      </c>
      <c r="AS162" s="131">
        <f t="shared" ca="1" si="57"/>
        <v>53953.770320611504</v>
      </c>
      <c r="AT162" s="290"/>
    </row>
    <row r="163" spans="1:46" x14ac:dyDescent="0.35">
      <c r="A163" s="290"/>
      <c r="B163" s="102" t="s">
        <v>1827</v>
      </c>
      <c r="C163" s="444" t="e">
        <v>#N/A</v>
      </c>
      <c r="D163" s="103" t="s">
        <v>901</v>
      </c>
      <c r="E163" s="103"/>
      <c r="F163" s="103"/>
      <c r="G163" s="103" t="s">
        <v>265</v>
      </c>
      <c r="H163" s="427">
        <v>300</v>
      </c>
      <c r="I163" s="103"/>
      <c r="J163" s="116" t="s">
        <v>2335</v>
      </c>
      <c r="K163" s="104"/>
      <c r="L163" s="415">
        <v>56.988599999999998</v>
      </c>
      <c r="M163" s="138" t="str">
        <f t="shared" si="58"/>
        <v/>
      </c>
      <c r="N163" s="139">
        <f t="shared" si="59"/>
        <v>0</v>
      </c>
      <c r="O163" s="140">
        <f t="shared" si="40"/>
        <v>761.42718187341757</v>
      </c>
      <c r="P163" s="337">
        <f t="shared" si="41"/>
        <v>43392.669096911442</v>
      </c>
      <c r="Q163" s="109">
        <v>1</v>
      </c>
      <c r="R163" s="143">
        <f t="shared" si="42"/>
        <v>43392.669096911442</v>
      </c>
      <c r="S163" s="111">
        <v>0.13</v>
      </c>
      <c r="T163" s="139">
        <f t="shared" si="43"/>
        <v>49033.716079509926</v>
      </c>
      <c r="U163" s="113"/>
      <c r="V163" s="147">
        <f t="shared" si="44"/>
        <v>49033.716079509926</v>
      </c>
      <c r="W163" s="413"/>
      <c r="X163" s="412"/>
      <c r="Y163" s="116" t="s">
        <v>115</v>
      </c>
      <c r="Z163" s="116"/>
      <c r="AA163" s="116"/>
      <c r="AB163" s="116"/>
      <c r="AC163" s="117"/>
      <c r="AD163" s="296"/>
      <c r="AE163" s="124" t="str">
        <f t="shared" si="46"/>
        <v/>
      </c>
      <c r="AF163" s="125">
        <f t="shared" ca="1" si="47"/>
        <v>16150.853740115352</v>
      </c>
      <c r="AG163" s="125" t="str">
        <f t="shared" si="48"/>
        <v/>
      </c>
      <c r="AH163" s="125" t="str">
        <f t="shared" si="49"/>
        <v/>
      </c>
      <c r="AI163" s="125" t="str">
        <f t="shared" si="50"/>
        <v/>
      </c>
      <c r="AJ163" s="126" t="str">
        <f t="shared" si="51"/>
        <v/>
      </c>
      <c r="AK163" s="342">
        <f t="shared" ca="1" si="45"/>
        <v>16150.853740115352</v>
      </c>
      <c r="AL163" s="290"/>
      <c r="AM163" s="124" t="str">
        <f t="shared" si="52"/>
        <v/>
      </c>
      <c r="AN163" s="125">
        <f t="shared" ca="1" si="53"/>
        <v>49033.716079509926</v>
      </c>
      <c r="AO163" s="125" t="str">
        <f t="shared" si="54"/>
        <v/>
      </c>
      <c r="AP163" s="125" t="str">
        <f t="shared" si="54"/>
        <v/>
      </c>
      <c r="AQ163" s="125" t="str">
        <f t="shared" si="55"/>
        <v/>
      </c>
      <c r="AR163" s="125" t="str">
        <f t="shared" si="56"/>
        <v/>
      </c>
      <c r="AS163" s="131">
        <f t="shared" ca="1" si="57"/>
        <v>49033.716079509926</v>
      </c>
      <c r="AT163" s="290"/>
    </row>
    <row r="164" spans="1:46" x14ac:dyDescent="0.35">
      <c r="A164" s="290"/>
      <c r="B164" s="102" t="s">
        <v>1828</v>
      </c>
      <c r="C164" s="444" t="e">
        <v>#N/A</v>
      </c>
      <c r="D164" s="103" t="s">
        <v>901</v>
      </c>
      <c r="E164" s="103"/>
      <c r="F164" s="103"/>
      <c r="G164" s="103" t="s">
        <v>265</v>
      </c>
      <c r="H164" s="427">
        <v>300</v>
      </c>
      <c r="I164" s="103"/>
      <c r="J164" s="116" t="s">
        <v>2335</v>
      </c>
      <c r="K164" s="104"/>
      <c r="L164" s="415">
        <v>100.982</v>
      </c>
      <c r="M164" s="138" t="str">
        <f t="shared" si="58"/>
        <v/>
      </c>
      <c r="N164" s="139">
        <f t="shared" si="59"/>
        <v>0</v>
      </c>
      <c r="O164" s="140">
        <f t="shared" si="40"/>
        <v>761.42718187341757</v>
      </c>
      <c r="P164" s="337">
        <f t="shared" si="41"/>
        <v>76890.439679941454</v>
      </c>
      <c r="Q164" s="109">
        <v>1</v>
      </c>
      <c r="R164" s="143">
        <f t="shared" si="42"/>
        <v>76890.439679941454</v>
      </c>
      <c r="S164" s="111">
        <v>0.13</v>
      </c>
      <c r="T164" s="139">
        <f t="shared" si="43"/>
        <v>86886.196838333839</v>
      </c>
      <c r="U164" s="113"/>
      <c r="V164" s="147">
        <f t="shared" si="44"/>
        <v>86886.196838333839</v>
      </c>
      <c r="W164" s="413"/>
      <c r="X164" s="412"/>
      <c r="Y164" s="116" t="s">
        <v>115</v>
      </c>
      <c r="Z164" s="116"/>
      <c r="AA164" s="116"/>
      <c r="AB164" s="116"/>
      <c r="AC164" s="117"/>
      <c r="AD164" s="296"/>
      <c r="AE164" s="124" t="str">
        <f t="shared" si="46"/>
        <v/>
      </c>
      <c r="AF164" s="125">
        <f t="shared" ca="1" si="47"/>
        <v>16150.853740115352</v>
      </c>
      <c r="AG164" s="125" t="str">
        <f t="shared" si="48"/>
        <v/>
      </c>
      <c r="AH164" s="125" t="str">
        <f t="shared" si="49"/>
        <v/>
      </c>
      <c r="AI164" s="125" t="str">
        <f t="shared" si="50"/>
        <v/>
      </c>
      <c r="AJ164" s="126" t="str">
        <f t="shared" si="51"/>
        <v/>
      </c>
      <c r="AK164" s="342">
        <f t="shared" ca="1" si="45"/>
        <v>16150.853740115352</v>
      </c>
      <c r="AL164" s="290"/>
      <c r="AM164" s="124" t="str">
        <f t="shared" si="52"/>
        <v/>
      </c>
      <c r="AN164" s="125">
        <f t="shared" ca="1" si="53"/>
        <v>86886.196838333839</v>
      </c>
      <c r="AO164" s="125" t="str">
        <f t="shared" si="54"/>
        <v/>
      </c>
      <c r="AP164" s="125" t="str">
        <f t="shared" si="54"/>
        <v/>
      </c>
      <c r="AQ164" s="125" t="str">
        <f t="shared" si="55"/>
        <v/>
      </c>
      <c r="AR164" s="125" t="str">
        <f t="shared" si="56"/>
        <v/>
      </c>
      <c r="AS164" s="131">
        <f t="shared" ca="1" si="57"/>
        <v>86886.196838333839</v>
      </c>
      <c r="AT164" s="290"/>
    </row>
    <row r="165" spans="1:46" x14ac:dyDescent="0.35">
      <c r="A165" s="290"/>
      <c r="B165" s="102" t="s">
        <v>1829</v>
      </c>
      <c r="C165" s="444" t="e">
        <v>#N/A</v>
      </c>
      <c r="D165" s="103" t="s">
        <v>901</v>
      </c>
      <c r="E165" s="103"/>
      <c r="F165" s="103"/>
      <c r="G165" s="103" t="s">
        <v>119</v>
      </c>
      <c r="H165" s="427">
        <v>225</v>
      </c>
      <c r="I165" s="103"/>
      <c r="J165" s="116" t="s">
        <v>1110</v>
      </c>
      <c r="K165" s="104"/>
      <c r="L165" s="415">
        <v>75.367900000000006</v>
      </c>
      <c r="M165" s="138" t="str">
        <f t="shared" si="58"/>
        <v/>
      </c>
      <c r="N165" s="139">
        <f t="shared" si="59"/>
        <v>0</v>
      </c>
      <c r="O165" s="140">
        <f t="shared" si="40"/>
        <v>626.02776475949361</v>
      </c>
      <c r="P165" s="337">
        <f t="shared" si="41"/>
        <v>47182.397971617043</v>
      </c>
      <c r="Q165" s="109">
        <v>1</v>
      </c>
      <c r="R165" s="143">
        <f t="shared" si="42"/>
        <v>47182.397971617043</v>
      </c>
      <c r="S165" s="111">
        <v>0.13</v>
      </c>
      <c r="T165" s="139">
        <f t="shared" si="43"/>
        <v>53316.109707927251</v>
      </c>
      <c r="U165" s="113"/>
      <c r="V165" s="147">
        <f t="shared" si="44"/>
        <v>53316.109707927251</v>
      </c>
      <c r="W165" s="413"/>
      <c r="X165" s="412"/>
      <c r="Y165" s="116" t="s">
        <v>115</v>
      </c>
      <c r="Z165" s="116"/>
      <c r="AA165" s="116"/>
      <c r="AB165" s="116"/>
      <c r="AC165" s="117"/>
      <c r="AD165" s="296"/>
      <c r="AE165" s="124" t="str">
        <f t="shared" si="46"/>
        <v/>
      </c>
      <c r="AF165" s="125">
        <f t="shared" ca="1" si="47"/>
        <v>16150.853740115352</v>
      </c>
      <c r="AG165" s="125" t="str">
        <f t="shared" si="48"/>
        <v/>
      </c>
      <c r="AH165" s="125" t="str">
        <f t="shared" si="49"/>
        <v/>
      </c>
      <c r="AI165" s="125" t="str">
        <f t="shared" si="50"/>
        <v/>
      </c>
      <c r="AJ165" s="126" t="str">
        <f t="shared" si="51"/>
        <v/>
      </c>
      <c r="AK165" s="342">
        <f t="shared" ca="1" si="45"/>
        <v>16150.853740115352</v>
      </c>
      <c r="AL165" s="290"/>
      <c r="AM165" s="124" t="str">
        <f t="shared" si="52"/>
        <v/>
      </c>
      <c r="AN165" s="125">
        <f t="shared" ca="1" si="53"/>
        <v>53316.109707927251</v>
      </c>
      <c r="AO165" s="125" t="str">
        <f t="shared" si="54"/>
        <v/>
      </c>
      <c r="AP165" s="125" t="str">
        <f t="shared" si="54"/>
        <v/>
      </c>
      <c r="AQ165" s="125" t="str">
        <f t="shared" si="55"/>
        <v/>
      </c>
      <c r="AR165" s="125" t="str">
        <f t="shared" si="56"/>
        <v/>
      </c>
      <c r="AS165" s="131">
        <f t="shared" ca="1" si="57"/>
        <v>53316.109707927251</v>
      </c>
      <c r="AT165" s="290"/>
    </row>
    <row r="166" spans="1:46" x14ac:dyDescent="0.35">
      <c r="A166" s="290"/>
      <c r="B166" s="102" t="s">
        <v>1830</v>
      </c>
      <c r="C166" s="444" t="e">
        <v>#N/A</v>
      </c>
      <c r="D166" s="103" t="s">
        <v>901</v>
      </c>
      <c r="E166" s="103"/>
      <c r="F166" s="103"/>
      <c r="G166" s="103" t="s">
        <v>265</v>
      </c>
      <c r="H166" s="427">
        <v>300</v>
      </c>
      <c r="I166" s="103"/>
      <c r="J166" s="116" t="s">
        <v>2335</v>
      </c>
      <c r="K166" s="104"/>
      <c r="L166" s="415">
        <v>93.221900000000005</v>
      </c>
      <c r="M166" s="138" t="str">
        <f t="shared" si="58"/>
        <v/>
      </c>
      <c r="N166" s="139">
        <f t="shared" si="59"/>
        <v>0</v>
      </c>
      <c r="O166" s="140">
        <f t="shared" si="40"/>
        <v>761.42718187341757</v>
      </c>
      <c r="P166" s="337">
        <f t="shared" si="41"/>
        <v>70981.688605885545</v>
      </c>
      <c r="Q166" s="109">
        <v>1</v>
      </c>
      <c r="R166" s="143">
        <f t="shared" si="42"/>
        <v>70981.688605885545</v>
      </c>
      <c r="S166" s="111">
        <v>0.13</v>
      </c>
      <c r="T166" s="139">
        <f t="shared" si="43"/>
        <v>80209.308124650663</v>
      </c>
      <c r="U166" s="113"/>
      <c r="V166" s="147">
        <f t="shared" si="44"/>
        <v>80209.308124650663</v>
      </c>
      <c r="W166" s="413"/>
      <c r="X166" s="412"/>
      <c r="Y166" s="116" t="s">
        <v>115</v>
      </c>
      <c r="Z166" s="116"/>
      <c r="AA166" s="116"/>
      <c r="AB166" s="116"/>
      <c r="AC166" s="117"/>
      <c r="AD166" s="296"/>
      <c r="AE166" s="124" t="str">
        <f t="shared" si="46"/>
        <v/>
      </c>
      <c r="AF166" s="125">
        <f t="shared" ca="1" si="47"/>
        <v>16150.853740115352</v>
      </c>
      <c r="AG166" s="125" t="str">
        <f t="shared" si="48"/>
        <v/>
      </c>
      <c r="AH166" s="125" t="str">
        <f t="shared" si="49"/>
        <v/>
      </c>
      <c r="AI166" s="125" t="str">
        <f t="shared" si="50"/>
        <v/>
      </c>
      <c r="AJ166" s="126" t="str">
        <f t="shared" si="51"/>
        <v/>
      </c>
      <c r="AK166" s="342">
        <f t="shared" ca="1" si="45"/>
        <v>16150.853740115352</v>
      </c>
      <c r="AL166" s="290"/>
      <c r="AM166" s="124" t="str">
        <f t="shared" si="52"/>
        <v/>
      </c>
      <c r="AN166" s="125">
        <f t="shared" ca="1" si="53"/>
        <v>80209.308124650663</v>
      </c>
      <c r="AO166" s="125" t="str">
        <f t="shared" si="54"/>
        <v/>
      </c>
      <c r="AP166" s="125" t="str">
        <f t="shared" si="54"/>
        <v/>
      </c>
      <c r="AQ166" s="125" t="str">
        <f t="shared" si="55"/>
        <v/>
      </c>
      <c r="AR166" s="125" t="str">
        <f t="shared" si="56"/>
        <v/>
      </c>
      <c r="AS166" s="131">
        <f t="shared" ca="1" si="57"/>
        <v>80209.308124650663</v>
      </c>
      <c r="AT166" s="290"/>
    </row>
    <row r="167" spans="1:46" x14ac:dyDescent="0.35">
      <c r="A167" s="290"/>
      <c r="B167" s="102" t="s">
        <v>1831</v>
      </c>
      <c r="C167" s="444" t="e">
        <v>#N/A</v>
      </c>
      <c r="D167" s="103" t="s">
        <v>901</v>
      </c>
      <c r="E167" s="103"/>
      <c r="F167" s="103"/>
      <c r="G167" s="103" t="s">
        <v>265</v>
      </c>
      <c r="H167" s="427">
        <v>300</v>
      </c>
      <c r="I167" s="103"/>
      <c r="J167" s="116" t="s">
        <v>2335</v>
      </c>
      <c r="K167" s="104"/>
      <c r="L167" s="415">
        <v>86.800799999999995</v>
      </c>
      <c r="M167" s="138" t="str">
        <f t="shared" si="58"/>
        <v/>
      </c>
      <c r="N167" s="139">
        <f t="shared" si="59"/>
        <v>0</v>
      </c>
      <c r="O167" s="140">
        <f t="shared" si="40"/>
        <v>761.42718187341757</v>
      </c>
      <c r="P167" s="337">
        <f t="shared" si="41"/>
        <v>66092.488528358139</v>
      </c>
      <c r="Q167" s="109">
        <v>1</v>
      </c>
      <c r="R167" s="143">
        <f t="shared" si="42"/>
        <v>66092.488528358139</v>
      </c>
      <c r="S167" s="111">
        <v>0.13</v>
      </c>
      <c r="T167" s="139">
        <f t="shared" si="43"/>
        <v>74684.512037044697</v>
      </c>
      <c r="U167" s="113"/>
      <c r="V167" s="147">
        <f t="shared" si="44"/>
        <v>74684.512037044697</v>
      </c>
      <c r="W167" s="413"/>
      <c r="X167" s="412"/>
      <c r="Y167" s="116" t="s">
        <v>115</v>
      </c>
      <c r="Z167" s="116"/>
      <c r="AA167" s="116"/>
      <c r="AB167" s="116"/>
      <c r="AC167" s="117"/>
      <c r="AD167" s="296"/>
      <c r="AE167" s="124" t="str">
        <f t="shared" si="46"/>
        <v/>
      </c>
      <c r="AF167" s="125">
        <f t="shared" ca="1" si="47"/>
        <v>16150.853740115352</v>
      </c>
      <c r="AG167" s="125" t="str">
        <f t="shared" si="48"/>
        <v/>
      </c>
      <c r="AH167" s="125" t="str">
        <f t="shared" si="49"/>
        <v/>
      </c>
      <c r="AI167" s="125" t="str">
        <f t="shared" si="50"/>
        <v/>
      </c>
      <c r="AJ167" s="126" t="str">
        <f t="shared" si="51"/>
        <v/>
      </c>
      <c r="AK167" s="342">
        <f t="shared" ca="1" si="45"/>
        <v>16150.853740115352</v>
      </c>
      <c r="AL167" s="290"/>
      <c r="AM167" s="124" t="str">
        <f t="shared" si="52"/>
        <v/>
      </c>
      <c r="AN167" s="125">
        <f t="shared" ca="1" si="53"/>
        <v>74684.512037044697</v>
      </c>
      <c r="AO167" s="125" t="str">
        <f t="shared" si="54"/>
        <v/>
      </c>
      <c r="AP167" s="125" t="str">
        <f t="shared" si="54"/>
        <v/>
      </c>
      <c r="AQ167" s="125" t="str">
        <f t="shared" si="55"/>
        <v/>
      </c>
      <c r="AR167" s="125" t="str">
        <f t="shared" si="56"/>
        <v/>
      </c>
      <c r="AS167" s="131">
        <f t="shared" ca="1" si="57"/>
        <v>74684.512037044697</v>
      </c>
      <c r="AT167" s="290"/>
    </row>
    <row r="168" spans="1:46" x14ac:dyDescent="0.35">
      <c r="A168" s="290"/>
      <c r="B168" s="102" t="s">
        <v>1832</v>
      </c>
      <c r="C168" s="444" t="e">
        <v>#N/A</v>
      </c>
      <c r="D168" s="103" t="s">
        <v>901</v>
      </c>
      <c r="E168" s="103"/>
      <c r="F168" s="103"/>
      <c r="G168" s="103" t="s">
        <v>119</v>
      </c>
      <c r="H168" s="427">
        <v>300</v>
      </c>
      <c r="I168" s="103"/>
      <c r="J168" s="116" t="s">
        <v>1112</v>
      </c>
      <c r="K168" s="104"/>
      <c r="L168" s="415">
        <v>23.374600000000001</v>
      </c>
      <c r="M168" s="138" t="str">
        <f t="shared" si="58"/>
        <v/>
      </c>
      <c r="N168" s="139">
        <f t="shared" si="59"/>
        <v>0</v>
      </c>
      <c r="O168" s="140">
        <f t="shared" si="40"/>
        <v>761.42718187341757</v>
      </c>
      <c r="P168" s="337">
        <f t="shared" si="41"/>
        <v>17798.055805418386</v>
      </c>
      <c r="Q168" s="109">
        <v>1</v>
      </c>
      <c r="R168" s="143">
        <f t="shared" si="42"/>
        <v>17798.055805418386</v>
      </c>
      <c r="S168" s="111">
        <v>0.13</v>
      </c>
      <c r="T168" s="139">
        <f t="shared" si="43"/>
        <v>20111.803060122773</v>
      </c>
      <c r="U168" s="113"/>
      <c r="V168" s="147">
        <f t="shared" si="44"/>
        <v>20111.803060122773</v>
      </c>
      <c r="W168" s="413"/>
      <c r="X168" s="412"/>
      <c r="Y168" s="116" t="s">
        <v>115</v>
      </c>
      <c r="Z168" s="116"/>
      <c r="AA168" s="116"/>
      <c r="AB168" s="116"/>
      <c r="AC168" s="117"/>
      <c r="AD168" s="296"/>
      <c r="AE168" s="124" t="str">
        <f t="shared" si="46"/>
        <v/>
      </c>
      <c r="AF168" s="125">
        <f t="shared" ca="1" si="47"/>
        <v>16150.853740115352</v>
      </c>
      <c r="AG168" s="125" t="str">
        <f t="shared" si="48"/>
        <v/>
      </c>
      <c r="AH168" s="125" t="str">
        <f t="shared" si="49"/>
        <v/>
      </c>
      <c r="AI168" s="125" t="str">
        <f t="shared" si="50"/>
        <v/>
      </c>
      <c r="AJ168" s="126" t="str">
        <f t="shared" si="51"/>
        <v/>
      </c>
      <c r="AK168" s="342">
        <f t="shared" ca="1" si="45"/>
        <v>16150.853740115352</v>
      </c>
      <c r="AL168" s="290"/>
      <c r="AM168" s="124" t="str">
        <f t="shared" si="52"/>
        <v/>
      </c>
      <c r="AN168" s="125">
        <f t="shared" ca="1" si="53"/>
        <v>20111.803060122773</v>
      </c>
      <c r="AO168" s="125" t="str">
        <f t="shared" si="54"/>
        <v/>
      </c>
      <c r="AP168" s="125" t="str">
        <f t="shared" si="54"/>
        <v/>
      </c>
      <c r="AQ168" s="125" t="str">
        <f t="shared" si="55"/>
        <v/>
      </c>
      <c r="AR168" s="125" t="str">
        <f t="shared" si="56"/>
        <v/>
      </c>
      <c r="AS168" s="131">
        <f t="shared" ca="1" si="57"/>
        <v>20111.803060122773</v>
      </c>
      <c r="AT168" s="290"/>
    </row>
    <row r="169" spans="1:46" x14ac:dyDescent="0.35">
      <c r="A169" s="290"/>
      <c r="B169" s="102" t="s">
        <v>1833</v>
      </c>
      <c r="C169" s="444" t="e">
        <v>#N/A</v>
      </c>
      <c r="D169" s="103" t="s">
        <v>901</v>
      </c>
      <c r="E169" s="103"/>
      <c r="F169" s="103"/>
      <c r="G169" s="103" t="s">
        <v>265</v>
      </c>
      <c r="H169" s="427">
        <v>300</v>
      </c>
      <c r="I169" s="103"/>
      <c r="J169" s="116" t="s">
        <v>2335</v>
      </c>
      <c r="K169" s="104"/>
      <c r="L169" s="415">
        <v>98.453400000000002</v>
      </c>
      <c r="M169" s="138" t="str">
        <f t="shared" si="58"/>
        <v/>
      </c>
      <c r="N169" s="139">
        <f t="shared" si="59"/>
        <v>0</v>
      </c>
      <c r="O169" s="140">
        <f t="shared" si="40"/>
        <v>761.42718187341757</v>
      </c>
      <c r="P169" s="337">
        <f t="shared" si="41"/>
        <v>74965.094907856328</v>
      </c>
      <c r="Q169" s="109">
        <v>1</v>
      </c>
      <c r="R169" s="143">
        <f t="shared" si="42"/>
        <v>74965.094907856328</v>
      </c>
      <c r="S169" s="111">
        <v>0.13</v>
      </c>
      <c r="T169" s="139">
        <f t="shared" si="43"/>
        <v>84710.557245877644</v>
      </c>
      <c r="U169" s="113"/>
      <c r="V169" s="147">
        <f t="shared" si="44"/>
        <v>84710.557245877644</v>
      </c>
      <c r="W169" s="413"/>
      <c r="X169" s="412"/>
      <c r="Y169" s="116" t="s">
        <v>115</v>
      </c>
      <c r="Z169" s="116"/>
      <c r="AA169" s="116"/>
      <c r="AB169" s="116"/>
      <c r="AC169" s="117"/>
      <c r="AD169" s="296"/>
      <c r="AE169" s="124" t="str">
        <f t="shared" si="46"/>
        <v/>
      </c>
      <c r="AF169" s="125">
        <f t="shared" ca="1" si="47"/>
        <v>16150.853740115352</v>
      </c>
      <c r="AG169" s="125" t="str">
        <f t="shared" si="48"/>
        <v/>
      </c>
      <c r="AH169" s="125" t="str">
        <f t="shared" si="49"/>
        <v/>
      </c>
      <c r="AI169" s="125" t="str">
        <f t="shared" si="50"/>
        <v/>
      </c>
      <c r="AJ169" s="126" t="str">
        <f t="shared" si="51"/>
        <v/>
      </c>
      <c r="AK169" s="342">
        <f t="shared" ca="1" si="45"/>
        <v>16150.853740115352</v>
      </c>
      <c r="AL169" s="290"/>
      <c r="AM169" s="124" t="str">
        <f t="shared" si="52"/>
        <v/>
      </c>
      <c r="AN169" s="125">
        <f t="shared" ca="1" si="53"/>
        <v>84710.557245877644</v>
      </c>
      <c r="AO169" s="125" t="str">
        <f t="shared" si="54"/>
        <v/>
      </c>
      <c r="AP169" s="125" t="str">
        <f t="shared" si="54"/>
        <v/>
      </c>
      <c r="AQ169" s="125" t="str">
        <f t="shared" si="55"/>
        <v/>
      </c>
      <c r="AR169" s="125" t="str">
        <f t="shared" si="56"/>
        <v/>
      </c>
      <c r="AS169" s="131">
        <f t="shared" ca="1" si="57"/>
        <v>84710.557245877644</v>
      </c>
      <c r="AT169" s="290"/>
    </row>
    <row r="170" spans="1:46" x14ac:dyDescent="0.35">
      <c r="A170" s="290"/>
      <c r="B170" s="102" t="s">
        <v>1834</v>
      </c>
      <c r="C170" s="444" t="e">
        <v>#N/A</v>
      </c>
      <c r="D170" s="103" t="s">
        <v>901</v>
      </c>
      <c r="E170" s="103"/>
      <c r="F170" s="103"/>
      <c r="G170" s="103" t="s">
        <v>119</v>
      </c>
      <c r="H170" s="427">
        <v>225</v>
      </c>
      <c r="I170" s="103"/>
      <c r="J170" s="116" t="s">
        <v>1110</v>
      </c>
      <c r="K170" s="104"/>
      <c r="L170" s="415">
        <v>73.095299999999995</v>
      </c>
      <c r="M170" s="138" t="str">
        <f t="shared" si="58"/>
        <v/>
      </c>
      <c r="N170" s="139">
        <f t="shared" si="59"/>
        <v>0</v>
      </c>
      <c r="O170" s="140">
        <f t="shared" si="40"/>
        <v>626.02776475949361</v>
      </c>
      <c r="P170" s="337">
        <f t="shared" si="41"/>
        <v>45759.687273424606</v>
      </c>
      <c r="Q170" s="109">
        <v>1</v>
      </c>
      <c r="R170" s="143">
        <f t="shared" si="42"/>
        <v>45759.687273424606</v>
      </c>
      <c r="S170" s="111">
        <v>0.13</v>
      </c>
      <c r="T170" s="139">
        <f t="shared" si="43"/>
        <v>51708.4466189698</v>
      </c>
      <c r="U170" s="113"/>
      <c r="V170" s="147">
        <f t="shared" si="44"/>
        <v>51708.4466189698</v>
      </c>
      <c r="W170" s="413"/>
      <c r="X170" s="412"/>
      <c r="Y170" s="116" t="s">
        <v>115</v>
      </c>
      <c r="Z170" s="116"/>
      <c r="AA170" s="116"/>
      <c r="AB170" s="116"/>
      <c r="AC170" s="117"/>
      <c r="AD170" s="296"/>
      <c r="AE170" s="124" t="str">
        <f t="shared" si="46"/>
        <v/>
      </c>
      <c r="AF170" s="125">
        <f t="shared" ca="1" si="47"/>
        <v>16150.853740115352</v>
      </c>
      <c r="AG170" s="125" t="str">
        <f t="shared" si="48"/>
        <v/>
      </c>
      <c r="AH170" s="125" t="str">
        <f t="shared" si="49"/>
        <v/>
      </c>
      <c r="AI170" s="125" t="str">
        <f t="shared" si="50"/>
        <v/>
      </c>
      <c r="AJ170" s="126" t="str">
        <f t="shared" si="51"/>
        <v/>
      </c>
      <c r="AK170" s="342">
        <f t="shared" ca="1" si="45"/>
        <v>16150.853740115352</v>
      </c>
      <c r="AL170" s="290"/>
      <c r="AM170" s="124" t="str">
        <f t="shared" si="52"/>
        <v/>
      </c>
      <c r="AN170" s="125">
        <f t="shared" ca="1" si="53"/>
        <v>51708.4466189698</v>
      </c>
      <c r="AO170" s="125" t="str">
        <f t="shared" si="54"/>
        <v/>
      </c>
      <c r="AP170" s="125" t="str">
        <f t="shared" si="54"/>
        <v/>
      </c>
      <c r="AQ170" s="125" t="str">
        <f t="shared" si="55"/>
        <v/>
      </c>
      <c r="AR170" s="125" t="str">
        <f t="shared" si="56"/>
        <v/>
      </c>
      <c r="AS170" s="131">
        <f t="shared" ca="1" si="57"/>
        <v>51708.4466189698</v>
      </c>
      <c r="AT170" s="290"/>
    </row>
    <row r="171" spans="1:46" x14ac:dyDescent="0.35">
      <c r="A171" s="290"/>
      <c r="B171" s="102" t="s">
        <v>1835</v>
      </c>
      <c r="C171" s="444" t="e">
        <v>#N/A</v>
      </c>
      <c r="D171" s="103" t="s">
        <v>901</v>
      </c>
      <c r="E171" s="103"/>
      <c r="F171" s="103"/>
      <c r="G171" s="103" t="s">
        <v>265</v>
      </c>
      <c r="H171" s="427">
        <v>300</v>
      </c>
      <c r="I171" s="103"/>
      <c r="J171" s="116" t="s">
        <v>2335</v>
      </c>
      <c r="K171" s="104"/>
      <c r="L171" s="415">
        <v>64.836799999999997</v>
      </c>
      <c r="M171" s="138" t="str">
        <f t="shared" si="58"/>
        <v/>
      </c>
      <c r="N171" s="139">
        <f t="shared" si="59"/>
        <v>0</v>
      </c>
      <c r="O171" s="140">
        <f t="shared" si="40"/>
        <v>761.42718187341757</v>
      </c>
      <c r="P171" s="337">
        <f t="shared" si="41"/>
        <v>49368.501905690398</v>
      </c>
      <c r="Q171" s="109">
        <v>1</v>
      </c>
      <c r="R171" s="143">
        <f t="shared" si="42"/>
        <v>49368.501905690398</v>
      </c>
      <c r="S171" s="111">
        <v>0.13</v>
      </c>
      <c r="T171" s="139">
        <f t="shared" si="43"/>
        <v>55786.407153430147</v>
      </c>
      <c r="U171" s="113"/>
      <c r="V171" s="147">
        <f t="shared" si="44"/>
        <v>55786.407153430147</v>
      </c>
      <c r="W171" s="413"/>
      <c r="X171" s="412"/>
      <c r="Y171" s="116" t="s">
        <v>115</v>
      </c>
      <c r="Z171" s="116"/>
      <c r="AA171" s="116"/>
      <c r="AB171" s="116"/>
      <c r="AC171" s="117"/>
      <c r="AD171" s="296"/>
      <c r="AE171" s="124" t="str">
        <f t="shared" si="46"/>
        <v/>
      </c>
      <c r="AF171" s="125">
        <f t="shared" ca="1" si="47"/>
        <v>16150.853740115352</v>
      </c>
      <c r="AG171" s="125" t="str">
        <f t="shared" si="48"/>
        <v/>
      </c>
      <c r="AH171" s="125" t="str">
        <f t="shared" si="49"/>
        <v/>
      </c>
      <c r="AI171" s="125" t="str">
        <f t="shared" si="50"/>
        <v/>
      </c>
      <c r="AJ171" s="126" t="str">
        <f t="shared" si="51"/>
        <v/>
      </c>
      <c r="AK171" s="342">
        <f t="shared" ca="1" si="45"/>
        <v>16150.853740115352</v>
      </c>
      <c r="AL171" s="290"/>
      <c r="AM171" s="124" t="str">
        <f t="shared" si="52"/>
        <v/>
      </c>
      <c r="AN171" s="125">
        <f t="shared" ca="1" si="53"/>
        <v>55786.407153430147</v>
      </c>
      <c r="AO171" s="125" t="str">
        <f t="shared" si="54"/>
        <v/>
      </c>
      <c r="AP171" s="125" t="str">
        <f t="shared" si="54"/>
        <v/>
      </c>
      <c r="AQ171" s="125" t="str">
        <f t="shared" si="55"/>
        <v/>
      </c>
      <c r="AR171" s="125" t="str">
        <f t="shared" si="56"/>
        <v/>
      </c>
      <c r="AS171" s="131">
        <f t="shared" ca="1" si="57"/>
        <v>55786.407153430147</v>
      </c>
      <c r="AT171" s="290"/>
    </row>
    <row r="172" spans="1:46" x14ac:dyDescent="0.35">
      <c r="A172" s="290"/>
      <c r="B172" s="102" t="s">
        <v>1836</v>
      </c>
      <c r="C172" s="444" t="e">
        <v>#N/A</v>
      </c>
      <c r="D172" s="103" t="s">
        <v>901</v>
      </c>
      <c r="E172" s="103"/>
      <c r="F172" s="103"/>
      <c r="G172" s="103" t="s">
        <v>1062</v>
      </c>
      <c r="H172" s="427">
        <v>300</v>
      </c>
      <c r="I172" s="103"/>
      <c r="J172" s="116" t="s">
        <v>2335</v>
      </c>
      <c r="K172" s="104"/>
      <c r="L172" s="415">
        <v>92.606899999999996</v>
      </c>
      <c r="M172" s="138" t="str">
        <f t="shared" si="58"/>
        <v/>
      </c>
      <c r="N172" s="139">
        <f t="shared" si="59"/>
        <v>0</v>
      </c>
      <c r="O172" s="140">
        <f t="shared" si="40"/>
        <v>761.42718187341757</v>
      </c>
      <c r="P172" s="337">
        <f t="shared" si="41"/>
        <v>70513.410889033388</v>
      </c>
      <c r="Q172" s="109">
        <v>1</v>
      </c>
      <c r="R172" s="143">
        <f t="shared" si="42"/>
        <v>70513.410889033388</v>
      </c>
      <c r="S172" s="111">
        <v>0.13</v>
      </c>
      <c r="T172" s="139">
        <f t="shared" si="43"/>
        <v>79680.154304607728</v>
      </c>
      <c r="U172" s="113"/>
      <c r="V172" s="147">
        <f t="shared" si="44"/>
        <v>79680.154304607728</v>
      </c>
      <c r="W172" s="413"/>
      <c r="X172" s="412"/>
      <c r="Y172" s="116" t="s">
        <v>115</v>
      </c>
      <c r="Z172" s="116"/>
      <c r="AA172" s="116"/>
      <c r="AB172" s="116"/>
      <c r="AC172" s="117"/>
      <c r="AD172" s="296"/>
      <c r="AE172" s="124" t="str">
        <f t="shared" si="46"/>
        <v/>
      </c>
      <c r="AF172" s="125">
        <f t="shared" ca="1" si="47"/>
        <v>16150.853740115352</v>
      </c>
      <c r="AG172" s="125" t="str">
        <f t="shared" si="48"/>
        <v/>
      </c>
      <c r="AH172" s="125" t="str">
        <f t="shared" si="49"/>
        <v/>
      </c>
      <c r="AI172" s="125" t="str">
        <f t="shared" si="50"/>
        <v/>
      </c>
      <c r="AJ172" s="126" t="str">
        <f t="shared" si="51"/>
        <v/>
      </c>
      <c r="AK172" s="342">
        <f t="shared" ca="1" si="45"/>
        <v>16150.853740115352</v>
      </c>
      <c r="AL172" s="290"/>
      <c r="AM172" s="124" t="str">
        <f t="shared" si="52"/>
        <v/>
      </c>
      <c r="AN172" s="125">
        <f t="shared" ca="1" si="53"/>
        <v>79680.154304607728</v>
      </c>
      <c r="AO172" s="125" t="str">
        <f t="shared" si="54"/>
        <v/>
      </c>
      <c r="AP172" s="125" t="str">
        <f t="shared" si="54"/>
        <v/>
      </c>
      <c r="AQ172" s="125" t="str">
        <f t="shared" si="55"/>
        <v/>
      </c>
      <c r="AR172" s="125" t="str">
        <f t="shared" si="56"/>
        <v/>
      </c>
      <c r="AS172" s="131">
        <f t="shared" ca="1" si="57"/>
        <v>79680.154304607728</v>
      </c>
      <c r="AT172" s="290"/>
    </row>
    <row r="173" spans="1:46" x14ac:dyDescent="0.35">
      <c r="A173" s="290"/>
      <c r="B173" s="102" t="s">
        <v>1837</v>
      </c>
      <c r="C173" s="444" t="e">
        <v>#N/A</v>
      </c>
      <c r="D173" s="103" t="s">
        <v>901</v>
      </c>
      <c r="E173" s="103"/>
      <c r="F173" s="103"/>
      <c r="G173" s="103" t="s">
        <v>119</v>
      </c>
      <c r="H173" s="427">
        <v>300</v>
      </c>
      <c r="I173" s="103"/>
      <c r="J173" s="116" t="s">
        <v>1112</v>
      </c>
      <c r="K173" s="104"/>
      <c r="L173" s="415">
        <v>53.349899999999998</v>
      </c>
      <c r="M173" s="138" t="str">
        <f t="shared" si="58"/>
        <v/>
      </c>
      <c r="N173" s="139">
        <f t="shared" si="59"/>
        <v>0</v>
      </c>
      <c r="O173" s="140">
        <f t="shared" si="40"/>
        <v>761.42718187341757</v>
      </c>
      <c r="P173" s="337">
        <f t="shared" si="41"/>
        <v>40622.064010228642</v>
      </c>
      <c r="Q173" s="109">
        <v>1</v>
      </c>
      <c r="R173" s="143">
        <f t="shared" si="42"/>
        <v>40622.064010228642</v>
      </c>
      <c r="S173" s="111">
        <v>0.13</v>
      </c>
      <c r="T173" s="139">
        <f t="shared" si="43"/>
        <v>45902.932331558361</v>
      </c>
      <c r="U173" s="113"/>
      <c r="V173" s="147">
        <f t="shared" si="44"/>
        <v>45902.932331558361</v>
      </c>
      <c r="W173" s="413"/>
      <c r="X173" s="412"/>
      <c r="Y173" s="116" t="s">
        <v>115</v>
      </c>
      <c r="Z173" s="116"/>
      <c r="AA173" s="116"/>
      <c r="AB173" s="116"/>
      <c r="AC173" s="117"/>
      <c r="AD173" s="296"/>
      <c r="AE173" s="124" t="str">
        <f t="shared" si="46"/>
        <v/>
      </c>
      <c r="AF173" s="125">
        <f t="shared" ca="1" si="47"/>
        <v>16150.853740115352</v>
      </c>
      <c r="AG173" s="125" t="str">
        <f t="shared" si="48"/>
        <v/>
      </c>
      <c r="AH173" s="125" t="str">
        <f t="shared" si="49"/>
        <v/>
      </c>
      <c r="AI173" s="125" t="str">
        <f t="shared" si="50"/>
        <v/>
      </c>
      <c r="AJ173" s="126" t="str">
        <f t="shared" si="51"/>
        <v/>
      </c>
      <c r="AK173" s="342">
        <f t="shared" ca="1" si="45"/>
        <v>16150.853740115352</v>
      </c>
      <c r="AL173" s="290"/>
      <c r="AM173" s="124" t="str">
        <f t="shared" si="52"/>
        <v/>
      </c>
      <c r="AN173" s="125">
        <f t="shared" ca="1" si="53"/>
        <v>45902.932331558361</v>
      </c>
      <c r="AO173" s="125" t="str">
        <f t="shared" si="54"/>
        <v/>
      </c>
      <c r="AP173" s="125" t="str">
        <f t="shared" si="54"/>
        <v/>
      </c>
      <c r="AQ173" s="125" t="str">
        <f t="shared" si="55"/>
        <v/>
      </c>
      <c r="AR173" s="125" t="str">
        <f t="shared" si="56"/>
        <v/>
      </c>
      <c r="AS173" s="131">
        <f t="shared" ca="1" si="57"/>
        <v>45902.932331558361</v>
      </c>
      <c r="AT173" s="290"/>
    </row>
    <row r="174" spans="1:46" x14ac:dyDescent="0.35">
      <c r="A174" s="290"/>
      <c r="B174" s="102" t="s">
        <v>1838</v>
      </c>
      <c r="C174" s="444" t="e">
        <v>#N/A</v>
      </c>
      <c r="D174" s="103" t="s">
        <v>901</v>
      </c>
      <c r="E174" s="103"/>
      <c r="F174" s="103"/>
      <c r="G174" s="103" t="s">
        <v>119</v>
      </c>
      <c r="H174" s="427">
        <v>300</v>
      </c>
      <c r="I174" s="103"/>
      <c r="J174" s="116" t="s">
        <v>1112</v>
      </c>
      <c r="K174" s="104"/>
      <c r="L174" s="415">
        <v>31.689</v>
      </c>
      <c r="M174" s="138" t="str">
        <f t="shared" si="58"/>
        <v/>
      </c>
      <c r="N174" s="139">
        <f t="shared" si="59"/>
        <v>0</v>
      </c>
      <c r="O174" s="140">
        <f t="shared" si="40"/>
        <v>761.42718187341757</v>
      </c>
      <c r="P174" s="337">
        <f t="shared" si="41"/>
        <v>24128.865966386729</v>
      </c>
      <c r="Q174" s="109">
        <v>1</v>
      </c>
      <c r="R174" s="143">
        <f t="shared" si="42"/>
        <v>24128.865966386729</v>
      </c>
      <c r="S174" s="111">
        <v>0.13</v>
      </c>
      <c r="T174" s="139">
        <f t="shared" si="43"/>
        <v>27265.618542017</v>
      </c>
      <c r="U174" s="113"/>
      <c r="V174" s="147">
        <f t="shared" si="44"/>
        <v>27265.618542017</v>
      </c>
      <c r="W174" s="413"/>
      <c r="X174" s="412"/>
      <c r="Y174" s="116" t="s">
        <v>115</v>
      </c>
      <c r="Z174" s="116"/>
      <c r="AA174" s="116"/>
      <c r="AB174" s="116"/>
      <c r="AC174" s="117"/>
      <c r="AD174" s="296"/>
      <c r="AE174" s="124" t="str">
        <f t="shared" si="46"/>
        <v/>
      </c>
      <c r="AF174" s="125">
        <f t="shared" ca="1" si="47"/>
        <v>16150.853740115352</v>
      </c>
      <c r="AG174" s="125" t="str">
        <f t="shared" si="48"/>
        <v/>
      </c>
      <c r="AH174" s="125" t="str">
        <f t="shared" si="49"/>
        <v/>
      </c>
      <c r="AI174" s="125" t="str">
        <f t="shared" si="50"/>
        <v/>
      </c>
      <c r="AJ174" s="126" t="str">
        <f t="shared" si="51"/>
        <v/>
      </c>
      <c r="AK174" s="342">
        <f t="shared" ca="1" si="45"/>
        <v>16150.853740115352</v>
      </c>
      <c r="AL174" s="290"/>
      <c r="AM174" s="124" t="str">
        <f t="shared" si="52"/>
        <v/>
      </c>
      <c r="AN174" s="125">
        <f t="shared" ca="1" si="53"/>
        <v>27265.618542017</v>
      </c>
      <c r="AO174" s="125" t="str">
        <f t="shared" si="54"/>
        <v/>
      </c>
      <c r="AP174" s="125" t="str">
        <f t="shared" si="54"/>
        <v/>
      </c>
      <c r="AQ174" s="125" t="str">
        <f t="shared" si="55"/>
        <v/>
      </c>
      <c r="AR174" s="125" t="str">
        <f t="shared" si="56"/>
        <v/>
      </c>
      <c r="AS174" s="131">
        <f t="shared" ca="1" si="57"/>
        <v>27265.618542017</v>
      </c>
      <c r="AT174" s="290"/>
    </row>
    <row r="175" spans="1:46" x14ac:dyDescent="0.35">
      <c r="A175" s="290"/>
      <c r="B175" s="102" t="s">
        <v>1839</v>
      </c>
      <c r="C175" s="444" t="e">
        <v>#N/A</v>
      </c>
      <c r="D175" s="103" t="s">
        <v>901</v>
      </c>
      <c r="E175" s="103"/>
      <c r="F175" s="103"/>
      <c r="G175" s="103" t="s">
        <v>119</v>
      </c>
      <c r="H175" s="427">
        <v>300</v>
      </c>
      <c r="I175" s="103"/>
      <c r="J175" s="116" t="s">
        <v>1112</v>
      </c>
      <c r="K175" s="104"/>
      <c r="L175" s="415">
        <v>41.947200000000002</v>
      </c>
      <c r="M175" s="138" t="str">
        <f t="shared" si="58"/>
        <v/>
      </c>
      <c r="N175" s="139">
        <f t="shared" si="59"/>
        <v>0</v>
      </c>
      <c r="O175" s="140">
        <f t="shared" si="40"/>
        <v>761.42718187341757</v>
      </c>
      <c r="P175" s="337">
        <f t="shared" si="41"/>
        <v>31939.738283480623</v>
      </c>
      <c r="Q175" s="109">
        <v>1</v>
      </c>
      <c r="R175" s="143">
        <f t="shared" si="42"/>
        <v>31939.738283480623</v>
      </c>
      <c r="S175" s="111">
        <v>0.13</v>
      </c>
      <c r="T175" s="139">
        <f t="shared" si="43"/>
        <v>36091.904260333104</v>
      </c>
      <c r="U175" s="113"/>
      <c r="V175" s="147">
        <f t="shared" si="44"/>
        <v>36091.904260333104</v>
      </c>
      <c r="W175" s="413"/>
      <c r="X175" s="412"/>
      <c r="Y175" s="116" t="s">
        <v>115</v>
      </c>
      <c r="Z175" s="116"/>
      <c r="AA175" s="116"/>
      <c r="AB175" s="116"/>
      <c r="AC175" s="117"/>
      <c r="AD175" s="296"/>
      <c r="AE175" s="124" t="str">
        <f t="shared" si="46"/>
        <v/>
      </c>
      <c r="AF175" s="125">
        <f t="shared" ca="1" si="47"/>
        <v>16150.853740115352</v>
      </c>
      <c r="AG175" s="125" t="str">
        <f t="shared" si="48"/>
        <v/>
      </c>
      <c r="AH175" s="125" t="str">
        <f t="shared" si="49"/>
        <v/>
      </c>
      <c r="AI175" s="125" t="str">
        <f t="shared" si="50"/>
        <v/>
      </c>
      <c r="AJ175" s="126" t="str">
        <f t="shared" si="51"/>
        <v/>
      </c>
      <c r="AK175" s="342">
        <f t="shared" ca="1" si="45"/>
        <v>16150.853740115352</v>
      </c>
      <c r="AL175" s="290"/>
      <c r="AM175" s="124" t="str">
        <f t="shared" si="52"/>
        <v/>
      </c>
      <c r="AN175" s="125">
        <f t="shared" ca="1" si="53"/>
        <v>36091.904260333104</v>
      </c>
      <c r="AO175" s="125" t="str">
        <f t="shared" si="54"/>
        <v/>
      </c>
      <c r="AP175" s="125" t="str">
        <f t="shared" si="54"/>
        <v/>
      </c>
      <c r="AQ175" s="125" t="str">
        <f t="shared" si="55"/>
        <v/>
      </c>
      <c r="AR175" s="125" t="str">
        <f t="shared" si="56"/>
        <v/>
      </c>
      <c r="AS175" s="131">
        <f t="shared" ca="1" si="57"/>
        <v>36091.904260333104</v>
      </c>
      <c r="AT175" s="290"/>
    </row>
    <row r="176" spans="1:46" x14ac:dyDescent="0.35">
      <c r="A176" s="290"/>
      <c r="B176" s="102" t="s">
        <v>1840</v>
      </c>
      <c r="C176" s="444" t="e">
        <v>#N/A</v>
      </c>
      <c r="D176" s="103" t="s">
        <v>901</v>
      </c>
      <c r="E176" s="103"/>
      <c r="F176" s="103"/>
      <c r="G176" s="103" t="s">
        <v>265</v>
      </c>
      <c r="H176" s="427">
        <v>300</v>
      </c>
      <c r="I176" s="103"/>
      <c r="J176" s="116" t="s">
        <v>2335</v>
      </c>
      <c r="K176" s="104"/>
      <c r="L176" s="415">
        <v>109.218</v>
      </c>
      <c r="M176" s="138" t="str">
        <f t="shared" si="58"/>
        <v/>
      </c>
      <c r="N176" s="139">
        <f t="shared" si="59"/>
        <v>0</v>
      </c>
      <c r="O176" s="140">
        <f t="shared" si="40"/>
        <v>761.42718187341757</v>
      </c>
      <c r="P176" s="337">
        <f t="shared" si="41"/>
        <v>83161.553949850917</v>
      </c>
      <c r="Q176" s="109">
        <v>1</v>
      </c>
      <c r="R176" s="143">
        <f t="shared" si="42"/>
        <v>83161.553949850917</v>
      </c>
      <c r="S176" s="111">
        <v>0.13</v>
      </c>
      <c r="T176" s="139">
        <f t="shared" si="43"/>
        <v>93972.555963331528</v>
      </c>
      <c r="U176" s="113"/>
      <c r="V176" s="147">
        <f t="shared" si="44"/>
        <v>93972.555963331528</v>
      </c>
      <c r="W176" s="413"/>
      <c r="X176" s="412"/>
      <c r="Y176" s="116" t="s">
        <v>115</v>
      </c>
      <c r="Z176" s="116"/>
      <c r="AA176" s="116"/>
      <c r="AB176" s="116"/>
      <c r="AC176" s="117"/>
      <c r="AD176" s="296"/>
      <c r="AE176" s="124" t="str">
        <f t="shared" si="46"/>
        <v/>
      </c>
      <c r="AF176" s="125">
        <f t="shared" ca="1" si="47"/>
        <v>16150.853740115352</v>
      </c>
      <c r="AG176" s="125" t="str">
        <f t="shared" si="48"/>
        <v/>
      </c>
      <c r="AH176" s="125" t="str">
        <f t="shared" si="49"/>
        <v/>
      </c>
      <c r="AI176" s="125" t="str">
        <f t="shared" si="50"/>
        <v/>
      </c>
      <c r="AJ176" s="126" t="str">
        <f t="shared" si="51"/>
        <v/>
      </c>
      <c r="AK176" s="342">
        <f t="shared" ca="1" si="45"/>
        <v>16150.853740115352</v>
      </c>
      <c r="AL176" s="290"/>
      <c r="AM176" s="124" t="str">
        <f t="shared" si="52"/>
        <v/>
      </c>
      <c r="AN176" s="125">
        <f t="shared" ca="1" si="53"/>
        <v>93972.555963331528</v>
      </c>
      <c r="AO176" s="125" t="str">
        <f t="shared" si="54"/>
        <v/>
      </c>
      <c r="AP176" s="125" t="str">
        <f t="shared" si="54"/>
        <v/>
      </c>
      <c r="AQ176" s="125" t="str">
        <f t="shared" si="55"/>
        <v/>
      </c>
      <c r="AR176" s="125" t="str">
        <f t="shared" si="56"/>
        <v/>
      </c>
      <c r="AS176" s="131">
        <f t="shared" ca="1" si="57"/>
        <v>93972.555963331528</v>
      </c>
      <c r="AT176" s="290"/>
    </row>
    <row r="177" spans="1:46" x14ac:dyDescent="0.35">
      <c r="A177" s="290"/>
      <c r="B177" s="102" t="s">
        <v>1841</v>
      </c>
      <c r="C177" s="444" t="e">
        <v>#N/A</v>
      </c>
      <c r="D177" s="103" t="s">
        <v>901</v>
      </c>
      <c r="E177" s="103"/>
      <c r="F177" s="103"/>
      <c r="G177" s="103" t="s">
        <v>265</v>
      </c>
      <c r="H177" s="427">
        <v>300</v>
      </c>
      <c r="I177" s="103"/>
      <c r="J177" s="116" t="s">
        <v>2335</v>
      </c>
      <c r="K177" s="104"/>
      <c r="L177" s="415">
        <v>82.766199999999998</v>
      </c>
      <c r="M177" s="138" t="str">
        <f t="shared" si="58"/>
        <v/>
      </c>
      <c r="N177" s="139">
        <f t="shared" si="59"/>
        <v>0</v>
      </c>
      <c r="O177" s="140">
        <f t="shared" si="40"/>
        <v>761.42718187341757</v>
      </c>
      <c r="P177" s="337">
        <f t="shared" si="41"/>
        <v>63020.434420371654</v>
      </c>
      <c r="Q177" s="109">
        <v>1</v>
      </c>
      <c r="R177" s="143">
        <f t="shared" si="42"/>
        <v>63020.434420371654</v>
      </c>
      <c r="S177" s="111">
        <v>0.13</v>
      </c>
      <c r="T177" s="139">
        <f t="shared" si="43"/>
        <v>71213.090895019966</v>
      </c>
      <c r="U177" s="113"/>
      <c r="V177" s="147">
        <f t="shared" si="44"/>
        <v>71213.090895019966</v>
      </c>
      <c r="W177" s="413"/>
      <c r="X177" s="412"/>
      <c r="Y177" s="116" t="s">
        <v>115</v>
      </c>
      <c r="Z177" s="116"/>
      <c r="AA177" s="116"/>
      <c r="AB177" s="116"/>
      <c r="AC177" s="117"/>
      <c r="AD177" s="296"/>
      <c r="AE177" s="124" t="str">
        <f t="shared" si="46"/>
        <v/>
      </c>
      <c r="AF177" s="125">
        <f t="shared" ca="1" si="47"/>
        <v>16150.853740115352</v>
      </c>
      <c r="AG177" s="125" t="str">
        <f t="shared" si="48"/>
        <v/>
      </c>
      <c r="AH177" s="125" t="str">
        <f t="shared" si="49"/>
        <v/>
      </c>
      <c r="AI177" s="125" t="str">
        <f t="shared" si="50"/>
        <v/>
      </c>
      <c r="AJ177" s="126" t="str">
        <f t="shared" si="51"/>
        <v/>
      </c>
      <c r="AK177" s="342">
        <f t="shared" ca="1" si="45"/>
        <v>16150.853740115352</v>
      </c>
      <c r="AL177" s="290"/>
      <c r="AM177" s="124" t="str">
        <f t="shared" si="52"/>
        <v/>
      </c>
      <c r="AN177" s="125">
        <f t="shared" ca="1" si="53"/>
        <v>71213.090895019966</v>
      </c>
      <c r="AO177" s="125" t="str">
        <f t="shared" si="54"/>
        <v/>
      </c>
      <c r="AP177" s="125" t="str">
        <f t="shared" si="54"/>
        <v/>
      </c>
      <c r="AQ177" s="125" t="str">
        <f t="shared" si="55"/>
        <v/>
      </c>
      <c r="AR177" s="125" t="str">
        <f t="shared" si="56"/>
        <v/>
      </c>
      <c r="AS177" s="131">
        <f t="shared" ca="1" si="57"/>
        <v>71213.090895019966</v>
      </c>
      <c r="AT177" s="290"/>
    </row>
    <row r="178" spans="1:46" x14ac:dyDescent="0.35">
      <c r="A178" s="290"/>
      <c r="B178" s="102" t="s">
        <v>1842</v>
      </c>
      <c r="C178" s="444" t="e">
        <v>#N/A</v>
      </c>
      <c r="D178" s="103" t="s">
        <v>901</v>
      </c>
      <c r="E178" s="103"/>
      <c r="F178" s="103"/>
      <c r="G178" s="103" t="s">
        <v>119</v>
      </c>
      <c r="H178" s="427">
        <v>225</v>
      </c>
      <c r="I178" s="103"/>
      <c r="J178" s="116" t="s">
        <v>1110</v>
      </c>
      <c r="K178" s="104"/>
      <c r="L178" s="415">
        <v>58.379899999999999</v>
      </c>
      <c r="M178" s="138" t="str">
        <f t="shared" si="58"/>
        <v/>
      </c>
      <c r="N178" s="139">
        <f t="shared" si="59"/>
        <v>0</v>
      </c>
      <c r="O178" s="140">
        <f t="shared" ref="O178:O241" si="60">IFERROR(VLOOKUP(J178,UR_N2,3,FALSE),"")</f>
        <v>626.02776475949361</v>
      </c>
      <c r="P178" s="337">
        <f t="shared" si="41"/>
        <v>36547.438303882758</v>
      </c>
      <c r="Q178" s="109">
        <v>1</v>
      </c>
      <c r="R178" s="143">
        <f t="shared" si="42"/>
        <v>36547.438303882758</v>
      </c>
      <c r="S178" s="111">
        <v>0.13</v>
      </c>
      <c r="T178" s="139">
        <f t="shared" si="43"/>
        <v>41298.605283387515</v>
      </c>
      <c r="U178" s="113"/>
      <c r="V178" s="147">
        <f t="shared" si="44"/>
        <v>41298.605283387515</v>
      </c>
      <c r="W178" s="413"/>
      <c r="X178" s="412"/>
      <c r="Y178" s="116" t="s">
        <v>115</v>
      </c>
      <c r="Z178" s="116"/>
      <c r="AA178" s="116"/>
      <c r="AB178" s="116"/>
      <c r="AC178" s="117"/>
      <c r="AD178" s="296"/>
      <c r="AE178" s="124" t="str">
        <f t="shared" si="46"/>
        <v/>
      </c>
      <c r="AF178" s="125">
        <f t="shared" ca="1" si="47"/>
        <v>16150.853740115352</v>
      </c>
      <c r="AG178" s="125" t="str">
        <f t="shared" si="48"/>
        <v/>
      </c>
      <c r="AH178" s="125" t="str">
        <f t="shared" si="49"/>
        <v/>
      </c>
      <c r="AI178" s="125" t="str">
        <f t="shared" si="50"/>
        <v/>
      </c>
      <c r="AJ178" s="126" t="str">
        <f t="shared" si="51"/>
        <v/>
      </c>
      <c r="AK178" s="342">
        <f t="shared" ca="1" si="45"/>
        <v>16150.853740115352</v>
      </c>
      <c r="AL178" s="290"/>
      <c r="AM178" s="124" t="str">
        <f t="shared" si="52"/>
        <v/>
      </c>
      <c r="AN178" s="125">
        <f t="shared" ca="1" si="53"/>
        <v>41298.605283387515</v>
      </c>
      <c r="AO178" s="125" t="str">
        <f t="shared" si="54"/>
        <v/>
      </c>
      <c r="AP178" s="125" t="str">
        <f t="shared" si="54"/>
        <v/>
      </c>
      <c r="AQ178" s="125" t="str">
        <f t="shared" si="55"/>
        <v/>
      </c>
      <c r="AR178" s="125" t="str">
        <f t="shared" si="56"/>
        <v/>
      </c>
      <c r="AS178" s="131">
        <f t="shared" ca="1" si="57"/>
        <v>41298.605283387515</v>
      </c>
      <c r="AT178" s="290"/>
    </row>
    <row r="179" spans="1:46" x14ac:dyDescent="0.35">
      <c r="A179" s="290"/>
      <c r="B179" s="102" t="s">
        <v>1843</v>
      </c>
      <c r="C179" s="444" t="e">
        <v>#N/A</v>
      </c>
      <c r="D179" s="103" t="s">
        <v>901</v>
      </c>
      <c r="E179" s="103"/>
      <c r="F179" s="103"/>
      <c r="G179" s="103" t="s">
        <v>119</v>
      </c>
      <c r="H179" s="427">
        <v>225</v>
      </c>
      <c r="I179" s="103"/>
      <c r="J179" s="116" t="s">
        <v>1110</v>
      </c>
      <c r="K179" s="104"/>
      <c r="L179" s="415">
        <v>64.708299999999994</v>
      </c>
      <c r="M179" s="138" t="str">
        <f t="shared" si="58"/>
        <v/>
      </c>
      <c r="N179" s="139">
        <f t="shared" si="59"/>
        <v>0</v>
      </c>
      <c r="O179" s="140">
        <f t="shared" si="60"/>
        <v>626.02776475949361</v>
      </c>
      <c r="P179" s="337">
        <f t="shared" ref="P179:P242" si="61">O179*L179</f>
        <v>40509.192410386735</v>
      </c>
      <c r="Q179" s="109">
        <v>1</v>
      </c>
      <c r="R179" s="143">
        <f t="shared" ref="R179:R242" si="62">P179*Q179</f>
        <v>40509.192410386735</v>
      </c>
      <c r="S179" s="111">
        <v>0.13</v>
      </c>
      <c r="T179" s="139">
        <f t="shared" ref="T179:T242" si="63">R179*(1+S179)</f>
        <v>45775.387423737004</v>
      </c>
      <c r="U179" s="113"/>
      <c r="V179" s="147">
        <f t="shared" ref="V179:V242" si="64">(T179*(1-U179))+N179</f>
        <v>45775.387423737004</v>
      </c>
      <c r="W179" s="413"/>
      <c r="X179" s="412"/>
      <c r="Y179" s="116" t="s">
        <v>115</v>
      </c>
      <c r="Z179" s="116"/>
      <c r="AA179" s="116"/>
      <c r="AB179" s="116"/>
      <c r="AC179" s="117"/>
      <c r="AD179" s="296"/>
      <c r="AE179" s="124" t="str">
        <f t="shared" si="46"/>
        <v/>
      </c>
      <c r="AF179" s="125">
        <f t="shared" ca="1" si="47"/>
        <v>16150.853740115352</v>
      </c>
      <c r="AG179" s="125" t="str">
        <f t="shared" si="48"/>
        <v/>
      </c>
      <c r="AH179" s="125" t="str">
        <f t="shared" si="49"/>
        <v/>
      </c>
      <c r="AI179" s="125" t="str">
        <f t="shared" si="50"/>
        <v/>
      </c>
      <c r="AJ179" s="126" t="str">
        <f t="shared" si="51"/>
        <v/>
      </c>
      <c r="AK179" s="342">
        <f t="shared" ca="1" si="45"/>
        <v>16150.853740115352</v>
      </c>
      <c r="AL179" s="290"/>
      <c r="AM179" s="124" t="str">
        <f t="shared" si="52"/>
        <v/>
      </c>
      <c r="AN179" s="125">
        <f t="shared" ca="1" si="53"/>
        <v>45775.387423737004</v>
      </c>
      <c r="AO179" s="125" t="str">
        <f t="shared" si="54"/>
        <v/>
      </c>
      <c r="AP179" s="125" t="str">
        <f t="shared" si="54"/>
        <v/>
      </c>
      <c r="AQ179" s="125" t="str">
        <f t="shared" si="55"/>
        <v/>
      </c>
      <c r="AR179" s="125" t="str">
        <f t="shared" si="56"/>
        <v/>
      </c>
      <c r="AS179" s="131">
        <f t="shared" ca="1" si="57"/>
        <v>45775.387423737004</v>
      </c>
      <c r="AT179" s="290"/>
    </row>
    <row r="180" spans="1:46" x14ac:dyDescent="0.35">
      <c r="A180" s="290"/>
      <c r="B180" s="102" t="s">
        <v>1844</v>
      </c>
      <c r="C180" s="444" t="e">
        <v>#N/A</v>
      </c>
      <c r="D180" s="103" t="s">
        <v>901</v>
      </c>
      <c r="E180" s="103"/>
      <c r="F180" s="103"/>
      <c r="G180" s="103" t="s">
        <v>119</v>
      </c>
      <c r="H180" s="427">
        <v>225</v>
      </c>
      <c r="I180" s="103"/>
      <c r="J180" s="116" t="s">
        <v>1110</v>
      </c>
      <c r="K180" s="104"/>
      <c r="L180" s="415">
        <v>59.541200000000003</v>
      </c>
      <c r="M180" s="138" t="str">
        <f t="shared" si="58"/>
        <v/>
      </c>
      <c r="N180" s="139">
        <f t="shared" si="59"/>
        <v>0</v>
      </c>
      <c r="O180" s="140">
        <f t="shared" si="60"/>
        <v>626.02776475949361</v>
      </c>
      <c r="P180" s="337">
        <f t="shared" si="61"/>
        <v>37274.44434709796</v>
      </c>
      <c r="Q180" s="109">
        <v>1</v>
      </c>
      <c r="R180" s="143">
        <f t="shared" si="62"/>
        <v>37274.44434709796</v>
      </c>
      <c r="S180" s="111">
        <v>0.13</v>
      </c>
      <c r="T180" s="139">
        <f t="shared" si="63"/>
        <v>42120.122112220692</v>
      </c>
      <c r="U180" s="113"/>
      <c r="V180" s="147">
        <f t="shared" si="64"/>
        <v>42120.122112220692</v>
      </c>
      <c r="W180" s="413"/>
      <c r="X180" s="412"/>
      <c r="Y180" s="116" t="s">
        <v>115</v>
      </c>
      <c r="Z180" s="116"/>
      <c r="AA180" s="116"/>
      <c r="AB180" s="116"/>
      <c r="AC180" s="117"/>
      <c r="AD180" s="296"/>
      <c r="AE180" s="124" t="str">
        <f t="shared" si="46"/>
        <v/>
      </c>
      <c r="AF180" s="125">
        <f t="shared" ca="1" si="47"/>
        <v>16150.853740115352</v>
      </c>
      <c r="AG180" s="125" t="str">
        <f t="shared" si="48"/>
        <v/>
      </c>
      <c r="AH180" s="125" t="str">
        <f t="shared" si="49"/>
        <v/>
      </c>
      <c r="AI180" s="125" t="str">
        <f t="shared" si="50"/>
        <v/>
      </c>
      <c r="AJ180" s="126" t="str">
        <f t="shared" si="51"/>
        <v/>
      </c>
      <c r="AK180" s="342">
        <f t="shared" ca="1" si="45"/>
        <v>16150.853740115352</v>
      </c>
      <c r="AL180" s="290"/>
      <c r="AM180" s="124" t="str">
        <f t="shared" si="52"/>
        <v/>
      </c>
      <c r="AN180" s="125">
        <f t="shared" ca="1" si="53"/>
        <v>42120.122112220692</v>
      </c>
      <c r="AO180" s="125" t="str">
        <f t="shared" si="54"/>
        <v/>
      </c>
      <c r="AP180" s="125" t="str">
        <f t="shared" si="54"/>
        <v/>
      </c>
      <c r="AQ180" s="125" t="str">
        <f t="shared" si="55"/>
        <v/>
      </c>
      <c r="AR180" s="125" t="str">
        <f t="shared" si="56"/>
        <v/>
      </c>
      <c r="AS180" s="131">
        <f t="shared" ca="1" si="57"/>
        <v>42120.122112220692</v>
      </c>
      <c r="AT180" s="290"/>
    </row>
    <row r="181" spans="1:46" x14ac:dyDescent="0.35">
      <c r="A181" s="290"/>
      <c r="B181" s="102" t="s">
        <v>1845</v>
      </c>
      <c r="C181" s="444" t="e">
        <v>#N/A</v>
      </c>
      <c r="D181" s="103" t="s">
        <v>901</v>
      </c>
      <c r="E181" s="103"/>
      <c r="F181" s="103"/>
      <c r="G181" s="103" t="s">
        <v>119</v>
      </c>
      <c r="H181" s="427">
        <v>225</v>
      </c>
      <c r="I181" s="103"/>
      <c r="J181" s="116" t="s">
        <v>1110</v>
      </c>
      <c r="K181" s="104"/>
      <c r="L181" s="415">
        <v>61.887700000000002</v>
      </c>
      <c r="M181" s="138" t="str">
        <f t="shared" si="58"/>
        <v/>
      </c>
      <c r="N181" s="139">
        <f t="shared" si="59"/>
        <v>0</v>
      </c>
      <c r="O181" s="140">
        <f t="shared" si="60"/>
        <v>626.02776475949361</v>
      </c>
      <c r="P181" s="337">
        <f t="shared" si="61"/>
        <v>38743.418497106111</v>
      </c>
      <c r="Q181" s="109">
        <v>1</v>
      </c>
      <c r="R181" s="143">
        <f t="shared" si="62"/>
        <v>38743.418497106111</v>
      </c>
      <c r="S181" s="111">
        <v>0.13</v>
      </c>
      <c r="T181" s="139">
        <f t="shared" si="63"/>
        <v>43780.0629017299</v>
      </c>
      <c r="U181" s="113"/>
      <c r="V181" s="147">
        <f t="shared" si="64"/>
        <v>43780.0629017299</v>
      </c>
      <c r="W181" s="413"/>
      <c r="X181" s="412"/>
      <c r="Y181" s="116" t="s">
        <v>115</v>
      </c>
      <c r="Z181" s="116"/>
      <c r="AA181" s="116"/>
      <c r="AB181" s="116"/>
      <c r="AC181" s="117"/>
      <c r="AD181" s="296"/>
      <c r="AE181" s="124" t="str">
        <f t="shared" si="46"/>
        <v/>
      </c>
      <c r="AF181" s="125">
        <f t="shared" ca="1" si="47"/>
        <v>16150.853740115352</v>
      </c>
      <c r="AG181" s="125" t="str">
        <f t="shared" si="48"/>
        <v/>
      </c>
      <c r="AH181" s="125" t="str">
        <f t="shared" si="49"/>
        <v/>
      </c>
      <c r="AI181" s="125" t="str">
        <f t="shared" si="50"/>
        <v/>
      </c>
      <c r="AJ181" s="126" t="str">
        <f t="shared" si="51"/>
        <v/>
      </c>
      <c r="AK181" s="342">
        <f t="shared" ca="1" si="45"/>
        <v>16150.853740115352</v>
      </c>
      <c r="AL181" s="290"/>
      <c r="AM181" s="124" t="str">
        <f t="shared" si="52"/>
        <v/>
      </c>
      <c r="AN181" s="125">
        <f t="shared" ca="1" si="53"/>
        <v>43780.0629017299</v>
      </c>
      <c r="AO181" s="125" t="str">
        <f t="shared" si="54"/>
        <v/>
      </c>
      <c r="AP181" s="125" t="str">
        <f t="shared" si="54"/>
        <v/>
      </c>
      <c r="AQ181" s="125" t="str">
        <f t="shared" si="55"/>
        <v/>
      </c>
      <c r="AR181" s="125" t="str">
        <f t="shared" si="56"/>
        <v/>
      </c>
      <c r="AS181" s="131">
        <f t="shared" ca="1" si="57"/>
        <v>43780.0629017299</v>
      </c>
      <c r="AT181" s="290"/>
    </row>
    <row r="182" spans="1:46" x14ac:dyDescent="0.35">
      <c r="A182" s="290"/>
      <c r="B182" s="102" t="s">
        <v>1846</v>
      </c>
      <c r="C182" s="444" t="e">
        <v>#N/A</v>
      </c>
      <c r="D182" s="103" t="s">
        <v>901</v>
      </c>
      <c r="E182" s="103"/>
      <c r="F182" s="103"/>
      <c r="G182" s="103" t="s">
        <v>119</v>
      </c>
      <c r="H182" s="427">
        <v>225</v>
      </c>
      <c r="I182" s="103"/>
      <c r="J182" s="116" t="s">
        <v>1110</v>
      </c>
      <c r="K182" s="104"/>
      <c r="L182" s="415">
        <v>66.453900000000004</v>
      </c>
      <c r="M182" s="138" t="str">
        <f t="shared" si="58"/>
        <v/>
      </c>
      <c r="N182" s="139">
        <f t="shared" si="59"/>
        <v>0</v>
      </c>
      <c r="O182" s="140">
        <f t="shared" si="60"/>
        <v>626.02776475949361</v>
      </c>
      <c r="P182" s="337">
        <f t="shared" si="61"/>
        <v>41601.986476550912</v>
      </c>
      <c r="Q182" s="109">
        <v>1</v>
      </c>
      <c r="R182" s="143">
        <f t="shared" si="62"/>
        <v>41601.986476550912</v>
      </c>
      <c r="S182" s="111">
        <v>0.13</v>
      </c>
      <c r="T182" s="139">
        <f t="shared" si="63"/>
        <v>47010.244718502523</v>
      </c>
      <c r="U182" s="113"/>
      <c r="V182" s="147">
        <f t="shared" si="64"/>
        <v>47010.244718502523</v>
      </c>
      <c r="W182" s="413"/>
      <c r="X182" s="412"/>
      <c r="Y182" s="116" t="s">
        <v>115</v>
      </c>
      <c r="Z182" s="116"/>
      <c r="AA182" s="116"/>
      <c r="AB182" s="116"/>
      <c r="AC182" s="117"/>
      <c r="AD182" s="296"/>
      <c r="AE182" s="124" t="str">
        <f t="shared" si="46"/>
        <v/>
      </c>
      <c r="AF182" s="125">
        <f t="shared" ca="1" si="47"/>
        <v>16150.853740115352</v>
      </c>
      <c r="AG182" s="125" t="str">
        <f t="shared" si="48"/>
        <v/>
      </c>
      <c r="AH182" s="125" t="str">
        <f t="shared" si="49"/>
        <v/>
      </c>
      <c r="AI182" s="125" t="str">
        <f t="shared" si="50"/>
        <v/>
      </c>
      <c r="AJ182" s="126" t="str">
        <f t="shared" si="51"/>
        <v/>
      </c>
      <c r="AK182" s="342">
        <f t="shared" ca="1" si="45"/>
        <v>16150.853740115352</v>
      </c>
      <c r="AL182" s="290"/>
      <c r="AM182" s="124" t="str">
        <f t="shared" si="52"/>
        <v/>
      </c>
      <c r="AN182" s="125">
        <f t="shared" ca="1" si="53"/>
        <v>47010.244718502523</v>
      </c>
      <c r="AO182" s="125" t="str">
        <f t="shared" si="54"/>
        <v/>
      </c>
      <c r="AP182" s="125" t="str">
        <f t="shared" si="54"/>
        <v/>
      </c>
      <c r="AQ182" s="125" t="str">
        <f t="shared" si="55"/>
        <v/>
      </c>
      <c r="AR182" s="125" t="str">
        <f t="shared" si="56"/>
        <v/>
      </c>
      <c r="AS182" s="131">
        <f t="shared" ca="1" si="57"/>
        <v>47010.244718502523</v>
      </c>
      <c r="AT182" s="290"/>
    </row>
    <row r="183" spans="1:46" x14ac:dyDescent="0.35">
      <c r="A183" s="290"/>
      <c r="B183" s="102" t="s">
        <v>1847</v>
      </c>
      <c r="C183" s="444" t="e">
        <v>#N/A</v>
      </c>
      <c r="D183" s="103" t="s">
        <v>901</v>
      </c>
      <c r="E183" s="103"/>
      <c r="F183" s="103"/>
      <c r="G183" s="103" t="s">
        <v>119</v>
      </c>
      <c r="H183" s="427">
        <v>225</v>
      </c>
      <c r="I183" s="103"/>
      <c r="J183" s="116" t="s">
        <v>1110</v>
      </c>
      <c r="K183" s="104"/>
      <c r="L183" s="415">
        <v>24.005500000000001</v>
      </c>
      <c r="M183" s="138" t="str">
        <f t="shared" si="58"/>
        <v/>
      </c>
      <c r="N183" s="139">
        <f t="shared" si="59"/>
        <v>0</v>
      </c>
      <c r="O183" s="140">
        <f t="shared" si="60"/>
        <v>626.02776475949361</v>
      </c>
      <c r="P183" s="337">
        <f t="shared" si="61"/>
        <v>15028.109506934024</v>
      </c>
      <c r="Q183" s="109">
        <v>1</v>
      </c>
      <c r="R183" s="143">
        <f t="shared" si="62"/>
        <v>15028.109506934024</v>
      </c>
      <c r="S183" s="111">
        <v>0.13</v>
      </c>
      <c r="T183" s="139">
        <f t="shared" si="63"/>
        <v>16981.763742835446</v>
      </c>
      <c r="U183" s="113"/>
      <c r="V183" s="147">
        <f t="shared" si="64"/>
        <v>16981.763742835446</v>
      </c>
      <c r="W183" s="413"/>
      <c r="X183" s="412"/>
      <c r="Y183" s="116" t="s">
        <v>115</v>
      </c>
      <c r="Z183" s="116"/>
      <c r="AA183" s="116"/>
      <c r="AB183" s="116"/>
      <c r="AC183" s="117"/>
      <c r="AD183" s="296"/>
      <c r="AE183" s="124" t="str">
        <f t="shared" si="46"/>
        <v/>
      </c>
      <c r="AF183" s="125">
        <f t="shared" ca="1" si="47"/>
        <v>16150.853740115352</v>
      </c>
      <c r="AG183" s="125" t="str">
        <f t="shared" si="48"/>
        <v/>
      </c>
      <c r="AH183" s="125" t="str">
        <f t="shared" si="49"/>
        <v/>
      </c>
      <c r="AI183" s="125" t="str">
        <f t="shared" si="50"/>
        <v/>
      </c>
      <c r="AJ183" s="126" t="str">
        <f t="shared" si="51"/>
        <v/>
      </c>
      <c r="AK183" s="342">
        <f t="shared" ca="1" si="45"/>
        <v>16150.853740115352</v>
      </c>
      <c r="AL183" s="290"/>
      <c r="AM183" s="124" t="str">
        <f t="shared" si="52"/>
        <v/>
      </c>
      <c r="AN183" s="125">
        <f t="shared" ca="1" si="53"/>
        <v>16981.763742835446</v>
      </c>
      <c r="AO183" s="125" t="str">
        <f t="shared" si="54"/>
        <v/>
      </c>
      <c r="AP183" s="125" t="str">
        <f t="shared" si="54"/>
        <v/>
      </c>
      <c r="AQ183" s="125" t="str">
        <f t="shared" si="55"/>
        <v/>
      </c>
      <c r="AR183" s="125" t="str">
        <f t="shared" si="56"/>
        <v/>
      </c>
      <c r="AS183" s="131">
        <f t="shared" ca="1" si="57"/>
        <v>16981.763742835446</v>
      </c>
      <c r="AT183" s="290"/>
    </row>
    <row r="184" spans="1:46" x14ac:dyDescent="0.35">
      <c r="A184" s="290"/>
      <c r="B184" s="102" t="s">
        <v>1848</v>
      </c>
      <c r="C184" s="444" t="e">
        <v>#N/A</v>
      </c>
      <c r="D184" s="103" t="s">
        <v>901</v>
      </c>
      <c r="E184" s="103"/>
      <c r="F184" s="103"/>
      <c r="G184" s="103" t="s">
        <v>119</v>
      </c>
      <c r="H184" s="427">
        <v>225</v>
      </c>
      <c r="I184" s="103"/>
      <c r="J184" s="116" t="s">
        <v>1110</v>
      </c>
      <c r="K184" s="104"/>
      <c r="L184" s="415">
        <v>6.2248000000000001</v>
      </c>
      <c r="M184" s="138" t="str">
        <f t="shared" si="58"/>
        <v/>
      </c>
      <c r="N184" s="139">
        <f t="shared" si="59"/>
        <v>0</v>
      </c>
      <c r="O184" s="140">
        <f t="shared" si="60"/>
        <v>626.02776475949361</v>
      </c>
      <c r="P184" s="337">
        <f t="shared" si="61"/>
        <v>3896.8976300748959</v>
      </c>
      <c r="Q184" s="109">
        <v>1</v>
      </c>
      <c r="R184" s="143">
        <f t="shared" si="62"/>
        <v>3896.8976300748959</v>
      </c>
      <c r="S184" s="111">
        <v>0.13</v>
      </c>
      <c r="T184" s="139">
        <f t="shared" si="63"/>
        <v>4403.4943219846318</v>
      </c>
      <c r="U184" s="113"/>
      <c r="V184" s="147">
        <f t="shared" si="64"/>
        <v>4403.4943219846318</v>
      </c>
      <c r="W184" s="413"/>
      <c r="X184" s="412"/>
      <c r="Y184" s="116" t="s">
        <v>115</v>
      </c>
      <c r="Z184" s="116"/>
      <c r="AA184" s="116"/>
      <c r="AB184" s="116"/>
      <c r="AC184" s="117"/>
      <c r="AD184" s="296"/>
      <c r="AE184" s="124" t="str">
        <f t="shared" si="46"/>
        <v/>
      </c>
      <c r="AF184" s="125">
        <f t="shared" ca="1" si="47"/>
        <v>16150.853740115352</v>
      </c>
      <c r="AG184" s="125" t="str">
        <f t="shared" si="48"/>
        <v/>
      </c>
      <c r="AH184" s="125" t="str">
        <f t="shared" si="49"/>
        <v/>
      </c>
      <c r="AI184" s="125" t="str">
        <f t="shared" si="50"/>
        <v/>
      </c>
      <c r="AJ184" s="126" t="str">
        <f t="shared" si="51"/>
        <v/>
      </c>
      <c r="AK184" s="342">
        <f t="shared" ca="1" si="45"/>
        <v>16150.853740115352</v>
      </c>
      <c r="AL184" s="290"/>
      <c r="AM184" s="124" t="str">
        <f t="shared" si="52"/>
        <v/>
      </c>
      <c r="AN184" s="125">
        <f t="shared" ca="1" si="53"/>
        <v>4403.4943219846318</v>
      </c>
      <c r="AO184" s="125" t="str">
        <f t="shared" si="54"/>
        <v/>
      </c>
      <c r="AP184" s="125" t="str">
        <f t="shared" si="54"/>
        <v/>
      </c>
      <c r="AQ184" s="125" t="str">
        <f t="shared" si="55"/>
        <v/>
      </c>
      <c r="AR184" s="125" t="str">
        <f t="shared" si="56"/>
        <v/>
      </c>
      <c r="AS184" s="131">
        <f t="shared" ca="1" si="57"/>
        <v>4403.4943219846318</v>
      </c>
      <c r="AT184" s="290"/>
    </row>
    <row r="185" spans="1:46" x14ac:dyDescent="0.35">
      <c r="A185" s="290"/>
      <c r="B185" s="102" t="s">
        <v>1849</v>
      </c>
      <c r="C185" s="444" t="e">
        <v>#N/A</v>
      </c>
      <c r="D185" s="103" t="s">
        <v>901</v>
      </c>
      <c r="E185" s="103"/>
      <c r="F185" s="103"/>
      <c r="G185" s="103" t="s">
        <v>119</v>
      </c>
      <c r="H185" s="427">
        <v>225</v>
      </c>
      <c r="I185" s="103"/>
      <c r="J185" s="116" t="s">
        <v>1110</v>
      </c>
      <c r="K185" s="104"/>
      <c r="L185" s="415">
        <v>16.071999999999999</v>
      </c>
      <c r="M185" s="138" t="str">
        <f t="shared" si="58"/>
        <v/>
      </c>
      <c r="N185" s="139">
        <f t="shared" si="59"/>
        <v>0</v>
      </c>
      <c r="O185" s="140">
        <f t="shared" si="60"/>
        <v>626.02776475949361</v>
      </c>
      <c r="P185" s="337">
        <f t="shared" si="61"/>
        <v>10061.51823521458</v>
      </c>
      <c r="Q185" s="109">
        <v>1</v>
      </c>
      <c r="R185" s="143">
        <f t="shared" si="62"/>
        <v>10061.51823521458</v>
      </c>
      <c r="S185" s="111">
        <v>0.13</v>
      </c>
      <c r="T185" s="139">
        <f t="shared" si="63"/>
        <v>11369.515605792474</v>
      </c>
      <c r="U185" s="113"/>
      <c r="V185" s="147">
        <f t="shared" si="64"/>
        <v>11369.515605792474</v>
      </c>
      <c r="W185" s="413"/>
      <c r="X185" s="412"/>
      <c r="Y185" s="116" t="s">
        <v>115</v>
      </c>
      <c r="Z185" s="116"/>
      <c r="AA185" s="116"/>
      <c r="AB185" s="116"/>
      <c r="AC185" s="117"/>
      <c r="AD185" s="296"/>
      <c r="AE185" s="124" t="str">
        <f t="shared" si="46"/>
        <v/>
      </c>
      <c r="AF185" s="125">
        <f t="shared" ca="1" si="47"/>
        <v>16150.853740115352</v>
      </c>
      <c r="AG185" s="125" t="str">
        <f t="shared" si="48"/>
        <v/>
      </c>
      <c r="AH185" s="125" t="str">
        <f t="shared" si="49"/>
        <v/>
      </c>
      <c r="AI185" s="125" t="str">
        <f t="shared" si="50"/>
        <v/>
      </c>
      <c r="AJ185" s="126" t="str">
        <f t="shared" si="51"/>
        <v/>
      </c>
      <c r="AK185" s="342">
        <f t="shared" ca="1" si="45"/>
        <v>16150.853740115352</v>
      </c>
      <c r="AL185" s="290"/>
      <c r="AM185" s="124" t="str">
        <f t="shared" si="52"/>
        <v/>
      </c>
      <c r="AN185" s="125">
        <f t="shared" ca="1" si="53"/>
        <v>11369.515605792474</v>
      </c>
      <c r="AO185" s="125" t="str">
        <f t="shared" si="54"/>
        <v/>
      </c>
      <c r="AP185" s="125" t="str">
        <f t="shared" si="54"/>
        <v/>
      </c>
      <c r="AQ185" s="125" t="str">
        <f t="shared" si="55"/>
        <v/>
      </c>
      <c r="AR185" s="125" t="str">
        <f t="shared" si="56"/>
        <v/>
      </c>
      <c r="AS185" s="131">
        <f t="shared" ca="1" si="57"/>
        <v>11369.515605792474</v>
      </c>
      <c r="AT185" s="290"/>
    </row>
    <row r="186" spans="1:46" x14ac:dyDescent="0.35">
      <c r="A186" s="290"/>
      <c r="B186" s="102" t="s">
        <v>1850</v>
      </c>
      <c r="C186" s="444" t="e">
        <v>#N/A</v>
      </c>
      <c r="D186" s="103" t="s">
        <v>901</v>
      </c>
      <c r="E186" s="103"/>
      <c r="F186" s="103"/>
      <c r="G186" s="103" t="s">
        <v>119</v>
      </c>
      <c r="H186" s="427">
        <v>225</v>
      </c>
      <c r="I186" s="103"/>
      <c r="J186" s="116" t="s">
        <v>1110</v>
      </c>
      <c r="K186" s="104"/>
      <c r="L186" s="415">
        <v>80.385099999999994</v>
      </c>
      <c r="M186" s="138" t="str">
        <f t="shared" si="58"/>
        <v/>
      </c>
      <c r="N186" s="139">
        <f t="shared" si="59"/>
        <v>0</v>
      </c>
      <c r="O186" s="140">
        <f t="shared" si="60"/>
        <v>626.02776475949361</v>
      </c>
      <c r="P186" s="337">
        <f t="shared" si="61"/>
        <v>50323.304472968368</v>
      </c>
      <c r="Q186" s="109">
        <v>1</v>
      </c>
      <c r="R186" s="143">
        <f t="shared" si="62"/>
        <v>50323.304472968368</v>
      </c>
      <c r="S186" s="111">
        <v>0.13</v>
      </c>
      <c r="T186" s="139">
        <f t="shared" si="63"/>
        <v>56865.334054454252</v>
      </c>
      <c r="U186" s="113"/>
      <c r="V186" s="147">
        <f t="shared" si="64"/>
        <v>56865.334054454252</v>
      </c>
      <c r="W186" s="413"/>
      <c r="X186" s="412"/>
      <c r="Y186" s="116" t="s">
        <v>115</v>
      </c>
      <c r="Z186" s="116"/>
      <c r="AA186" s="116"/>
      <c r="AB186" s="116"/>
      <c r="AC186" s="117"/>
      <c r="AD186" s="296"/>
      <c r="AE186" s="124" t="str">
        <f t="shared" si="46"/>
        <v/>
      </c>
      <c r="AF186" s="125">
        <f t="shared" ca="1" si="47"/>
        <v>16150.853740115352</v>
      </c>
      <c r="AG186" s="125" t="str">
        <f t="shared" si="48"/>
        <v/>
      </c>
      <c r="AH186" s="125" t="str">
        <f t="shared" si="49"/>
        <v/>
      </c>
      <c r="AI186" s="125" t="str">
        <f t="shared" si="50"/>
        <v/>
      </c>
      <c r="AJ186" s="126" t="str">
        <f t="shared" si="51"/>
        <v/>
      </c>
      <c r="AK186" s="342">
        <f t="shared" ca="1" si="45"/>
        <v>16150.853740115352</v>
      </c>
      <c r="AL186" s="290"/>
      <c r="AM186" s="124" t="str">
        <f t="shared" si="52"/>
        <v/>
      </c>
      <c r="AN186" s="125">
        <f t="shared" ca="1" si="53"/>
        <v>56865.334054454252</v>
      </c>
      <c r="AO186" s="125" t="str">
        <f t="shared" si="54"/>
        <v/>
      </c>
      <c r="AP186" s="125" t="str">
        <f t="shared" si="54"/>
        <v/>
      </c>
      <c r="AQ186" s="125" t="str">
        <f t="shared" si="55"/>
        <v/>
      </c>
      <c r="AR186" s="125" t="str">
        <f t="shared" si="56"/>
        <v/>
      </c>
      <c r="AS186" s="131">
        <f t="shared" ca="1" si="57"/>
        <v>56865.334054454252</v>
      </c>
      <c r="AT186" s="290"/>
    </row>
    <row r="187" spans="1:46" x14ac:dyDescent="0.35">
      <c r="A187" s="290"/>
      <c r="B187" s="102" t="s">
        <v>1851</v>
      </c>
      <c r="C187" s="444" t="e">
        <v>#N/A</v>
      </c>
      <c r="D187" s="103" t="s">
        <v>901</v>
      </c>
      <c r="E187" s="103"/>
      <c r="F187" s="103"/>
      <c r="G187" s="103" t="s">
        <v>119</v>
      </c>
      <c r="H187" s="427">
        <v>150</v>
      </c>
      <c r="I187" s="103"/>
      <c r="J187" s="116" t="s">
        <v>1109</v>
      </c>
      <c r="K187" s="104"/>
      <c r="L187" s="415">
        <v>59.195599999999999</v>
      </c>
      <c r="M187" s="138" t="str">
        <f t="shared" si="58"/>
        <v/>
      </c>
      <c r="N187" s="139">
        <f t="shared" si="59"/>
        <v>0</v>
      </c>
      <c r="O187" s="140">
        <f t="shared" si="60"/>
        <v>424.48495422784811</v>
      </c>
      <c r="P187" s="337">
        <f t="shared" si="61"/>
        <v>25127.641556490005</v>
      </c>
      <c r="Q187" s="109">
        <v>1</v>
      </c>
      <c r="R187" s="143">
        <f t="shared" si="62"/>
        <v>25127.641556490005</v>
      </c>
      <c r="S187" s="111">
        <v>0.13</v>
      </c>
      <c r="T187" s="139">
        <f t="shared" si="63"/>
        <v>28394.234958833702</v>
      </c>
      <c r="U187" s="113"/>
      <c r="V187" s="147">
        <f t="shared" si="64"/>
        <v>28394.234958833702</v>
      </c>
      <c r="W187" s="413"/>
      <c r="X187" s="412"/>
      <c r="Y187" s="116" t="s">
        <v>115</v>
      </c>
      <c r="Z187" s="116"/>
      <c r="AA187" s="116"/>
      <c r="AB187" s="116"/>
      <c r="AC187" s="117"/>
      <c r="AD187" s="296"/>
      <c r="AE187" s="124" t="str">
        <f t="shared" si="46"/>
        <v/>
      </c>
      <c r="AF187" s="125">
        <f t="shared" ca="1" si="47"/>
        <v>16150.853740115352</v>
      </c>
      <c r="AG187" s="125" t="str">
        <f t="shared" si="48"/>
        <v/>
      </c>
      <c r="AH187" s="125" t="str">
        <f t="shared" si="49"/>
        <v/>
      </c>
      <c r="AI187" s="125" t="str">
        <f t="shared" si="50"/>
        <v/>
      </c>
      <c r="AJ187" s="126" t="str">
        <f t="shared" si="51"/>
        <v/>
      </c>
      <c r="AK187" s="342">
        <f t="shared" ca="1" si="45"/>
        <v>16150.853740115352</v>
      </c>
      <c r="AL187" s="290"/>
      <c r="AM187" s="124" t="str">
        <f t="shared" si="52"/>
        <v/>
      </c>
      <c r="AN187" s="125">
        <f t="shared" ca="1" si="53"/>
        <v>28394.234958833702</v>
      </c>
      <c r="AO187" s="125" t="str">
        <f t="shared" si="54"/>
        <v/>
      </c>
      <c r="AP187" s="125" t="str">
        <f t="shared" si="54"/>
        <v/>
      </c>
      <c r="AQ187" s="125" t="str">
        <f t="shared" si="55"/>
        <v/>
      </c>
      <c r="AR187" s="125" t="str">
        <f t="shared" si="56"/>
        <v/>
      </c>
      <c r="AS187" s="131">
        <f t="shared" ca="1" si="57"/>
        <v>28394.234958833702</v>
      </c>
      <c r="AT187" s="290"/>
    </row>
    <row r="188" spans="1:46" x14ac:dyDescent="0.35">
      <c r="A188" s="290"/>
      <c r="B188" s="102" t="s">
        <v>1852</v>
      </c>
      <c r="C188" s="444" t="e">
        <v>#N/A</v>
      </c>
      <c r="D188" s="103" t="s">
        <v>901</v>
      </c>
      <c r="E188" s="103"/>
      <c r="F188" s="103"/>
      <c r="G188" s="103" t="s">
        <v>119</v>
      </c>
      <c r="H188" s="427">
        <v>225</v>
      </c>
      <c r="I188" s="103"/>
      <c r="J188" s="116" t="s">
        <v>1110</v>
      </c>
      <c r="K188" s="104"/>
      <c r="L188" s="415">
        <v>58.9114</v>
      </c>
      <c r="M188" s="138" t="str">
        <f t="shared" si="58"/>
        <v/>
      </c>
      <c r="N188" s="139">
        <f t="shared" si="59"/>
        <v>0</v>
      </c>
      <c r="O188" s="140">
        <f t="shared" si="60"/>
        <v>626.02776475949361</v>
      </c>
      <c r="P188" s="337">
        <f t="shared" si="61"/>
        <v>36880.172060852434</v>
      </c>
      <c r="Q188" s="109">
        <v>1</v>
      </c>
      <c r="R188" s="143">
        <f t="shared" si="62"/>
        <v>36880.172060852434</v>
      </c>
      <c r="S188" s="111">
        <v>0.13</v>
      </c>
      <c r="T188" s="139">
        <f t="shared" si="63"/>
        <v>41674.594428763245</v>
      </c>
      <c r="U188" s="113"/>
      <c r="V188" s="147">
        <f t="shared" si="64"/>
        <v>41674.594428763245</v>
      </c>
      <c r="W188" s="413"/>
      <c r="X188" s="412"/>
      <c r="Y188" s="116" t="s">
        <v>115</v>
      </c>
      <c r="Z188" s="116"/>
      <c r="AA188" s="116"/>
      <c r="AB188" s="116"/>
      <c r="AC188" s="117"/>
      <c r="AD188" s="296"/>
      <c r="AE188" s="124" t="str">
        <f t="shared" si="46"/>
        <v/>
      </c>
      <c r="AF188" s="125">
        <f t="shared" ca="1" si="47"/>
        <v>16150.853740115352</v>
      </c>
      <c r="AG188" s="125" t="str">
        <f t="shared" si="48"/>
        <v/>
      </c>
      <c r="AH188" s="125" t="str">
        <f t="shared" si="49"/>
        <v/>
      </c>
      <c r="AI188" s="125" t="str">
        <f t="shared" si="50"/>
        <v/>
      </c>
      <c r="AJ188" s="126" t="str">
        <f t="shared" si="51"/>
        <v/>
      </c>
      <c r="AK188" s="342">
        <f t="shared" ca="1" si="45"/>
        <v>16150.853740115352</v>
      </c>
      <c r="AL188" s="290"/>
      <c r="AM188" s="124" t="str">
        <f t="shared" si="52"/>
        <v/>
      </c>
      <c r="AN188" s="125">
        <f t="shared" ca="1" si="53"/>
        <v>41674.594428763245</v>
      </c>
      <c r="AO188" s="125" t="str">
        <f t="shared" si="54"/>
        <v/>
      </c>
      <c r="AP188" s="125" t="str">
        <f t="shared" si="54"/>
        <v/>
      </c>
      <c r="AQ188" s="125" t="str">
        <f t="shared" si="55"/>
        <v/>
      </c>
      <c r="AR188" s="125" t="str">
        <f t="shared" si="56"/>
        <v/>
      </c>
      <c r="AS188" s="131">
        <f t="shared" ca="1" si="57"/>
        <v>41674.594428763245</v>
      </c>
      <c r="AT188" s="290"/>
    </row>
    <row r="189" spans="1:46" x14ac:dyDescent="0.35">
      <c r="A189" s="290"/>
      <c r="B189" s="102" t="s">
        <v>1853</v>
      </c>
      <c r="C189" s="444" t="e">
        <v>#N/A</v>
      </c>
      <c r="D189" s="103" t="s">
        <v>901</v>
      </c>
      <c r="E189" s="103"/>
      <c r="F189" s="103"/>
      <c r="G189" s="103" t="s">
        <v>119</v>
      </c>
      <c r="H189" s="427">
        <v>225</v>
      </c>
      <c r="I189" s="103"/>
      <c r="J189" s="116" t="s">
        <v>1110</v>
      </c>
      <c r="K189" s="104"/>
      <c r="L189" s="415">
        <v>89.569400000000002</v>
      </c>
      <c r="M189" s="138" t="str">
        <f t="shared" si="58"/>
        <v/>
      </c>
      <c r="N189" s="139">
        <f t="shared" si="59"/>
        <v>0</v>
      </c>
      <c r="O189" s="140">
        <f t="shared" si="60"/>
        <v>626.02776475949361</v>
      </c>
      <c r="P189" s="337">
        <f t="shared" si="61"/>
        <v>56072.931272848989</v>
      </c>
      <c r="Q189" s="109">
        <v>1</v>
      </c>
      <c r="R189" s="143">
        <f t="shared" si="62"/>
        <v>56072.931272848989</v>
      </c>
      <c r="S189" s="111">
        <v>0.13</v>
      </c>
      <c r="T189" s="139">
        <f t="shared" si="63"/>
        <v>63362.412338319351</v>
      </c>
      <c r="U189" s="113"/>
      <c r="V189" s="147">
        <f t="shared" si="64"/>
        <v>63362.412338319351</v>
      </c>
      <c r="W189" s="413"/>
      <c r="X189" s="412"/>
      <c r="Y189" s="116" t="s">
        <v>115</v>
      </c>
      <c r="Z189" s="116"/>
      <c r="AA189" s="116"/>
      <c r="AB189" s="116"/>
      <c r="AC189" s="117"/>
      <c r="AD189" s="296"/>
      <c r="AE189" s="124" t="str">
        <f t="shared" si="46"/>
        <v/>
      </c>
      <c r="AF189" s="125">
        <f t="shared" ca="1" si="47"/>
        <v>16150.853740115352</v>
      </c>
      <c r="AG189" s="125" t="str">
        <f t="shared" si="48"/>
        <v/>
      </c>
      <c r="AH189" s="125" t="str">
        <f t="shared" si="49"/>
        <v/>
      </c>
      <c r="AI189" s="125" t="str">
        <f t="shared" si="50"/>
        <v/>
      </c>
      <c r="AJ189" s="126" t="str">
        <f t="shared" si="51"/>
        <v/>
      </c>
      <c r="AK189" s="342">
        <f t="shared" ca="1" si="45"/>
        <v>16150.853740115352</v>
      </c>
      <c r="AL189" s="290"/>
      <c r="AM189" s="124" t="str">
        <f t="shared" si="52"/>
        <v/>
      </c>
      <c r="AN189" s="125">
        <f t="shared" ca="1" si="53"/>
        <v>63362.412338319351</v>
      </c>
      <c r="AO189" s="125" t="str">
        <f t="shared" si="54"/>
        <v/>
      </c>
      <c r="AP189" s="125" t="str">
        <f t="shared" si="54"/>
        <v/>
      </c>
      <c r="AQ189" s="125" t="str">
        <f t="shared" si="55"/>
        <v/>
      </c>
      <c r="AR189" s="125" t="str">
        <f t="shared" si="56"/>
        <v/>
      </c>
      <c r="AS189" s="131">
        <f t="shared" ca="1" si="57"/>
        <v>63362.412338319351</v>
      </c>
      <c r="AT189" s="290"/>
    </row>
    <row r="190" spans="1:46" x14ac:dyDescent="0.35">
      <c r="A190" s="290"/>
      <c r="B190" s="102" t="s">
        <v>1854</v>
      </c>
      <c r="C190" s="444" t="e">
        <v>#N/A</v>
      </c>
      <c r="D190" s="103" t="s">
        <v>901</v>
      </c>
      <c r="E190" s="103"/>
      <c r="F190" s="103"/>
      <c r="G190" s="103" t="s">
        <v>119</v>
      </c>
      <c r="H190" s="427">
        <v>225</v>
      </c>
      <c r="I190" s="103"/>
      <c r="J190" s="116" t="s">
        <v>1110</v>
      </c>
      <c r="K190" s="104"/>
      <c r="L190" s="415">
        <v>42.065800000000003</v>
      </c>
      <c r="M190" s="138" t="str">
        <f t="shared" si="58"/>
        <v/>
      </c>
      <c r="N190" s="139">
        <f t="shared" si="59"/>
        <v>0</v>
      </c>
      <c r="O190" s="140">
        <f t="shared" si="60"/>
        <v>626.02776475949361</v>
      </c>
      <c r="P190" s="337">
        <f t="shared" si="61"/>
        <v>26334.358746819908</v>
      </c>
      <c r="Q190" s="109">
        <v>1</v>
      </c>
      <c r="R190" s="143">
        <f t="shared" si="62"/>
        <v>26334.358746819908</v>
      </c>
      <c r="S190" s="111">
        <v>0.13</v>
      </c>
      <c r="T190" s="139">
        <f t="shared" si="63"/>
        <v>29757.825383906493</v>
      </c>
      <c r="U190" s="113"/>
      <c r="V190" s="147">
        <f t="shared" si="64"/>
        <v>29757.825383906493</v>
      </c>
      <c r="W190" s="413"/>
      <c r="X190" s="412"/>
      <c r="Y190" s="116" t="s">
        <v>115</v>
      </c>
      <c r="Z190" s="116"/>
      <c r="AA190" s="116"/>
      <c r="AB190" s="116"/>
      <c r="AC190" s="117"/>
      <c r="AD190" s="296"/>
      <c r="AE190" s="124" t="str">
        <f t="shared" si="46"/>
        <v/>
      </c>
      <c r="AF190" s="125">
        <f t="shared" ca="1" si="47"/>
        <v>16150.853740115352</v>
      </c>
      <c r="AG190" s="125" t="str">
        <f t="shared" si="48"/>
        <v/>
      </c>
      <c r="AH190" s="125" t="str">
        <f t="shared" si="49"/>
        <v/>
      </c>
      <c r="AI190" s="125" t="str">
        <f t="shared" si="50"/>
        <v/>
      </c>
      <c r="AJ190" s="126" t="str">
        <f t="shared" si="51"/>
        <v/>
      </c>
      <c r="AK190" s="342">
        <f t="shared" ca="1" si="45"/>
        <v>16150.853740115352</v>
      </c>
      <c r="AL190" s="290"/>
      <c r="AM190" s="124" t="str">
        <f t="shared" si="52"/>
        <v/>
      </c>
      <c r="AN190" s="125">
        <f t="shared" ca="1" si="53"/>
        <v>29757.825383906493</v>
      </c>
      <c r="AO190" s="125" t="str">
        <f t="shared" si="54"/>
        <v/>
      </c>
      <c r="AP190" s="125" t="str">
        <f t="shared" si="54"/>
        <v/>
      </c>
      <c r="AQ190" s="125" t="str">
        <f t="shared" si="55"/>
        <v/>
      </c>
      <c r="AR190" s="125" t="str">
        <f t="shared" si="56"/>
        <v/>
      </c>
      <c r="AS190" s="131">
        <f t="shared" ca="1" si="57"/>
        <v>29757.825383906493</v>
      </c>
      <c r="AT190" s="290"/>
    </row>
    <row r="191" spans="1:46" x14ac:dyDescent="0.35">
      <c r="A191" s="290"/>
      <c r="B191" s="102" t="s">
        <v>1855</v>
      </c>
      <c r="C191" s="444" t="e">
        <v>#N/A</v>
      </c>
      <c r="D191" s="103" t="s">
        <v>901</v>
      </c>
      <c r="E191" s="103"/>
      <c r="F191" s="103"/>
      <c r="G191" s="103" t="s">
        <v>265</v>
      </c>
      <c r="H191" s="427">
        <v>150</v>
      </c>
      <c r="I191" s="103"/>
      <c r="J191" s="116" t="s">
        <v>2334</v>
      </c>
      <c r="K191" s="104"/>
      <c r="L191" s="415">
        <v>19.869399999999999</v>
      </c>
      <c r="M191" s="138" t="str">
        <f t="shared" si="58"/>
        <v/>
      </c>
      <c r="N191" s="139">
        <f t="shared" si="59"/>
        <v>0</v>
      </c>
      <c r="O191" s="140">
        <f t="shared" si="60"/>
        <v>424.48495422784811</v>
      </c>
      <c r="P191" s="337">
        <f t="shared" si="61"/>
        <v>8434.261349534805</v>
      </c>
      <c r="Q191" s="109">
        <v>1</v>
      </c>
      <c r="R191" s="143">
        <f t="shared" si="62"/>
        <v>8434.261349534805</v>
      </c>
      <c r="S191" s="111">
        <v>0.13</v>
      </c>
      <c r="T191" s="139">
        <f t="shared" si="63"/>
        <v>9530.7153249743296</v>
      </c>
      <c r="U191" s="113"/>
      <c r="V191" s="147">
        <f t="shared" si="64"/>
        <v>9530.7153249743296</v>
      </c>
      <c r="W191" s="413"/>
      <c r="X191" s="412"/>
      <c r="Y191" s="116" t="s">
        <v>115</v>
      </c>
      <c r="Z191" s="116"/>
      <c r="AA191" s="116"/>
      <c r="AB191" s="116"/>
      <c r="AC191" s="117"/>
      <c r="AD191" s="296"/>
      <c r="AE191" s="124" t="str">
        <f t="shared" si="46"/>
        <v/>
      </c>
      <c r="AF191" s="125">
        <f t="shared" ca="1" si="47"/>
        <v>16150.853740115352</v>
      </c>
      <c r="AG191" s="125" t="str">
        <f t="shared" si="48"/>
        <v/>
      </c>
      <c r="AH191" s="125" t="str">
        <f t="shared" si="49"/>
        <v/>
      </c>
      <c r="AI191" s="125" t="str">
        <f t="shared" si="50"/>
        <v/>
      </c>
      <c r="AJ191" s="126" t="str">
        <f t="shared" si="51"/>
        <v/>
      </c>
      <c r="AK191" s="342">
        <f t="shared" ca="1" si="45"/>
        <v>16150.853740115352</v>
      </c>
      <c r="AL191" s="290"/>
      <c r="AM191" s="124" t="str">
        <f t="shared" si="52"/>
        <v/>
      </c>
      <c r="AN191" s="125">
        <f t="shared" ca="1" si="53"/>
        <v>9530.7153249743296</v>
      </c>
      <c r="AO191" s="125" t="str">
        <f t="shared" si="54"/>
        <v/>
      </c>
      <c r="AP191" s="125" t="str">
        <f t="shared" si="54"/>
        <v/>
      </c>
      <c r="AQ191" s="125" t="str">
        <f t="shared" si="55"/>
        <v/>
      </c>
      <c r="AR191" s="125" t="str">
        <f t="shared" si="56"/>
        <v/>
      </c>
      <c r="AS191" s="131">
        <f t="shared" ca="1" si="57"/>
        <v>9530.7153249743296</v>
      </c>
      <c r="AT191" s="290"/>
    </row>
    <row r="192" spans="1:46" x14ac:dyDescent="0.35">
      <c r="A192" s="290"/>
      <c r="B192" s="102" t="s">
        <v>1856</v>
      </c>
      <c r="C192" s="444" t="e">
        <v>#N/A</v>
      </c>
      <c r="D192" s="103" t="s">
        <v>901</v>
      </c>
      <c r="E192" s="103"/>
      <c r="F192" s="103"/>
      <c r="G192" s="103" t="s">
        <v>265</v>
      </c>
      <c r="H192" s="427">
        <v>150</v>
      </c>
      <c r="I192" s="103"/>
      <c r="J192" s="116" t="s">
        <v>2334</v>
      </c>
      <c r="K192" s="104"/>
      <c r="L192" s="415">
        <v>37.602499999999999</v>
      </c>
      <c r="M192" s="138" t="str">
        <f t="shared" si="58"/>
        <v/>
      </c>
      <c r="N192" s="139">
        <f t="shared" si="59"/>
        <v>0</v>
      </c>
      <c r="O192" s="140">
        <f t="shared" si="60"/>
        <v>424.48495422784811</v>
      </c>
      <c r="P192" s="337">
        <f t="shared" si="61"/>
        <v>15961.695491352659</v>
      </c>
      <c r="Q192" s="109">
        <v>1</v>
      </c>
      <c r="R192" s="143">
        <f t="shared" si="62"/>
        <v>15961.695491352659</v>
      </c>
      <c r="S192" s="111">
        <v>0.13</v>
      </c>
      <c r="T192" s="139">
        <f t="shared" si="63"/>
        <v>18036.715905228502</v>
      </c>
      <c r="U192" s="113"/>
      <c r="V192" s="147">
        <f t="shared" si="64"/>
        <v>18036.715905228502</v>
      </c>
      <c r="W192" s="413"/>
      <c r="X192" s="412"/>
      <c r="Y192" s="116" t="s">
        <v>115</v>
      </c>
      <c r="Z192" s="116"/>
      <c r="AA192" s="116"/>
      <c r="AB192" s="116"/>
      <c r="AC192" s="117"/>
      <c r="AD192" s="296"/>
      <c r="AE192" s="124" t="str">
        <f t="shared" si="46"/>
        <v/>
      </c>
      <c r="AF192" s="125">
        <f t="shared" ca="1" si="47"/>
        <v>16150.853740115352</v>
      </c>
      <c r="AG192" s="125" t="str">
        <f t="shared" si="48"/>
        <v/>
      </c>
      <c r="AH192" s="125" t="str">
        <f t="shared" si="49"/>
        <v/>
      </c>
      <c r="AI192" s="125" t="str">
        <f t="shared" si="50"/>
        <v/>
      </c>
      <c r="AJ192" s="126" t="str">
        <f t="shared" si="51"/>
        <v/>
      </c>
      <c r="AK192" s="342">
        <f t="shared" ca="1" si="45"/>
        <v>16150.853740115352</v>
      </c>
      <c r="AL192" s="290"/>
      <c r="AM192" s="124" t="str">
        <f t="shared" si="52"/>
        <v/>
      </c>
      <c r="AN192" s="125">
        <f t="shared" ca="1" si="53"/>
        <v>18036.715905228502</v>
      </c>
      <c r="AO192" s="125" t="str">
        <f t="shared" si="54"/>
        <v/>
      </c>
      <c r="AP192" s="125" t="str">
        <f t="shared" si="54"/>
        <v/>
      </c>
      <c r="AQ192" s="125" t="str">
        <f t="shared" si="55"/>
        <v/>
      </c>
      <c r="AR192" s="125" t="str">
        <f t="shared" si="56"/>
        <v/>
      </c>
      <c r="AS192" s="131">
        <f t="shared" ca="1" si="57"/>
        <v>18036.715905228502</v>
      </c>
      <c r="AT192" s="290"/>
    </row>
    <row r="193" spans="1:46" x14ac:dyDescent="0.35">
      <c r="A193" s="290"/>
      <c r="B193" s="102" t="s">
        <v>1857</v>
      </c>
      <c r="C193" s="444" t="e">
        <v>#N/A</v>
      </c>
      <c r="D193" s="103" t="s">
        <v>901</v>
      </c>
      <c r="E193" s="103"/>
      <c r="F193" s="103"/>
      <c r="G193" s="103" t="s">
        <v>265</v>
      </c>
      <c r="H193" s="427">
        <v>150</v>
      </c>
      <c r="I193" s="103"/>
      <c r="J193" s="116" t="s">
        <v>2334</v>
      </c>
      <c r="K193" s="104"/>
      <c r="L193" s="415">
        <v>76.525800000000004</v>
      </c>
      <c r="M193" s="138" t="str">
        <f t="shared" si="58"/>
        <v/>
      </c>
      <c r="N193" s="139">
        <f t="shared" si="59"/>
        <v>0</v>
      </c>
      <c r="O193" s="140">
        <f t="shared" si="60"/>
        <v>424.48495422784811</v>
      </c>
      <c r="P193" s="337">
        <f t="shared" si="61"/>
        <v>32484.050710249459</v>
      </c>
      <c r="Q193" s="109">
        <v>1</v>
      </c>
      <c r="R193" s="143">
        <f t="shared" si="62"/>
        <v>32484.050710249459</v>
      </c>
      <c r="S193" s="111">
        <v>0.13</v>
      </c>
      <c r="T193" s="139">
        <f t="shared" si="63"/>
        <v>36706.977302581887</v>
      </c>
      <c r="U193" s="113"/>
      <c r="V193" s="147">
        <f t="shared" si="64"/>
        <v>36706.977302581887</v>
      </c>
      <c r="W193" s="413"/>
      <c r="X193" s="412"/>
      <c r="Y193" s="116" t="s">
        <v>115</v>
      </c>
      <c r="Z193" s="116"/>
      <c r="AA193" s="116"/>
      <c r="AB193" s="116"/>
      <c r="AC193" s="117"/>
      <c r="AD193" s="296"/>
      <c r="AE193" s="124" t="str">
        <f t="shared" si="46"/>
        <v/>
      </c>
      <c r="AF193" s="125">
        <f t="shared" ca="1" si="47"/>
        <v>16150.853740115352</v>
      </c>
      <c r="AG193" s="125" t="str">
        <f t="shared" si="48"/>
        <v/>
      </c>
      <c r="AH193" s="125" t="str">
        <f t="shared" si="49"/>
        <v/>
      </c>
      <c r="AI193" s="125" t="str">
        <f t="shared" si="50"/>
        <v/>
      </c>
      <c r="AJ193" s="126" t="str">
        <f t="shared" si="51"/>
        <v/>
      </c>
      <c r="AK193" s="342">
        <f t="shared" ca="1" si="45"/>
        <v>16150.853740115352</v>
      </c>
      <c r="AL193" s="290"/>
      <c r="AM193" s="124" t="str">
        <f t="shared" si="52"/>
        <v/>
      </c>
      <c r="AN193" s="125">
        <f t="shared" ca="1" si="53"/>
        <v>36706.977302581887</v>
      </c>
      <c r="AO193" s="125" t="str">
        <f t="shared" si="54"/>
        <v/>
      </c>
      <c r="AP193" s="125" t="str">
        <f t="shared" si="54"/>
        <v/>
      </c>
      <c r="AQ193" s="125" t="str">
        <f t="shared" si="55"/>
        <v/>
      </c>
      <c r="AR193" s="125" t="str">
        <f t="shared" si="56"/>
        <v/>
      </c>
      <c r="AS193" s="131">
        <f t="shared" ca="1" si="57"/>
        <v>36706.977302581887</v>
      </c>
      <c r="AT193" s="290"/>
    </row>
    <row r="194" spans="1:46" x14ac:dyDescent="0.35">
      <c r="A194" s="290"/>
      <c r="B194" s="102" t="s">
        <v>1858</v>
      </c>
      <c r="C194" s="444" t="e">
        <v>#N/A</v>
      </c>
      <c r="D194" s="103" t="s">
        <v>901</v>
      </c>
      <c r="E194" s="103"/>
      <c r="F194" s="103"/>
      <c r="G194" s="103" t="s">
        <v>265</v>
      </c>
      <c r="H194" s="427">
        <v>0</v>
      </c>
      <c r="I194" s="103"/>
      <c r="J194" s="116" t="s">
        <v>2336</v>
      </c>
      <c r="K194" s="104"/>
      <c r="L194" s="415">
        <v>26.911999999999999</v>
      </c>
      <c r="M194" s="138" t="str">
        <f t="shared" si="58"/>
        <v/>
      </c>
      <c r="N194" s="139">
        <f t="shared" si="59"/>
        <v>0</v>
      </c>
      <c r="O194" s="140">
        <f t="shared" si="60"/>
        <v>424.48495422784811</v>
      </c>
      <c r="P194" s="337">
        <f t="shared" si="61"/>
        <v>11423.739088179847</v>
      </c>
      <c r="Q194" s="109">
        <v>1</v>
      </c>
      <c r="R194" s="143">
        <f t="shared" si="62"/>
        <v>11423.739088179847</v>
      </c>
      <c r="S194" s="111">
        <v>0.13</v>
      </c>
      <c r="T194" s="139">
        <f t="shared" si="63"/>
        <v>12908.825169643227</v>
      </c>
      <c r="U194" s="113"/>
      <c r="V194" s="147">
        <f t="shared" si="64"/>
        <v>12908.825169643227</v>
      </c>
      <c r="W194" s="413"/>
      <c r="X194" s="412"/>
      <c r="Y194" s="116" t="s">
        <v>115</v>
      </c>
      <c r="Z194" s="116"/>
      <c r="AA194" s="116"/>
      <c r="AB194" s="116"/>
      <c r="AC194" s="117"/>
      <c r="AD194" s="296"/>
      <c r="AE194" s="124" t="str">
        <f t="shared" si="46"/>
        <v/>
      </c>
      <c r="AF194" s="125">
        <f t="shared" ca="1" si="47"/>
        <v>16150.853740115352</v>
      </c>
      <c r="AG194" s="125" t="str">
        <f t="shared" si="48"/>
        <v/>
      </c>
      <c r="AH194" s="125" t="str">
        <f t="shared" si="49"/>
        <v/>
      </c>
      <c r="AI194" s="125" t="str">
        <f t="shared" si="50"/>
        <v/>
      </c>
      <c r="AJ194" s="126" t="str">
        <f t="shared" si="51"/>
        <v/>
      </c>
      <c r="AK194" s="342">
        <f t="shared" ca="1" si="45"/>
        <v>16150.853740115352</v>
      </c>
      <c r="AL194" s="290"/>
      <c r="AM194" s="124" t="str">
        <f t="shared" si="52"/>
        <v/>
      </c>
      <c r="AN194" s="125">
        <f t="shared" ca="1" si="53"/>
        <v>12908.825169643227</v>
      </c>
      <c r="AO194" s="125" t="str">
        <f t="shared" si="54"/>
        <v/>
      </c>
      <c r="AP194" s="125" t="str">
        <f t="shared" si="54"/>
        <v/>
      </c>
      <c r="AQ194" s="125" t="str">
        <f t="shared" si="55"/>
        <v/>
      </c>
      <c r="AR194" s="125" t="str">
        <f t="shared" si="56"/>
        <v/>
      </c>
      <c r="AS194" s="131">
        <f t="shared" ca="1" si="57"/>
        <v>12908.825169643227</v>
      </c>
      <c r="AT194" s="290"/>
    </row>
    <row r="195" spans="1:46" x14ac:dyDescent="0.35">
      <c r="A195" s="290"/>
      <c r="B195" s="102" t="s">
        <v>1859</v>
      </c>
      <c r="C195" s="444" t="e">
        <v>#N/A</v>
      </c>
      <c r="D195" s="103" t="s">
        <v>901</v>
      </c>
      <c r="E195" s="103"/>
      <c r="F195" s="103"/>
      <c r="G195" s="103" t="s">
        <v>119</v>
      </c>
      <c r="H195" s="427">
        <v>225</v>
      </c>
      <c r="I195" s="103"/>
      <c r="J195" s="116" t="s">
        <v>1110</v>
      </c>
      <c r="K195" s="104"/>
      <c r="L195" s="415">
        <v>37.235500000000002</v>
      </c>
      <c r="M195" s="138" t="str">
        <f t="shared" si="58"/>
        <v/>
      </c>
      <c r="N195" s="139">
        <f t="shared" si="59"/>
        <v>0</v>
      </c>
      <c r="O195" s="140">
        <f t="shared" si="60"/>
        <v>626.02776475949361</v>
      </c>
      <c r="P195" s="337">
        <f t="shared" si="61"/>
        <v>23310.456834702127</v>
      </c>
      <c r="Q195" s="109">
        <v>1</v>
      </c>
      <c r="R195" s="143">
        <f t="shared" si="62"/>
        <v>23310.456834702127</v>
      </c>
      <c r="S195" s="111">
        <v>0.13</v>
      </c>
      <c r="T195" s="139">
        <f t="shared" si="63"/>
        <v>26340.816223213402</v>
      </c>
      <c r="U195" s="113"/>
      <c r="V195" s="147">
        <f t="shared" si="64"/>
        <v>26340.816223213402</v>
      </c>
      <c r="W195" s="413"/>
      <c r="X195" s="412"/>
      <c r="Y195" s="116" t="s">
        <v>115</v>
      </c>
      <c r="Z195" s="116"/>
      <c r="AA195" s="116"/>
      <c r="AB195" s="116"/>
      <c r="AC195" s="117"/>
      <c r="AD195" s="296"/>
      <c r="AE195" s="124" t="str">
        <f t="shared" si="46"/>
        <v/>
      </c>
      <c r="AF195" s="125">
        <f t="shared" ca="1" si="47"/>
        <v>16150.853740115352</v>
      </c>
      <c r="AG195" s="125" t="str">
        <f t="shared" si="48"/>
        <v/>
      </c>
      <c r="AH195" s="125" t="str">
        <f t="shared" si="49"/>
        <v/>
      </c>
      <c r="AI195" s="125" t="str">
        <f t="shared" si="50"/>
        <v/>
      </c>
      <c r="AJ195" s="126" t="str">
        <f t="shared" si="51"/>
        <v/>
      </c>
      <c r="AK195" s="342">
        <f t="shared" ca="1" si="45"/>
        <v>16150.853740115352</v>
      </c>
      <c r="AL195" s="290"/>
      <c r="AM195" s="124" t="str">
        <f t="shared" si="52"/>
        <v/>
      </c>
      <c r="AN195" s="125">
        <f t="shared" ca="1" si="53"/>
        <v>26340.816223213402</v>
      </c>
      <c r="AO195" s="125" t="str">
        <f t="shared" si="54"/>
        <v/>
      </c>
      <c r="AP195" s="125" t="str">
        <f t="shared" si="54"/>
        <v/>
      </c>
      <c r="AQ195" s="125" t="str">
        <f t="shared" si="55"/>
        <v/>
      </c>
      <c r="AR195" s="125" t="str">
        <f t="shared" si="56"/>
        <v/>
      </c>
      <c r="AS195" s="131">
        <f t="shared" ca="1" si="57"/>
        <v>26340.816223213402</v>
      </c>
      <c r="AT195" s="290"/>
    </row>
    <row r="196" spans="1:46" x14ac:dyDescent="0.35">
      <c r="A196" s="290"/>
      <c r="B196" s="102" t="s">
        <v>1860</v>
      </c>
      <c r="C196" s="444" t="e">
        <v>#N/A</v>
      </c>
      <c r="D196" s="103" t="s">
        <v>901</v>
      </c>
      <c r="E196" s="103"/>
      <c r="F196" s="103"/>
      <c r="G196" s="103" t="s">
        <v>119</v>
      </c>
      <c r="H196" s="427">
        <v>150</v>
      </c>
      <c r="I196" s="103"/>
      <c r="J196" s="116" t="s">
        <v>1109</v>
      </c>
      <c r="K196" s="104"/>
      <c r="L196" s="415">
        <v>44.685499999999998</v>
      </c>
      <c r="M196" s="138" t="str">
        <f t="shared" si="58"/>
        <v/>
      </c>
      <c r="N196" s="139">
        <f t="shared" si="59"/>
        <v>0</v>
      </c>
      <c r="O196" s="140">
        <f t="shared" si="60"/>
        <v>424.48495422784811</v>
      </c>
      <c r="P196" s="337">
        <f t="shared" si="61"/>
        <v>18968.322422148507</v>
      </c>
      <c r="Q196" s="109">
        <v>1</v>
      </c>
      <c r="R196" s="143">
        <f t="shared" si="62"/>
        <v>18968.322422148507</v>
      </c>
      <c r="S196" s="111">
        <v>0.13</v>
      </c>
      <c r="T196" s="139">
        <f t="shared" si="63"/>
        <v>21434.204337027812</v>
      </c>
      <c r="U196" s="113"/>
      <c r="V196" s="147">
        <f t="shared" si="64"/>
        <v>21434.204337027812</v>
      </c>
      <c r="W196" s="413"/>
      <c r="X196" s="412"/>
      <c r="Y196" s="116" t="s">
        <v>115</v>
      </c>
      <c r="Z196" s="116"/>
      <c r="AA196" s="116"/>
      <c r="AB196" s="116"/>
      <c r="AC196" s="117"/>
      <c r="AD196" s="296"/>
      <c r="AE196" s="124" t="str">
        <f t="shared" si="46"/>
        <v/>
      </c>
      <c r="AF196" s="125">
        <f t="shared" ca="1" si="47"/>
        <v>16150.853740115352</v>
      </c>
      <c r="AG196" s="125" t="str">
        <f t="shared" si="48"/>
        <v/>
      </c>
      <c r="AH196" s="125" t="str">
        <f t="shared" si="49"/>
        <v/>
      </c>
      <c r="AI196" s="125" t="str">
        <f t="shared" si="50"/>
        <v/>
      </c>
      <c r="AJ196" s="126" t="str">
        <f t="shared" si="51"/>
        <v/>
      </c>
      <c r="AK196" s="342">
        <f t="shared" ca="1" si="45"/>
        <v>16150.853740115352</v>
      </c>
      <c r="AL196" s="290"/>
      <c r="AM196" s="124" t="str">
        <f t="shared" si="52"/>
        <v/>
      </c>
      <c r="AN196" s="125">
        <f t="shared" ca="1" si="53"/>
        <v>21434.204337027812</v>
      </c>
      <c r="AO196" s="125" t="str">
        <f t="shared" si="54"/>
        <v/>
      </c>
      <c r="AP196" s="125" t="str">
        <f t="shared" si="54"/>
        <v/>
      </c>
      <c r="AQ196" s="125" t="str">
        <f t="shared" si="55"/>
        <v/>
      </c>
      <c r="AR196" s="125" t="str">
        <f t="shared" si="56"/>
        <v/>
      </c>
      <c r="AS196" s="131">
        <f t="shared" ca="1" si="57"/>
        <v>21434.204337027812</v>
      </c>
      <c r="AT196" s="290"/>
    </row>
    <row r="197" spans="1:46" x14ac:dyDescent="0.35">
      <c r="A197" s="290"/>
      <c r="B197" s="102" t="s">
        <v>1861</v>
      </c>
      <c r="C197" s="444" t="e">
        <v>#N/A</v>
      </c>
      <c r="D197" s="103" t="s">
        <v>901</v>
      </c>
      <c r="E197" s="103"/>
      <c r="F197" s="103"/>
      <c r="G197" s="103" t="s">
        <v>119</v>
      </c>
      <c r="H197" s="427">
        <v>225</v>
      </c>
      <c r="I197" s="103"/>
      <c r="J197" s="116" t="s">
        <v>1110</v>
      </c>
      <c r="K197" s="104"/>
      <c r="L197" s="415">
        <v>43.535699999999999</v>
      </c>
      <c r="M197" s="138" t="str">
        <f t="shared" si="58"/>
        <v/>
      </c>
      <c r="N197" s="139">
        <f t="shared" si="59"/>
        <v>0</v>
      </c>
      <c r="O197" s="140">
        <f t="shared" si="60"/>
        <v>626.02776475949361</v>
      </c>
      <c r="P197" s="337">
        <f t="shared" si="61"/>
        <v>27254.556958239886</v>
      </c>
      <c r="Q197" s="109">
        <v>1</v>
      </c>
      <c r="R197" s="143">
        <f t="shared" si="62"/>
        <v>27254.556958239886</v>
      </c>
      <c r="S197" s="111">
        <v>0.13</v>
      </c>
      <c r="T197" s="139">
        <f t="shared" si="63"/>
        <v>30797.649362811069</v>
      </c>
      <c r="U197" s="113"/>
      <c r="V197" s="147">
        <f t="shared" si="64"/>
        <v>30797.649362811069</v>
      </c>
      <c r="W197" s="413"/>
      <c r="X197" s="412"/>
      <c r="Y197" s="116" t="s">
        <v>115</v>
      </c>
      <c r="Z197" s="116"/>
      <c r="AA197" s="116"/>
      <c r="AB197" s="116"/>
      <c r="AC197" s="117"/>
      <c r="AD197" s="296"/>
      <c r="AE197" s="124" t="str">
        <f t="shared" si="46"/>
        <v/>
      </c>
      <c r="AF197" s="125">
        <f t="shared" ca="1" si="47"/>
        <v>16150.853740115352</v>
      </c>
      <c r="AG197" s="125" t="str">
        <f t="shared" si="48"/>
        <v/>
      </c>
      <c r="AH197" s="125" t="str">
        <f t="shared" si="49"/>
        <v/>
      </c>
      <c r="AI197" s="125" t="str">
        <f t="shared" si="50"/>
        <v/>
      </c>
      <c r="AJ197" s="126" t="str">
        <f t="shared" si="51"/>
        <v/>
      </c>
      <c r="AK197" s="342">
        <f t="shared" ca="1" si="45"/>
        <v>16150.853740115352</v>
      </c>
      <c r="AL197" s="290"/>
      <c r="AM197" s="124" t="str">
        <f t="shared" si="52"/>
        <v/>
      </c>
      <c r="AN197" s="125">
        <f t="shared" ca="1" si="53"/>
        <v>30797.649362811069</v>
      </c>
      <c r="AO197" s="125" t="str">
        <f t="shared" si="54"/>
        <v/>
      </c>
      <c r="AP197" s="125" t="str">
        <f t="shared" si="54"/>
        <v/>
      </c>
      <c r="AQ197" s="125" t="str">
        <f t="shared" si="55"/>
        <v/>
      </c>
      <c r="AR197" s="125" t="str">
        <f t="shared" si="56"/>
        <v/>
      </c>
      <c r="AS197" s="131">
        <f t="shared" ca="1" si="57"/>
        <v>30797.649362811069</v>
      </c>
      <c r="AT197" s="290"/>
    </row>
    <row r="198" spans="1:46" x14ac:dyDescent="0.35">
      <c r="A198" s="290"/>
      <c r="B198" s="102" t="s">
        <v>1862</v>
      </c>
      <c r="C198" s="444" t="e">
        <v>#N/A</v>
      </c>
      <c r="D198" s="103" t="s">
        <v>901</v>
      </c>
      <c r="E198" s="103"/>
      <c r="F198" s="103"/>
      <c r="G198" s="103" t="s">
        <v>265</v>
      </c>
      <c r="H198" s="427">
        <v>300</v>
      </c>
      <c r="I198" s="103"/>
      <c r="J198" s="116" t="s">
        <v>2335</v>
      </c>
      <c r="K198" s="104"/>
      <c r="L198" s="415">
        <v>95.024500000000003</v>
      </c>
      <c r="M198" s="138" t="str">
        <f t="shared" si="58"/>
        <v/>
      </c>
      <c r="N198" s="139">
        <f t="shared" si="59"/>
        <v>0</v>
      </c>
      <c r="O198" s="140">
        <f t="shared" si="60"/>
        <v>761.42718187341757</v>
      </c>
      <c r="P198" s="337">
        <f t="shared" si="61"/>
        <v>72354.237243930576</v>
      </c>
      <c r="Q198" s="109">
        <v>1</v>
      </c>
      <c r="R198" s="143">
        <f t="shared" si="62"/>
        <v>72354.237243930576</v>
      </c>
      <c r="S198" s="111">
        <v>0.13</v>
      </c>
      <c r="T198" s="139">
        <f t="shared" si="63"/>
        <v>81760.288085641543</v>
      </c>
      <c r="U198" s="113"/>
      <c r="V198" s="147">
        <f t="shared" si="64"/>
        <v>81760.288085641543</v>
      </c>
      <c r="W198" s="413"/>
      <c r="X198" s="412"/>
      <c r="Y198" s="116" t="s">
        <v>115</v>
      </c>
      <c r="Z198" s="116"/>
      <c r="AA198" s="116"/>
      <c r="AB198" s="116"/>
      <c r="AC198" s="117"/>
      <c r="AD198" s="296"/>
      <c r="AE198" s="124" t="str">
        <f t="shared" si="46"/>
        <v/>
      </c>
      <c r="AF198" s="125">
        <f t="shared" ca="1" si="47"/>
        <v>16150.853740115352</v>
      </c>
      <c r="AG198" s="125" t="str">
        <f t="shared" si="48"/>
        <v/>
      </c>
      <c r="AH198" s="125" t="str">
        <f t="shared" si="49"/>
        <v/>
      </c>
      <c r="AI198" s="125" t="str">
        <f t="shared" si="50"/>
        <v/>
      </c>
      <c r="AJ198" s="126" t="str">
        <f t="shared" si="51"/>
        <v/>
      </c>
      <c r="AK198" s="342">
        <f t="shared" ca="1" si="45"/>
        <v>16150.853740115352</v>
      </c>
      <c r="AL198" s="290"/>
      <c r="AM198" s="124" t="str">
        <f t="shared" si="52"/>
        <v/>
      </c>
      <c r="AN198" s="125">
        <f t="shared" ca="1" si="53"/>
        <v>81760.288085641543</v>
      </c>
      <c r="AO198" s="125" t="str">
        <f t="shared" si="54"/>
        <v/>
      </c>
      <c r="AP198" s="125" t="str">
        <f t="shared" si="54"/>
        <v/>
      </c>
      <c r="AQ198" s="125" t="str">
        <f t="shared" si="55"/>
        <v/>
      </c>
      <c r="AR198" s="125" t="str">
        <f t="shared" si="56"/>
        <v/>
      </c>
      <c r="AS198" s="131">
        <f t="shared" ca="1" si="57"/>
        <v>81760.288085641543</v>
      </c>
      <c r="AT198" s="290"/>
    </row>
    <row r="199" spans="1:46" x14ac:dyDescent="0.35">
      <c r="A199" s="290"/>
      <c r="B199" s="102" t="s">
        <v>1863</v>
      </c>
      <c r="C199" s="444" t="e">
        <v>#N/A</v>
      </c>
      <c r="D199" s="103" t="s">
        <v>901</v>
      </c>
      <c r="E199" s="103"/>
      <c r="F199" s="103"/>
      <c r="G199" s="103" t="s">
        <v>265</v>
      </c>
      <c r="H199" s="427">
        <v>300</v>
      </c>
      <c r="I199" s="103"/>
      <c r="J199" s="116" t="s">
        <v>2335</v>
      </c>
      <c r="K199" s="104"/>
      <c r="L199" s="415">
        <v>88.916600000000003</v>
      </c>
      <c r="M199" s="138" t="str">
        <f t="shared" si="58"/>
        <v/>
      </c>
      <c r="N199" s="139">
        <f t="shared" si="59"/>
        <v>0</v>
      </c>
      <c r="O199" s="140">
        <f t="shared" si="60"/>
        <v>761.42718187341757</v>
      </c>
      <c r="P199" s="337">
        <f t="shared" si="61"/>
        <v>67703.516159765917</v>
      </c>
      <c r="Q199" s="109">
        <v>1</v>
      </c>
      <c r="R199" s="143">
        <f t="shared" si="62"/>
        <v>67703.516159765917</v>
      </c>
      <c r="S199" s="111">
        <v>0.13</v>
      </c>
      <c r="T199" s="139">
        <f t="shared" si="63"/>
        <v>76504.97326053548</v>
      </c>
      <c r="U199" s="113"/>
      <c r="V199" s="147">
        <f t="shared" si="64"/>
        <v>76504.97326053548</v>
      </c>
      <c r="W199" s="413"/>
      <c r="X199" s="412"/>
      <c r="Y199" s="116" t="s">
        <v>115</v>
      </c>
      <c r="Z199" s="116"/>
      <c r="AA199" s="116"/>
      <c r="AB199" s="116"/>
      <c r="AC199" s="117"/>
      <c r="AD199" s="296"/>
      <c r="AE199" s="124" t="str">
        <f t="shared" si="46"/>
        <v/>
      </c>
      <c r="AF199" s="125">
        <f t="shared" ca="1" si="47"/>
        <v>16150.853740115352</v>
      </c>
      <c r="AG199" s="125" t="str">
        <f t="shared" si="48"/>
        <v/>
      </c>
      <c r="AH199" s="125" t="str">
        <f t="shared" si="49"/>
        <v/>
      </c>
      <c r="AI199" s="125" t="str">
        <f t="shared" si="50"/>
        <v/>
      </c>
      <c r="AJ199" s="126" t="str">
        <f t="shared" si="51"/>
        <v/>
      </c>
      <c r="AK199" s="342">
        <f t="shared" ref="AK199:AK262" ca="1" si="65">SUM(AE199:AJ199)</f>
        <v>16150.853740115352</v>
      </c>
      <c r="AL199" s="290"/>
      <c r="AM199" s="124" t="str">
        <f t="shared" si="52"/>
        <v/>
      </c>
      <c r="AN199" s="125">
        <f t="shared" ca="1" si="53"/>
        <v>76504.97326053548</v>
      </c>
      <c r="AO199" s="125" t="str">
        <f t="shared" si="54"/>
        <v/>
      </c>
      <c r="AP199" s="125" t="str">
        <f t="shared" si="54"/>
        <v/>
      </c>
      <c r="AQ199" s="125" t="str">
        <f t="shared" si="55"/>
        <v/>
      </c>
      <c r="AR199" s="125" t="str">
        <f t="shared" si="56"/>
        <v/>
      </c>
      <c r="AS199" s="131">
        <f t="shared" ca="1" si="57"/>
        <v>76504.97326053548</v>
      </c>
      <c r="AT199" s="290"/>
    </row>
    <row r="200" spans="1:46" x14ac:dyDescent="0.35">
      <c r="A200" s="290"/>
      <c r="B200" s="102" t="s">
        <v>1864</v>
      </c>
      <c r="C200" s="444" t="e">
        <v>#N/A</v>
      </c>
      <c r="D200" s="103" t="s">
        <v>901</v>
      </c>
      <c r="E200" s="103"/>
      <c r="F200" s="103"/>
      <c r="G200" s="103" t="s">
        <v>265</v>
      </c>
      <c r="H200" s="427">
        <v>300</v>
      </c>
      <c r="I200" s="103"/>
      <c r="J200" s="116" t="s">
        <v>2335</v>
      </c>
      <c r="K200" s="104"/>
      <c r="L200" s="415">
        <v>88.640600000000006</v>
      </c>
      <c r="M200" s="138" t="str">
        <f t="shared" si="58"/>
        <v/>
      </c>
      <c r="N200" s="139">
        <f t="shared" si="59"/>
        <v>0</v>
      </c>
      <c r="O200" s="140">
        <f t="shared" si="60"/>
        <v>761.42718187341757</v>
      </c>
      <c r="P200" s="337">
        <f t="shared" si="61"/>
        <v>67493.362257568864</v>
      </c>
      <c r="Q200" s="109">
        <v>1</v>
      </c>
      <c r="R200" s="143">
        <f t="shared" si="62"/>
        <v>67493.362257568864</v>
      </c>
      <c r="S200" s="111">
        <v>0.13</v>
      </c>
      <c r="T200" s="139">
        <f t="shared" si="63"/>
        <v>76267.499351052815</v>
      </c>
      <c r="U200" s="113"/>
      <c r="V200" s="147">
        <f t="shared" si="64"/>
        <v>76267.499351052815</v>
      </c>
      <c r="W200" s="413"/>
      <c r="X200" s="412"/>
      <c r="Y200" s="116" t="s">
        <v>115</v>
      </c>
      <c r="Z200" s="116"/>
      <c r="AA200" s="116"/>
      <c r="AB200" s="116"/>
      <c r="AC200" s="117"/>
      <c r="AD200" s="296"/>
      <c r="AE200" s="124" t="str">
        <f t="shared" ref="AE200:AE263" si="66">IF(X200="","",AE$8)</f>
        <v/>
      </c>
      <c r="AF200" s="125">
        <f t="shared" ref="AF200:AF263" ca="1" si="67">IF(Y200="","",AF$8)</f>
        <v>16150.853740115352</v>
      </c>
      <c r="AG200" s="125" t="str">
        <f t="shared" ref="AG200:AG263" si="68">IF(Z200="","",AG$8)</f>
        <v/>
      </c>
      <c r="AH200" s="125" t="str">
        <f t="shared" ref="AH200:AH263" si="69">IF(AA200="","",AH$8)</f>
        <v/>
      </c>
      <c r="AI200" s="125" t="str">
        <f t="shared" ref="AI200:AI263" si="70">IF(AB200="","",AI$8)</f>
        <v/>
      </c>
      <c r="AJ200" s="126" t="str">
        <f t="shared" ref="AJ200:AJ263" si="71">IF(AC200="","",AJ$8)</f>
        <v/>
      </c>
      <c r="AK200" s="342">
        <f t="shared" ca="1" si="65"/>
        <v>16150.853740115352</v>
      </c>
      <c r="AL200" s="290"/>
      <c r="AM200" s="124" t="str">
        <f t="shared" ref="AM200:AM263" si="72">IF(X200="","",IFERROR(X200*$V200,$V200/$AK200*AE200))</f>
        <v/>
      </c>
      <c r="AN200" s="125">
        <f t="shared" ref="AN200:AN263" ca="1" si="73">IF(Y200="","",IFERROR(Y200*$V200,$V200/$AK200*AF200))</f>
        <v>76267.499351052815</v>
      </c>
      <c r="AO200" s="125" t="str">
        <f t="shared" ref="AO200:AP263" si="74">IF(Z200="","",IFERROR(Z200*$V200,$V200/$AK200*AG200))</f>
        <v/>
      </c>
      <c r="AP200" s="125" t="str">
        <f t="shared" si="74"/>
        <v/>
      </c>
      <c r="AQ200" s="125" t="str">
        <f t="shared" ref="AQ200:AQ263" si="75">IF(AB200="","",IFERROR(AB200*$V200,$V200/$AK200*AI200))</f>
        <v/>
      </c>
      <c r="AR200" s="125" t="str">
        <f t="shared" ref="AR200:AR263" si="76">IF(AC200="","",IFERROR(AC200*$V200,$V200/$AK200*AJ200))</f>
        <v/>
      </c>
      <c r="AS200" s="131">
        <f t="shared" ref="AS200:AS263" ca="1" si="77">SUM(AM200:AR200)</f>
        <v>76267.499351052815</v>
      </c>
      <c r="AT200" s="290"/>
    </row>
    <row r="201" spans="1:46" x14ac:dyDescent="0.35">
      <c r="A201" s="290"/>
      <c r="B201" s="102" t="s">
        <v>1865</v>
      </c>
      <c r="C201" s="444" t="e">
        <v>#N/A</v>
      </c>
      <c r="D201" s="103" t="s">
        <v>901</v>
      </c>
      <c r="E201" s="103"/>
      <c r="F201" s="103"/>
      <c r="G201" s="103" t="s">
        <v>265</v>
      </c>
      <c r="H201" s="427">
        <v>300</v>
      </c>
      <c r="I201" s="103"/>
      <c r="J201" s="116" t="s">
        <v>2335</v>
      </c>
      <c r="K201" s="104"/>
      <c r="L201" s="415">
        <v>100.258</v>
      </c>
      <c r="M201" s="138" t="str">
        <f t="shared" ref="M201:M264" si="78">IFERROR(VLOOKUP(I201,UR_N2,3,FALSE),"")</f>
        <v/>
      </c>
      <c r="N201" s="139">
        <f t="shared" ref="N201:N264" si="79">IFERROR(M201*K201,0)</f>
        <v>0</v>
      </c>
      <c r="O201" s="140">
        <f t="shared" si="60"/>
        <v>761.42718187341757</v>
      </c>
      <c r="P201" s="337">
        <f t="shared" si="61"/>
        <v>76339.166400265094</v>
      </c>
      <c r="Q201" s="109">
        <v>1</v>
      </c>
      <c r="R201" s="143">
        <f t="shared" si="62"/>
        <v>76339.166400265094</v>
      </c>
      <c r="S201" s="111">
        <v>0.13</v>
      </c>
      <c r="T201" s="139">
        <f t="shared" si="63"/>
        <v>86263.258032299549</v>
      </c>
      <c r="U201" s="113"/>
      <c r="V201" s="147">
        <f t="shared" si="64"/>
        <v>86263.258032299549</v>
      </c>
      <c r="W201" s="413"/>
      <c r="X201" s="412"/>
      <c r="Y201" s="116" t="s">
        <v>115</v>
      </c>
      <c r="Z201" s="116"/>
      <c r="AA201" s="116"/>
      <c r="AB201" s="116"/>
      <c r="AC201" s="117"/>
      <c r="AD201" s="296"/>
      <c r="AE201" s="124" t="str">
        <f t="shared" si="66"/>
        <v/>
      </c>
      <c r="AF201" s="125">
        <f t="shared" ca="1" si="67"/>
        <v>16150.853740115352</v>
      </c>
      <c r="AG201" s="125" t="str">
        <f t="shared" si="68"/>
        <v/>
      </c>
      <c r="AH201" s="125" t="str">
        <f t="shared" si="69"/>
        <v/>
      </c>
      <c r="AI201" s="125" t="str">
        <f t="shared" si="70"/>
        <v/>
      </c>
      <c r="AJ201" s="126" t="str">
        <f t="shared" si="71"/>
        <v/>
      </c>
      <c r="AK201" s="342">
        <f t="shared" ca="1" si="65"/>
        <v>16150.853740115352</v>
      </c>
      <c r="AL201" s="290"/>
      <c r="AM201" s="124" t="str">
        <f t="shared" si="72"/>
        <v/>
      </c>
      <c r="AN201" s="125">
        <f t="shared" ca="1" si="73"/>
        <v>86263.258032299549</v>
      </c>
      <c r="AO201" s="125" t="str">
        <f t="shared" si="74"/>
        <v/>
      </c>
      <c r="AP201" s="125" t="str">
        <f t="shared" si="74"/>
        <v/>
      </c>
      <c r="AQ201" s="125" t="str">
        <f t="shared" si="75"/>
        <v/>
      </c>
      <c r="AR201" s="125" t="str">
        <f t="shared" si="76"/>
        <v/>
      </c>
      <c r="AS201" s="131">
        <f t="shared" ca="1" si="77"/>
        <v>86263.258032299549</v>
      </c>
      <c r="AT201" s="290"/>
    </row>
    <row r="202" spans="1:46" x14ac:dyDescent="0.35">
      <c r="A202" s="290"/>
      <c r="B202" s="102" t="s">
        <v>1866</v>
      </c>
      <c r="C202" s="444" t="e">
        <v>#N/A</v>
      </c>
      <c r="D202" s="103" t="s">
        <v>901</v>
      </c>
      <c r="E202" s="103"/>
      <c r="F202" s="103"/>
      <c r="G202" s="103" t="s">
        <v>265</v>
      </c>
      <c r="H202" s="427">
        <v>300</v>
      </c>
      <c r="I202" s="103"/>
      <c r="J202" s="116" t="s">
        <v>2335</v>
      </c>
      <c r="K202" s="104"/>
      <c r="L202" s="415">
        <v>97.703299999999999</v>
      </c>
      <c r="M202" s="138" t="str">
        <f t="shared" si="78"/>
        <v/>
      </c>
      <c r="N202" s="139">
        <f t="shared" si="79"/>
        <v>0</v>
      </c>
      <c r="O202" s="140">
        <f t="shared" si="60"/>
        <v>761.42718187341757</v>
      </c>
      <c r="P202" s="337">
        <f t="shared" si="61"/>
        <v>74393.948378733083</v>
      </c>
      <c r="Q202" s="109">
        <v>1</v>
      </c>
      <c r="R202" s="143">
        <f t="shared" si="62"/>
        <v>74393.948378733083</v>
      </c>
      <c r="S202" s="111">
        <v>0.13</v>
      </c>
      <c r="T202" s="139">
        <f t="shared" si="63"/>
        <v>84065.161667968379</v>
      </c>
      <c r="U202" s="113"/>
      <c r="V202" s="147">
        <f t="shared" si="64"/>
        <v>84065.161667968379</v>
      </c>
      <c r="W202" s="413"/>
      <c r="X202" s="412"/>
      <c r="Y202" s="116" t="s">
        <v>115</v>
      </c>
      <c r="Z202" s="116"/>
      <c r="AA202" s="116"/>
      <c r="AB202" s="116"/>
      <c r="AC202" s="117"/>
      <c r="AD202" s="296"/>
      <c r="AE202" s="124" t="str">
        <f t="shared" si="66"/>
        <v/>
      </c>
      <c r="AF202" s="125">
        <f t="shared" ca="1" si="67"/>
        <v>16150.853740115352</v>
      </c>
      <c r="AG202" s="125" t="str">
        <f t="shared" si="68"/>
        <v/>
      </c>
      <c r="AH202" s="125" t="str">
        <f t="shared" si="69"/>
        <v/>
      </c>
      <c r="AI202" s="125" t="str">
        <f t="shared" si="70"/>
        <v/>
      </c>
      <c r="AJ202" s="126" t="str">
        <f t="shared" si="71"/>
        <v/>
      </c>
      <c r="AK202" s="342">
        <f t="shared" ca="1" si="65"/>
        <v>16150.853740115352</v>
      </c>
      <c r="AL202" s="290"/>
      <c r="AM202" s="124" t="str">
        <f t="shared" si="72"/>
        <v/>
      </c>
      <c r="AN202" s="125">
        <f t="shared" ca="1" si="73"/>
        <v>84065.161667968379</v>
      </c>
      <c r="AO202" s="125" t="str">
        <f t="shared" si="74"/>
        <v/>
      </c>
      <c r="AP202" s="125" t="str">
        <f t="shared" si="74"/>
        <v/>
      </c>
      <c r="AQ202" s="125" t="str">
        <f t="shared" si="75"/>
        <v/>
      </c>
      <c r="AR202" s="125" t="str">
        <f t="shared" si="76"/>
        <v/>
      </c>
      <c r="AS202" s="131">
        <f t="shared" ca="1" si="77"/>
        <v>84065.161667968379</v>
      </c>
      <c r="AT202" s="290"/>
    </row>
    <row r="203" spans="1:46" x14ac:dyDescent="0.35">
      <c r="A203" s="290"/>
      <c r="B203" s="102" t="s">
        <v>1867</v>
      </c>
      <c r="C203" s="444" t="e">
        <v>#N/A</v>
      </c>
      <c r="D203" s="103" t="s">
        <v>901</v>
      </c>
      <c r="E203" s="103"/>
      <c r="F203" s="103"/>
      <c r="G203" s="103" t="s">
        <v>119</v>
      </c>
      <c r="H203" s="427">
        <v>225</v>
      </c>
      <c r="I203" s="103"/>
      <c r="J203" s="116" t="s">
        <v>1110</v>
      </c>
      <c r="K203" s="104"/>
      <c r="L203" s="415">
        <v>22.546099999999999</v>
      </c>
      <c r="M203" s="138" t="str">
        <f t="shared" si="78"/>
        <v/>
      </c>
      <c r="N203" s="139">
        <f t="shared" si="79"/>
        <v>0</v>
      </c>
      <c r="O203" s="140">
        <f t="shared" si="60"/>
        <v>626.02776475949361</v>
      </c>
      <c r="P203" s="337">
        <f t="shared" si="61"/>
        <v>14114.484587044019</v>
      </c>
      <c r="Q203" s="109">
        <v>1</v>
      </c>
      <c r="R203" s="143">
        <f t="shared" si="62"/>
        <v>14114.484587044019</v>
      </c>
      <c r="S203" s="111">
        <v>0.13</v>
      </c>
      <c r="T203" s="139">
        <f t="shared" si="63"/>
        <v>15949.367583359739</v>
      </c>
      <c r="U203" s="113"/>
      <c r="V203" s="147">
        <f t="shared" si="64"/>
        <v>15949.367583359739</v>
      </c>
      <c r="W203" s="413"/>
      <c r="X203" s="412"/>
      <c r="Y203" s="116" t="s">
        <v>115</v>
      </c>
      <c r="Z203" s="116"/>
      <c r="AA203" s="116"/>
      <c r="AB203" s="116"/>
      <c r="AC203" s="117"/>
      <c r="AD203" s="296"/>
      <c r="AE203" s="124" t="str">
        <f t="shared" si="66"/>
        <v/>
      </c>
      <c r="AF203" s="125">
        <f t="shared" ca="1" si="67"/>
        <v>16150.853740115352</v>
      </c>
      <c r="AG203" s="125" t="str">
        <f t="shared" si="68"/>
        <v/>
      </c>
      <c r="AH203" s="125" t="str">
        <f t="shared" si="69"/>
        <v/>
      </c>
      <c r="AI203" s="125" t="str">
        <f t="shared" si="70"/>
        <v/>
      </c>
      <c r="AJ203" s="126" t="str">
        <f t="shared" si="71"/>
        <v/>
      </c>
      <c r="AK203" s="342">
        <f t="shared" ca="1" si="65"/>
        <v>16150.853740115352</v>
      </c>
      <c r="AL203" s="290"/>
      <c r="AM203" s="124" t="str">
        <f t="shared" si="72"/>
        <v/>
      </c>
      <c r="AN203" s="125">
        <f t="shared" ca="1" si="73"/>
        <v>15949.367583359739</v>
      </c>
      <c r="AO203" s="125" t="str">
        <f t="shared" si="74"/>
        <v/>
      </c>
      <c r="AP203" s="125" t="str">
        <f t="shared" si="74"/>
        <v/>
      </c>
      <c r="AQ203" s="125" t="str">
        <f t="shared" si="75"/>
        <v/>
      </c>
      <c r="AR203" s="125" t="str">
        <f t="shared" si="76"/>
        <v/>
      </c>
      <c r="AS203" s="131">
        <f t="shared" ca="1" si="77"/>
        <v>15949.367583359739</v>
      </c>
      <c r="AT203" s="290"/>
    </row>
    <row r="204" spans="1:46" x14ac:dyDescent="0.35">
      <c r="A204" s="290"/>
      <c r="B204" s="102" t="s">
        <v>1868</v>
      </c>
      <c r="C204" s="444" t="e">
        <v>#N/A</v>
      </c>
      <c r="D204" s="103" t="s">
        <v>901</v>
      </c>
      <c r="E204" s="103"/>
      <c r="F204" s="103"/>
      <c r="G204" s="103" t="s">
        <v>119</v>
      </c>
      <c r="H204" s="427">
        <v>225</v>
      </c>
      <c r="I204" s="103"/>
      <c r="J204" s="116" t="s">
        <v>1110</v>
      </c>
      <c r="K204" s="104"/>
      <c r="L204" s="415">
        <v>92.939700000000002</v>
      </c>
      <c r="M204" s="138" t="str">
        <f t="shared" si="78"/>
        <v/>
      </c>
      <c r="N204" s="139">
        <f t="shared" si="79"/>
        <v>0</v>
      </c>
      <c r="O204" s="140">
        <f t="shared" si="60"/>
        <v>626.02776475949361</v>
      </c>
      <c r="P204" s="337">
        <f t="shared" si="61"/>
        <v>58182.832648417912</v>
      </c>
      <c r="Q204" s="109">
        <v>1</v>
      </c>
      <c r="R204" s="143">
        <f t="shared" si="62"/>
        <v>58182.832648417912</v>
      </c>
      <c r="S204" s="111">
        <v>0.13</v>
      </c>
      <c r="T204" s="139">
        <f t="shared" si="63"/>
        <v>65746.600892712231</v>
      </c>
      <c r="U204" s="113"/>
      <c r="V204" s="147">
        <f t="shared" si="64"/>
        <v>65746.600892712231</v>
      </c>
      <c r="W204" s="413"/>
      <c r="X204" s="412"/>
      <c r="Y204" s="116" t="s">
        <v>115</v>
      </c>
      <c r="Z204" s="116"/>
      <c r="AA204" s="116"/>
      <c r="AB204" s="116"/>
      <c r="AC204" s="117"/>
      <c r="AD204" s="296"/>
      <c r="AE204" s="124" t="str">
        <f t="shared" si="66"/>
        <v/>
      </c>
      <c r="AF204" s="125">
        <f t="shared" ca="1" si="67"/>
        <v>16150.853740115352</v>
      </c>
      <c r="AG204" s="125" t="str">
        <f t="shared" si="68"/>
        <v/>
      </c>
      <c r="AH204" s="125" t="str">
        <f t="shared" si="69"/>
        <v/>
      </c>
      <c r="AI204" s="125" t="str">
        <f t="shared" si="70"/>
        <v/>
      </c>
      <c r="AJ204" s="126" t="str">
        <f t="shared" si="71"/>
        <v/>
      </c>
      <c r="AK204" s="342">
        <f t="shared" ca="1" si="65"/>
        <v>16150.853740115352</v>
      </c>
      <c r="AL204" s="290"/>
      <c r="AM204" s="124" t="str">
        <f t="shared" si="72"/>
        <v/>
      </c>
      <c r="AN204" s="125">
        <f t="shared" ca="1" si="73"/>
        <v>65746.600892712231</v>
      </c>
      <c r="AO204" s="125" t="str">
        <f t="shared" si="74"/>
        <v/>
      </c>
      <c r="AP204" s="125" t="str">
        <f t="shared" si="74"/>
        <v/>
      </c>
      <c r="AQ204" s="125" t="str">
        <f t="shared" si="75"/>
        <v/>
      </c>
      <c r="AR204" s="125" t="str">
        <f t="shared" si="76"/>
        <v/>
      </c>
      <c r="AS204" s="131">
        <f t="shared" ca="1" si="77"/>
        <v>65746.600892712231</v>
      </c>
      <c r="AT204" s="290"/>
    </row>
    <row r="205" spans="1:46" x14ac:dyDescent="0.35">
      <c r="A205" s="290"/>
      <c r="B205" s="102" t="s">
        <v>1869</v>
      </c>
      <c r="C205" s="444" t="e">
        <v>#N/A</v>
      </c>
      <c r="D205" s="103" t="s">
        <v>901</v>
      </c>
      <c r="E205" s="103"/>
      <c r="F205" s="103"/>
      <c r="G205" s="103" t="s">
        <v>119</v>
      </c>
      <c r="H205" s="427">
        <v>225</v>
      </c>
      <c r="I205" s="103"/>
      <c r="J205" s="116" t="s">
        <v>1110</v>
      </c>
      <c r="K205" s="104"/>
      <c r="L205" s="415">
        <v>62.566600000000001</v>
      </c>
      <c r="M205" s="138" t="str">
        <f t="shared" si="78"/>
        <v/>
      </c>
      <c r="N205" s="139">
        <f t="shared" si="79"/>
        <v>0</v>
      </c>
      <c r="O205" s="140">
        <f t="shared" si="60"/>
        <v>626.02776475949361</v>
      </c>
      <c r="P205" s="337">
        <f t="shared" si="61"/>
        <v>39168.428746601334</v>
      </c>
      <c r="Q205" s="109">
        <v>1</v>
      </c>
      <c r="R205" s="143">
        <f t="shared" si="62"/>
        <v>39168.428746601334</v>
      </c>
      <c r="S205" s="111">
        <v>0.13</v>
      </c>
      <c r="T205" s="139">
        <f t="shared" si="63"/>
        <v>44260.324483659504</v>
      </c>
      <c r="U205" s="113"/>
      <c r="V205" s="147">
        <f t="shared" si="64"/>
        <v>44260.324483659504</v>
      </c>
      <c r="W205" s="413"/>
      <c r="X205" s="412"/>
      <c r="Y205" s="116"/>
      <c r="Z205" s="116"/>
      <c r="AA205" s="116" t="s">
        <v>115</v>
      </c>
      <c r="AB205" s="116"/>
      <c r="AC205" s="117"/>
      <c r="AD205" s="296"/>
      <c r="AE205" s="124" t="str">
        <f t="shared" si="66"/>
        <v/>
      </c>
      <c r="AF205" s="125" t="str">
        <f t="shared" si="67"/>
        <v/>
      </c>
      <c r="AG205" s="125" t="str">
        <f t="shared" si="68"/>
        <v/>
      </c>
      <c r="AH205" s="125">
        <f t="shared" ca="1" si="69"/>
        <v>4804.0113505125973</v>
      </c>
      <c r="AI205" s="125" t="str">
        <f t="shared" si="70"/>
        <v/>
      </c>
      <c r="AJ205" s="126" t="str">
        <f t="shared" si="71"/>
        <v/>
      </c>
      <c r="AK205" s="342">
        <f t="shared" ca="1" si="65"/>
        <v>4804.0113505125973</v>
      </c>
      <c r="AL205" s="290"/>
      <c r="AM205" s="124" t="str">
        <f t="shared" si="72"/>
        <v/>
      </c>
      <c r="AN205" s="125" t="str">
        <f t="shared" si="73"/>
        <v/>
      </c>
      <c r="AO205" s="125" t="str">
        <f t="shared" si="74"/>
        <v/>
      </c>
      <c r="AP205" s="125">
        <f t="shared" ca="1" si="74"/>
        <v>44260.324483659511</v>
      </c>
      <c r="AQ205" s="125" t="str">
        <f t="shared" si="75"/>
        <v/>
      </c>
      <c r="AR205" s="125" t="str">
        <f t="shared" si="76"/>
        <v/>
      </c>
      <c r="AS205" s="131">
        <f t="shared" ca="1" si="77"/>
        <v>44260.324483659511</v>
      </c>
      <c r="AT205" s="290"/>
    </row>
    <row r="206" spans="1:46" x14ac:dyDescent="0.35">
      <c r="A206" s="290"/>
      <c r="B206" s="102" t="s">
        <v>1870</v>
      </c>
      <c r="C206" s="444" t="e">
        <v>#N/A</v>
      </c>
      <c r="D206" s="103" t="s">
        <v>901</v>
      </c>
      <c r="E206" s="103"/>
      <c r="F206" s="103"/>
      <c r="G206" s="103" t="s">
        <v>119</v>
      </c>
      <c r="H206" s="427">
        <v>225</v>
      </c>
      <c r="I206" s="103"/>
      <c r="J206" s="116" t="s">
        <v>1110</v>
      </c>
      <c r="K206" s="104"/>
      <c r="L206" s="415">
        <v>52.808</v>
      </c>
      <c r="M206" s="138" t="str">
        <f t="shared" si="78"/>
        <v/>
      </c>
      <c r="N206" s="139">
        <f t="shared" si="79"/>
        <v>0</v>
      </c>
      <c r="O206" s="140">
        <f t="shared" si="60"/>
        <v>626.02776475949361</v>
      </c>
      <c r="P206" s="337">
        <f t="shared" si="61"/>
        <v>33059.274201419335</v>
      </c>
      <c r="Q206" s="109">
        <v>1</v>
      </c>
      <c r="R206" s="143">
        <f t="shared" si="62"/>
        <v>33059.274201419335</v>
      </c>
      <c r="S206" s="111">
        <v>0.13</v>
      </c>
      <c r="T206" s="139">
        <f t="shared" si="63"/>
        <v>37356.979847603849</v>
      </c>
      <c r="U206" s="113"/>
      <c r="V206" s="147">
        <f t="shared" si="64"/>
        <v>37356.979847603849</v>
      </c>
      <c r="W206" s="413"/>
      <c r="X206" s="412"/>
      <c r="Y206" s="116"/>
      <c r="Z206" s="116"/>
      <c r="AA206" s="116" t="s">
        <v>115</v>
      </c>
      <c r="AB206" s="116"/>
      <c r="AC206" s="117"/>
      <c r="AD206" s="296"/>
      <c r="AE206" s="124" t="str">
        <f t="shared" si="66"/>
        <v/>
      </c>
      <c r="AF206" s="125" t="str">
        <f t="shared" si="67"/>
        <v/>
      </c>
      <c r="AG206" s="125" t="str">
        <f t="shared" si="68"/>
        <v/>
      </c>
      <c r="AH206" s="125">
        <f t="shared" ca="1" si="69"/>
        <v>4804.0113505125973</v>
      </c>
      <c r="AI206" s="125" t="str">
        <f t="shared" si="70"/>
        <v/>
      </c>
      <c r="AJ206" s="126" t="str">
        <f t="shared" si="71"/>
        <v/>
      </c>
      <c r="AK206" s="342">
        <f t="shared" ca="1" si="65"/>
        <v>4804.0113505125973</v>
      </c>
      <c r="AL206" s="290"/>
      <c r="AM206" s="124" t="str">
        <f t="shared" si="72"/>
        <v/>
      </c>
      <c r="AN206" s="125" t="str">
        <f t="shared" si="73"/>
        <v/>
      </c>
      <c r="AO206" s="125" t="str">
        <f t="shared" si="74"/>
        <v/>
      </c>
      <c r="AP206" s="125">
        <f t="shared" ca="1" si="74"/>
        <v>37356.979847603849</v>
      </c>
      <c r="AQ206" s="125" t="str">
        <f t="shared" si="75"/>
        <v/>
      </c>
      <c r="AR206" s="125" t="str">
        <f t="shared" si="76"/>
        <v/>
      </c>
      <c r="AS206" s="131">
        <f t="shared" ca="1" si="77"/>
        <v>37356.979847603849</v>
      </c>
      <c r="AT206" s="290"/>
    </row>
    <row r="207" spans="1:46" x14ac:dyDescent="0.35">
      <c r="A207" s="290"/>
      <c r="B207" s="102" t="s">
        <v>1871</v>
      </c>
      <c r="C207" s="444" t="e">
        <v>#N/A</v>
      </c>
      <c r="D207" s="103" t="s">
        <v>901</v>
      </c>
      <c r="E207" s="103"/>
      <c r="F207" s="103"/>
      <c r="G207" s="103" t="s">
        <v>119</v>
      </c>
      <c r="H207" s="427">
        <v>225</v>
      </c>
      <c r="I207" s="103"/>
      <c r="J207" s="116" t="s">
        <v>1110</v>
      </c>
      <c r="K207" s="104"/>
      <c r="L207" s="415">
        <v>69.217699999999994</v>
      </c>
      <c r="M207" s="138" t="str">
        <f t="shared" si="78"/>
        <v/>
      </c>
      <c r="N207" s="139">
        <f t="shared" si="79"/>
        <v>0</v>
      </c>
      <c r="O207" s="140">
        <f t="shared" si="60"/>
        <v>626.02776475949361</v>
      </c>
      <c r="P207" s="337">
        <f t="shared" si="61"/>
        <v>43332.202012793197</v>
      </c>
      <c r="Q207" s="109">
        <v>1</v>
      </c>
      <c r="R207" s="143">
        <f t="shared" si="62"/>
        <v>43332.202012793197</v>
      </c>
      <c r="S207" s="111">
        <v>0.13</v>
      </c>
      <c r="T207" s="139">
        <f t="shared" si="63"/>
        <v>48965.388274456309</v>
      </c>
      <c r="U207" s="113"/>
      <c r="V207" s="147">
        <f t="shared" si="64"/>
        <v>48965.388274456309</v>
      </c>
      <c r="W207" s="413"/>
      <c r="X207" s="412"/>
      <c r="Y207" s="116"/>
      <c r="Z207" s="116"/>
      <c r="AA207" s="116" t="s">
        <v>115</v>
      </c>
      <c r="AB207" s="116"/>
      <c r="AC207" s="117"/>
      <c r="AD207" s="296"/>
      <c r="AE207" s="124" t="str">
        <f t="shared" si="66"/>
        <v/>
      </c>
      <c r="AF207" s="125" t="str">
        <f t="shared" si="67"/>
        <v/>
      </c>
      <c r="AG207" s="125" t="str">
        <f t="shared" si="68"/>
        <v/>
      </c>
      <c r="AH207" s="125">
        <f t="shared" ca="1" si="69"/>
        <v>4804.0113505125973</v>
      </c>
      <c r="AI207" s="125" t="str">
        <f t="shared" si="70"/>
        <v/>
      </c>
      <c r="AJ207" s="126" t="str">
        <f t="shared" si="71"/>
        <v/>
      </c>
      <c r="AK207" s="342">
        <f t="shared" ca="1" si="65"/>
        <v>4804.0113505125973</v>
      </c>
      <c r="AL207" s="290"/>
      <c r="AM207" s="124" t="str">
        <f t="shared" si="72"/>
        <v/>
      </c>
      <c r="AN207" s="125" t="str">
        <f t="shared" si="73"/>
        <v/>
      </c>
      <c r="AO207" s="125" t="str">
        <f t="shared" si="74"/>
        <v/>
      </c>
      <c r="AP207" s="125">
        <f t="shared" ca="1" si="74"/>
        <v>48965.388274456309</v>
      </c>
      <c r="AQ207" s="125" t="str">
        <f t="shared" si="75"/>
        <v/>
      </c>
      <c r="AR207" s="125" t="str">
        <f t="shared" si="76"/>
        <v/>
      </c>
      <c r="AS207" s="131">
        <f t="shared" ca="1" si="77"/>
        <v>48965.388274456309</v>
      </c>
      <c r="AT207" s="290"/>
    </row>
    <row r="208" spans="1:46" x14ac:dyDescent="0.35">
      <c r="A208" s="290"/>
      <c r="B208" s="102" t="s">
        <v>1872</v>
      </c>
      <c r="C208" s="444" t="e">
        <v>#N/A</v>
      </c>
      <c r="D208" s="103" t="s">
        <v>901</v>
      </c>
      <c r="E208" s="103"/>
      <c r="F208" s="103"/>
      <c r="G208" s="103" t="s">
        <v>119</v>
      </c>
      <c r="H208" s="427">
        <v>225</v>
      </c>
      <c r="I208" s="103"/>
      <c r="J208" s="116" t="s">
        <v>1110</v>
      </c>
      <c r="K208" s="104"/>
      <c r="L208" s="415">
        <v>76.490300000000005</v>
      </c>
      <c r="M208" s="138" t="str">
        <f t="shared" si="78"/>
        <v/>
      </c>
      <c r="N208" s="139">
        <f t="shared" si="79"/>
        <v>0</v>
      </c>
      <c r="O208" s="140">
        <f t="shared" si="60"/>
        <v>626.02776475949361</v>
      </c>
      <c r="P208" s="337">
        <f t="shared" si="61"/>
        <v>47885.051534783095</v>
      </c>
      <c r="Q208" s="109">
        <v>1</v>
      </c>
      <c r="R208" s="143">
        <f t="shared" si="62"/>
        <v>47885.051534783095</v>
      </c>
      <c r="S208" s="111">
        <v>0.13</v>
      </c>
      <c r="T208" s="139">
        <f t="shared" si="63"/>
        <v>54110.108234304891</v>
      </c>
      <c r="U208" s="113"/>
      <c r="V208" s="147">
        <f t="shared" si="64"/>
        <v>54110.108234304891</v>
      </c>
      <c r="W208" s="413"/>
      <c r="X208" s="412"/>
      <c r="Y208" s="116"/>
      <c r="Z208" s="116"/>
      <c r="AA208" s="116" t="s">
        <v>115</v>
      </c>
      <c r="AB208" s="116"/>
      <c r="AC208" s="117"/>
      <c r="AD208" s="296"/>
      <c r="AE208" s="124" t="str">
        <f t="shared" si="66"/>
        <v/>
      </c>
      <c r="AF208" s="125" t="str">
        <f t="shared" si="67"/>
        <v/>
      </c>
      <c r="AG208" s="125" t="str">
        <f t="shared" si="68"/>
        <v/>
      </c>
      <c r="AH208" s="125">
        <f t="shared" ca="1" si="69"/>
        <v>4804.0113505125973</v>
      </c>
      <c r="AI208" s="125" t="str">
        <f t="shared" si="70"/>
        <v/>
      </c>
      <c r="AJ208" s="126" t="str">
        <f t="shared" si="71"/>
        <v/>
      </c>
      <c r="AK208" s="342">
        <f t="shared" ca="1" si="65"/>
        <v>4804.0113505125973</v>
      </c>
      <c r="AL208" s="290"/>
      <c r="AM208" s="124" t="str">
        <f t="shared" si="72"/>
        <v/>
      </c>
      <c r="AN208" s="125" t="str">
        <f t="shared" si="73"/>
        <v/>
      </c>
      <c r="AO208" s="125" t="str">
        <f t="shared" si="74"/>
        <v/>
      </c>
      <c r="AP208" s="125">
        <f t="shared" ca="1" si="74"/>
        <v>54110.108234304891</v>
      </c>
      <c r="AQ208" s="125" t="str">
        <f t="shared" si="75"/>
        <v/>
      </c>
      <c r="AR208" s="125" t="str">
        <f t="shared" si="76"/>
        <v/>
      </c>
      <c r="AS208" s="131">
        <f t="shared" ca="1" si="77"/>
        <v>54110.108234304891</v>
      </c>
      <c r="AT208" s="290"/>
    </row>
    <row r="209" spans="1:46" x14ac:dyDescent="0.35">
      <c r="A209" s="290"/>
      <c r="B209" s="102" t="s">
        <v>1873</v>
      </c>
      <c r="C209" s="444" t="e">
        <v>#N/A</v>
      </c>
      <c r="D209" s="103" t="s">
        <v>901</v>
      </c>
      <c r="E209" s="103"/>
      <c r="F209" s="103"/>
      <c r="G209" s="103" t="s">
        <v>119</v>
      </c>
      <c r="H209" s="427">
        <v>225</v>
      </c>
      <c r="I209" s="103"/>
      <c r="J209" s="116" t="s">
        <v>1110</v>
      </c>
      <c r="K209" s="104"/>
      <c r="L209" s="415">
        <v>78.452299999999994</v>
      </c>
      <c r="M209" s="138" t="str">
        <f t="shared" si="78"/>
        <v/>
      </c>
      <c r="N209" s="139">
        <f t="shared" si="79"/>
        <v>0</v>
      </c>
      <c r="O209" s="140">
        <f t="shared" si="60"/>
        <v>626.02776475949361</v>
      </c>
      <c r="P209" s="337">
        <f t="shared" si="61"/>
        <v>49113.318009241215</v>
      </c>
      <c r="Q209" s="109">
        <v>1</v>
      </c>
      <c r="R209" s="143">
        <f t="shared" si="62"/>
        <v>49113.318009241215</v>
      </c>
      <c r="S209" s="111">
        <v>0.13</v>
      </c>
      <c r="T209" s="139">
        <f t="shared" si="63"/>
        <v>55498.049350442569</v>
      </c>
      <c r="U209" s="113"/>
      <c r="V209" s="147">
        <f t="shared" si="64"/>
        <v>55498.049350442569</v>
      </c>
      <c r="W209" s="413"/>
      <c r="X209" s="412"/>
      <c r="Y209" s="116"/>
      <c r="Z209" s="116"/>
      <c r="AA209" s="116" t="s">
        <v>115</v>
      </c>
      <c r="AB209" s="116"/>
      <c r="AC209" s="117"/>
      <c r="AD209" s="296"/>
      <c r="AE209" s="124" t="str">
        <f t="shared" si="66"/>
        <v/>
      </c>
      <c r="AF209" s="125" t="str">
        <f t="shared" si="67"/>
        <v/>
      </c>
      <c r="AG209" s="125" t="str">
        <f t="shared" si="68"/>
        <v/>
      </c>
      <c r="AH209" s="125">
        <f t="shared" ca="1" si="69"/>
        <v>4804.0113505125973</v>
      </c>
      <c r="AI209" s="125" t="str">
        <f t="shared" si="70"/>
        <v/>
      </c>
      <c r="AJ209" s="126" t="str">
        <f t="shared" si="71"/>
        <v/>
      </c>
      <c r="AK209" s="342">
        <f t="shared" ca="1" si="65"/>
        <v>4804.0113505125973</v>
      </c>
      <c r="AL209" s="290"/>
      <c r="AM209" s="124" t="str">
        <f t="shared" si="72"/>
        <v/>
      </c>
      <c r="AN209" s="125" t="str">
        <f t="shared" si="73"/>
        <v/>
      </c>
      <c r="AO209" s="125" t="str">
        <f t="shared" si="74"/>
        <v/>
      </c>
      <c r="AP209" s="125">
        <f t="shared" ca="1" si="74"/>
        <v>55498.049350442576</v>
      </c>
      <c r="AQ209" s="125" t="str">
        <f t="shared" si="75"/>
        <v/>
      </c>
      <c r="AR209" s="125" t="str">
        <f t="shared" si="76"/>
        <v/>
      </c>
      <c r="AS209" s="131">
        <f t="shared" ca="1" si="77"/>
        <v>55498.049350442576</v>
      </c>
      <c r="AT209" s="290"/>
    </row>
    <row r="210" spans="1:46" x14ac:dyDescent="0.35">
      <c r="A210" s="290"/>
      <c r="B210" s="102" t="s">
        <v>1874</v>
      </c>
      <c r="C210" s="444" t="e">
        <v>#N/A</v>
      </c>
      <c r="D210" s="103" t="s">
        <v>901</v>
      </c>
      <c r="E210" s="103"/>
      <c r="F210" s="103"/>
      <c r="G210" s="103" t="s">
        <v>119</v>
      </c>
      <c r="H210" s="427">
        <v>225</v>
      </c>
      <c r="I210" s="103"/>
      <c r="J210" s="116" t="s">
        <v>1110</v>
      </c>
      <c r="K210" s="104"/>
      <c r="L210" s="415">
        <v>86.738600000000005</v>
      </c>
      <c r="M210" s="138" t="str">
        <f t="shared" si="78"/>
        <v/>
      </c>
      <c r="N210" s="139">
        <f t="shared" si="79"/>
        <v>0</v>
      </c>
      <c r="O210" s="140">
        <f t="shared" si="60"/>
        <v>626.02776475949361</v>
      </c>
      <c r="P210" s="337">
        <f t="shared" si="61"/>
        <v>54300.771876367813</v>
      </c>
      <c r="Q210" s="109">
        <v>1</v>
      </c>
      <c r="R210" s="143">
        <f t="shared" si="62"/>
        <v>54300.771876367813</v>
      </c>
      <c r="S210" s="111">
        <v>0.13</v>
      </c>
      <c r="T210" s="139">
        <f t="shared" si="63"/>
        <v>61359.87222029562</v>
      </c>
      <c r="U210" s="113"/>
      <c r="V210" s="147">
        <f t="shared" si="64"/>
        <v>61359.87222029562</v>
      </c>
      <c r="W210" s="413"/>
      <c r="X210" s="412"/>
      <c r="Y210" s="116"/>
      <c r="Z210" s="116"/>
      <c r="AA210" s="116" t="s">
        <v>115</v>
      </c>
      <c r="AB210" s="116"/>
      <c r="AC210" s="117"/>
      <c r="AD210" s="296"/>
      <c r="AE210" s="124" t="str">
        <f t="shared" si="66"/>
        <v/>
      </c>
      <c r="AF210" s="125" t="str">
        <f t="shared" si="67"/>
        <v/>
      </c>
      <c r="AG210" s="125" t="str">
        <f t="shared" si="68"/>
        <v/>
      </c>
      <c r="AH210" s="125">
        <f t="shared" ca="1" si="69"/>
        <v>4804.0113505125973</v>
      </c>
      <c r="AI210" s="125" t="str">
        <f t="shared" si="70"/>
        <v/>
      </c>
      <c r="AJ210" s="126" t="str">
        <f t="shared" si="71"/>
        <v/>
      </c>
      <c r="AK210" s="342">
        <f t="shared" ca="1" si="65"/>
        <v>4804.0113505125973</v>
      </c>
      <c r="AL210" s="290"/>
      <c r="AM210" s="124" t="str">
        <f t="shared" si="72"/>
        <v/>
      </c>
      <c r="AN210" s="125" t="str">
        <f t="shared" si="73"/>
        <v/>
      </c>
      <c r="AO210" s="125" t="str">
        <f t="shared" si="74"/>
        <v/>
      </c>
      <c r="AP210" s="125">
        <f t="shared" ca="1" si="74"/>
        <v>61359.87222029562</v>
      </c>
      <c r="AQ210" s="125" t="str">
        <f t="shared" si="75"/>
        <v/>
      </c>
      <c r="AR210" s="125" t="str">
        <f t="shared" si="76"/>
        <v/>
      </c>
      <c r="AS210" s="131">
        <f t="shared" ca="1" si="77"/>
        <v>61359.87222029562</v>
      </c>
      <c r="AT210" s="290"/>
    </row>
    <row r="211" spans="1:46" x14ac:dyDescent="0.35">
      <c r="A211" s="290"/>
      <c r="B211" s="102" t="s">
        <v>1875</v>
      </c>
      <c r="C211" s="444" t="e">
        <v>#N/A</v>
      </c>
      <c r="D211" s="103" t="s">
        <v>901</v>
      </c>
      <c r="E211" s="103"/>
      <c r="F211" s="103"/>
      <c r="G211" s="103" t="s">
        <v>119</v>
      </c>
      <c r="H211" s="427">
        <v>225</v>
      </c>
      <c r="I211" s="103"/>
      <c r="J211" s="116" t="s">
        <v>1110</v>
      </c>
      <c r="K211" s="104"/>
      <c r="L211" s="415">
        <v>69.206599999999995</v>
      </c>
      <c r="M211" s="138" t="str">
        <f t="shared" si="78"/>
        <v/>
      </c>
      <c r="N211" s="139">
        <f t="shared" si="79"/>
        <v>0</v>
      </c>
      <c r="O211" s="140">
        <f t="shared" si="60"/>
        <v>626.02776475949361</v>
      </c>
      <c r="P211" s="337">
        <f t="shared" si="61"/>
        <v>43325.253104604366</v>
      </c>
      <c r="Q211" s="109">
        <v>1</v>
      </c>
      <c r="R211" s="143">
        <f t="shared" si="62"/>
        <v>43325.253104604366</v>
      </c>
      <c r="S211" s="111">
        <v>0.13</v>
      </c>
      <c r="T211" s="139">
        <f t="shared" si="63"/>
        <v>48957.536008202929</v>
      </c>
      <c r="U211" s="113"/>
      <c r="V211" s="147">
        <f t="shared" si="64"/>
        <v>48957.536008202929</v>
      </c>
      <c r="W211" s="413"/>
      <c r="X211" s="412"/>
      <c r="Y211" s="116"/>
      <c r="Z211" s="116"/>
      <c r="AA211" s="116" t="s">
        <v>115</v>
      </c>
      <c r="AB211" s="116"/>
      <c r="AC211" s="117"/>
      <c r="AD211" s="296"/>
      <c r="AE211" s="124" t="str">
        <f t="shared" si="66"/>
        <v/>
      </c>
      <c r="AF211" s="125" t="str">
        <f t="shared" si="67"/>
        <v/>
      </c>
      <c r="AG211" s="125" t="str">
        <f t="shared" si="68"/>
        <v/>
      </c>
      <c r="AH211" s="125">
        <f t="shared" ca="1" si="69"/>
        <v>4804.0113505125973</v>
      </c>
      <c r="AI211" s="125" t="str">
        <f t="shared" si="70"/>
        <v/>
      </c>
      <c r="AJ211" s="126" t="str">
        <f t="shared" si="71"/>
        <v/>
      </c>
      <c r="AK211" s="342">
        <f t="shared" ca="1" si="65"/>
        <v>4804.0113505125973</v>
      </c>
      <c r="AL211" s="290"/>
      <c r="AM211" s="124" t="str">
        <f t="shared" si="72"/>
        <v/>
      </c>
      <c r="AN211" s="125" t="str">
        <f t="shared" si="73"/>
        <v/>
      </c>
      <c r="AO211" s="125" t="str">
        <f t="shared" si="74"/>
        <v/>
      </c>
      <c r="AP211" s="125">
        <f t="shared" ca="1" si="74"/>
        <v>48957.536008202929</v>
      </c>
      <c r="AQ211" s="125" t="str">
        <f t="shared" si="75"/>
        <v/>
      </c>
      <c r="AR211" s="125" t="str">
        <f t="shared" si="76"/>
        <v/>
      </c>
      <c r="AS211" s="131">
        <f t="shared" ca="1" si="77"/>
        <v>48957.536008202929</v>
      </c>
      <c r="AT211" s="290"/>
    </row>
    <row r="212" spans="1:46" x14ac:dyDescent="0.35">
      <c r="A212" s="290"/>
      <c r="B212" s="102" t="s">
        <v>1876</v>
      </c>
      <c r="C212" s="444" t="e">
        <v>#N/A</v>
      </c>
      <c r="D212" s="103" t="s">
        <v>901</v>
      </c>
      <c r="E212" s="103"/>
      <c r="F212" s="103"/>
      <c r="G212" s="103" t="s">
        <v>119</v>
      </c>
      <c r="H212" s="427">
        <v>225</v>
      </c>
      <c r="I212" s="103"/>
      <c r="J212" s="116" t="s">
        <v>1110</v>
      </c>
      <c r="K212" s="104"/>
      <c r="L212" s="415">
        <v>73.493600000000001</v>
      </c>
      <c r="M212" s="138" t="str">
        <f t="shared" si="78"/>
        <v/>
      </c>
      <c r="N212" s="139">
        <f t="shared" si="79"/>
        <v>0</v>
      </c>
      <c r="O212" s="140">
        <f t="shared" si="60"/>
        <v>626.02776475949361</v>
      </c>
      <c r="P212" s="337">
        <f t="shared" si="61"/>
        <v>46009.034132128319</v>
      </c>
      <c r="Q212" s="109">
        <v>1</v>
      </c>
      <c r="R212" s="143">
        <f t="shared" si="62"/>
        <v>46009.034132128319</v>
      </c>
      <c r="S212" s="111">
        <v>0.13</v>
      </c>
      <c r="T212" s="139">
        <f t="shared" si="63"/>
        <v>51990.208569304996</v>
      </c>
      <c r="U212" s="113"/>
      <c r="V212" s="147">
        <f t="shared" si="64"/>
        <v>51990.208569304996</v>
      </c>
      <c r="W212" s="413"/>
      <c r="X212" s="412"/>
      <c r="Y212" s="116"/>
      <c r="Z212" s="116"/>
      <c r="AA212" s="116" t="s">
        <v>115</v>
      </c>
      <c r="AB212" s="116"/>
      <c r="AC212" s="117"/>
      <c r="AD212" s="296"/>
      <c r="AE212" s="124" t="str">
        <f t="shared" si="66"/>
        <v/>
      </c>
      <c r="AF212" s="125" t="str">
        <f t="shared" si="67"/>
        <v/>
      </c>
      <c r="AG212" s="125" t="str">
        <f t="shared" si="68"/>
        <v/>
      </c>
      <c r="AH212" s="125">
        <f t="shared" ca="1" si="69"/>
        <v>4804.0113505125973</v>
      </c>
      <c r="AI212" s="125" t="str">
        <f t="shared" si="70"/>
        <v/>
      </c>
      <c r="AJ212" s="126" t="str">
        <f t="shared" si="71"/>
        <v/>
      </c>
      <c r="AK212" s="342">
        <f t="shared" ca="1" si="65"/>
        <v>4804.0113505125973</v>
      </c>
      <c r="AL212" s="290"/>
      <c r="AM212" s="124" t="str">
        <f t="shared" si="72"/>
        <v/>
      </c>
      <c r="AN212" s="125" t="str">
        <f t="shared" si="73"/>
        <v/>
      </c>
      <c r="AO212" s="125" t="str">
        <f t="shared" si="74"/>
        <v/>
      </c>
      <c r="AP212" s="125">
        <f t="shared" ca="1" si="74"/>
        <v>51990.208569304996</v>
      </c>
      <c r="AQ212" s="125" t="str">
        <f t="shared" si="75"/>
        <v/>
      </c>
      <c r="AR212" s="125" t="str">
        <f t="shared" si="76"/>
        <v/>
      </c>
      <c r="AS212" s="131">
        <f t="shared" ca="1" si="77"/>
        <v>51990.208569304996</v>
      </c>
      <c r="AT212" s="290"/>
    </row>
    <row r="213" spans="1:46" x14ac:dyDescent="0.35">
      <c r="A213" s="290"/>
      <c r="B213" s="102" t="s">
        <v>1877</v>
      </c>
      <c r="C213" s="444" t="e">
        <v>#N/A</v>
      </c>
      <c r="D213" s="103" t="s">
        <v>901</v>
      </c>
      <c r="E213" s="103"/>
      <c r="F213" s="103"/>
      <c r="G213" s="103" t="s">
        <v>119</v>
      </c>
      <c r="H213" s="427">
        <v>225</v>
      </c>
      <c r="I213" s="103"/>
      <c r="J213" s="116" t="s">
        <v>1110</v>
      </c>
      <c r="K213" s="104"/>
      <c r="L213" s="415">
        <v>17.840699999999998</v>
      </c>
      <c r="M213" s="138" t="str">
        <f t="shared" si="78"/>
        <v/>
      </c>
      <c r="N213" s="139">
        <f t="shared" si="79"/>
        <v>0</v>
      </c>
      <c r="O213" s="140">
        <f t="shared" si="60"/>
        <v>626.02776475949361</v>
      </c>
      <c r="P213" s="337">
        <f t="shared" si="61"/>
        <v>11168.773542744697</v>
      </c>
      <c r="Q213" s="109">
        <v>1</v>
      </c>
      <c r="R213" s="143">
        <f t="shared" si="62"/>
        <v>11168.773542744697</v>
      </c>
      <c r="S213" s="111">
        <v>0.13</v>
      </c>
      <c r="T213" s="139">
        <f t="shared" si="63"/>
        <v>12620.714103301507</v>
      </c>
      <c r="U213" s="113"/>
      <c r="V213" s="147">
        <f t="shared" si="64"/>
        <v>12620.714103301507</v>
      </c>
      <c r="W213" s="413"/>
      <c r="X213" s="412"/>
      <c r="Y213" s="116"/>
      <c r="Z213" s="116"/>
      <c r="AA213" s="116" t="s">
        <v>115</v>
      </c>
      <c r="AB213" s="116"/>
      <c r="AC213" s="117"/>
      <c r="AD213" s="296"/>
      <c r="AE213" s="124" t="str">
        <f t="shared" si="66"/>
        <v/>
      </c>
      <c r="AF213" s="125" t="str">
        <f t="shared" si="67"/>
        <v/>
      </c>
      <c r="AG213" s="125" t="str">
        <f t="shared" si="68"/>
        <v/>
      </c>
      <c r="AH213" s="125">
        <f t="shared" ca="1" si="69"/>
        <v>4804.0113505125973</v>
      </c>
      <c r="AI213" s="125" t="str">
        <f t="shared" si="70"/>
        <v/>
      </c>
      <c r="AJ213" s="126" t="str">
        <f t="shared" si="71"/>
        <v/>
      </c>
      <c r="AK213" s="342">
        <f t="shared" ca="1" si="65"/>
        <v>4804.0113505125973</v>
      </c>
      <c r="AL213" s="290"/>
      <c r="AM213" s="124" t="str">
        <f t="shared" si="72"/>
        <v/>
      </c>
      <c r="AN213" s="125" t="str">
        <f t="shared" si="73"/>
        <v/>
      </c>
      <c r="AO213" s="125" t="str">
        <f t="shared" si="74"/>
        <v/>
      </c>
      <c r="AP213" s="125">
        <f t="shared" ca="1" si="74"/>
        <v>12620.714103301507</v>
      </c>
      <c r="AQ213" s="125" t="str">
        <f t="shared" si="75"/>
        <v/>
      </c>
      <c r="AR213" s="125" t="str">
        <f t="shared" si="76"/>
        <v/>
      </c>
      <c r="AS213" s="131">
        <f t="shared" ca="1" si="77"/>
        <v>12620.714103301507</v>
      </c>
      <c r="AT213" s="290"/>
    </row>
    <row r="214" spans="1:46" x14ac:dyDescent="0.35">
      <c r="A214" s="290"/>
      <c r="B214" s="102" t="s">
        <v>1878</v>
      </c>
      <c r="C214" s="444" t="e">
        <v>#N/A</v>
      </c>
      <c r="D214" s="103" t="s">
        <v>901</v>
      </c>
      <c r="E214" s="103"/>
      <c r="F214" s="103"/>
      <c r="G214" s="103" t="s">
        <v>119</v>
      </c>
      <c r="H214" s="427">
        <v>225</v>
      </c>
      <c r="I214" s="103"/>
      <c r="J214" s="116" t="s">
        <v>1110</v>
      </c>
      <c r="K214" s="104"/>
      <c r="L214" s="415">
        <v>63.1999</v>
      </c>
      <c r="M214" s="138" t="str">
        <f t="shared" si="78"/>
        <v/>
      </c>
      <c r="N214" s="139">
        <f t="shared" si="79"/>
        <v>0</v>
      </c>
      <c r="O214" s="140">
        <f t="shared" si="60"/>
        <v>626.02776475949361</v>
      </c>
      <c r="P214" s="337">
        <f t="shared" si="61"/>
        <v>39564.892130023523</v>
      </c>
      <c r="Q214" s="109">
        <v>1</v>
      </c>
      <c r="R214" s="143">
        <f t="shared" si="62"/>
        <v>39564.892130023523</v>
      </c>
      <c r="S214" s="111">
        <v>0.13</v>
      </c>
      <c r="T214" s="139">
        <f t="shared" si="63"/>
        <v>44708.328106926579</v>
      </c>
      <c r="U214" s="113"/>
      <c r="V214" s="147">
        <f t="shared" si="64"/>
        <v>44708.328106926579</v>
      </c>
      <c r="W214" s="413"/>
      <c r="X214" s="412"/>
      <c r="Y214" s="116"/>
      <c r="Z214" s="116"/>
      <c r="AA214" s="116" t="s">
        <v>115</v>
      </c>
      <c r="AB214" s="116"/>
      <c r="AC214" s="117"/>
      <c r="AD214" s="296"/>
      <c r="AE214" s="124" t="str">
        <f t="shared" si="66"/>
        <v/>
      </c>
      <c r="AF214" s="125" t="str">
        <f t="shared" si="67"/>
        <v/>
      </c>
      <c r="AG214" s="125" t="str">
        <f t="shared" si="68"/>
        <v/>
      </c>
      <c r="AH214" s="125">
        <f t="shared" ca="1" si="69"/>
        <v>4804.0113505125973</v>
      </c>
      <c r="AI214" s="125" t="str">
        <f t="shared" si="70"/>
        <v/>
      </c>
      <c r="AJ214" s="126" t="str">
        <f t="shared" si="71"/>
        <v/>
      </c>
      <c r="AK214" s="342">
        <f t="shared" ca="1" si="65"/>
        <v>4804.0113505125973</v>
      </c>
      <c r="AL214" s="290"/>
      <c r="AM214" s="124" t="str">
        <f t="shared" si="72"/>
        <v/>
      </c>
      <c r="AN214" s="125" t="str">
        <f t="shared" si="73"/>
        <v/>
      </c>
      <c r="AO214" s="125" t="str">
        <f t="shared" si="74"/>
        <v/>
      </c>
      <c r="AP214" s="125">
        <f t="shared" ca="1" si="74"/>
        <v>44708.328106926579</v>
      </c>
      <c r="AQ214" s="125" t="str">
        <f t="shared" si="75"/>
        <v/>
      </c>
      <c r="AR214" s="125" t="str">
        <f t="shared" si="76"/>
        <v/>
      </c>
      <c r="AS214" s="131">
        <f t="shared" ca="1" si="77"/>
        <v>44708.328106926579</v>
      </c>
      <c r="AT214" s="290"/>
    </row>
    <row r="215" spans="1:46" x14ac:dyDescent="0.35">
      <c r="A215" s="290"/>
      <c r="B215" s="102" t="s">
        <v>1879</v>
      </c>
      <c r="C215" s="444" t="e">
        <v>#N/A</v>
      </c>
      <c r="D215" s="103" t="s">
        <v>901</v>
      </c>
      <c r="E215" s="103"/>
      <c r="F215" s="103"/>
      <c r="G215" s="103" t="s">
        <v>119</v>
      </c>
      <c r="H215" s="427">
        <v>225</v>
      </c>
      <c r="I215" s="103"/>
      <c r="J215" s="116" t="s">
        <v>1110</v>
      </c>
      <c r="K215" s="104"/>
      <c r="L215" s="415">
        <v>28.41</v>
      </c>
      <c r="M215" s="138" t="str">
        <f t="shared" si="78"/>
        <v/>
      </c>
      <c r="N215" s="139">
        <f t="shared" si="79"/>
        <v>0</v>
      </c>
      <c r="O215" s="140">
        <f t="shared" si="60"/>
        <v>626.02776475949361</v>
      </c>
      <c r="P215" s="337">
        <f t="shared" si="61"/>
        <v>17785.448796817214</v>
      </c>
      <c r="Q215" s="109">
        <v>1</v>
      </c>
      <c r="R215" s="143">
        <f t="shared" si="62"/>
        <v>17785.448796817214</v>
      </c>
      <c r="S215" s="111">
        <v>0.13</v>
      </c>
      <c r="T215" s="139">
        <f t="shared" si="63"/>
        <v>20097.557140403449</v>
      </c>
      <c r="U215" s="113"/>
      <c r="V215" s="147">
        <f t="shared" si="64"/>
        <v>20097.557140403449</v>
      </c>
      <c r="W215" s="413"/>
      <c r="X215" s="412"/>
      <c r="Y215" s="116"/>
      <c r="Z215" s="116"/>
      <c r="AA215" s="116" t="s">
        <v>115</v>
      </c>
      <c r="AB215" s="116"/>
      <c r="AC215" s="117"/>
      <c r="AD215" s="296"/>
      <c r="AE215" s="124" t="str">
        <f t="shared" si="66"/>
        <v/>
      </c>
      <c r="AF215" s="125" t="str">
        <f t="shared" si="67"/>
        <v/>
      </c>
      <c r="AG215" s="125" t="str">
        <f t="shared" si="68"/>
        <v/>
      </c>
      <c r="AH215" s="125">
        <f t="shared" ca="1" si="69"/>
        <v>4804.0113505125973</v>
      </c>
      <c r="AI215" s="125" t="str">
        <f t="shared" si="70"/>
        <v/>
      </c>
      <c r="AJ215" s="126" t="str">
        <f t="shared" si="71"/>
        <v/>
      </c>
      <c r="AK215" s="342">
        <f t="shared" ca="1" si="65"/>
        <v>4804.0113505125973</v>
      </c>
      <c r="AL215" s="290"/>
      <c r="AM215" s="124" t="str">
        <f t="shared" si="72"/>
        <v/>
      </c>
      <c r="AN215" s="125" t="str">
        <f t="shared" si="73"/>
        <v/>
      </c>
      <c r="AO215" s="125" t="str">
        <f t="shared" si="74"/>
        <v/>
      </c>
      <c r="AP215" s="125">
        <f t="shared" ca="1" si="74"/>
        <v>20097.557140403449</v>
      </c>
      <c r="AQ215" s="125" t="str">
        <f t="shared" si="75"/>
        <v/>
      </c>
      <c r="AR215" s="125" t="str">
        <f t="shared" si="76"/>
        <v/>
      </c>
      <c r="AS215" s="131">
        <f t="shared" ca="1" si="77"/>
        <v>20097.557140403449</v>
      </c>
      <c r="AT215" s="290"/>
    </row>
    <row r="216" spans="1:46" x14ac:dyDescent="0.35">
      <c r="A216" s="290"/>
      <c r="B216" s="102" t="s">
        <v>1880</v>
      </c>
      <c r="C216" s="444" t="e">
        <v>#N/A</v>
      </c>
      <c r="D216" s="103" t="s">
        <v>901</v>
      </c>
      <c r="E216" s="103"/>
      <c r="F216" s="103"/>
      <c r="G216" s="103" t="s">
        <v>119</v>
      </c>
      <c r="H216" s="427">
        <v>225</v>
      </c>
      <c r="I216" s="103"/>
      <c r="J216" s="116" t="s">
        <v>1110</v>
      </c>
      <c r="K216" s="104"/>
      <c r="L216" s="415">
        <v>95.316599999999994</v>
      </c>
      <c r="M216" s="138" t="str">
        <f t="shared" si="78"/>
        <v/>
      </c>
      <c r="N216" s="139">
        <f t="shared" si="79"/>
        <v>0</v>
      </c>
      <c r="O216" s="140">
        <f t="shared" si="60"/>
        <v>626.02776475949361</v>
      </c>
      <c r="P216" s="337">
        <f t="shared" si="61"/>
        <v>59670.838042474745</v>
      </c>
      <c r="Q216" s="109">
        <v>1</v>
      </c>
      <c r="R216" s="143">
        <f t="shared" si="62"/>
        <v>59670.838042474745</v>
      </c>
      <c r="S216" s="111">
        <v>0.13</v>
      </c>
      <c r="T216" s="139">
        <f t="shared" si="63"/>
        <v>67428.046987996451</v>
      </c>
      <c r="U216" s="113"/>
      <c r="V216" s="147">
        <f t="shared" si="64"/>
        <v>67428.046987996451</v>
      </c>
      <c r="W216" s="413"/>
      <c r="X216" s="412"/>
      <c r="Y216" s="116"/>
      <c r="Z216" s="116"/>
      <c r="AA216" s="116" t="s">
        <v>115</v>
      </c>
      <c r="AB216" s="116"/>
      <c r="AC216" s="117"/>
      <c r="AD216" s="296"/>
      <c r="AE216" s="124" t="str">
        <f t="shared" si="66"/>
        <v/>
      </c>
      <c r="AF216" s="125" t="str">
        <f t="shared" si="67"/>
        <v/>
      </c>
      <c r="AG216" s="125" t="str">
        <f t="shared" si="68"/>
        <v/>
      </c>
      <c r="AH216" s="125">
        <f t="shared" ca="1" si="69"/>
        <v>4804.0113505125973</v>
      </c>
      <c r="AI216" s="125" t="str">
        <f t="shared" si="70"/>
        <v/>
      </c>
      <c r="AJ216" s="126" t="str">
        <f t="shared" si="71"/>
        <v/>
      </c>
      <c r="AK216" s="342">
        <f t="shared" ca="1" si="65"/>
        <v>4804.0113505125973</v>
      </c>
      <c r="AL216" s="290"/>
      <c r="AM216" s="124" t="str">
        <f t="shared" si="72"/>
        <v/>
      </c>
      <c r="AN216" s="125" t="str">
        <f t="shared" si="73"/>
        <v/>
      </c>
      <c r="AO216" s="125" t="str">
        <f t="shared" si="74"/>
        <v/>
      </c>
      <c r="AP216" s="125">
        <f t="shared" ca="1" si="74"/>
        <v>67428.046987996451</v>
      </c>
      <c r="AQ216" s="125" t="str">
        <f t="shared" si="75"/>
        <v/>
      </c>
      <c r="AR216" s="125" t="str">
        <f t="shared" si="76"/>
        <v/>
      </c>
      <c r="AS216" s="131">
        <f t="shared" ca="1" si="77"/>
        <v>67428.046987996451</v>
      </c>
      <c r="AT216" s="290"/>
    </row>
    <row r="217" spans="1:46" x14ac:dyDescent="0.35">
      <c r="A217" s="290"/>
      <c r="B217" s="102" t="s">
        <v>1881</v>
      </c>
      <c r="C217" s="444" t="e">
        <v>#N/A</v>
      </c>
      <c r="D217" s="103" t="s">
        <v>901</v>
      </c>
      <c r="E217" s="103"/>
      <c r="F217" s="103"/>
      <c r="G217" s="103" t="s">
        <v>119</v>
      </c>
      <c r="H217" s="427">
        <v>225</v>
      </c>
      <c r="I217" s="103"/>
      <c r="J217" s="116" t="s">
        <v>1110</v>
      </c>
      <c r="K217" s="104"/>
      <c r="L217" s="415">
        <v>56.381999999999998</v>
      </c>
      <c r="M217" s="138" t="str">
        <f t="shared" si="78"/>
        <v/>
      </c>
      <c r="N217" s="139">
        <f t="shared" si="79"/>
        <v>0</v>
      </c>
      <c r="O217" s="140">
        <f t="shared" si="60"/>
        <v>626.02776475949361</v>
      </c>
      <c r="P217" s="337">
        <f t="shared" si="61"/>
        <v>35296.697432669767</v>
      </c>
      <c r="Q217" s="109">
        <v>1</v>
      </c>
      <c r="R217" s="143">
        <f t="shared" si="62"/>
        <v>35296.697432669767</v>
      </c>
      <c r="S217" s="111">
        <v>0.13</v>
      </c>
      <c r="T217" s="139">
        <f t="shared" si="63"/>
        <v>39885.268098916837</v>
      </c>
      <c r="U217" s="113"/>
      <c r="V217" s="147">
        <f t="shared" si="64"/>
        <v>39885.268098916837</v>
      </c>
      <c r="W217" s="413"/>
      <c r="X217" s="412"/>
      <c r="Y217" s="116"/>
      <c r="Z217" s="116"/>
      <c r="AA217" s="116" t="s">
        <v>115</v>
      </c>
      <c r="AB217" s="116"/>
      <c r="AC217" s="117"/>
      <c r="AD217" s="296"/>
      <c r="AE217" s="124" t="str">
        <f t="shared" si="66"/>
        <v/>
      </c>
      <c r="AF217" s="125" t="str">
        <f t="shared" si="67"/>
        <v/>
      </c>
      <c r="AG217" s="125" t="str">
        <f t="shared" si="68"/>
        <v/>
      </c>
      <c r="AH217" s="125">
        <f t="shared" ca="1" si="69"/>
        <v>4804.0113505125973</v>
      </c>
      <c r="AI217" s="125" t="str">
        <f t="shared" si="70"/>
        <v/>
      </c>
      <c r="AJ217" s="126" t="str">
        <f t="shared" si="71"/>
        <v/>
      </c>
      <c r="AK217" s="342">
        <f t="shared" ca="1" si="65"/>
        <v>4804.0113505125973</v>
      </c>
      <c r="AL217" s="290"/>
      <c r="AM217" s="124" t="str">
        <f t="shared" si="72"/>
        <v/>
      </c>
      <c r="AN217" s="125" t="str">
        <f t="shared" si="73"/>
        <v/>
      </c>
      <c r="AO217" s="125" t="str">
        <f t="shared" si="74"/>
        <v/>
      </c>
      <c r="AP217" s="125">
        <f t="shared" ca="1" si="74"/>
        <v>39885.268098916837</v>
      </c>
      <c r="AQ217" s="125" t="str">
        <f t="shared" si="75"/>
        <v/>
      </c>
      <c r="AR217" s="125" t="str">
        <f t="shared" si="76"/>
        <v/>
      </c>
      <c r="AS217" s="131">
        <f t="shared" ca="1" si="77"/>
        <v>39885.268098916837</v>
      </c>
      <c r="AT217" s="290"/>
    </row>
    <row r="218" spans="1:46" x14ac:dyDescent="0.35">
      <c r="A218" s="290"/>
      <c r="B218" s="102" t="s">
        <v>1882</v>
      </c>
      <c r="C218" s="444" t="e">
        <v>#N/A</v>
      </c>
      <c r="D218" s="103" t="s">
        <v>901</v>
      </c>
      <c r="E218" s="103"/>
      <c r="F218" s="103"/>
      <c r="G218" s="103" t="s">
        <v>119</v>
      </c>
      <c r="H218" s="427">
        <v>225</v>
      </c>
      <c r="I218" s="103"/>
      <c r="J218" s="116" t="s">
        <v>1110</v>
      </c>
      <c r="K218" s="104"/>
      <c r="L218" s="415">
        <v>61.733699999999999</v>
      </c>
      <c r="M218" s="138" t="str">
        <f t="shared" si="78"/>
        <v/>
      </c>
      <c r="N218" s="139">
        <f t="shared" si="79"/>
        <v>0</v>
      </c>
      <c r="O218" s="140">
        <f t="shared" si="60"/>
        <v>626.02776475949361</v>
      </c>
      <c r="P218" s="337">
        <f t="shared" si="61"/>
        <v>38647.010221333148</v>
      </c>
      <c r="Q218" s="109">
        <v>1</v>
      </c>
      <c r="R218" s="143">
        <f t="shared" si="62"/>
        <v>38647.010221333148</v>
      </c>
      <c r="S218" s="111">
        <v>0.13</v>
      </c>
      <c r="T218" s="139">
        <f t="shared" si="63"/>
        <v>43671.121550106451</v>
      </c>
      <c r="U218" s="113"/>
      <c r="V218" s="147">
        <f t="shared" si="64"/>
        <v>43671.121550106451</v>
      </c>
      <c r="W218" s="413"/>
      <c r="X218" s="412"/>
      <c r="Y218" s="116"/>
      <c r="Z218" s="116"/>
      <c r="AA218" s="116" t="s">
        <v>115</v>
      </c>
      <c r="AB218" s="116"/>
      <c r="AC218" s="117"/>
      <c r="AD218" s="296"/>
      <c r="AE218" s="124" t="str">
        <f t="shared" si="66"/>
        <v/>
      </c>
      <c r="AF218" s="125" t="str">
        <f t="shared" si="67"/>
        <v/>
      </c>
      <c r="AG218" s="125" t="str">
        <f t="shared" si="68"/>
        <v/>
      </c>
      <c r="AH218" s="125">
        <f t="shared" ca="1" si="69"/>
        <v>4804.0113505125973</v>
      </c>
      <c r="AI218" s="125" t="str">
        <f t="shared" si="70"/>
        <v/>
      </c>
      <c r="AJ218" s="126" t="str">
        <f t="shared" si="71"/>
        <v/>
      </c>
      <c r="AK218" s="342">
        <f t="shared" ca="1" si="65"/>
        <v>4804.0113505125973</v>
      </c>
      <c r="AL218" s="290"/>
      <c r="AM218" s="124" t="str">
        <f t="shared" si="72"/>
        <v/>
      </c>
      <c r="AN218" s="125" t="str">
        <f t="shared" si="73"/>
        <v/>
      </c>
      <c r="AO218" s="125" t="str">
        <f t="shared" si="74"/>
        <v/>
      </c>
      <c r="AP218" s="125">
        <f t="shared" ca="1" si="74"/>
        <v>43671.121550106451</v>
      </c>
      <c r="AQ218" s="125" t="str">
        <f t="shared" si="75"/>
        <v/>
      </c>
      <c r="AR218" s="125" t="str">
        <f t="shared" si="76"/>
        <v/>
      </c>
      <c r="AS218" s="131">
        <f t="shared" ca="1" si="77"/>
        <v>43671.121550106451</v>
      </c>
      <c r="AT218" s="290"/>
    </row>
    <row r="219" spans="1:46" x14ac:dyDescent="0.35">
      <c r="A219" s="290"/>
      <c r="B219" s="102" t="s">
        <v>1883</v>
      </c>
      <c r="C219" s="444" t="e">
        <v>#N/A</v>
      </c>
      <c r="D219" s="103" t="s">
        <v>901</v>
      </c>
      <c r="E219" s="103"/>
      <c r="F219" s="103"/>
      <c r="G219" s="103" t="s">
        <v>119</v>
      </c>
      <c r="H219" s="427">
        <v>225</v>
      </c>
      <c r="I219" s="103"/>
      <c r="J219" s="116" t="s">
        <v>1110</v>
      </c>
      <c r="K219" s="104"/>
      <c r="L219" s="415">
        <v>56.064399999999999</v>
      </c>
      <c r="M219" s="138" t="str">
        <f t="shared" si="78"/>
        <v/>
      </c>
      <c r="N219" s="139">
        <f t="shared" si="79"/>
        <v>0</v>
      </c>
      <c r="O219" s="140">
        <f t="shared" si="60"/>
        <v>626.02776475949361</v>
      </c>
      <c r="P219" s="337">
        <f t="shared" si="61"/>
        <v>35097.871014582153</v>
      </c>
      <c r="Q219" s="109">
        <v>1</v>
      </c>
      <c r="R219" s="143">
        <f t="shared" si="62"/>
        <v>35097.871014582153</v>
      </c>
      <c r="S219" s="111">
        <v>0.13</v>
      </c>
      <c r="T219" s="139">
        <f t="shared" si="63"/>
        <v>39660.594246477827</v>
      </c>
      <c r="U219" s="113"/>
      <c r="V219" s="147">
        <f t="shared" si="64"/>
        <v>39660.594246477827</v>
      </c>
      <c r="W219" s="413"/>
      <c r="X219" s="412"/>
      <c r="Y219" s="116"/>
      <c r="Z219" s="116"/>
      <c r="AA219" s="116" t="s">
        <v>115</v>
      </c>
      <c r="AB219" s="116"/>
      <c r="AC219" s="117"/>
      <c r="AD219" s="296"/>
      <c r="AE219" s="124" t="str">
        <f t="shared" si="66"/>
        <v/>
      </c>
      <c r="AF219" s="125" t="str">
        <f t="shared" si="67"/>
        <v/>
      </c>
      <c r="AG219" s="125" t="str">
        <f t="shared" si="68"/>
        <v/>
      </c>
      <c r="AH219" s="125">
        <f t="shared" ca="1" si="69"/>
        <v>4804.0113505125973</v>
      </c>
      <c r="AI219" s="125" t="str">
        <f t="shared" si="70"/>
        <v/>
      </c>
      <c r="AJ219" s="126" t="str">
        <f t="shared" si="71"/>
        <v/>
      </c>
      <c r="AK219" s="342">
        <f t="shared" ca="1" si="65"/>
        <v>4804.0113505125973</v>
      </c>
      <c r="AL219" s="290"/>
      <c r="AM219" s="124" t="str">
        <f t="shared" si="72"/>
        <v/>
      </c>
      <c r="AN219" s="125" t="str">
        <f t="shared" si="73"/>
        <v/>
      </c>
      <c r="AO219" s="125" t="str">
        <f t="shared" si="74"/>
        <v/>
      </c>
      <c r="AP219" s="125">
        <f t="shared" ca="1" si="74"/>
        <v>39660.594246477827</v>
      </c>
      <c r="AQ219" s="125" t="str">
        <f t="shared" si="75"/>
        <v/>
      </c>
      <c r="AR219" s="125" t="str">
        <f t="shared" si="76"/>
        <v/>
      </c>
      <c r="AS219" s="131">
        <f t="shared" ca="1" si="77"/>
        <v>39660.594246477827</v>
      </c>
      <c r="AT219" s="290"/>
    </row>
    <row r="220" spans="1:46" x14ac:dyDescent="0.35">
      <c r="A220" s="290"/>
      <c r="B220" s="102" t="s">
        <v>1884</v>
      </c>
      <c r="C220" s="444" t="e">
        <v>#N/A</v>
      </c>
      <c r="D220" s="103" t="s">
        <v>901</v>
      </c>
      <c r="E220" s="103"/>
      <c r="F220" s="103"/>
      <c r="G220" s="103" t="s">
        <v>119</v>
      </c>
      <c r="H220" s="427">
        <v>225</v>
      </c>
      <c r="I220" s="103"/>
      <c r="J220" s="116" t="s">
        <v>1110</v>
      </c>
      <c r="K220" s="104"/>
      <c r="L220" s="415">
        <v>61.3889</v>
      </c>
      <c r="M220" s="138" t="str">
        <f t="shared" si="78"/>
        <v/>
      </c>
      <c r="N220" s="139">
        <f t="shared" si="79"/>
        <v>0</v>
      </c>
      <c r="O220" s="140">
        <f t="shared" si="60"/>
        <v>626.02776475949361</v>
      </c>
      <c r="P220" s="337">
        <f t="shared" si="61"/>
        <v>38431.15584804408</v>
      </c>
      <c r="Q220" s="109">
        <v>1</v>
      </c>
      <c r="R220" s="143">
        <f t="shared" si="62"/>
        <v>38431.15584804408</v>
      </c>
      <c r="S220" s="111">
        <v>0.13</v>
      </c>
      <c r="T220" s="139">
        <f t="shared" si="63"/>
        <v>43427.206108289807</v>
      </c>
      <c r="U220" s="113"/>
      <c r="V220" s="147">
        <f t="shared" si="64"/>
        <v>43427.206108289807</v>
      </c>
      <c r="W220" s="413"/>
      <c r="X220" s="412"/>
      <c r="Y220" s="116"/>
      <c r="Z220" s="116"/>
      <c r="AA220" s="116" t="s">
        <v>115</v>
      </c>
      <c r="AB220" s="116"/>
      <c r="AC220" s="117"/>
      <c r="AD220" s="296"/>
      <c r="AE220" s="124" t="str">
        <f t="shared" si="66"/>
        <v/>
      </c>
      <c r="AF220" s="125" t="str">
        <f t="shared" si="67"/>
        <v/>
      </c>
      <c r="AG220" s="125" t="str">
        <f t="shared" si="68"/>
        <v/>
      </c>
      <c r="AH220" s="125">
        <f t="shared" ca="1" si="69"/>
        <v>4804.0113505125973</v>
      </c>
      <c r="AI220" s="125" t="str">
        <f t="shared" si="70"/>
        <v/>
      </c>
      <c r="AJ220" s="126" t="str">
        <f t="shared" si="71"/>
        <v/>
      </c>
      <c r="AK220" s="342">
        <f t="shared" ca="1" si="65"/>
        <v>4804.0113505125973</v>
      </c>
      <c r="AL220" s="290"/>
      <c r="AM220" s="124" t="str">
        <f t="shared" si="72"/>
        <v/>
      </c>
      <c r="AN220" s="125" t="str">
        <f t="shared" si="73"/>
        <v/>
      </c>
      <c r="AO220" s="125" t="str">
        <f t="shared" si="74"/>
        <v/>
      </c>
      <c r="AP220" s="125">
        <f t="shared" ca="1" si="74"/>
        <v>43427.206108289807</v>
      </c>
      <c r="AQ220" s="125" t="str">
        <f t="shared" si="75"/>
        <v/>
      </c>
      <c r="AR220" s="125" t="str">
        <f t="shared" si="76"/>
        <v/>
      </c>
      <c r="AS220" s="131">
        <f t="shared" ca="1" si="77"/>
        <v>43427.206108289807</v>
      </c>
      <c r="AT220" s="290"/>
    </row>
    <row r="221" spans="1:46" x14ac:dyDescent="0.35">
      <c r="A221" s="290"/>
      <c r="B221" s="102" t="s">
        <v>1885</v>
      </c>
      <c r="C221" s="444" t="e">
        <v>#N/A</v>
      </c>
      <c r="D221" s="103" t="s">
        <v>901</v>
      </c>
      <c r="E221" s="103"/>
      <c r="F221" s="103"/>
      <c r="G221" s="103" t="s">
        <v>119</v>
      </c>
      <c r="H221" s="427">
        <v>225</v>
      </c>
      <c r="I221" s="103"/>
      <c r="J221" s="116" t="s">
        <v>1110</v>
      </c>
      <c r="K221" s="104"/>
      <c r="L221" s="415">
        <v>69.470699999999994</v>
      </c>
      <c r="M221" s="138" t="str">
        <f t="shared" si="78"/>
        <v/>
      </c>
      <c r="N221" s="139">
        <f t="shared" si="79"/>
        <v>0</v>
      </c>
      <c r="O221" s="140">
        <f t="shared" si="60"/>
        <v>626.02776475949361</v>
      </c>
      <c r="P221" s="337">
        <f t="shared" si="61"/>
        <v>43490.58703727735</v>
      </c>
      <c r="Q221" s="109">
        <v>1</v>
      </c>
      <c r="R221" s="143">
        <f t="shared" si="62"/>
        <v>43490.58703727735</v>
      </c>
      <c r="S221" s="111">
        <v>0.13</v>
      </c>
      <c r="T221" s="139">
        <f t="shared" si="63"/>
        <v>49144.363352123401</v>
      </c>
      <c r="U221" s="113"/>
      <c r="V221" s="147">
        <f t="shared" si="64"/>
        <v>49144.363352123401</v>
      </c>
      <c r="W221" s="413"/>
      <c r="X221" s="412"/>
      <c r="Y221" s="116"/>
      <c r="Z221" s="116"/>
      <c r="AA221" s="116" t="s">
        <v>115</v>
      </c>
      <c r="AB221" s="116"/>
      <c r="AC221" s="117"/>
      <c r="AD221" s="296"/>
      <c r="AE221" s="124" t="str">
        <f t="shared" si="66"/>
        <v/>
      </c>
      <c r="AF221" s="125" t="str">
        <f t="shared" si="67"/>
        <v/>
      </c>
      <c r="AG221" s="125" t="str">
        <f t="shared" si="68"/>
        <v/>
      </c>
      <c r="AH221" s="125">
        <f t="shared" ca="1" si="69"/>
        <v>4804.0113505125973</v>
      </c>
      <c r="AI221" s="125" t="str">
        <f t="shared" si="70"/>
        <v/>
      </c>
      <c r="AJ221" s="126" t="str">
        <f t="shared" si="71"/>
        <v/>
      </c>
      <c r="AK221" s="342">
        <f t="shared" ca="1" si="65"/>
        <v>4804.0113505125973</v>
      </c>
      <c r="AL221" s="290"/>
      <c r="AM221" s="124" t="str">
        <f t="shared" si="72"/>
        <v/>
      </c>
      <c r="AN221" s="125" t="str">
        <f t="shared" si="73"/>
        <v/>
      </c>
      <c r="AO221" s="125" t="str">
        <f t="shared" si="74"/>
        <v/>
      </c>
      <c r="AP221" s="125">
        <f t="shared" ca="1" si="74"/>
        <v>49144.363352123401</v>
      </c>
      <c r="AQ221" s="125" t="str">
        <f t="shared" si="75"/>
        <v/>
      </c>
      <c r="AR221" s="125" t="str">
        <f t="shared" si="76"/>
        <v/>
      </c>
      <c r="AS221" s="131">
        <f t="shared" ca="1" si="77"/>
        <v>49144.363352123401</v>
      </c>
      <c r="AT221" s="290"/>
    </row>
    <row r="222" spans="1:46" x14ac:dyDescent="0.35">
      <c r="A222" s="290"/>
      <c r="B222" s="102" t="s">
        <v>1886</v>
      </c>
      <c r="C222" s="444" t="e">
        <v>#N/A</v>
      </c>
      <c r="D222" s="103" t="s">
        <v>901</v>
      </c>
      <c r="E222" s="103"/>
      <c r="F222" s="103"/>
      <c r="G222" s="103" t="s">
        <v>119</v>
      </c>
      <c r="H222" s="427">
        <v>225</v>
      </c>
      <c r="I222" s="103"/>
      <c r="J222" s="116" t="s">
        <v>1110</v>
      </c>
      <c r="K222" s="104"/>
      <c r="L222" s="415">
        <v>61.849400000000003</v>
      </c>
      <c r="M222" s="138" t="str">
        <f t="shared" si="78"/>
        <v/>
      </c>
      <c r="N222" s="139">
        <f t="shared" si="79"/>
        <v>0</v>
      </c>
      <c r="O222" s="140">
        <f t="shared" si="60"/>
        <v>626.02776475949361</v>
      </c>
      <c r="P222" s="337">
        <f t="shared" si="61"/>
        <v>38719.441633715825</v>
      </c>
      <c r="Q222" s="109">
        <v>1</v>
      </c>
      <c r="R222" s="143">
        <f t="shared" si="62"/>
        <v>38719.441633715825</v>
      </c>
      <c r="S222" s="111">
        <v>0.13</v>
      </c>
      <c r="T222" s="139">
        <f t="shared" si="63"/>
        <v>43752.969046098879</v>
      </c>
      <c r="U222" s="113"/>
      <c r="V222" s="147">
        <f t="shared" si="64"/>
        <v>43752.969046098879</v>
      </c>
      <c r="W222" s="413"/>
      <c r="X222" s="412"/>
      <c r="Y222" s="116"/>
      <c r="Z222" s="116"/>
      <c r="AA222" s="116" t="s">
        <v>115</v>
      </c>
      <c r="AB222" s="116"/>
      <c r="AC222" s="117"/>
      <c r="AD222" s="296"/>
      <c r="AE222" s="124" t="str">
        <f t="shared" si="66"/>
        <v/>
      </c>
      <c r="AF222" s="125" t="str">
        <f t="shared" si="67"/>
        <v/>
      </c>
      <c r="AG222" s="125" t="str">
        <f t="shared" si="68"/>
        <v/>
      </c>
      <c r="AH222" s="125">
        <f t="shared" ca="1" si="69"/>
        <v>4804.0113505125973</v>
      </c>
      <c r="AI222" s="125" t="str">
        <f t="shared" si="70"/>
        <v/>
      </c>
      <c r="AJ222" s="126" t="str">
        <f t="shared" si="71"/>
        <v/>
      </c>
      <c r="AK222" s="342">
        <f t="shared" ca="1" si="65"/>
        <v>4804.0113505125973</v>
      </c>
      <c r="AL222" s="290"/>
      <c r="AM222" s="124" t="str">
        <f t="shared" si="72"/>
        <v/>
      </c>
      <c r="AN222" s="125" t="str">
        <f t="shared" si="73"/>
        <v/>
      </c>
      <c r="AO222" s="125" t="str">
        <f t="shared" si="74"/>
        <v/>
      </c>
      <c r="AP222" s="125">
        <f t="shared" ca="1" si="74"/>
        <v>43752.969046098879</v>
      </c>
      <c r="AQ222" s="125" t="str">
        <f t="shared" si="75"/>
        <v/>
      </c>
      <c r="AR222" s="125" t="str">
        <f t="shared" si="76"/>
        <v/>
      </c>
      <c r="AS222" s="131">
        <f t="shared" ca="1" si="77"/>
        <v>43752.969046098879</v>
      </c>
      <c r="AT222" s="290"/>
    </row>
    <row r="223" spans="1:46" x14ac:dyDescent="0.35">
      <c r="A223" s="290"/>
      <c r="B223" s="102" t="s">
        <v>1887</v>
      </c>
      <c r="C223" s="444" t="e">
        <v>#N/A</v>
      </c>
      <c r="D223" s="103" t="s">
        <v>901</v>
      </c>
      <c r="E223" s="103"/>
      <c r="F223" s="103"/>
      <c r="G223" s="103" t="s">
        <v>119</v>
      </c>
      <c r="H223" s="427">
        <v>225</v>
      </c>
      <c r="I223" s="103"/>
      <c r="J223" s="116" t="s">
        <v>1110</v>
      </c>
      <c r="K223" s="104"/>
      <c r="L223" s="415">
        <v>49.768300000000004</v>
      </c>
      <c r="M223" s="138" t="str">
        <f t="shared" si="78"/>
        <v/>
      </c>
      <c r="N223" s="139">
        <f t="shared" si="79"/>
        <v>0</v>
      </c>
      <c r="O223" s="140">
        <f t="shared" si="60"/>
        <v>626.02776475949361</v>
      </c>
      <c r="P223" s="337">
        <f t="shared" si="61"/>
        <v>31156.337604879907</v>
      </c>
      <c r="Q223" s="109">
        <v>1</v>
      </c>
      <c r="R223" s="143">
        <f t="shared" si="62"/>
        <v>31156.337604879907</v>
      </c>
      <c r="S223" s="111">
        <v>0.13</v>
      </c>
      <c r="T223" s="139">
        <f t="shared" si="63"/>
        <v>35206.661493514293</v>
      </c>
      <c r="U223" s="113"/>
      <c r="V223" s="147">
        <f t="shared" si="64"/>
        <v>35206.661493514293</v>
      </c>
      <c r="W223" s="413"/>
      <c r="X223" s="412"/>
      <c r="Y223" s="116"/>
      <c r="Z223" s="116"/>
      <c r="AA223" s="116" t="s">
        <v>115</v>
      </c>
      <c r="AB223" s="116"/>
      <c r="AC223" s="117"/>
      <c r="AD223" s="296"/>
      <c r="AE223" s="124" t="str">
        <f t="shared" si="66"/>
        <v/>
      </c>
      <c r="AF223" s="125" t="str">
        <f t="shared" si="67"/>
        <v/>
      </c>
      <c r="AG223" s="125" t="str">
        <f t="shared" si="68"/>
        <v/>
      </c>
      <c r="AH223" s="125">
        <f t="shared" ca="1" si="69"/>
        <v>4804.0113505125973</v>
      </c>
      <c r="AI223" s="125" t="str">
        <f t="shared" si="70"/>
        <v/>
      </c>
      <c r="AJ223" s="126" t="str">
        <f t="shared" si="71"/>
        <v/>
      </c>
      <c r="AK223" s="342">
        <f t="shared" ca="1" si="65"/>
        <v>4804.0113505125973</v>
      </c>
      <c r="AL223" s="290"/>
      <c r="AM223" s="124" t="str">
        <f t="shared" si="72"/>
        <v/>
      </c>
      <c r="AN223" s="125" t="str">
        <f t="shared" si="73"/>
        <v/>
      </c>
      <c r="AO223" s="125" t="str">
        <f t="shared" si="74"/>
        <v/>
      </c>
      <c r="AP223" s="125">
        <f t="shared" ca="1" si="74"/>
        <v>35206.661493514293</v>
      </c>
      <c r="AQ223" s="125" t="str">
        <f t="shared" si="75"/>
        <v/>
      </c>
      <c r="AR223" s="125" t="str">
        <f t="shared" si="76"/>
        <v/>
      </c>
      <c r="AS223" s="131">
        <f t="shared" ca="1" si="77"/>
        <v>35206.661493514293</v>
      </c>
      <c r="AT223" s="290"/>
    </row>
    <row r="224" spans="1:46" x14ac:dyDescent="0.35">
      <c r="A224" s="290"/>
      <c r="B224" s="102" t="s">
        <v>1888</v>
      </c>
      <c r="C224" s="444" t="e">
        <v>#N/A</v>
      </c>
      <c r="D224" s="103" t="s">
        <v>901</v>
      </c>
      <c r="E224" s="103"/>
      <c r="F224" s="103"/>
      <c r="G224" s="103" t="s">
        <v>119</v>
      </c>
      <c r="H224" s="427">
        <v>225</v>
      </c>
      <c r="I224" s="103"/>
      <c r="J224" s="116" t="s">
        <v>1110</v>
      </c>
      <c r="K224" s="104"/>
      <c r="L224" s="415">
        <v>72.223299999999995</v>
      </c>
      <c r="M224" s="138" t="str">
        <f t="shared" si="78"/>
        <v/>
      </c>
      <c r="N224" s="139">
        <f t="shared" si="79"/>
        <v>0</v>
      </c>
      <c r="O224" s="140">
        <f t="shared" si="60"/>
        <v>626.02776475949361</v>
      </c>
      <c r="P224" s="337">
        <f t="shared" si="61"/>
        <v>45213.79106255433</v>
      </c>
      <c r="Q224" s="109">
        <v>1</v>
      </c>
      <c r="R224" s="143">
        <f t="shared" si="62"/>
        <v>45213.79106255433</v>
      </c>
      <c r="S224" s="111">
        <v>0.13</v>
      </c>
      <c r="T224" s="139">
        <f t="shared" si="63"/>
        <v>51091.58390068639</v>
      </c>
      <c r="U224" s="113"/>
      <c r="V224" s="147">
        <f t="shared" si="64"/>
        <v>51091.58390068639</v>
      </c>
      <c r="W224" s="413"/>
      <c r="X224" s="412"/>
      <c r="Y224" s="116"/>
      <c r="Z224" s="116"/>
      <c r="AA224" s="116" t="s">
        <v>115</v>
      </c>
      <c r="AB224" s="116"/>
      <c r="AC224" s="117"/>
      <c r="AD224" s="296"/>
      <c r="AE224" s="124" t="str">
        <f t="shared" si="66"/>
        <v/>
      </c>
      <c r="AF224" s="125" t="str">
        <f t="shared" si="67"/>
        <v/>
      </c>
      <c r="AG224" s="125" t="str">
        <f t="shared" si="68"/>
        <v/>
      </c>
      <c r="AH224" s="125">
        <f t="shared" ca="1" si="69"/>
        <v>4804.0113505125973</v>
      </c>
      <c r="AI224" s="125" t="str">
        <f t="shared" si="70"/>
        <v/>
      </c>
      <c r="AJ224" s="126" t="str">
        <f t="shared" si="71"/>
        <v/>
      </c>
      <c r="AK224" s="342">
        <f t="shared" ca="1" si="65"/>
        <v>4804.0113505125973</v>
      </c>
      <c r="AL224" s="290"/>
      <c r="AM224" s="124" t="str">
        <f t="shared" si="72"/>
        <v/>
      </c>
      <c r="AN224" s="125" t="str">
        <f t="shared" si="73"/>
        <v/>
      </c>
      <c r="AO224" s="125" t="str">
        <f t="shared" si="74"/>
        <v/>
      </c>
      <c r="AP224" s="125">
        <f t="shared" ca="1" si="74"/>
        <v>51091.58390068639</v>
      </c>
      <c r="AQ224" s="125" t="str">
        <f t="shared" si="75"/>
        <v/>
      </c>
      <c r="AR224" s="125" t="str">
        <f t="shared" si="76"/>
        <v/>
      </c>
      <c r="AS224" s="131">
        <f t="shared" ca="1" si="77"/>
        <v>51091.58390068639</v>
      </c>
      <c r="AT224" s="290"/>
    </row>
    <row r="225" spans="1:46" x14ac:dyDescent="0.35">
      <c r="A225" s="290"/>
      <c r="B225" s="102" t="s">
        <v>1889</v>
      </c>
      <c r="C225" s="444" t="e">
        <v>#N/A</v>
      </c>
      <c r="D225" s="103" t="s">
        <v>901</v>
      </c>
      <c r="E225" s="103"/>
      <c r="F225" s="103"/>
      <c r="G225" s="103" t="s">
        <v>119</v>
      </c>
      <c r="H225" s="427">
        <v>225</v>
      </c>
      <c r="I225" s="103"/>
      <c r="J225" s="116" t="s">
        <v>1110</v>
      </c>
      <c r="K225" s="104"/>
      <c r="L225" s="415">
        <v>92.776499999999999</v>
      </c>
      <c r="M225" s="138" t="str">
        <f t="shared" si="78"/>
        <v/>
      </c>
      <c r="N225" s="139">
        <f t="shared" si="79"/>
        <v>0</v>
      </c>
      <c r="O225" s="140">
        <f t="shared" si="60"/>
        <v>626.02776475949361</v>
      </c>
      <c r="P225" s="337">
        <f t="shared" si="61"/>
        <v>58080.664917209157</v>
      </c>
      <c r="Q225" s="109">
        <v>1</v>
      </c>
      <c r="R225" s="143">
        <f t="shared" si="62"/>
        <v>58080.664917209157</v>
      </c>
      <c r="S225" s="111">
        <v>0.13</v>
      </c>
      <c r="T225" s="139">
        <f t="shared" si="63"/>
        <v>65631.151356446338</v>
      </c>
      <c r="U225" s="113"/>
      <c r="V225" s="147">
        <f t="shared" si="64"/>
        <v>65631.151356446338</v>
      </c>
      <c r="W225" s="413"/>
      <c r="X225" s="412"/>
      <c r="Y225" s="116"/>
      <c r="Z225" s="116"/>
      <c r="AA225" s="116" t="s">
        <v>115</v>
      </c>
      <c r="AB225" s="116"/>
      <c r="AC225" s="117"/>
      <c r="AD225" s="296"/>
      <c r="AE225" s="124" t="str">
        <f t="shared" si="66"/>
        <v/>
      </c>
      <c r="AF225" s="125" t="str">
        <f t="shared" si="67"/>
        <v/>
      </c>
      <c r="AG225" s="125" t="str">
        <f t="shared" si="68"/>
        <v/>
      </c>
      <c r="AH225" s="125">
        <f t="shared" ca="1" si="69"/>
        <v>4804.0113505125973</v>
      </c>
      <c r="AI225" s="125" t="str">
        <f t="shared" si="70"/>
        <v/>
      </c>
      <c r="AJ225" s="126" t="str">
        <f t="shared" si="71"/>
        <v/>
      </c>
      <c r="AK225" s="342">
        <f t="shared" ca="1" si="65"/>
        <v>4804.0113505125973</v>
      </c>
      <c r="AL225" s="290"/>
      <c r="AM225" s="124" t="str">
        <f t="shared" si="72"/>
        <v/>
      </c>
      <c r="AN225" s="125" t="str">
        <f t="shared" si="73"/>
        <v/>
      </c>
      <c r="AO225" s="125" t="str">
        <f t="shared" si="74"/>
        <v/>
      </c>
      <c r="AP225" s="125">
        <f t="shared" ca="1" si="74"/>
        <v>65631.151356446338</v>
      </c>
      <c r="AQ225" s="125" t="str">
        <f t="shared" si="75"/>
        <v/>
      </c>
      <c r="AR225" s="125" t="str">
        <f t="shared" si="76"/>
        <v/>
      </c>
      <c r="AS225" s="131">
        <f t="shared" ca="1" si="77"/>
        <v>65631.151356446338</v>
      </c>
      <c r="AT225" s="290"/>
    </row>
    <row r="226" spans="1:46" x14ac:dyDescent="0.35">
      <c r="A226" s="290"/>
      <c r="B226" s="102" t="s">
        <v>1890</v>
      </c>
      <c r="C226" s="444" t="e">
        <v>#N/A</v>
      </c>
      <c r="D226" s="103" t="s">
        <v>901</v>
      </c>
      <c r="E226" s="103"/>
      <c r="F226" s="103"/>
      <c r="G226" s="103" t="s">
        <v>119</v>
      </c>
      <c r="H226" s="427">
        <v>225</v>
      </c>
      <c r="I226" s="103"/>
      <c r="J226" s="116" t="s">
        <v>1110</v>
      </c>
      <c r="K226" s="104"/>
      <c r="L226" s="415">
        <v>81.463099999999997</v>
      </c>
      <c r="M226" s="138" t="str">
        <f t="shared" si="78"/>
        <v/>
      </c>
      <c r="N226" s="139">
        <f t="shared" si="79"/>
        <v>0</v>
      </c>
      <c r="O226" s="140">
        <f t="shared" si="60"/>
        <v>626.02776475949361</v>
      </c>
      <c r="P226" s="337">
        <f t="shared" si="61"/>
        <v>50998.162403379101</v>
      </c>
      <c r="Q226" s="109">
        <v>1</v>
      </c>
      <c r="R226" s="143">
        <f t="shared" si="62"/>
        <v>50998.162403379101</v>
      </c>
      <c r="S226" s="111">
        <v>0.13</v>
      </c>
      <c r="T226" s="139">
        <f t="shared" si="63"/>
        <v>57627.92351581838</v>
      </c>
      <c r="U226" s="113"/>
      <c r="V226" s="147">
        <f t="shared" si="64"/>
        <v>57627.92351581838</v>
      </c>
      <c r="W226" s="413"/>
      <c r="X226" s="412"/>
      <c r="Y226" s="116"/>
      <c r="Z226" s="116"/>
      <c r="AA226" s="116" t="s">
        <v>115</v>
      </c>
      <c r="AB226" s="116"/>
      <c r="AC226" s="117"/>
      <c r="AD226" s="296"/>
      <c r="AE226" s="124" t="str">
        <f t="shared" si="66"/>
        <v/>
      </c>
      <c r="AF226" s="125" t="str">
        <f t="shared" si="67"/>
        <v/>
      </c>
      <c r="AG226" s="125" t="str">
        <f t="shared" si="68"/>
        <v/>
      </c>
      <c r="AH226" s="125">
        <f t="shared" ca="1" si="69"/>
        <v>4804.0113505125973</v>
      </c>
      <c r="AI226" s="125" t="str">
        <f t="shared" si="70"/>
        <v/>
      </c>
      <c r="AJ226" s="126" t="str">
        <f t="shared" si="71"/>
        <v/>
      </c>
      <c r="AK226" s="342">
        <f t="shared" ca="1" si="65"/>
        <v>4804.0113505125973</v>
      </c>
      <c r="AL226" s="290"/>
      <c r="AM226" s="124" t="str">
        <f t="shared" si="72"/>
        <v/>
      </c>
      <c r="AN226" s="125" t="str">
        <f t="shared" si="73"/>
        <v/>
      </c>
      <c r="AO226" s="125" t="str">
        <f t="shared" si="74"/>
        <v/>
      </c>
      <c r="AP226" s="125">
        <f t="shared" ca="1" si="74"/>
        <v>57627.923515818373</v>
      </c>
      <c r="AQ226" s="125" t="str">
        <f t="shared" si="75"/>
        <v/>
      </c>
      <c r="AR226" s="125" t="str">
        <f t="shared" si="76"/>
        <v/>
      </c>
      <c r="AS226" s="131">
        <f t="shared" ca="1" si="77"/>
        <v>57627.923515818373</v>
      </c>
      <c r="AT226" s="290"/>
    </row>
    <row r="227" spans="1:46" x14ac:dyDescent="0.35">
      <c r="A227" s="290"/>
      <c r="B227" s="102" t="s">
        <v>1891</v>
      </c>
      <c r="C227" s="444" t="e">
        <v>#N/A</v>
      </c>
      <c r="D227" s="103" t="s">
        <v>901</v>
      </c>
      <c r="E227" s="103"/>
      <c r="F227" s="103"/>
      <c r="G227" s="103" t="s">
        <v>119</v>
      </c>
      <c r="H227" s="427">
        <v>225</v>
      </c>
      <c r="I227" s="103"/>
      <c r="J227" s="116" t="s">
        <v>1110</v>
      </c>
      <c r="K227" s="104"/>
      <c r="L227" s="415">
        <v>78.745099999999994</v>
      </c>
      <c r="M227" s="138" t="str">
        <f t="shared" si="78"/>
        <v/>
      </c>
      <c r="N227" s="139">
        <f t="shared" si="79"/>
        <v>0</v>
      </c>
      <c r="O227" s="140">
        <f t="shared" si="60"/>
        <v>626.02776475949361</v>
      </c>
      <c r="P227" s="337">
        <f t="shared" si="61"/>
        <v>49296.618938762796</v>
      </c>
      <c r="Q227" s="109">
        <v>1</v>
      </c>
      <c r="R227" s="143">
        <f t="shared" si="62"/>
        <v>49296.618938762796</v>
      </c>
      <c r="S227" s="111">
        <v>0.13</v>
      </c>
      <c r="T227" s="139">
        <f t="shared" si="63"/>
        <v>55705.179400801957</v>
      </c>
      <c r="U227" s="113"/>
      <c r="V227" s="147">
        <f t="shared" si="64"/>
        <v>55705.179400801957</v>
      </c>
      <c r="W227" s="413"/>
      <c r="X227" s="412"/>
      <c r="Y227" s="116"/>
      <c r="Z227" s="116"/>
      <c r="AA227" s="116" t="s">
        <v>115</v>
      </c>
      <c r="AB227" s="116"/>
      <c r="AC227" s="117"/>
      <c r="AD227" s="296"/>
      <c r="AE227" s="124" t="str">
        <f t="shared" si="66"/>
        <v/>
      </c>
      <c r="AF227" s="125" t="str">
        <f t="shared" si="67"/>
        <v/>
      </c>
      <c r="AG227" s="125" t="str">
        <f t="shared" si="68"/>
        <v/>
      </c>
      <c r="AH227" s="125">
        <f t="shared" ca="1" si="69"/>
        <v>4804.0113505125973</v>
      </c>
      <c r="AI227" s="125" t="str">
        <f t="shared" si="70"/>
        <v/>
      </c>
      <c r="AJ227" s="126" t="str">
        <f t="shared" si="71"/>
        <v/>
      </c>
      <c r="AK227" s="342">
        <f t="shared" ca="1" si="65"/>
        <v>4804.0113505125973</v>
      </c>
      <c r="AL227" s="290"/>
      <c r="AM227" s="124" t="str">
        <f t="shared" si="72"/>
        <v/>
      </c>
      <c r="AN227" s="125" t="str">
        <f t="shared" si="73"/>
        <v/>
      </c>
      <c r="AO227" s="125" t="str">
        <f t="shared" si="74"/>
        <v/>
      </c>
      <c r="AP227" s="125">
        <f t="shared" ca="1" si="74"/>
        <v>55705.179400801957</v>
      </c>
      <c r="AQ227" s="125" t="str">
        <f t="shared" si="75"/>
        <v/>
      </c>
      <c r="AR227" s="125" t="str">
        <f t="shared" si="76"/>
        <v/>
      </c>
      <c r="AS227" s="131">
        <f t="shared" ca="1" si="77"/>
        <v>55705.179400801957</v>
      </c>
      <c r="AT227" s="290"/>
    </row>
    <row r="228" spans="1:46" x14ac:dyDescent="0.35">
      <c r="A228" s="290"/>
      <c r="B228" s="102" t="s">
        <v>1892</v>
      </c>
      <c r="C228" s="444" t="e">
        <v>#N/A</v>
      </c>
      <c r="D228" s="103" t="s">
        <v>901</v>
      </c>
      <c r="E228" s="103"/>
      <c r="F228" s="103"/>
      <c r="G228" s="103" t="s">
        <v>119</v>
      </c>
      <c r="H228" s="427">
        <v>225</v>
      </c>
      <c r="I228" s="103"/>
      <c r="J228" s="116" t="s">
        <v>1110</v>
      </c>
      <c r="K228" s="104"/>
      <c r="L228" s="415">
        <v>70.242099999999994</v>
      </c>
      <c r="M228" s="138" t="str">
        <f t="shared" si="78"/>
        <v/>
      </c>
      <c r="N228" s="139">
        <f t="shared" si="79"/>
        <v>0</v>
      </c>
      <c r="O228" s="140">
        <f t="shared" si="60"/>
        <v>626.02776475949361</v>
      </c>
      <c r="P228" s="337">
        <f t="shared" si="61"/>
        <v>43973.504855012819</v>
      </c>
      <c r="Q228" s="109">
        <v>1</v>
      </c>
      <c r="R228" s="143">
        <f t="shared" si="62"/>
        <v>43973.504855012819</v>
      </c>
      <c r="S228" s="111">
        <v>0.13</v>
      </c>
      <c r="T228" s="139">
        <f t="shared" si="63"/>
        <v>49690.060486164482</v>
      </c>
      <c r="U228" s="113"/>
      <c r="V228" s="147">
        <f t="shared" si="64"/>
        <v>49690.060486164482</v>
      </c>
      <c r="W228" s="413"/>
      <c r="X228" s="412"/>
      <c r="Y228" s="116"/>
      <c r="Z228" s="116"/>
      <c r="AA228" s="116" t="s">
        <v>115</v>
      </c>
      <c r="AB228" s="116"/>
      <c r="AC228" s="117"/>
      <c r="AD228" s="296"/>
      <c r="AE228" s="124" t="str">
        <f t="shared" si="66"/>
        <v/>
      </c>
      <c r="AF228" s="125" t="str">
        <f t="shared" si="67"/>
        <v/>
      </c>
      <c r="AG228" s="125" t="str">
        <f t="shared" si="68"/>
        <v/>
      </c>
      <c r="AH228" s="125">
        <f t="shared" ca="1" si="69"/>
        <v>4804.0113505125973</v>
      </c>
      <c r="AI228" s="125" t="str">
        <f t="shared" si="70"/>
        <v/>
      </c>
      <c r="AJ228" s="126" t="str">
        <f t="shared" si="71"/>
        <v/>
      </c>
      <c r="AK228" s="342">
        <f t="shared" ca="1" si="65"/>
        <v>4804.0113505125973</v>
      </c>
      <c r="AL228" s="290"/>
      <c r="AM228" s="124" t="str">
        <f t="shared" si="72"/>
        <v/>
      </c>
      <c r="AN228" s="125" t="str">
        <f t="shared" si="73"/>
        <v/>
      </c>
      <c r="AO228" s="125" t="str">
        <f t="shared" si="74"/>
        <v/>
      </c>
      <c r="AP228" s="125">
        <f t="shared" ca="1" si="74"/>
        <v>49690.060486164482</v>
      </c>
      <c r="AQ228" s="125" t="str">
        <f t="shared" si="75"/>
        <v/>
      </c>
      <c r="AR228" s="125" t="str">
        <f t="shared" si="76"/>
        <v/>
      </c>
      <c r="AS228" s="131">
        <f t="shared" ca="1" si="77"/>
        <v>49690.060486164482</v>
      </c>
      <c r="AT228" s="290"/>
    </row>
    <row r="229" spans="1:46" x14ac:dyDescent="0.35">
      <c r="A229" s="290"/>
      <c r="B229" s="102" t="s">
        <v>1893</v>
      </c>
      <c r="C229" s="444" t="e">
        <v>#N/A</v>
      </c>
      <c r="D229" s="103" t="s">
        <v>901</v>
      </c>
      <c r="E229" s="103"/>
      <c r="F229" s="103"/>
      <c r="G229" s="103" t="s">
        <v>119</v>
      </c>
      <c r="H229" s="427">
        <v>225</v>
      </c>
      <c r="I229" s="103"/>
      <c r="J229" s="116" t="s">
        <v>1110</v>
      </c>
      <c r="K229" s="104"/>
      <c r="L229" s="415">
        <v>57.556199999999997</v>
      </c>
      <c r="M229" s="138" t="str">
        <f t="shared" si="78"/>
        <v/>
      </c>
      <c r="N229" s="139">
        <f t="shared" si="79"/>
        <v>0</v>
      </c>
      <c r="O229" s="140">
        <f t="shared" si="60"/>
        <v>626.02776475949361</v>
      </c>
      <c r="P229" s="337">
        <f t="shared" si="61"/>
        <v>36031.779234050366</v>
      </c>
      <c r="Q229" s="109">
        <v>1</v>
      </c>
      <c r="R229" s="143">
        <f t="shared" si="62"/>
        <v>36031.779234050366</v>
      </c>
      <c r="S229" s="111">
        <v>0.13</v>
      </c>
      <c r="T229" s="139">
        <f t="shared" si="63"/>
        <v>40715.910534476912</v>
      </c>
      <c r="U229" s="113"/>
      <c r="V229" s="147">
        <f t="shared" si="64"/>
        <v>40715.910534476912</v>
      </c>
      <c r="W229" s="413"/>
      <c r="X229" s="412"/>
      <c r="Y229" s="116"/>
      <c r="Z229" s="116"/>
      <c r="AA229" s="116" t="s">
        <v>115</v>
      </c>
      <c r="AB229" s="116"/>
      <c r="AC229" s="117"/>
      <c r="AD229" s="296"/>
      <c r="AE229" s="124" t="str">
        <f t="shared" si="66"/>
        <v/>
      </c>
      <c r="AF229" s="125" t="str">
        <f t="shared" si="67"/>
        <v/>
      </c>
      <c r="AG229" s="125" t="str">
        <f t="shared" si="68"/>
        <v/>
      </c>
      <c r="AH229" s="125">
        <f t="shared" ca="1" si="69"/>
        <v>4804.0113505125973</v>
      </c>
      <c r="AI229" s="125" t="str">
        <f t="shared" si="70"/>
        <v/>
      </c>
      <c r="AJ229" s="126" t="str">
        <f t="shared" si="71"/>
        <v/>
      </c>
      <c r="AK229" s="342">
        <f t="shared" ca="1" si="65"/>
        <v>4804.0113505125973</v>
      </c>
      <c r="AL229" s="290"/>
      <c r="AM229" s="124" t="str">
        <f t="shared" si="72"/>
        <v/>
      </c>
      <c r="AN229" s="125" t="str">
        <f t="shared" si="73"/>
        <v/>
      </c>
      <c r="AO229" s="125" t="str">
        <f t="shared" si="74"/>
        <v/>
      </c>
      <c r="AP229" s="125">
        <f t="shared" ca="1" si="74"/>
        <v>40715.910534476912</v>
      </c>
      <c r="AQ229" s="125" t="str">
        <f t="shared" si="75"/>
        <v/>
      </c>
      <c r="AR229" s="125" t="str">
        <f t="shared" si="76"/>
        <v/>
      </c>
      <c r="AS229" s="131">
        <f t="shared" ca="1" si="77"/>
        <v>40715.910534476912</v>
      </c>
      <c r="AT229" s="290"/>
    </row>
    <row r="230" spans="1:46" x14ac:dyDescent="0.35">
      <c r="A230" s="290"/>
      <c r="B230" s="102" t="s">
        <v>1894</v>
      </c>
      <c r="C230" s="444" t="e">
        <v>#N/A</v>
      </c>
      <c r="D230" s="103" t="s">
        <v>901</v>
      </c>
      <c r="E230" s="103"/>
      <c r="F230" s="103"/>
      <c r="G230" s="103" t="s">
        <v>119</v>
      </c>
      <c r="H230" s="427">
        <v>225</v>
      </c>
      <c r="I230" s="103"/>
      <c r="J230" s="116" t="s">
        <v>1110</v>
      </c>
      <c r="K230" s="104"/>
      <c r="L230" s="415">
        <v>99.032200000000003</v>
      </c>
      <c r="M230" s="138" t="str">
        <f t="shared" si="78"/>
        <v/>
      </c>
      <c r="N230" s="139">
        <f t="shared" si="79"/>
        <v>0</v>
      </c>
      <c r="O230" s="140">
        <f t="shared" si="60"/>
        <v>626.02776475949361</v>
      </c>
      <c r="P230" s="337">
        <f t="shared" si="61"/>
        <v>61996.906805215127</v>
      </c>
      <c r="Q230" s="109">
        <v>1</v>
      </c>
      <c r="R230" s="143">
        <f t="shared" si="62"/>
        <v>61996.906805215127</v>
      </c>
      <c r="S230" s="111">
        <v>0.13</v>
      </c>
      <c r="T230" s="139">
        <f t="shared" si="63"/>
        <v>70056.504689893089</v>
      </c>
      <c r="U230" s="113"/>
      <c r="V230" s="147">
        <f t="shared" si="64"/>
        <v>70056.504689893089</v>
      </c>
      <c r="W230" s="413"/>
      <c r="X230" s="412"/>
      <c r="Y230" s="116"/>
      <c r="Z230" s="116"/>
      <c r="AA230" s="116" t="s">
        <v>115</v>
      </c>
      <c r="AB230" s="116"/>
      <c r="AC230" s="117"/>
      <c r="AD230" s="296"/>
      <c r="AE230" s="124" t="str">
        <f t="shared" si="66"/>
        <v/>
      </c>
      <c r="AF230" s="125" t="str">
        <f t="shared" si="67"/>
        <v/>
      </c>
      <c r="AG230" s="125" t="str">
        <f t="shared" si="68"/>
        <v/>
      </c>
      <c r="AH230" s="125">
        <f t="shared" ca="1" si="69"/>
        <v>4804.0113505125973</v>
      </c>
      <c r="AI230" s="125" t="str">
        <f t="shared" si="70"/>
        <v/>
      </c>
      <c r="AJ230" s="126" t="str">
        <f t="shared" si="71"/>
        <v/>
      </c>
      <c r="AK230" s="342">
        <f t="shared" ca="1" si="65"/>
        <v>4804.0113505125973</v>
      </c>
      <c r="AL230" s="290"/>
      <c r="AM230" s="124" t="str">
        <f t="shared" si="72"/>
        <v/>
      </c>
      <c r="AN230" s="125" t="str">
        <f t="shared" si="73"/>
        <v/>
      </c>
      <c r="AO230" s="125" t="str">
        <f t="shared" si="74"/>
        <v/>
      </c>
      <c r="AP230" s="125">
        <f t="shared" ca="1" si="74"/>
        <v>70056.504689893089</v>
      </c>
      <c r="AQ230" s="125" t="str">
        <f t="shared" si="75"/>
        <v/>
      </c>
      <c r="AR230" s="125" t="str">
        <f t="shared" si="76"/>
        <v/>
      </c>
      <c r="AS230" s="131">
        <f t="shared" ca="1" si="77"/>
        <v>70056.504689893089</v>
      </c>
      <c r="AT230" s="290"/>
    </row>
    <row r="231" spans="1:46" x14ac:dyDescent="0.35">
      <c r="A231" s="290"/>
      <c r="B231" s="102" t="s">
        <v>1895</v>
      </c>
      <c r="C231" s="444" t="e">
        <v>#N/A</v>
      </c>
      <c r="D231" s="103" t="s">
        <v>901</v>
      </c>
      <c r="E231" s="103"/>
      <c r="F231" s="103"/>
      <c r="G231" s="103" t="s">
        <v>119</v>
      </c>
      <c r="H231" s="427">
        <v>225</v>
      </c>
      <c r="I231" s="103"/>
      <c r="J231" s="116" t="s">
        <v>1110</v>
      </c>
      <c r="K231" s="104"/>
      <c r="L231" s="415">
        <v>110.979</v>
      </c>
      <c r="M231" s="138" t="str">
        <f t="shared" si="78"/>
        <v/>
      </c>
      <c r="N231" s="139">
        <f t="shared" si="79"/>
        <v>0</v>
      </c>
      <c r="O231" s="140">
        <f t="shared" si="60"/>
        <v>626.02776475949361</v>
      </c>
      <c r="P231" s="337">
        <f t="shared" si="61"/>
        <v>69475.935305243838</v>
      </c>
      <c r="Q231" s="109">
        <v>1</v>
      </c>
      <c r="R231" s="143">
        <f t="shared" si="62"/>
        <v>69475.935305243838</v>
      </c>
      <c r="S231" s="111">
        <v>0.13</v>
      </c>
      <c r="T231" s="139">
        <f t="shared" si="63"/>
        <v>78507.806894925525</v>
      </c>
      <c r="U231" s="113"/>
      <c r="V231" s="147">
        <f t="shared" si="64"/>
        <v>78507.806894925525</v>
      </c>
      <c r="W231" s="413"/>
      <c r="X231" s="412"/>
      <c r="Y231" s="116"/>
      <c r="Z231" s="116"/>
      <c r="AA231" s="116" t="s">
        <v>115</v>
      </c>
      <c r="AB231" s="116"/>
      <c r="AC231" s="117"/>
      <c r="AD231" s="296"/>
      <c r="AE231" s="124" t="str">
        <f t="shared" si="66"/>
        <v/>
      </c>
      <c r="AF231" s="125" t="str">
        <f t="shared" si="67"/>
        <v/>
      </c>
      <c r="AG231" s="125" t="str">
        <f t="shared" si="68"/>
        <v/>
      </c>
      <c r="AH231" s="125">
        <f t="shared" ca="1" si="69"/>
        <v>4804.0113505125973</v>
      </c>
      <c r="AI231" s="125" t="str">
        <f t="shared" si="70"/>
        <v/>
      </c>
      <c r="AJ231" s="126" t="str">
        <f t="shared" si="71"/>
        <v/>
      </c>
      <c r="AK231" s="342">
        <f t="shared" ca="1" si="65"/>
        <v>4804.0113505125973</v>
      </c>
      <c r="AL231" s="290"/>
      <c r="AM231" s="124" t="str">
        <f t="shared" si="72"/>
        <v/>
      </c>
      <c r="AN231" s="125" t="str">
        <f t="shared" si="73"/>
        <v/>
      </c>
      <c r="AO231" s="125" t="str">
        <f t="shared" si="74"/>
        <v/>
      </c>
      <c r="AP231" s="125">
        <f t="shared" ca="1" si="74"/>
        <v>78507.80689492551</v>
      </c>
      <c r="AQ231" s="125" t="str">
        <f t="shared" si="75"/>
        <v/>
      </c>
      <c r="AR231" s="125" t="str">
        <f t="shared" si="76"/>
        <v/>
      </c>
      <c r="AS231" s="131">
        <f t="shared" ca="1" si="77"/>
        <v>78507.80689492551</v>
      </c>
      <c r="AT231" s="290"/>
    </row>
    <row r="232" spans="1:46" x14ac:dyDescent="0.35">
      <c r="A232" s="290"/>
      <c r="B232" s="102" t="s">
        <v>1896</v>
      </c>
      <c r="C232" s="444" t="e">
        <v>#N/A</v>
      </c>
      <c r="D232" s="103" t="s">
        <v>901</v>
      </c>
      <c r="E232" s="103"/>
      <c r="F232" s="103"/>
      <c r="G232" s="103" t="s">
        <v>119</v>
      </c>
      <c r="H232" s="427">
        <v>225</v>
      </c>
      <c r="I232" s="103"/>
      <c r="J232" s="116" t="s">
        <v>1110</v>
      </c>
      <c r="K232" s="104"/>
      <c r="L232" s="415">
        <v>76.715999999999994</v>
      </c>
      <c r="M232" s="138" t="str">
        <f t="shared" si="78"/>
        <v/>
      </c>
      <c r="N232" s="139">
        <f t="shared" si="79"/>
        <v>0</v>
      </c>
      <c r="O232" s="140">
        <f t="shared" si="60"/>
        <v>626.02776475949361</v>
      </c>
      <c r="P232" s="337">
        <f t="shared" si="61"/>
        <v>48026.346001289305</v>
      </c>
      <c r="Q232" s="109">
        <v>1</v>
      </c>
      <c r="R232" s="143">
        <f t="shared" si="62"/>
        <v>48026.346001289305</v>
      </c>
      <c r="S232" s="111">
        <v>0.13</v>
      </c>
      <c r="T232" s="139">
        <f t="shared" si="63"/>
        <v>54269.77098145691</v>
      </c>
      <c r="U232" s="113"/>
      <c r="V232" s="147">
        <f t="shared" si="64"/>
        <v>54269.77098145691</v>
      </c>
      <c r="W232" s="413"/>
      <c r="X232" s="412"/>
      <c r="Y232" s="116"/>
      <c r="Z232" s="116"/>
      <c r="AA232" s="116" t="s">
        <v>115</v>
      </c>
      <c r="AB232" s="116"/>
      <c r="AC232" s="117"/>
      <c r="AD232" s="296"/>
      <c r="AE232" s="124" t="str">
        <f t="shared" si="66"/>
        <v/>
      </c>
      <c r="AF232" s="125" t="str">
        <f t="shared" si="67"/>
        <v/>
      </c>
      <c r="AG232" s="125" t="str">
        <f t="shared" si="68"/>
        <v/>
      </c>
      <c r="AH232" s="125">
        <f t="shared" ca="1" si="69"/>
        <v>4804.0113505125973</v>
      </c>
      <c r="AI232" s="125" t="str">
        <f t="shared" si="70"/>
        <v/>
      </c>
      <c r="AJ232" s="126" t="str">
        <f t="shared" si="71"/>
        <v/>
      </c>
      <c r="AK232" s="342">
        <f t="shared" ca="1" si="65"/>
        <v>4804.0113505125973</v>
      </c>
      <c r="AL232" s="290"/>
      <c r="AM232" s="124" t="str">
        <f t="shared" si="72"/>
        <v/>
      </c>
      <c r="AN232" s="125" t="str">
        <f t="shared" si="73"/>
        <v/>
      </c>
      <c r="AO232" s="125" t="str">
        <f t="shared" si="74"/>
        <v/>
      </c>
      <c r="AP232" s="125">
        <f t="shared" ca="1" si="74"/>
        <v>54269.77098145691</v>
      </c>
      <c r="AQ232" s="125" t="str">
        <f t="shared" si="75"/>
        <v/>
      </c>
      <c r="AR232" s="125" t="str">
        <f t="shared" si="76"/>
        <v/>
      </c>
      <c r="AS232" s="131">
        <f t="shared" ca="1" si="77"/>
        <v>54269.77098145691</v>
      </c>
      <c r="AT232" s="290"/>
    </row>
    <row r="233" spans="1:46" x14ac:dyDescent="0.35">
      <c r="A233" s="290"/>
      <c r="B233" s="102" t="s">
        <v>1897</v>
      </c>
      <c r="C233" s="444" t="e">
        <v>#N/A</v>
      </c>
      <c r="D233" s="103" t="s">
        <v>901</v>
      </c>
      <c r="E233" s="103"/>
      <c r="F233" s="103"/>
      <c r="G233" s="103" t="s">
        <v>119</v>
      </c>
      <c r="H233" s="427">
        <v>225</v>
      </c>
      <c r="I233" s="103"/>
      <c r="J233" s="116" t="s">
        <v>1110</v>
      </c>
      <c r="K233" s="104"/>
      <c r="L233" s="415">
        <v>88.069599999999994</v>
      </c>
      <c r="M233" s="138" t="str">
        <f t="shared" si="78"/>
        <v/>
      </c>
      <c r="N233" s="139">
        <f t="shared" si="79"/>
        <v>0</v>
      </c>
      <c r="O233" s="140">
        <f t="shared" si="60"/>
        <v>626.02776475949361</v>
      </c>
      <c r="P233" s="337">
        <f t="shared" si="61"/>
        <v>55134.014831262692</v>
      </c>
      <c r="Q233" s="109">
        <v>1</v>
      </c>
      <c r="R233" s="143">
        <f t="shared" si="62"/>
        <v>55134.014831262692</v>
      </c>
      <c r="S233" s="111">
        <v>0.13</v>
      </c>
      <c r="T233" s="139">
        <f t="shared" si="63"/>
        <v>62301.436759326833</v>
      </c>
      <c r="U233" s="113"/>
      <c r="V233" s="147">
        <f t="shared" si="64"/>
        <v>62301.436759326833</v>
      </c>
      <c r="W233" s="413"/>
      <c r="X233" s="412"/>
      <c r="Y233" s="116"/>
      <c r="Z233" s="116"/>
      <c r="AA233" s="116" t="s">
        <v>115</v>
      </c>
      <c r="AB233" s="116"/>
      <c r="AC233" s="117"/>
      <c r="AD233" s="296"/>
      <c r="AE233" s="124" t="str">
        <f t="shared" si="66"/>
        <v/>
      </c>
      <c r="AF233" s="125" t="str">
        <f t="shared" si="67"/>
        <v/>
      </c>
      <c r="AG233" s="125" t="str">
        <f t="shared" si="68"/>
        <v/>
      </c>
      <c r="AH233" s="125">
        <f t="shared" ca="1" si="69"/>
        <v>4804.0113505125973</v>
      </c>
      <c r="AI233" s="125" t="str">
        <f t="shared" si="70"/>
        <v/>
      </c>
      <c r="AJ233" s="126" t="str">
        <f t="shared" si="71"/>
        <v/>
      </c>
      <c r="AK233" s="342">
        <f t="shared" ca="1" si="65"/>
        <v>4804.0113505125973</v>
      </c>
      <c r="AL233" s="290"/>
      <c r="AM233" s="124" t="str">
        <f t="shared" si="72"/>
        <v/>
      </c>
      <c r="AN233" s="125" t="str">
        <f t="shared" si="73"/>
        <v/>
      </c>
      <c r="AO233" s="125" t="str">
        <f t="shared" si="74"/>
        <v/>
      </c>
      <c r="AP233" s="125">
        <f t="shared" ca="1" si="74"/>
        <v>62301.436759326833</v>
      </c>
      <c r="AQ233" s="125" t="str">
        <f t="shared" si="75"/>
        <v/>
      </c>
      <c r="AR233" s="125" t="str">
        <f t="shared" si="76"/>
        <v/>
      </c>
      <c r="AS233" s="131">
        <f t="shared" ca="1" si="77"/>
        <v>62301.436759326833</v>
      </c>
      <c r="AT233" s="290"/>
    </row>
    <row r="234" spans="1:46" x14ac:dyDescent="0.35">
      <c r="A234" s="290"/>
      <c r="B234" s="102" t="s">
        <v>1898</v>
      </c>
      <c r="C234" s="444" t="e">
        <v>#N/A</v>
      </c>
      <c r="D234" s="103" t="s">
        <v>901</v>
      </c>
      <c r="E234" s="103"/>
      <c r="F234" s="103"/>
      <c r="G234" s="103" t="s">
        <v>119</v>
      </c>
      <c r="H234" s="427">
        <v>225</v>
      </c>
      <c r="I234" s="103"/>
      <c r="J234" s="116" t="s">
        <v>1110</v>
      </c>
      <c r="K234" s="104"/>
      <c r="L234" s="415">
        <v>82.714299999999994</v>
      </c>
      <c r="M234" s="138" t="str">
        <f t="shared" si="78"/>
        <v/>
      </c>
      <c r="N234" s="139">
        <f t="shared" si="79"/>
        <v>0</v>
      </c>
      <c r="O234" s="140">
        <f t="shared" si="60"/>
        <v>626.02776475949361</v>
      </c>
      <c r="P234" s="337">
        <f t="shared" si="61"/>
        <v>51781.448342646181</v>
      </c>
      <c r="Q234" s="109">
        <v>1</v>
      </c>
      <c r="R234" s="143">
        <f t="shared" si="62"/>
        <v>51781.448342646181</v>
      </c>
      <c r="S234" s="111">
        <v>0.13</v>
      </c>
      <c r="T234" s="139">
        <f t="shared" si="63"/>
        <v>58513.03662719018</v>
      </c>
      <c r="U234" s="113"/>
      <c r="V234" s="147">
        <f t="shared" si="64"/>
        <v>58513.03662719018</v>
      </c>
      <c r="W234" s="413"/>
      <c r="X234" s="412"/>
      <c r="Y234" s="116"/>
      <c r="Z234" s="116"/>
      <c r="AA234" s="116" t="s">
        <v>115</v>
      </c>
      <c r="AB234" s="116"/>
      <c r="AC234" s="117"/>
      <c r="AD234" s="296"/>
      <c r="AE234" s="124" t="str">
        <f t="shared" si="66"/>
        <v/>
      </c>
      <c r="AF234" s="125" t="str">
        <f t="shared" si="67"/>
        <v/>
      </c>
      <c r="AG234" s="125" t="str">
        <f t="shared" si="68"/>
        <v/>
      </c>
      <c r="AH234" s="125">
        <f t="shared" ca="1" si="69"/>
        <v>4804.0113505125973</v>
      </c>
      <c r="AI234" s="125" t="str">
        <f t="shared" si="70"/>
        <v/>
      </c>
      <c r="AJ234" s="126" t="str">
        <f t="shared" si="71"/>
        <v/>
      </c>
      <c r="AK234" s="342">
        <f t="shared" ca="1" si="65"/>
        <v>4804.0113505125973</v>
      </c>
      <c r="AL234" s="290"/>
      <c r="AM234" s="124" t="str">
        <f t="shared" si="72"/>
        <v/>
      </c>
      <c r="AN234" s="125" t="str">
        <f t="shared" si="73"/>
        <v/>
      </c>
      <c r="AO234" s="125" t="str">
        <f t="shared" si="74"/>
        <v/>
      </c>
      <c r="AP234" s="125">
        <f t="shared" ca="1" si="74"/>
        <v>58513.03662719018</v>
      </c>
      <c r="AQ234" s="125" t="str">
        <f t="shared" si="75"/>
        <v/>
      </c>
      <c r="AR234" s="125" t="str">
        <f t="shared" si="76"/>
        <v/>
      </c>
      <c r="AS234" s="131">
        <f t="shared" ca="1" si="77"/>
        <v>58513.03662719018</v>
      </c>
      <c r="AT234" s="290"/>
    </row>
    <row r="235" spans="1:46" x14ac:dyDescent="0.35">
      <c r="A235" s="290"/>
      <c r="B235" s="102" t="s">
        <v>1899</v>
      </c>
      <c r="C235" s="444" t="e">
        <v>#N/A</v>
      </c>
      <c r="D235" s="103" t="s">
        <v>901</v>
      </c>
      <c r="E235" s="103"/>
      <c r="F235" s="103"/>
      <c r="G235" s="103" t="s">
        <v>119</v>
      </c>
      <c r="H235" s="427">
        <v>225</v>
      </c>
      <c r="I235" s="103"/>
      <c r="J235" s="116" t="s">
        <v>1110</v>
      </c>
      <c r="K235" s="104"/>
      <c r="L235" s="415">
        <v>64.735699999999994</v>
      </c>
      <c r="M235" s="138" t="str">
        <f t="shared" si="78"/>
        <v/>
      </c>
      <c r="N235" s="139">
        <f t="shared" si="79"/>
        <v>0</v>
      </c>
      <c r="O235" s="140">
        <f t="shared" si="60"/>
        <v>626.02776475949361</v>
      </c>
      <c r="P235" s="337">
        <f t="shared" si="61"/>
        <v>40526.345571141144</v>
      </c>
      <c r="Q235" s="109">
        <v>1</v>
      </c>
      <c r="R235" s="143">
        <f t="shared" si="62"/>
        <v>40526.345571141144</v>
      </c>
      <c r="S235" s="111">
        <v>0.13</v>
      </c>
      <c r="T235" s="139">
        <f t="shared" si="63"/>
        <v>45794.770495389486</v>
      </c>
      <c r="U235" s="113"/>
      <c r="V235" s="147">
        <f t="shared" si="64"/>
        <v>45794.770495389486</v>
      </c>
      <c r="W235" s="413"/>
      <c r="X235" s="412"/>
      <c r="Y235" s="116"/>
      <c r="Z235" s="116"/>
      <c r="AA235" s="116" t="s">
        <v>115</v>
      </c>
      <c r="AB235" s="116"/>
      <c r="AC235" s="117"/>
      <c r="AD235" s="296"/>
      <c r="AE235" s="124" t="str">
        <f t="shared" si="66"/>
        <v/>
      </c>
      <c r="AF235" s="125" t="str">
        <f t="shared" si="67"/>
        <v/>
      </c>
      <c r="AG235" s="125" t="str">
        <f t="shared" si="68"/>
        <v/>
      </c>
      <c r="AH235" s="125">
        <f t="shared" ca="1" si="69"/>
        <v>4804.0113505125973</v>
      </c>
      <c r="AI235" s="125" t="str">
        <f t="shared" si="70"/>
        <v/>
      </c>
      <c r="AJ235" s="126" t="str">
        <f t="shared" si="71"/>
        <v/>
      </c>
      <c r="AK235" s="342">
        <f t="shared" ca="1" si="65"/>
        <v>4804.0113505125973</v>
      </c>
      <c r="AL235" s="290"/>
      <c r="AM235" s="124" t="str">
        <f t="shared" si="72"/>
        <v/>
      </c>
      <c r="AN235" s="125" t="str">
        <f t="shared" si="73"/>
        <v/>
      </c>
      <c r="AO235" s="125" t="str">
        <f t="shared" si="74"/>
        <v/>
      </c>
      <c r="AP235" s="125">
        <f t="shared" ca="1" si="74"/>
        <v>45794.770495389486</v>
      </c>
      <c r="AQ235" s="125" t="str">
        <f t="shared" si="75"/>
        <v/>
      </c>
      <c r="AR235" s="125" t="str">
        <f t="shared" si="76"/>
        <v/>
      </c>
      <c r="AS235" s="131">
        <f t="shared" ca="1" si="77"/>
        <v>45794.770495389486</v>
      </c>
      <c r="AT235" s="290"/>
    </row>
    <row r="236" spans="1:46" x14ac:dyDescent="0.35">
      <c r="A236" s="290"/>
      <c r="B236" s="102" t="s">
        <v>1900</v>
      </c>
      <c r="C236" s="444" t="e">
        <v>#N/A</v>
      </c>
      <c r="D236" s="103" t="s">
        <v>901</v>
      </c>
      <c r="E236" s="103"/>
      <c r="F236" s="103"/>
      <c r="G236" s="103" t="s">
        <v>119</v>
      </c>
      <c r="H236" s="427">
        <v>225</v>
      </c>
      <c r="I236" s="103"/>
      <c r="J236" s="116" t="s">
        <v>1110</v>
      </c>
      <c r="K236" s="104"/>
      <c r="L236" s="415">
        <v>73.0184</v>
      </c>
      <c r="M236" s="138" t="str">
        <f t="shared" si="78"/>
        <v/>
      </c>
      <c r="N236" s="139">
        <f t="shared" si="79"/>
        <v>0</v>
      </c>
      <c r="O236" s="140">
        <f t="shared" si="60"/>
        <v>626.02776475949361</v>
      </c>
      <c r="P236" s="337">
        <f t="shared" si="61"/>
        <v>45711.545738314606</v>
      </c>
      <c r="Q236" s="109">
        <v>1</v>
      </c>
      <c r="R236" s="143">
        <f t="shared" si="62"/>
        <v>45711.545738314606</v>
      </c>
      <c r="S236" s="111">
        <v>0.13</v>
      </c>
      <c r="T236" s="139">
        <f t="shared" si="63"/>
        <v>51654.046684295499</v>
      </c>
      <c r="U236" s="113"/>
      <c r="V236" s="147">
        <f t="shared" si="64"/>
        <v>51654.046684295499</v>
      </c>
      <c r="W236" s="413"/>
      <c r="X236" s="412"/>
      <c r="Y236" s="116"/>
      <c r="Z236" s="116"/>
      <c r="AA236" s="116" t="s">
        <v>115</v>
      </c>
      <c r="AB236" s="116"/>
      <c r="AC236" s="117"/>
      <c r="AD236" s="296"/>
      <c r="AE236" s="124" t="str">
        <f t="shared" si="66"/>
        <v/>
      </c>
      <c r="AF236" s="125" t="str">
        <f t="shared" si="67"/>
        <v/>
      </c>
      <c r="AG236" s="125" t="str">
        <f t="shared" si="68"/>
        <v/>
      </c>
      <c r="AH236" s="125">
        <f t="shared" ca="1" si="69"/>
        <v>4804.0113505125973</v>
      </c>
      <c r="AI236" s="125" t="str">
        <f t="shared" si="70"/>
        <v/>
      </c>
      <c r="AJ236" s="126" t="str">
        <f t="shared" si="71"/>
        <v/>
      </c>
      <c r="AK236" s="342">
        <f t="shared" ca="1" si="65"/>
        <v>4804.0113505125973</v>
      </c>
      <c r="AL236" s="290"/>
      <c r="AM236" s="124" t="str">
        <f t="shared" si="72"/>
        <v/>
      </c>
      <c r="AN236" s="125" t="str">
        <f t="shared" si="73"/>
        <v/>
      </c>
      <c r="AO236" s="125" t="str">
        <f t="shared" si="74"/>
        <v/>
      </c>
      <c r="AP236" s="125">
        <f t="shared" ca="1" si="74"/>
        <v>51654.046684295499</v>
      </c>
      <c r="AQ236" s="125" t="str">
        <f t="shared" si="75"/>
        <v/>
      </c>
      <c r="AR236" s="125" t="str">
        <f t="shared" si="76"/>
        <v/>
      </c>
      <c r="AS236" s="131">
        <f t="shared" ca="1" si="77"/>
        <v>51654.046684295499</v>
      </c>
      <c r="AT236" s="290"/>
    </row>
    <row r="237" spans="1:46" x14ac:dyDescent="0.35">
      <c r="A237" s="290"/>
      <c r="B237" s="102" t="s">
        <v>1901</v>
      </c>
      <c r="C237" s="444" t="e">
        <v>#N/A</v>
      </c>
      <c r="D237" s="103" t="s">
        <v>901</v>
      </c>
      <c r="E237" s="103"/>
      <c r="F237" s="103"/>
      <c r="G237" s="103" t="s">
        <v>119</v>
      </c>
      <c r="H237" s="427">
        <v>225</v>
      </c>
      <c r="I237" s="103"/>
      <c r="J237" s="116" t="s">
        <v>1110</v>
      </c>
      <c r="K237" s="104"/>
      <c r="L237" s="415">
        <v>75.285600000000002</v>
      </c>
      <c r="M237" s="138" t="str">
        <f t="shared" si="78"/>
        <v/>
      </c>
      <c r="N237" s="139">
        <f t="shared" si="79"/>
        <v>0</v>
      </c>
      <c r="O237" s="140">
        <f t="shared" si="60"/>
        <v>626.02776475949361</v>
      </c>
      <c r="P237" s="337">
        <f t="shared" si="61"/>
        <v>47130.875886577334</v>
      </c>
      <c r="Q237" s="109">
        <v>1</v>
      </c>
      <c r="R237" s="143">
        <f t="shared" si="62"/>
        <v>47130.875886577334</v>
      </c>
      <c r="S237" s="111">
        <v>0.13</v>
      </c>
      <c r="T237" s="139">
        <f t="shared" si="63"/>
        <v>53257.889751832379</v>
      </c>
      <c r="U237" s="113"/>
      <c r="V237" s="147">
        <f t="shared" si="64"/>
        <v>53257.889751832379</v>
      </c>
      <c r="W237" s="413"/>
      <c r="X237" s="412"/>
      <c r="Y237" s="116"/>
      <c r="Z237" s="116"/>
      <c r="AA237" s="116" t="s">
        <v>115</v>
      </c>
      <c r="AB237" s="116"/>
      <c r="AC237" s="117"/>
      <c r="AD237" s="296"/>
      <c r="AE237" s="124" t="str">
        <f t="shared" si="66"/>
        <v/>
      </c>
      <c r="AF237" s="125" t="str">
        <f t="shared" si="67"/>
        <v/>
      </c>
      <c r="AG237" s="125" t="str">
        <f t="shared" si="68"/>
        <v/>
      </c>
      <c r="AH237" s="125">
        <f t="shared" ca="1" si="69"/>
        <v>4804.0113505125973</v>
      </c>
      <c r="AI237" s="125" t="str">
        <f t="shared" si="70"/>
        <v/>
      </c>
      <c r="AJ237" s="126" t="str">
        <f t="shared" si="71"/>
        <v/>
      </c>
      <c r="AK237" s="342">
        <f t="shared" ca="1" si="65"/>
        <v>4804.0113505125973</v>
      </c>
      <c r="AL237" s="290"/>
      <c r="AM237" s="124" t="str">
        <f t="shared" si="72"/>
        <v/>
      </c>
      <c r="AN237" s="125" t="str">
        <f t="shared" si="73"/>
        <v/>
      </c>
      <c r="AO237" s="125" t="str">
        <f t="shared" si="74"/>
        <v/>
      </c>
      <c r="AP237" s="125">
        <f t="shared" ca="1" si="74"/>
        <v>53257.889751832379</v>
      </c>
      <c r="AQ237" s="125" t="str">
        <f t="shared" si="75"/>
        <v/>
      </c>
      <c r="AR237" s="125" t="str">
        <f t="shared" si="76"/>
        <v/>
      </c>
      <c r="AS237" s="131">
        <f t="shared" ca="1" si="77"/>
        <v>53257.889751832379</v>
      </c>
      <c r="AT237" s="290"/>
    </row>
    <row r="238" spans="1:46" x14ac:dyDescent="0.35">
      <c r="A238" s="290"/>
      <c r="B238" s="102" t="s">
        <v>1902</v>
      </c>
      <c r="C238" s="444" t="e">
        <v>#N/A</v>
      </c>
      <c r="D238" s="103" t="s">
        <v>901</v>
      </c>
      <c r="E238" s="103"/>
      <c r="F238" s="103"/>
      <c r="G238" s="103" t="s">
        <v>119</v>
      </c>
      <c r="H238" s="427">
        <v>225</v>
      </c>
      <c r="I238" s="103"/>
      <c r="J238" s="116" t="s">
        <v>1110</v>
      </c>
      <c r="K238" s="104"/>
      <c r="L238" s="415">
        <v>90.493600000000001</v>
      </c>
      <c r="M238" s="138" t="str">
        <f t="shared" si="78"/>
        <v/>
      </c>
      <c r="N238" s="139">
        <f t="shared" si="79"/>
        <v>0</v>
      </c>
      <c r="O238" s="140">
        <f t="shared" si="60"/>
        <v>626.02776475949361</v>
      </c>
      <c r="P238" s="337">
        <f t="shared" si="61"/>
        <v>56651.506133039707</v>
      </c>
      <c r="Q238" s="109">
        <v>1</v>
      </c>
      <c r="R238" s="143">
        <f t="shared" si="62"/>
        <v>56651.506133039707</v>
      </c>
      <c r="S238" s="111">
        <v>0.13</v>
      </c>
      <c r="T238" s="139">
        <f t="shared" si="63"/>
        <v>64016.201930334864</v>
      </c>
      <c r="U238" s="113"/>
      <c r="V238" s="147">
        <f t="shared" si="64"/>
        <v>64016.201930334864</v>
      </c>
      <c r="W238" s="413"/>
      <c r="X238" s="412"/>
      <c r="Y238" s="116"/>
      <c r="Z238" s="116"/>
      <c r="AA238" s="116" t="s">
        <v>115</v>
      </c>
      <c r="AB238" s="116"/>
      <c r="AC238" s="117"/>
      <c r="AD238" s="296"/>
      <c r="AE238" s="124" t="str">
        <f t="shared" si="66"/>
        <v/>
      </c>
      <c r="AF238" s="125" t="str">
        <f t="shared" si="67"/>
        <v/>
      </c>
      <c r="AG238" s="125" t="str">
        <f t="shared" si="68"/>
        <v/>
      </c>
      <c r="AH238" s="125">
        <f t="shared" ca="1" si="69"/>
        <v>4804.0113505125973</v>
      </c>
      <c r="AI238" s="125" t="str">
        <f t="shared" si="70"/>
        <v/>
      </c>
      <c r="AJ238" s="126" t="str">
        <f t="shared" si="71"/>
        <v/>
      </c>
      <c r="AK238" s="342">
        <f t="shared" ca="1" si="65"/>
        <v>4804.0113505125973</v>
      </c>
      <c r="AL238" s="290"/>
      <c r="AM238" s="124" t="str">
        <f t="shared" si="72"/>
        <v/>
      </c>
      <c r="AN238" s="125" t="str">
        <f t="shared" si="73"/>
        <v/>
      </c>
      <c r="AO238" s="125" t="str">
        <f t="shared" si="74"/>
        <v/>
      </c>
      <c r="AP238" s="125">
        <f t="shared" ca="1" si="74"/>
        <v>64016.201930334864</v>
      </c>
      <c r="AQ238" s="125" t="str">
        <f t="shared" si="75"/>
        <v/>
      </c>
      <c r="AR238" s="125" t="str">
        <f t="shared" si="76"/>
        <v/>
      </c>
      <c r="AS238" s="131">
        <f t="shared" ca="1" si="77"/>
        <v>64016.201930334864</v>
      </c>
      <c r="AT238" s="290"/>
    </row>
    <row r="239" spans="1:46" x14ac:dyDescent="0.35">
      <c r="A239" s="290"/>
      <c r="B239" s="102" t="s">
        <v>904</v>
      </c>
      <c r="C239" s="444" t="e">
        <v>#N/A</v>
      </c>
      <c r="D239" s="103" t="s">
        <v>901</v>
      </c>
      <c r="E239" s="103"/>
      <c r="F239" s="103"/>
      <c r="G239" s="103" t="s">
        <v>119</v>
      </c>
      <c r="H239" s="427">
        <v>300</v>
      </c>
      <c r="I239" s="103"/>
      <c r="J239" s="116" t="s">
        <v>1112</v>
      </c>
      <c r="K239" s="104"/>
      <c r="L239" s="415">
        <v>19.764700000000001</v>
      </c>
      <c r="M239" s="138" t="str">
        <f t="shared" si="78"/>
        <v/>
      </c>
      <c r="N239" s="139">
        <f t="shared" si="79"/>
        <v>0</v>
      </c>
      <c r="O239" s="140">
        <f t="shared" si="60"/>
        <v>761.42718187341757</v>
      </c>
      <c r="P239" s="337">
        <f t="shared" si="61"/>
        <v>15049.379821573537</v>
      </c>
      <c r="Q239" s="109">
        <v>1</v>
      </c>
      <c r="R239" s="143">
        <f t="shared" si="62"/>
        <v>15049.379821573537</v>
      </c>
      <c r="S239" s="111">
        <v>0.13</v>
      </c>
      <c r="T239" s="139">
        <f t="shared" si="63"/>
        <v>17005.799198378096</v>
      </c>
      <c r="U239" s="113"/>
      <c r="V239" s="147">
        <f t="shared" si="64"/>
        <v>17005.799198378096</v>
      </c>
      <c r="W239" s="413"/>
      <c r="X239" s="412"/>
      <c r="Y239" s="116"/>
      <c r="Z239" s="116"/>
      <c r="AA239" s="116" t="s">
        <v>115</v>
      </c>
      <c r="AB239" s="116"/>
      <c r="AC239" s="117"/>
      <c r="AD239" s="296"/>
      <c r="AE239" s="124" t="str">
        <f t="shared" si="66"/>
        <v/>
      </c>
      <c r="AF239" s="125" t="str">
        <f t="shared" si="67"/>
        <v/>
      </c>
      <c r="AG239" s="125" t="str">
        <f t="shared" si="68"/>
        <v/>
      </c>
      <c r="AH239" s="125">
        <f t="shared" ca="1" si="69"/>
        <v>4804.0113505125973</v>
      </c>
      <c r="AI239" s="125" t="str">
        <f t="shared" si="70"/>
        <v/>
      </c>
      <c r="AJ239" s="126" t="str">
        <f t="shared" si="71"/>
        <v/>
      </c>
      <c r="AK239" s="342">
        <f t="shared" ca="1" si="65"/>
        <v>4804.0113505125973</v>
      </c>
      <c r="AL239" s="290"/>
      <c r="AM239" s="124" t="str">
        <f t="shared" si="72"/>
        <v/>
      </c>
      <c r="AN239" s="125" t="str">
        <f t="shared" si="73"/>
        <v/>
      </c>
      <c r="AO239" s="125" t="str">
        <f t="shared" si="74"/>
        <v/>
      </c>
      <c r="AP239" s="125">
        <f t="shared" ca="1" si="74"/>
        <v>17005.799198378096</v>
      </c>
      <c r="AQ239" s="125" t="str">
        <f t="shared" si="75"/>
        <v/>
      </c>
      <c r="AR239" s="125" t="str">
        <f t="shared" si="76"/>
        <v/>
      </c>
      <c r="AS239" s="131">
        <f t="shared" ca="1" si="77"/>
        <v>17005.799198378096</v>
      </c>
      <c r="AT239" s="290"/>
    </row>
    <row r="240" spans="1:46" x14ac:dyDescent="0.35">
      <c r="A240" s="290"/>
      <c r="B240" s="102" t="s">
        <v>1903</v>
      </c>
      <c r="C240" s="444" t="e">
        <v>#N/A</v>
      </c>
      <c r="D240" s="103" t="s">
        <v>901</v>
      </c>
      <c r="E240" s="103"/>
      <c r="F240" s="103"/>
      <c r="G240" s="103" t="s">
        <v>119</v>
      </c>
      <c r="H240" s="427">
        <v>300</v>
      </c>
      <c r="I240" s="103"/>
      <c r="J240" s="116" t="s">
        <v>1112</v>
      </c>
      <c r="K240" s="104"/>
      <c r="L240" s="415">
        <v>79.373400000000004</v>
      </c>
      <c r="M240" s="138" t="str">
        <f t="shared" si="78"/>
        <v/>
      </c>
      <c r="N240" s="139">
        <f t="shared" si="79"/>
        <v>0</v>
      </c>
      <c r="O240" s="140">
        <f t="shared" si="60"/>
        <v>761.42718187341757</v>
      </c>
      <c r="P240" s="337">
        <f t="shared" si="61"/>
        <v>60437.064277711528</v>
      </c>
      <c r="Q240" s="109">
        <v>1</v>
      </c>
      <c r="R240" s="143">
        <f t="shared" si="62"/>
        <v>60437.064277711528</v>
      </c>
      <c r="S240" s="111">
        <v>0.13</v>
      </c>
      <c r="T240" s="139">
        <f t="shared" si="63"/>
        <v>68293.882633814021</v>
      </c>
      <c r="U240" s="113"/>
      <c r="V240" s="147">
        <f t="shared" si="64"/>
        <v>68293.882633814021</v>
      </c>
      <c r="W240" s="413"/>
      <c r="X240" s="412"/>
      <c r="Y240" s="116"/>
      <c r="Z240" s="116"/>
      <c r="AA240" s="116" t="s">
        <v>115</v>
      </c>
      <c r="AB240" s="116"/>
      <c r="AC240" s="117"/>
      <c r="AD240" s="296"/>
      <c r="AE240" s="124" t="str">
        <f t="shared" si="66"/>
        <v/>
      </c>
      <c r="AF240" s="125" t="str">
        <f t="shared" si="67"/>
        <v/>
      </c>
      <c r="AG240" s="125" t="str">
        <f t="shared" si="68"/>
        <v/>
      </c>
      <c r="AH240" s="125">
        <f t="shared" ca="1" si="69"/>
        <v>4804.0113505125973</v>
      </c>
      <c r="AI240" s="125" t="str">
        <f t="shared" si="70"/>
        <v/>
      </c>
      <c r="AJ240" s="126" t="str">
        <f t="shared" si="71"/>
        <v/>
      </c>
      <c r="AK240" s="342">
        <f t="shared" ca="1" si="65"/>
        <v>4804.0113505125973</v>
      </c>
      <c r="AL240" s="290"/>
      <c r="AM240" s="124" t="str">
        <f t="shared" si="72"/>
        <v/>
      </c>
      <c r="AN240" s="125" t="str">
        <f t="shared" si="73"/>
        <v/>
      </c>
      <c r="AO240" s="125" t="str">
        <f t="shared" si="74"/>
        <v/>
      </c>
      <c r="AP240" s="125">
        <f t="shared" ca="1" si="74"/>
        <v>68293.882633814021</v>
      </c>
      <c r="AQ240" s="125" t="str">
        <f t="shared" si="75"/>
        <v/>
      </c>
      <c r="AR240" s="125" t="str">
        <f t="shared" si="76"/>
        <v/>
      </c>
      <c r="AS240" s="131">
        <f t="shared" ca="1" si="77"/>
        <v>68293.882633814021</v>
      </c>
      <c r="AT240" s="290"/>
    </row>
    <row r="241" spans="1:46" x14ac:dyDescent="0.35">
      <c r="A241" s="290"/>
      <c r="B241" s="102" t="s">
        <v>1904</v>
      </c>
      <c r="C241" s="444" t="e">
        <v>#N/A</v>
      </c>
      <c r="D241" s="103" t="s">
        <v>901</v>
      </c>
      <c r="E241" s="103"/>
      <c r="F241" s="103"/>
      <c r="G241" s="103" t="s">
        <v>119</v>
      </c>
      <c r="H241" s="427">
        <v>225</v>
      </c>
      <c r="I241" s="103"/>
      <c r="J241" s="116" t="s">
        <v>1110</v>
      </c>
      <c r="K241" s="104"/>
      <c r="L241" s="415">
        <v>48.246200000000002</v>
      </c>
      <c r="M241" s="138" t="str">
        <f t="shared" si="78"/>
        <v/>
      </c>
      <c r="N241" s="139">
        <f t="shared" si="79"/>
        <v>0</v>
      </c>
      <c r="O241" s="140">
        <f t="shared" si="60"/>
        <v>626.02776475949361</v>
      </c>
      <c r="P241" s="337">
        <f t="shared" si="61"/>
        <v>30203.46074413948</v>
      </c>
      <c r="Q241" s="109">
        <v>1</v>
      </c>
      <c r="R241" s="143">
        <f t="shared" si="62"/>
        <v>30203.46074413948</v>
      </c>
      <c r="S241" s="111">
        <v>0.13</v>
      </c>
      <c r="T241" s="139">
        <f t="shared" si="63"/>
        <v>34129.910640877606</v>
      </c>
      <c r="U241" s="113"/>
      <c r="V241" s="147">
        <f t="shared" si="64"/>
        <v>34129.910640877606</v>
      </c>
      <c r="W241" s="413"/>
      <c r="X241" s="412"/>
      <c r="Y241" s="116"/>
      <c r="Z241" s="116"/>
      <c r="AA241" s="116" t="s">
        <v>115</v>
      </c>
      <c r="AB241" s="116"/>
      <c r="AC241" s="117"/>
      <c r="AD241" s="296"/>
      <c r="AE241" s="124" t="str">
        <f t="shared" si="66"/>
        <v/>
      </c>
      <c r="AF241" s="125" t="str">
        <f t="shared" si="67"/>
        <v/>
      </c>
      <c r="AG241" s="125" t="str">
        <f t="shared" si="68"/>
        <v/>
      </c>
      <c r="AH241" s="125">
        <f t="shared" ca="1" si="69"/>
        <v>4804.0113505125973</v>
      </c>
      <c r="AI241" s="125" t="str">
        <f t="shared" si="70"/>
        <v/>
      </c>
      <c r="AJ241" s="126" t="str">
        <f t="shared" si="71"/>
        <v/>
      </c>
      <c r="AK241" s="342">
        <f t="shared" ca="1" si="65"/>
        <v>4804.0113505125973</v>
      </c>
      <c r="AL241" s="290"/>
      <c r="AM241" s="124" t="str">
        <f t="shared" si="72"/>
        <v/>
      </c>
      <c r="AN241" s="125" t="str">
        <f t="shared" si="73"/>
        <v/>
      </c>
      <c r="AO241" s="125" t="str">
        <f t="shared" si="74"/>
        <v/>
      </c>
      <c r="AP241" s="125">
        <f t="shared" ca="1" si="74"/>
        <v>34129.910640877606</v>
      </c>
      <c r="AQ241" s="125" t="str">
        <f t="shared" si="75"/>
        <v/>
      </c>
      <c r="AR241" s="125" t="str">
        <f t="shared" si="76"/>
        <v/>
      </c>
      <c r="AS241" s="131">
        <f t="shared" ca="1" si="77"/>
        <v>34129.910640877606</v>
      </c>
      <c r="AT241" s="290"/>
    </row>
    <row r="242" spans="1:46" x14ac:dyDescent="0.35">
      <c r="A242" s="290"/>
      <c r="B242" s="102" t="s">
        <v>1905</v>
      </c>
      <c r="C242" s="444" t="e">
        <v>#N/A</v>
      </c>
      <c r="D242" s="103" t="s">
        <v>901</v>
      </c>
      <c r="E242" s="103"/>
      <c r="F242" s="103"/>
      <c r="G242" s="103" t="s">
        <v>119</v>
      </c>
      <c r="H242" s="427">
        <v>300</v>
      </c>
      <c r="I242" s="103"/>
      <c r="J242" s="116" t="s">
        <v>1112</v>
      </c>
      <c r="K242" s="104"/>
      <c r="L242" s="415">
        <v>86.900499999999994</v>
      </c>
      <c r="M242" s="138" t="str">
        <f t="shared" si="78"/>
        <v/>
      </c>
      <c r="N242" s="139">
        <f t="shared" si="79"/>
        <v>0</v>
      </c>
      <c r="O242" s="140">
        <f t="shared" ref="O242:O305" si="80">IFERROR(VLOOKUP(J242,UR_N2,3,FALSE),"")</f>
        <v>761.42718187341757</v>
      </c>
      <c r="P242" s="337">
        <f t="shared" si="61"/>
        <v>66168.402818390925</v>
      </c>
      <c r="Q242" s="109">
        <v>1</v>
      </c>
      <c r="R242" s="143">
        <f t="shared" si="62"/>
        <v>66168.402818390925</v>
      </c>
      <c r="S242" s="111">
        <v>0.13</v>
      </c>
      <c r="T242" s="139">
        <f t="shared" si="63"/>
        <v>74770.295184781731</v>
      </c>
      <c r="U242" s="113"/>
      <c r="V242" s="147">
        <f t="shared" si="64"/>
        <v>74770.295184781731</v>
      </c>
      <c r="W242" s="413"/>
      <c r="X242" s="412"/>
      <c r="Y242" s="116"/>
      <c r="Z242" s="116"/>
      <c r="AA242" s="116" t="s">
        <v>115</v>
      </c>
      <c r="AB242" s="116"/>
      <c r="AC242" s="117"/>
      <c r="AD242" s="296"/>
      <c r="AE242" s="124" t="str">
        <f t="shared" si="66"/>
        <v/>
      </c>
      <c r="AF242" s="125" t="str">
        <f t="shared" si="67"/>
        <v/>
      </c>
      <c r="AG242" s="125" t="str">
        <f t="shared" si="68"/>
        <v/>
      </c>
      <c r="AH242" s="125">
        <f t="shared" ca="1" si="69"/>
        <v>4804.0113505125973</v>
      </c>
      <c r="AI242" s="125" t="str">
        <f t="shared" si="70"/>
        <v/>
      </c>
      <c r="AJ242" s="126" t="str">
        <f t="shared" si="71"/>
        <v/>
      </c>
      <c r="AK242" s="342">
        <f t="shared" ca="1" si="65"/>
        <v>4804.0113505125973</v>
      </c>
      <c r="AL242" s="290"/>
      <c r="AM242" s="124" t="str">
        <f t="shared" si="72"/>
        <v/>
      </c>
      <c r="AN242" s="125" t="str">
        <f t="shared" si="73"/>
        <v/>
      </c>
      <c r="AO242" s="125" t="str">
        <f t="shared" si="74"/>
        <v/>
      </c>
      <c r="AP242" s="125">
        <f t="shared" ca="1" si="74"/>
        <v>74770.295184781731</v>
      </c>
      <c r="AQ242" s="125" t="str">
        <f t="shared" si="75"/>
        <v/>
      </c>
      <c r="AR242" s="125" t="str">
        <f t="shared" si="76"/>
        <v/>
      </c>
      <c r="AS242" s="131">
        <f t="shared" ca="1" si="77"/>
        <v>74770.295184781731</v>
      </c>
      <c r="AT242" s="290"/>
    </row>
    <row r="243" spans="1:46" x14ac:dyDescent="0.35">
      <c r="A243" s="290"/>
      <c r="B243" s="102" t="s">
        <v>1906</v>
      </c>
      <c r="C243" s="444" t="e">
        <v>#N/A</v>
      </c>
      <c r="D243" s="103" t="s">
        <v>901</v>
      </c>
      <c r="E243" s="103"/>
      <c r="F243" s="103"/>
      <c r="G243" s="103" t="s">
        <v>119</v>
      </c>
      <c r="H243" s="427">
        <v>300</v>
      </c>
      <c r="I243" s="103"/>
      <c r="J243" s="116" t="s">
        <v>1112</v>
      </c>
      <c r="K243" s="104"/>
      <c r="L243" s="415">
        <v>170.03399999999999</v>
      </c>
      <c r="M243" s="138" t="str">
        <f t="shared" si="78"/>
        <v/>
      </c>
      <c r="N243" s="139">
        <f t="shared" si="79"/>
        <v>0</v>
      </c>
      <c r="O243" s="140">
        <f t="shared" si="80"/>
        <v>761.42718187341757</v>
      </c>
      <c r="P243" s="337">
        <f t="shared" ref="P243:P306" si="81">O243*L243</f>
        <v>129468.50944266468</v>
      </c>
      <c r="Q243" s="109">
        <v>1</v>
      </c>
      <c r="R243" s="143">
        <f t="shared" ref="R243:R306" si="82">P243*Q243</f>
        <v>129468.50944266468</v>
      </c>
      <c r="S243" s="111">
        <v>0.13</v>
      </c>
      <c r="T243" s="139">
        <f t="shared" ref="T243:T306" si="83">R243*(1+S243)</f>
        <v>146299.41567021108</v>
      </c>
      <c r="U243" s="113"/>
      <c r="V243" s="147">
        <f t="shared" ref="V243:V306" si="84">(T243*(1-U243))+N243</f>
        <v>146299.41567021108</v>
      </c>
      <c r="W243" s="413"/>
      <c r="X243" s="412"/>
      <c r="Y243" s="116"/>
      <c r="Z243" s="116"/>
      <c r="AA243" s="116" t="s">
        <v>115</v>
      </c>
      <c r="AB243" s="116"/>
      <c r="AC243" s="117"/>
      <c r="AD243" s="296"/>
      <c r="AE243" s="124" t="str">
        <f t="shared" si="66"/>
        <v/>
      </c>
      <c r="AF243" s="125" t="str">
        <f t="shared" si="67"/>
        <v/>
      </c>
      <c r="AG243" s="125" t="str">
        <f t="shared" si="68"/>
        <v/>
      </c>
      <c r="AH243" s="125">
        <f t="shared" ca="1" si="69"/>
        <v>4804.0113505125973</v>
      </c>
      <c r="AI243" s="125" t="str">
        <f t="shared" si="70"/>
        <v/>
      </c>
      <c r="AJ243" s="126" t="str">
        <f t="shared" si="71"/>
        <v/>
      </c>
      <c r="AK243" s="342">
        <f t="shared" ca="1" si="65"/>
        <v>4804.0113505125973</v>
      </c>
      <c r="AL243" s="290"/>
      <c r="AM243" s="124" t="str">
        <f t="shared" si="72"/>
        <v/>
      </c>
      <c r="AN243" s="125" t="str">
        <f t="shared" si="73"/>
        <v/>
      </c>
      <c r="AO243" s="125" t="str">
        <f t="shared" si="74"/>
        <v/>
      </c>
      <c r="AP243" s="125">
        <f t="shared" ca="1" si="74"/>
        <v>146299.41567021108</v>
      </c>
      <c r="AQ243" s="125" t="str">
        <f t="shared" si="75"/>
        <v/>
      </c>
      <c r="AR243" s="125" t="str">
        <f t="shared" si="76"/>
        <v/>
      </c>
      <c r="AS243" s="131">
        <f t="shared" ca="1" si="77"/>
        <v>146299.41567021108</v>
      </c>
      <c r="AT243" s="290"/>
    </row>
    <row r="244" spans="1:46" x14ac:dyDescent="0.35">
      <c r="A244" s="290"/>
      <c r="B244" s="102" t="s">
        <v>1907</v>
      </c>
      <c r="C244" s="444" t="e">
        <v>#N/A</v>
      </c>
      <c r="D244" s="103" t="s">
        <v>901</v>
      </c>
      <c r="E244" s="103"/>
      <c r="F244" s="103"/>
      <c r="G244" s="103" t="s">
        <v>119</v>
      </c>
      <c r="H244" s="427">
        <v>300</v>
      </c>
      <c r="I244" s="103"/>
      <c r="J244" s="116" t="s">
        <v>1112</v>
      </c>
      <c r="K244" s="104"/>
      <c r="L244" s="415">
        <v>0.30095699999999997</v>
      </c>
      <c r="M244" s="138" t="str">
        <f t="shared" si="78"/>
        <v/>
      </c>
      <c r="N244" s="139">
        <f t="shared" si="79"/>
        <v>0</v>
      </c>
      <c r="O244" s="140">
        <f t="shared" si="80"/>
        <v>761.42718187341757</v>
      </c>
      <c r="P244" s="337">
        <f t="shared" si="81"/>
        <v>229.1568403750781</v>
      </c>
      <c r="Q244" s="109">
        <v>1</v>
      </c>
      <c r="R244" s="143">
        <f t="shared" si="82"/>
        <v>229.1568403750781</v>
      </c>
      <c r="S244" s="111">
        <v>0.13</v>
      </c>
      <c r="T244" s="139">
        <f t="shared" si="83"/>
        <v>258.94722962383821</v>
      </c>
      <c r="U244" s="113"/>
      <c r="V244" s="147">
        <f t="shared" si="84"/>
        <v>258.94722962383821</v>
      </c>
      <c r="W244" s="413"/>
      <c r="X244" s="412"/>
      <c r="Y244" s="116"/>
      <c r="Z244" s="116"/>
      <c r="AA244" s="116" t="s">
        <v>115</v>
      </c>
      <c r="AB244" s="116"/>
      <c r="AC244" s="117"/>
      <c r="AD244" s="296"/>
      <c r="AE244" s="124" t="str">
        <f t="shared" si="66"/>
        <v/>
      </c>
      <c r="AF244" s="125" t="str">
        <f t="shared" si="67"/>
        <v/>
      </c>
      <c r="AG244" s="125" t="str">
        <f t="shared" si="68"/>
        <v/>
      </c>
      <c r="AH244" s="125">
        <f t="shared" ca="1" si="69"/>
        <v>4804.0113505125973</v>
      </c>
      <c r="AI244" s="125" t="str">
        <f t="shared" si="70"/>
        <v/>
      </c>
      <c r="AJ244" s="126" t="str">
        <f t="shared" si="71"/>
        <v/>
      </c>
      <c r="AK244" s="342">
        <f t="shared" ca="1" si="65"/>
        <v>4804.0113505125973</v>
      </c>
      <c r="AL244" s="290"/>
      <c r="AM244" s="124" t="str">
        <f t="shared" si="72"/>
        <v/>
      </c>
      <c r="AN244" s="125" t="str">
        <f t="shared" si="73"/>
        <v/>
      </c>
      <c r="AO244" s="125" t="str">
        <f t="shared" si="74"/>
        <v/>
      </c>
      <c r="AP244" s="125">
        <f t="shared" ca="1" si="74"/>
        <v>258.94722962383821</v>
      </c>
      <c r="AQ244" s="125" t="str">
        <f t="shared" si="75"/>
        <v/>
      </c>
      <c r="AR244" s="125" t="str">
        <f t="shared" si="76"/>
        <v/>
      </c>
      <c r="AS244" s="131">
        <f t="shared" ca="1" si="77"/>
        <v>258.94722962383821</v>
      </c>
      <c r="AT244" s="290"/>
    </row>
    <row r="245" spans="1:46" x14ac:dyDescent="0.35">
      <c r="A245" s="290"/>
      <c r="B245" s="102" t="s">
        <v>1908</v>
      </c>
      <c r="C245" s="444" t="e">
        <v>#N/A</v>
      </c>
      <c r="D245" s="103" t="s">
        <v>901</v>
      </c>
      <c r="E245" s="103"/>
      <c r="F245" s="103"/>
      <c r="G245" s="103" t="s">
        <v>119</v>
      </c>
      <c r="H245" s="427">
        <v>300</v>
      </c>
      <c r="I245" s="103"/>
      <c r="J245" s="116" t="s">
        <v>1112</v>
      </c>
      <c r="K245" s="104"/>
      <c r="L245" s="415">
        <v>37.339399999999998</v>
      </c>
      <c r="M245" s="138" t="str">
        <f t="shared" si="78"/>
        <v/>
      </c>
      <c r="N245" s="139">
        <f t="shared" si="79"/>
        <v>0</v>
      </c>
      <c r="O245" s="140">
        <f t="shared" si="80"/>
        <v>761.42718187341757</v>
      </c>
      <c r="P245" s="337">
        <f t="shared" si="81"/>
        <v>28431.234114844287</v>
      </c>
      <c r="Q245" s="109">
        <v>1</v>
      </c>
      <c r="R245" s="143">
        <f t="shared" si="82"/>
        <v>28431.234114844287</v>
      </c>
      <c r="S245" s="111">
        <v>0.13</v>
      </c>
      <c r="T245" s="139">
        <f t="shared" si="83"/>
        <v>32127.29454977404</v>
      </c>
      <c r="U245" s="113"/>
      <c r="V245" s="147">
        <f t="shared" si="84"/>
        <v>32127.29454977404</v>
      </c>
      <c r="W245" s="413"/>
      <c r="X245" s="412"/>
      <c r="Y245" s="116"/>
      <c r="Z245" s="116"/>
      <c r="AA245" s="116" t="s">
        <v>115</v>
      </c>
      <c r="AB245" s="116"/>
      <c r="AC245" s="117"/>
      <c r="AD245" s="296"/>
      <c r="AE245" s="124" t="str">
        <f t="shared" si="66"/>
        <v/>
      </c>
      <c r="AF245" s="125" t="str">
        <f t="shared" si="67"/>
        <v/>
      </c>
      <c r="AG245" s="125" t="str">
        <f t="shared" si="68"/>
        <v/>
      </c>
      <c r="AH245" s="125">
        <f t="shared" ca="1" si="69"/>
        <v>4804.0113505125973</v>
      </c>
      <c r="AI245" s="125" t="str">
        <f t="shared" si="70"/>
        <v/>
      </c>
      <c r="AJ245" s="126" t="str">
        <f t="shared" si="71"/>
        <v/>
      </c>
      <c r="AK245" s="342">
        <f t="shared" ca="1" si="65"/>
        <v>4804.0113505125973</v>
      </c>
      <c r="AL245" s="290"/>
      <c r="AM245" s="124" t="str">
        <f t="shared" si="72"/>
        <v/>
      </c>
      <c r="AN245" s="125" t="str">
        <f t="shared" si="73"/>
        <v/>
      </c>
      <c r="AO245" s="125" t="str">
        <f t="shared" si="74"/>
        <v/>
      </c>
      <c r="AP245" s="125">
        <f t="shared" ca="1" si="74"/>
        <v>32127.29454977404</v>
      </c>
      <c r="AQ245" s="125" t="str">
        <f t="shared" si="75"/>
        <v/>
      </c>
      <c r="AR245" s="125" t="str">
        <f t="shared" si="76"/>
        <v/>
      </c>
      <c r="AS245" s="131">
        <f t="shared" ca="1" si="77"/>
        <v>32127.29454977404</v>
      </c>
      <c r="AT245" s="290"/>
    </row>
    <row r="246" spans="1:46" x14ac:dyDescent="0.35">
      <c r="A246" s="290"/>
      <c r="B246" s="102" t="s">
        <v>1909</v>
      </c>
      <c r="C246" s="444" t="e">
        <v>#N/A</v>
      </c>
      <c r="D246" s="103" t="s">
        <v>901</v>
      </c>
      <c r="E246" s="103"/>
      <c r="F246" s="103"/>
      <c r="G246" s="103" t="s">
        <v>119</v>
      </c>
      <c r="H246" s="427">
        <v>225</v>
      </c>
      <c r="I246" s="103"/>
      <c r="J246" s="116" t="s">
        <v>1110</v>
      </c>
      <c r="K246" s="104"/>
      <c r="L246" s="415">
        <v>33.4114</v>
      </c>
      <c r="M246" s="138" t="str">
        <f t="shared" si="78"/>
        <v/>
      </c>
      <c r="N246" s="139">
        <f t="shared" si="79"/>
        <v>0</v>
      </c>
      <c r="O246" s="140">
        <f t="shared" si="80"/>
        <v>626.02776475949361</v>
      </c>
      <c r="P246" s="337">
        <f t="shared" si="81"/>
        <v>20916.464059485344</v>
      </c>
      <c r="Q246" s="109">
        <v>1</v>
      </c>
      <c r="R246" s="143">
        <f t="shared" si="82"/>
        <v>20916.464059485344</v>
      </c>
      <c r="S246" s="111">
        <v>0.13</v>
      </c>
      <c r="T246" s="139">
        <f t="shared" si="83"/>
        <v>23635.604387218438</v>
      </c>
      <c r="U246" s="113"/>
      <c r="V246" s="147">
        <f t="shared" si="84"/>
        <v>23635.604387218438</v>
      </c>
      <c r="W246" s="413"/>
      <c r="X246" s="412"/>
      <c r="Y246" s="116"/>
      <c r="Z246" s="116"/>
      <c r="AA246" s="116" t="s">
        <v>115</v>
      </c>
      <c r="AB246" s="116"/>
      <c r="AC246" s="117"/>
      <c r="AD246" s="296"/>
      <c r="AE246" s="124" t="str">
        <f t="shared" si="66"/>
        <v/>
      </c>
      <c r="AF246" s="125" t="str">
        <f t="shared" si="67"/>
        <v/>
      </c>
      <c r="AG246" s="125" t="str">
        <f t="shared" si="68"/>
        <v/>
      </c>
      <c r="AH246" s="125">
        <f t="shared" ca="1" si="69"/>
        <v>4804.0113505125973</v>
      </c>
      <c r="AI246" s="125" t="str">
        <f t="shared" si="70"/>
        <v/>
      </c>
      <c r="AJ246" s="126" t="str">
        <f t="shared" si="71"/>
        <v/>
      </c>
      <c r="AK246" s="342">
        <f t="shared" ca="1" si="65"/>
        <v>4804.0113505125973</v>
      </c>
      <c r="AL246" s="290"/>
      <c r="AM246" s="124" t="str">
        <f t="shared" si="72"/>
        <v/>
      </c>
      <c r="AN246" s="125" t="str">
        <f t="shared" si="73"/>
        <v/>
      </c>
      <c r="AO246" s="125" t="str">
        <f t="shared" si="74"/>
        <v/>
      </c>
      <c r="AP246" s="125">
        <f t="shared" ca="1" si="74"/>
        <v>23635.604387218442</v>
      </c>
      <c r="AQ246" s="125" t="str">
        <f t="shared" si="75"/>
        <v/>
      </c>
      <c r="AR246" s="125" t="str">
        <f t="shared" si="76"/>
        <v/>
      </c>
      <c r="AS246" s="131">
        <f t="shared" ca="1" si="77"/>
        <v>23635.604387218442</v>
      </c>
      <c r="AT246" s="290"/>
    </row>
    <row r="247" spans="1:46" x14ac:dyDescent="0.35">
      <c r="A247" s="290"/>
      <c r="B247" s="102" t="s">
        <v>1910</v>
      </c>
      <c r="C247" s="444" t="e">
        <v>#N/A</v>
      </c>
      <c r="D247" s="103" t="s">
        <v>901</v>
      </c>
      <c r="E247" s="103"/>
      <c r="F247" s="103"/>
      <c r="G247" s="103" t="s">
        <v>119</v>
      </c>
      <c r="H247" s="427">
        <v>225</v>
      </c>
      <c r="I247" s="103"/>
      <c r="J247" s="116" t="s">
        <v>1110</v>
      </c>
      <c r="K247" s="104"/>
      <c r="L247" s="415">
        <v>60.0321</v>
      </c>
      <c r="M247" s="138" t="str">
        <f t="shared" si="78"/>
        <v/>
      </c>
      <c r="N247" s="139">
        <f t="shared" si="79"/>
        <v>0</v>
      </c>
      <c r="O247" s="140">
        <f t="shared" si="80"/>
        <v>626.02776475949361</v>
      </c>
      <c r="P247" s="337">
        <f t="shared" si="81"/>
        <v>37581.761376818395</v>
      </c>
      <c r="Q247" s="109">
        <v>1</v>
      </c>
      <c r="R247" s="143">
        <f t="shared" si="82"/>
        <v>37581.761376818395</v>
      </c>
      <c r="S247" s="111">
        <v>0.13</v>
      </c>
      <c r="T247" s="139">
        <f t="shared" si="83"/>
        <v>42467.390355804782</v>
      </c>
      <c r="U247" s="113"/>
      <c r="V247" s="147">
        <f t="shared" si="84"/>
        <v>42467.390355804782</v>
      </c>
      <c r="W247" s="413"/>
      <c r="X247" s="412"/>
      <c r="Y247" s="116"/>
      <c r="Z247" s="116"/>
      <c r="AA247" s="116" t="s">
        <v>115</v>
      </c>
      <c r="AB247" s="116"/>
      <c r="AC247" s="117"/>
      <c r="AD247" s="296"/>
      <c r="AE247" s="124" t="str">
        <f t="shared" si="66"/>
        <v/>
      </c>
      <c r="AF247" s="125" t="str">
        <f t="shared" si="67"/>
        <v/>
      </c>
      <c r="AG247" s="125" t="str">
        <f t="shared" si="68"/>
        <v/>
      </c>
      <c r="AH247" s="125">
        <f t="shared" ca="1" si="69"/>
        <v>4804.0113505125973</v>
      </c>
      <c r="AI247" s="125" t="str">
        <f t="shared" si="70"/>
        <v/>
      </c>
      <c r="AJ247" s="126" t="str">
        <f t="shared" si="71"/>
        <v/>
      </c>
      <c r="AK247" s="342">
        <f t="shared" ca="1" si="65"/>
        <v>4804.0113505125973</v>
      </c>
      <c r="AL247" s="290"/>
      <c r="AM247" s="124" t="str">
        <f t="shared" si="72"/>
        <v/>
      </c>
      <c r="AN247" s="125" t="str">
        <f t="shared" si="73"/>
        <v/>
      </c>
      <c r="AO247" s="125" t="str">
        <f t="shared" si="74"/>
        <v/>
      </c>
      <c r="AP247" s="125">
        <f t="shared" ca="1" si="74"/>
        <v>42467.390355804782</v>
      </c>
      <c r="AQ247" s="125" t="str">
        <f t="shared" si="75"/>
        <v/>
      </c>
      <c r="AR247" s="125" t="str">
        <f t="shared" si="76"/>
        <v/>
      </c>
      <c r="AS247" s="131">
        <f t="shared" ca="1" si="77"/>
        <v>42467.390355804782</v>
      </c>
      <c r="AT247" s="290"/>
    </row>
    <row r="248" spans="1:46" x14ac:dyDescent="0.35">
      <c r="A248" s="290"/>
      <c r="B248" s="102" t="s">
        <v>902</v>
      </c>
      <c r="C248" s="444" t="e">
        <v>#N/A</v>
      </c>
      <c r="D248" s="103" t="s">
        <v>901</v>
      </c>
      <c r="E248" s="103"/>
      <c r="F248" s="103"/>
      <c r="G248" s="103" t="s">
        <v>119</v>
      </c>
      <c r="H248" s="427">
        <v>225</v>
      </c>
      <c r="I248" s="103"/>
      <c r="J248" s="116" t="s">
        <v>1110</v>
      </c>
      <c r="K248" s="104"/>
      <c r="L248" s="415">
        <v>41.364199999999997</v>
      </c>
      <c r="M248" s="138" t="str">
        <f t="shared" si="78"/>
        <v/>
      </c>
      <c r="N248" s="139">
        <f t="shared" si="79"/>
        <v>0</v>
      </c>
      <c r="O248" s="140">
        <f t="shared" si="80"/>
        <v>626.02776475949361</v>
      </c>
      <c r="P248" s="337">
        <f t="shared" si="81"/>
        <v>25895.137667064642</v>
      </c>
      <c r="Q248" s="109">
        <v>1</v>
      </c>
      <c r="R248" s="143">
        <f t="shared" si="82"/>
        <v>25895.137667064642</v>
      </c>
      <c r="S248" s="111">
        <v>0.13</v>
      </c>
      <c r="T248" s="139">
        <f t="shared" si="83"/>
        <v>29261.505563783045</v>
      </c>
      <c r="U248" s="113"/>
      <c r="V248" s="147">
        <f t="shared" si="84"/>
        <v>29261.505563783045</v>
      </c>
      <c r="W248" s="413"/>
      <c r="X248" s="412"/>
      <c r="Y248" s="116"/>
      <c r="Z248" s="116"/>
      <c r="AA248" s="116" t="s">
        <v>115</v>
      </c>
      <c r="AB248" s="116"/>
      <c r="AC248" s="117"/>
      <c r="AD248" s="296"/>
      <c r="AE248" s="124" t="str">
        <f t="shared" si="66"/>
        <v/>
      </c>
      <c r="AF248" s="125" t="str">
        <f t="shared" si="67"/>
        <v/>
      </c>
      <c r="AG248" s="125" t="str">
        <f t="shared" si="68"/>
        <v/>
      </c>
      <c r="AH248" s="125">
        <f t="shared" ca="1" si="69"/>
        <v>4804.0113505125973</v>
      </c>
      <c r="AI248" s="125" t="str">
        <f t="shared" si="70"/>
        <v/>
      </c>
      <c r="AJ248" s="126" t="str">
        <f t="shared" si="71"/>
        <v/>
      </c>
      <c r="AK248" s="342">
        <f t="shared" ca="1" si="65"/>
        <v>4804.0113505125973</v>
      </c>
      <c r="AL248" s="290"/>
      <c r="AM248" s="124" t="str">
        <f t="shared" si="72"/>
        <v/>
      </c>
      <c r="AN248" s="125" t="str">
        <f t="shared" si="73"/>
        <v/>
      </c>
      <c r="AO248" s="125" t="str">
        <f t="shared" si="74"/>
        <v/>
      </c>
      <c r="AP248" s="125">
        <f t="shared" ca="1" si="74"/>
        <v>29261.505563783045</v>
      </c>
      <c r="AQ248" s="125" t="str">
        <f t="shared" si="75"/>
        <v/>
      </c>
      <c r="AR248" s="125" t="str">
        <f t="shared" si="76"/>
        <v/>
      </c>
      <c r="AS248" s="131">
        <f t="shared" ca="1" si="77"/>
        <v>29261.505563783045</v>
      </c>
      <c r="AT248" s="290"/>
    </row>
    <row r="249" spans="1:46" x14ac:dyDescent="0.35">
      <c r="A249" s="290"/>
      <c r="B249" s="102" t="s">
        <v>903</v>
      </c>
      <c r="C249" s="444" t="e">
        <v>#N/A</v>
      </c>
      <c r="D249" s="103" t="s">
        <v>901</v>
      </c>
      <c r="E249" s="103"/>
      <c r="F249" s="103"/>
      <c r="G249" s="103" t="s">
        <v>119</v>
      </c>
      <c r="H249" s="427">
        <v>225</v>
      </c>
      <c r="I249" s="103"/>
      <c r="J249" s="116" t="s">
        <v>1110</v>
      </c>
      <c r="K249" s="104"/>
      <c r="L249" s="415">
        <v>53.709400000000002</v>
      </c>
      <c r="M249" s="138" t="str">
        <f t="shared" si="78"/>
        <v/>
      </c>
      <c r="N249" s="139">
        <f t="shared" si="79"/>
        <v>0</v>
      </c>
      <c r="O249" s="140">
        <f t="shared" si="80"/>
        <v>626.02776475949361</v>
      </c>
      <c r="P249" s="337">
        <f t="shared" si="81"/>
        <v>33623.575628573548</v>
      </c>
      <c r="Q249" s="109">
        <v>1</v>
      </c>
      <c r="R249" s="143">
        <f t="shared" si="82"/>
        <v>33623.575628573548</v>
      </c>
      <c r="S249" s="111">
        <v>0.13</v>
      </c>
      <c r="T249" s="139">
        <f t="shared" si="83"/>
        <v>37994.640460288108</v>
      </c>
      <c r="U249" s="113"/>
      <c r="V249" s="147">
        <f t="shared" si="84"/>
        <v>37994.640460288108</v>
      </c>
      <c r="W249" s="413"/>
      <c r="X249" s="412"/>
      <c r="Y249" s="116"/>
      <c r="Z249" s="116"/>
      <c r="AA249" s="116" t="s">
        <v>115</v>
      </c>
      <c r="AB249" s="116"/>
      <c r="AC249" s="117"/>
      <c r="AD249" s="296"/>
      <c r="AE249" s="124" t="str">
        <f t="shared" si="66"/>
        <v/>
      </c>
      <c r="AF249" s="125" t="str">
        <f t="shared" si="67"/>
        <v/>
      </c>
      <c r="AG249" s="125" t="str">
        <f t="shared" si="68"/>
        <v/>
      </c>
      <c r="AH249" s="125">
        <f t="shared" ca="1" si="69"/>
        <v>4804.0113505125973</v>
      </c>
      <c r="AI249" s="125" t="str">
        <f t="shared" si="70"/>
        <v/>
      </c>
      <c r="AJ249" s="126" t="str">
        <f t="shared" si="71"/>
        <v/>
      </c>
      <c r="AK249" s="342">
        <f t="shared" ca="1" si="65"/>
        <v>4804.0113505125973</v>
      </c>
      <c r="AL249" s="290"/>
      <c r="AM249" s="124" t="str">
        <f t="shared" si="72"/>
        <v/>
      </c>
      <c r="AN249" s="125" t="str">
        <f t="shared" si="73"/>
        <v/>
      </c>
      <c r="AO249" s="125" t="str">
        <f t="shared" si="74"/>
        <v/>
      </c>
      <c r="AP249" s="125">
        <f t="shared" ca="1" si="74"/>
        <v>37994.640460288108</v>
      </c>
      <c r="AQ249" s="125" t="str">
        <f t="shared" si="75"/>
        <v/>
      </c>
      <c r="AR249" s="125" t="str">
        <f t="shared" si="76"/>
        <v/>
      </c>
      <c r="AS249" s="131">
        <f t="shared" ca="1" si="77"/>
        <v>37994.640460288108</v>
      </c>
      <c r="AT249" s="290"/>
    </row>
    <row r="250" spans="1:46" x14ac:dyDescent="0.35">
      <c r="A250" s="290"/>
      <c r="B250" s="102" t="s">
        <v>1911</v>
      </c>
      <c r="C250" s="444" t="e">
        <v>#N/A</v>
      </c>
      <c r="D250" s="103" t="s">
        <v>901</v>
      </c>
      <c r="E250" s="103"/>
      <c r="F250" s="103"/>
      <c r="G250" s="103" t="s">
        <v>119</v>
      </c>
      <c r="H250" s="427">
        <v>225</v>
      </c>
      <c r="I250" s="103"/>
      <c r="J250" s="116" t="s">
        <v>1110</v>
      </c>
      <c r="K250" s="104"/>
      <c r="L250" s="415">
        <v>41.712699999999998</v>
      </c>
      <c r="M250" s="138" t="str">
        <f t="shared" si="78"/>
        <v/>
      </c>
      <c r="N250" s="139">
        <f t="shared" si="79"/>
        <v>0</v>
      </c>
      <c r="O250" s="140">
        <f t="shared" si="80"/>
        <v>626.02776475949361</v>
      </c>
      <c r="P250" s="337">
        <f t="shared" si="81"/>
        <v>26113.308343083329</v>
      </c>
      <c r="Q250" s="109">
        <v>1</v>
      </c>
      <c r="R250" s="143">
        <f t="shared" si="82"/>
        <v>26113.308343083329</v>
      </c>
      <c r="S250" s="111">
        <v>0.13</v>
      </c>
      <c r="T250" s="139">
        <f t="shared" si="83"/>
        <v>29508.038427684158</v>
      </c>
      <c r="U250" s="113"/>
      <c r="V250" s="147">
        <f t="shared" si="84"/>
        <v>29508.038427684158</v>
      </c>
      <c r="W250" s="413"/>
      <c r="X250" s="412"/>
      <c r="Y250" s="116"/>
      <c r="Z250" s="116"/>
      <c r="AA250" s="116" t="s">
        <v>115</v>
      </c>
      <c r="AB250" s="116"/>
      <c r="AC250" s="117"/>
      <c r="AD250" s="296"/>
      <c r="AE250" s="124" t="str">
        <f t="shared" si="66"/>
        <v/>
      </c>
      <c r="AF250" s="125" t="str">
        <f t="shared" si="67"/>
        <v/>
      </c>
      <c r="AG250" s="125" t="str">
        <f t="shared" si="68"/>
        <v/>
      </c>
      <c r="AH250" s="125">
        <f t="shared" ca="1" si="69"/>
        <v>4804.0113505125973</v>
      </c>
      <c r="AI250" s="125" t="str">
        <f t="shared" si="70"/>
        <v/>
      </c>
      <c r="AJ250" s="126" t="str">
        <f t="shared" si="71"/>
        <v/>
      </c>
      <c r="AK250" s="342">
        <f t="shared" ca="1" si="65"/>
        <v>4804.0113505125973</v>
      </c>
      <c r="AL250" s="290"/>
      <c r="AM250" s="124" t="str">
        <f t="shared" si="72"/>
        <v/>
      </c>
      <c r="AN250" s="125" t="str">
        <f t="shared" si="73"/>
        <v/>
      </c>
      <c r="AO250" s="125" t="str">
        <f t="shared" si="74"/>
        <v/>
      </c>
      <c r="AP250" s="125">
        <f t="shared" ca="1" si="74"/>
        <v>29508.038427684154</v>
      </c>
      <c r="AQ250" s="125" t="str">
        <f t="shared" si="75"/>
        <v/>
      </c>
      <c r="AR250" s="125" t="str">
        <f t="shared" si="76"/>
        <v/>
      </c>
      <c r="AS250" s="131">
        <f t="shared" ca="1" si="77"/>
        <v>29508.038427684154</v>
      </c>
      <c r="AT250" s="290"/>
    </row>
    <row r="251" spans="1:46" x14ac:dyDescent="0.35">
      <c r="A251" s="290"/>
      <c r="B251" s="102" t="s">
        <v>1912</v>
      </c>
      <c r="C251" s="444" t="e">
        <v>#N/A</v>
      </c>
      <c r="D251" s="103" t="s">
        <v>901</v>
      </c>
      <c r="E251" s="103"/>
      <c r="F251" s="103"/>
      <c r="G251" s="103" t="s">
        <v>119</v>
      </c>
      <c r="H251" s="427">
        <v>225</v>
      </c>
      <c r="I251" s="103"/>
      <c r="J251" s="116" t="s">
        <v>1110</v>
      </c>
      <c r="K251" s="104"/>
      <c r="L251" s="415">
        <v>71.303399999999996</v>
      </c>
      <c r="M251" s="138" t="str">
        <f t="shared" si="78"/>
        <v/>
      </c>
      <c r="N251" s="139">
        <f t="shared" si="79"/>
        <v>0</v>
      </c>
      <c r="O251" s="140">
        <f t="shared" si="80"/>
        <v>626.02776475949361</v>
      </c>
      <c r="P251" s="337">
        <f t="shared" si="81"/>
        <v>44637.908121752072</v>
      </c>
      <c r="Q251" s="109">
        <v>1</v>
      </c>
      <c r="R251" s="143">
        <f t="shared" si="82"/>
        <v>44637.908121752072</v>
      </c>
      <c r="S251" s="111">
        <v>0.13</v>
      </c>
      <c r="T251" s="139">
        <f t="shared" si="83"/>
        <v>50440.83617757984</v>
      </c>
      <c r="U251" s="113"/>
      <c r="V251" s="147">
        <f t="shared" si="84"/>
        <v>50440.83617757984</v>
      </c>
      <c r="W251" s="413"/>
      <c r="X251" s="412"/>
      <c r="Y251" s="116"/>
      <c r="Z251" s="116"/>
      <c r="AA251" s="116" t="s">
        <v>115</v>
      </c>
      <c r="AB251" s="116"/>
      <c r="AC251" s="117"/>
      <c r="AD251" s="296"/>
      <c r="AE251" s="124" t="str">
        <f t="shared" si="66"/>
        <v/>
      </c>
      <c r="AF251" s="125" t="str">
        <f t="shared" si="67"/>
        <v/>
      </c>
      <c r="AG251" s="125" t="str">
        <f t="shared" si="68"/>
        <v/>
      </c>
      <c r="AH251" s="125">
        <f t="shared" ca="1" si="69"/>
        <v>4804.0113505125973</v>
      </c>
      <c r="AI251" s="125" t="str">
        <f t="shared" si="70"/>
        <v/>
      </c>
      <c r="AJ251" s="126" t="str">
        <f t="shared" si="71"/>
        <v/>
      </c>
      <c r="AK251" s="342">
        <f t="shared" ca="1" si="65"/>
        <v>4804.0113505125973</v>
      </c>
      <c r="AL251" s="290"/>
      <c r="AM251" s="124" t="str">
        <f t="shared" si="72"/>
        <v/>
      </c>
      <c r="AN251" s="125" t="str">
        <f t="shared" si="73"/>
        <v/>
      </c>
      <c r="AO251" s="125" t="str">
        <f t="shared" si="74"/>
        <v/>
      </c>
      <c r="AP251" s="125">
        <f t="shared" ca="1" si="74"/>
        <v>50440.83617757984</v>
      </c>
      <c r="AQ251" s="125" t="str">
        <f t="shared" si="75"/>
        <v/>
      </c>
      <c r="AR251" s="125" t="str">
        <f t="shared" si="76"/>
        <v/>
      </c>
      <c r="AS251" s="131">
        <f t="shared" ca="1" si="77"/>
        <v>50440.83617757984</v>
      </c>
      <c r="AT251" s="290"/>
    </row>
    <row r="252" spans="1:46" x14ac:dyDescent="0.35">
      <c r="A252" s="290"/>
      <c r="B252" s="102" t="s">
        <v>1913</v>
      </c>
      <c r="C252" s="444" t="e">
        <v>#N/A</v>
      </c>
      <c r="D252" s="103" t="s">
        <v>901</v>
      </c>
      <c r="E252" s="103"/>
      <c r="F252" s="103"/>
      <c r="G252" s="103" t="s">
        <v>119</v>
      </c>
      <c r="H252" s="427">
        <v>225</v>
      </c>
      <c r="I252" s="103"/>
      <c r="J252" s="116" t="s">
        <v>1110</v>
      </c>
      <c r="K252" s="104"/>
      <c r="L252" s="415">
        <v>70.564599999999999</v>
      </c>
      <c r="M252" s="138" t="str">
        <f t="shared" si="78"/>
        <v/>
      </c>
      <c r="N252" s="139">
        <f t="shared" si="79"/>
        <v>0</v>
      </c>
      <c r="O252" s="140">
        <f t="shared" si="80"/>
        <v>626.02776475949361</v>
      </c>
      <c r="P252" s="337">
        <f t="shared" si="81"/>
        <v>44175.398809147759</v>
      </c>
      <c r="Q252" s="109">
        <v>1</v>
      </c>
      <c r="R252" s="143">
        <f t="shared" si="82"/>
        <v>44175.398809147759</v>
      </c>
      <c r="S252" s="111">
        <v>0.13</v>
      </c>
      <c r="T252" s="139">
        <f t="shared" si="83"/>
        <v>49918.200654336964</v>
      </c>
      <c r="U252" s="113"/>
      <c r="V252" s="147">
        <f t="shared" si="84"/>
        <v>49918.200654336964</v>
      </c>
      <c r="W252" s="413"/>
      <c r="X252" s="412"/>
      <c r="Y252" s="116"/>
      <c r="Z252" s="116"/>
      <c r="AA252" s="116" t="s">
        <v>115</v>
      </c>
      <c r="AB252" s="116"/>
      <c r="AC252" s="117"/>
      <c r="AD252" s="296"/>
      <c r="AE252" s="124" t="str">
        <f t="shared" si="66"/>
        <v/>
      </c>
      <c r="AF252" s="125" t="str">
        <f t="shared" si="67"/>
        <v/>
      </c>
      <c r="AG252" s="125" t="str">
        <f t="shared" si="68"/>
        <v/>
      </c>
      <c r="AH252" s="125">
        <f t="shared" ca="1" si="69"/>
        <v>4804.0113505125973</v>
      </c>
      <c r="AI252" s="125" t="str">
        <f t="shared" si="70"/>
        <v/>
      </c>
      <c r="AJ252" s="126" t="str">
        <f t="shared" si="71"/>
        <v/>
      </c>
      <c r="AK252" s="342">
        <f t="shared" ca="1" si="65"/>
        <v>4804.0113505125973</v>
      </c>
      <c r="AL252" s="290"/>
      <c r="AM252" s="124" t="str">
        <f t="shared" si="72"/>
        <v/>
      </c>
      <c r="AN252" s="125" t="str">
        <f t="shared" si="73"/>
        <v/>
      </c>
      <c r="AO252" s="125" t="str">
        <f t="shared" si="74"/>
        <v/>
      </c>
      <c r="AP252" s="125">
        <f t="shared" ca="1" si="74"/>
        <v>49918.200654336972</v>
      </c>
      <c r="AQ252" s="125" t="str">
        <f t="shared" si="75"/>
        <v/>
      </c>
      <c r="AR252" s="125" t="str">
        <f t="shared" si="76"/>
        <v/>
      </c>
      <c r="AS252" s="131">
        <f t="shared" ca="1" si="77"/>
        <v>49918.200654336972</v>
      </c>
      <c r="AT252" s="290"/>
    </row>
    <row r="253" spans="1:46" x14ac:dyDescent="0.35">
      <c r="A253" s="290"/>
      <c r="B253" s="102" t="s">
        <v>1914</v>
      </c>
      <c r="C253" s="444" t="e">
        <v>#N/A</v>
      </c>
      <c r="D253" s="103" t="s">
        <v>901</v>
      </c>
      <c r="E253" s="103"/>
      <c r="F253" s="103"/>
      <c r="G253" s="103" t="s">
        <v>119</v>
      </c>
      <c r="H253" s="427">
        <v>300</v>
      </c>
      <c r="I253" s="103"/>
      <c r="J253" s="116" t="s">
        <v>1112</v>
      </c>
      <c r="K253" s="104"/>
      <c r="L253" s="415">
        <v>64.1447</v>
      </c>
      <c r="M253" s="138" t="str">
        <f t="shared" si="78"/>
        <v/>
      </c>
      <c r="N253" s="139">
        <f t="shared" si="79"/>
        <v>0</v>
      </c>
      <c r="O253" s="140">
        <f t="shared" si="80"/>
        <v>761.42718187341757</v>
      </c>
      <c r="P253" s="337">
        <f t="shared" si="81"/>
        <v>48841.518153115809</v>
      </c>
      <c r="Q253" s="109">
        <v>1</v>
      </c>
      <c r="R253" s="143">
        <f t="shared" si="82"/>
        <v>48841.518153115809</v>
      </c>
      <c r="S253" s="111">
        <v>0.13</v>
      </c>
      <c r="T253" s="139">
        <f t="shared" si="83"/>
        <v>55190.91551302086</v>
      </c>
      <c r="U253" s="113"/>
      <c r="V253" s="147">
        <f t="shared" si="84"/>
        <v>55190.91551302086</v>
      </c>
      <c r="W253" s="413"/>
      <c r="X253" s="412"/>
      <c r="Y253" s="116"/>
      <c r="Z253" s="116"/>
      <c r="AA253" s="116" t="s">
        <v>115</v>
      </c>
      <c r="AB253" s="116"/>
      <c r="AC253" s="117"/>
      <c r="AD253" s="296"/>
      <c r="AE253" s="124" t="str">
        <f t="shared" si="66"/>
        <v/>
      </c>
      <c r="AF253" s="125" t="str">
        <f t="shared" si="67"/>
        <v/>
      </c>
      <c r="AG253" s="125" t="str">
        <f t="shared" si="68"/>
        <v/>
      </c>
      <c r="AH253" s="125">
        <f t="shared" ca="1" si="69"/>
        <v>4804.0113505125973</v>
      </c>
      <c r="AI253" s="125" t="str">
        <f t="shared" si="70"/>
        <v/>
      </c>
      <c r="AJ253" s="126" t="str">
        <f t="shared" si="71"/>
        <v/>
      </c>
      <c r="AK253" s="342">
        <f t="shared" ca="1" si="65"/>
        <v>4804.0113505125973</v>
      </c>
      <c r="AL253" s="290"/>
      <c r="AM253" s="124" t="str">
        <f t="shared" si="72"/>
        <v/>
      </c>
      <c r="AN253" s="125" t="str">
        <f t="shared" si="73"/>
        <v/>
      </c>
      <c r="AO253" s="125" t="str">
        <f t="shared" si="74"/>
        <v/>
      </c>
      <c r="AP253" s="125">
        <f t="shared" ca="1" si="74"/>
        <v>55190.91551302086</v>
      </c>
      <c r="AQ253" s="125" t="str">
        <f t="shared" si="75"/>
        <v/>
      </c>
      <c r="AR253" s="125" t="str">
        <f t="shared" si="76"/>
        <v/>
      </c>
      <c r="AS253" s="131">
        <f t="shared" ca="1" si="77"/>
        <v>55190.91551302086</v>
      </c>
      <c r="AT253" s="290"/>
    </row>
    <row r="254" spans="1:46" x14ac:dyDescent="0.35">
      <c r="A254" s="290"/>
      <c r="B254" s="102" t="s">
        <v>1915</v>
      </c>
      <c r="C254" s="444" t="e">
        <v>#N/A</v>
      </c>
      <c r="D254" s="103" t="s">
        <v>901</v>
      </c>
      <c r="E254" s="103"/>
      <c r="F254" s="103"/>
      <c r="G254" s="103" t="s">
        <v>119</v>
      </c>
      <c r="H254" s="427">
        <v>300</v>
      </c>
      <c r="I254" s="103"/>
      <c r="J254" s="116" t="s">
        <v>1112</v>
      </c>
      <c r="K254" s="104"/>
      <c r="L254" s="415">
        <v>46.901899999999998</v>
      </c>
      <c r="M254" s="138" t="str">
        <f t="shared" si="78"/>
        <v/>
      </c>
      <c r="N254" s="139">
        <f t="shared" si="79"/>
        <v>0</v>
      </c>
      <c r="O254" s="140">
        <f t="shared" si="80"/>
        <v>761.42718187341757</v>
      </c>
      <c r="P254" s="337">
        <f t="shared" si="81"/>
        <v>35712.381541508839</v>
      </c>
      <c r="Q254" s="109">
        <v>1</v>
      </c>
      <c r="R254" s="143">
        <f t="shared" si="82"/>
        <v>35712.381541508839</v>
      </c>
      <c r="S254" s="111">
        <v>0.13</v>
      </c>
      <c r="T254" s="139">
        <f t="shared" si="83"/>
        <v>40354.991141904982</v>
      </c>
      <c r="U254" s="113"/>
      <c r="V254" s="147">
        <f t="shared" si="84"/>
        <v>40354.991141904982</v>
      </c>
      <c r="W254" s="413"/>
      <c r="X254" s="412"/>
      <c r="Y254" s="116"/>
      <c r="Z254" s="116"/>
      <c r="AA254" s="116" t="s">
        <v>115</v>
      </c>
      <c r="AB254" s="116"/>
      <c r="AC254" s="117"/>
      <c r="AD254" s="296"/>
      <c r="AE254" s="124" t="str">
        <f t="shared" si="66"/>
        <v/>
      </c>
      <c r="AF254" s="125" t="str">
        <f t="shared" si="67"/>
        <v/>
      </c>
      <c r="AG254" s="125" t="str">
        <f t="shared" si="68"/>
        <v/>
      </c>
      <c r="AH254" s="125">
        <f t="shared" ca="1" si="69"/>
        <v>4804.0113505125973</v>
      </c>
      <c r="AI254" s="125" t="str">
        <f t="shared" si="70"/>
        <v/>
      </c>
      <c r="AJ254" s="126" t="str">
        <f t="shared" si="71"/>
        <v/>
      </c>
      <c r="AK254" s="342">
        <f t="shared" ca="1" si="65"/>
        <v>4804.0113505125973</v>
      </c>
      <c r="AL254" s="290"/>
      <c r="AM254" s="124" t="str">
        <f t="shared" si="72"/>
        <v/>
      </c>
      <c r="AN254" s="125" t="str">
        <f t="shared" si="73"/>
        <v/>
      </c>
      <c r="AO254" s="125" t="str">
        <f t="shared" si="74"/>
        <v/>
      </c>
      <c r="AP254" s="125">
        <f t="shared" ca="1" si="74"/>
        <v>40354.991141904982</v>
      </c>
      <c r="AQ254" s="125" t="str">
        <f t="shared" si="75"/>
        <v/>
      </c>
      <c r="AR254" s="125" t="str">
        <f t="shared" si="76"/>
        <v/>
      </c>
      <c r="AS254" s="131">
        <f t="shared" ca="1" si="77"/>
        <v>40354.991141904982</v>
      </c>
      <c r="AT254" s="290"/>
    </row>
    <row r="255" spans="1:46" x14ac:dyDescent="0.35">
      <c r="A255" s="290"/>
      <c r="B255" s="102" t="s">
        <v>1916</v>
      </c>
      <c r="C255" s="444" t="e">
        <v>#N/A</v>
      </c>
      <c r="D255" s="103" t="s">
        <v>901</v>
      </c>
      <c r="E255" s="103"/>
      <c r="F255" s="103"/>
      <c r="G255" s="103" t="s">
        <v>119</v>
      </c>
      <c r="H255" s="427">
        <v>300</v>
      </c>
      <c r="I255" s="103"/>
      <c r="J255" s="116" t="s">
        <v>1112</v>
      </c>
      <c r="K255" s="104"/>
      <c r="L255" s="415">
        <v>100.03700000000001</v>
      </c>
      <c r="M255" s="138" t="str">
        <f t="shared" si="78"/>
        <v/>
      </c>
      <c r="N255" s="139">
        <f t="shared" si="79"/>
        <v>0</v>
      </c>
      <c r="O255" s="140">
        <f t="shared" si="80"/>
        <v>761.42718187341757</v>
      </c>
      <c r="P255" s="337">
        <f t="shared" si="81"/>
        <v>76170.89099307108</v>
      </c>
      <c r="Q255" s="109">
        <v>1</v>
      </c>
      <c r="R255" s="143">
        <f t="shared" si="82"/>
        <v>76170.89099307108</v>
      </c>
      <c r="S255" s="111">
        <v>0.13</v>
      </c>
      <c r="T255" s="139">
        <f t="shared" si="83"/>
        <v>86073.106822170317</v>
      </c>
      <c r="U255" s="113"/>
      <c r="V255" s="147">
        <f t="shared" si="84"/>
        <v>86073.106822170317</v>
      </c>
      <c r="W255" s="413"/>
      <c r="X255" s="412"/>
      <c r="Y255" s="116"/>
      <c r="Z255" s="116"/>
      <c r="AA255" s="116" t="s">
        <v>115</v>
      </c>
      <c r="AB255" s="116"/>
      <c r="AC255" s="117"/>
      <c r="AD255" s="296"/>
      <c r="AE255" s="124" t="str">
        <f t="shared" si="66"/>
        <v/>
      </c>
      <c r="AF255" s="125" t="str">
        <f t="shared" si="67"/>
        <v/>
      </c>
      <c r="AG255" s="125" t="str">
        <f t="shared" si="68"/>
        <v/>
      </c>
      <c r="AH255" s="125">
        <f t="shared" ca="1" si="69"/>
        <v>4804.0113505125973</v>
      </c>
      <c r="AI255" s="125" t="str">
        <f t="shared" si="70"/>
        <v/>
      </c>
      <c r="AJ255" s="126" t="str">
        <f t="shared" si="71"/>
        <v/>
      </c>
      <c r="AK255" s="342">
        <f t="shared" ca="1" si="65"/>
        <v>4804.0113505125973</v>
      </c>
      <c r="AL255" s="290"/>
      <c r="AM255" s="124" t="str">
        <f t="shared" si="72"/>
        <v/>
      </c>
      <c r="AN255" s="125" t="str">
        <f t="shared" si="73"/>
        <v/>
      </c>
      <c r="AO255" s="125" t="str">
        <f t="shared" si="74"/>
        <v/>
      </c>
      <c r="AP255" s="125">
        <f t="shared" ca="1" si="74"/>
        <v>86073.106822170317</v>
      </c>
      <c r="AQ255" s="125" t="str">
        <f t="shared" si="75"/>
        <v/>
      </c>
      <c r="AR255" s="125" t="str">
        <f t="shared" si="76"/>
        <v/>
      </c>
      <c r="AS255" s="131">
        <f t="shared" ca="1" si="77"/>
        <v>86073.106822170317</v>
      </c>
      <c r="AT255" s="290"/>
    </row>
    <row r="256" spans="1:46" x14ac:dyDescent="0.35">
      <c r="A256" s="290"/>
      <c r="B256" s="102" t="s">
        <v>1917</v>
      </c>
      <c r="C256" s="444" t="e">
        <v>#N/A</v>
      </c>
      <c r="D256" s="103" t="s">
        <v>901</v>
      </c>
      <c r="E256" s="103"/>
      <c r="F256" s="103"/>
      <c r="G256" s="103" t="s">
        <v>119</v>
      </c>
      <c r="H256" s="427">
        <v>225</v>
      </c>
      <c r="I256" s="103"/>
      <c r="J256" s="116" t="s">
        <v>1110</v>
      </c>
      <c r="K256" s="104"/>
      <c r="L256" s="415">
        <v>48.865499999999997</v>
      </c>
      <c r="M256" s="138" t="str">
        <f t="shared" si="78"/>
        <v/>
      </c>
      <c r="N256" s="139">
        <f t="shared" si="79"/>
        <v>0</v>
      </c>
      <c r="O256" s="140">
        <f t="shared" si="80"/>
        <v>626.02776475949361</v>
      </c>
      <c r="P256" s="337">
        <f t="shared" si="81"/>
        <v>30591.159738855033</v>
      </c>
      <c r="Q256" s="109">
        <v>1</v>
      </c>
      <c r="R256" s="143">
        <f t="shared" si="82"/>
        <v>30591.159738855033</v>
      </c>
      <c r="S256" s="111">
        <v>0.13</v>
      </c>
      <c r="T256" s="139">
        <f t="shared" si="83"/>
        <v>34568.010504906182</v>
      </c>
      <c r="U256" s="113"/>
      <c r="V256" s="147">
        <f t="shared" si="84"/>
        <v>34568.010504906182</v>
      </c>
      <c r="W256" s="413"/>
      <c r="X256" s="412"/>
      <c r="Y256" s="116"/>
      <c r="Z256" s="116"/>
      <c r="AA256" s="116" t="s">
        <v>115</v>
      </c>
      <c r="AB256" s="116"/>
      <c r="AC256" s="117"/>
      <c r="AD256" s="296"/>
      <c r="AE256" s="124" t="str">
        <f t="shared" si="66"/>
        <v/>
      </c>
      <c r="AF256" s="125" t="str">
        <f t="shared" si="67"/>
        <v/>
      </c>
      <c r="AG256" s="125" t="str">
        <f t="shared" si="68"/>
        <v/>
      </c>
      <c r="AH256" s="125">
        <f t="shared" ca="1" si="69"/>
        <v>4804.0113505125973</v>
      </c>
      <c r="AI256" s="125" t="str">
        <f t="shared" si="70"/>
        <v/>
      </c>
      <c r="AJ256" s="126" t="str">
        <f t="shared" si="71"/>
        <v/>
      </c>
      <c r="AK256" s="342">
        <f t="shared" ca="1" si="65"/>
        <v>4804.0113505125973</v>
      </c>
      <c r="AL256" s="290"/>
      <c r="AM256" s="124" t="str">
        <f t="shared" si="72"/>
        <v/>
      </c>
      <c r="AN256" s="125" t="str">
        <f t="shared" si="73"/>
        <v/>
      </c>
      <c r="AO256" s="125" t="str">
        <f t="shared" si="74"/>
        <v/>
      </c>
      <c r="AP256" s="125">
        <f t="shared" ca="1" si="74"/>
        <v>34568.010504906182</v>
      </c>
      <c r="AQ256" s="125" t="str">
        <f t="shared" si="75"/>
        <v/>
      </c>
      <c r="AR256" s="125" t="str">
        <f t="shared" si="76"/>
        <v/>
      </c>
      <c r="AS256" s="131">
        <f t="shared" ca="1" si="77"/>
        <v>34568.010504906182</v>
      </c>
      <c r="AT256" s="290"/>
    </row>
    <row r="257" spans="1:46" x14ac:dyDescent="0.35">
      <c r="A257" s="290"/>
      <c r="B257" s="102" t="s">
        <v>1918</v>
      </c>
      <c r="C257" s="444" t="e">
        <v>#N/A</v>
      </c>
      <c r="D257" s="103" t="s">
        <v>901</v>
      </c>
      <c r="E257" s="103"/>
      <c r="F257" s="103"/>
      <c r="G257" s="103" t="s">
        <v>119</v>
      </c>
      <c r="H257" s="427">
        <v>225</v>
      </c>
      <c r="I257" s="103"/>
      <c r="J257" s="116" t="s">
        <v>1110</v>
      </c>
      <c r="K257" s="104"/>
      <c r="L257" s="415">
        <v>58.869300000000003</v>
      </c>
      <c r="M257" s="138" t="str">
        <f t="shared" si="78"/>
        <v/>
      </c>
      <c r="N257" s="139">
        <f t="shared" si="79"/>
        <v>0</v>
      </c>
      <c r="O257" s="140">
        <f t="shared" si="80"/>
        <v>626.02776475949361</v>
      </c>
      <c r="P257" s="337">
        <f t="shared" si="81"/>
        <v>36853.816291956056</v>
      </c>
      <c r="Q257" s="109">
        <v>1</v>
      </c>
      <c r="R257" s="143">
        <f t="shared" si="82"/>
        <v>36853.816291956056</v>
      </c>
      <c r="S257" s="111">
        <v>0.13</v>
      </c>
      <c r="T257" s="139">
        <f t="shared" si="83"/>
        <v>41644.812409910337</v>
      </c>
      <c r="U257" s="113"/>
      <c r="V257" s="147">
        <f t="shared" si="84"/>
        <v>41644.812409910337</v>
      </c>
      <c r="W257" s="413"/>
      <c r="X257" s="412"/>
      <c r="Y257" s="116"/>
      <c r="Z257" s="116"/>
      <c r="AA257" s="116" t="s">
        <v>115</v>
      </c>
      <c r="AB257" s="116"/>
      <c r="AC257" s="117"/>
      <c r="AD257" s="296"/>
      <c r="AE257" s="124" t="str">
        <f t="shared" si="66"/>
        <v/>
      </c>
      <c r="AF257" s="125" t="str">
        <f t="shared" si="67"/>
        <v/>
      </c>
      <c r="AG257" s="125" t="str">
        <f t="shared" si="68"/>
        <v/>
      </c>
      <c r="AH257" s="125">
        <f t="shared" ca="1" si="69"/>
        <v>4804.0113505125973</v>
      </c>
      <c r="AI257" s="125" t="str">
        <f t="shared" si="70"/>
        <v/>
      </c>
      <c r="AJ257" s="126" t="str">
        <f t="shared" si="71"/>
        <v/>
      </c>
      <c r="AK257" s="342">
        <f t="shared" ca="1" si="65"/>
        <v>4804.0113505125973</v>
      </c>
      <c r="AL257" s="290"/>
      <c r="AM257" s="124" t="str">
        <f t="shared" si="72"/>
        <v/>
      </c>
      <c r="AN257" s="125" t="str">
        <f t="shared" si="73"/>
        <v/>
      </c>
      <c r="AO257" s="125" t="str">
        <f t="shared" si="74"/>
        <v/>
      </c>
      <c r="AP257" s="125">
        <f t="shared" ca="1" si="74"/>
        <v>41644.812409910337</v>
      </c>
      <c r="AQ257" s="125" t="str">
        <f t="shared" si="75"/>
        <v/>
      </c>
      <c r="AR257" s="125" t="str">
        <f t="shared" si="76"/>
        <v/>
      </c>
      <c r="AS257" s="131">
        <f t="shared" ca="1" si="77"/>
        <v>41644.812409910337</v>
      </c>
      <c r="AT257" s="290"/>
    </row>
    <row r="258" spans="1:46" x14ac:dyDescent="0.35">
      <c r="A258" s="290"/>
      <c r="B258" s="102" t="s">
        <v>1919</v>
      </c>
      <c r="C258" s="444" t="e">
        <v>#N/A</v>
      </c>
      <c r="D258" s="103" t="s">
        <v>901</v>
      </c>
      <c r="E258" s="103"/>
      <c r="F258" s="103"/>
      <c r="G258" s="103" t="s">
        <v>119</v>
      </c>
      <c r="H258" s="427">
        <v>225</v>
      </c>
      <c r="I258" s="103"/>
      <c r="J258" s="116" t="s">
        <v>1110</v>
      </c>
      <c r="K258" s="104"/>
      <c r="L258" s="415">
        <v>46.592700000000001</v>
      </c>
      <c r="M258" s="138" t="str">
        <f t="shared" si="78"/>
        <v/>
      </c>
      <c r="N258" s="139">
        <f t="shared" si="79"/>
        <v>0</v>
      </c>
      <c r="O258" s="140">
        <f t="shared" si="80"/>
        <v>626.02776475949361</v>
      </c>
      <c r="P258" s="337">
        <f t="shared" si="81"/>
        <v>29168.323835109659</v>
      </c>
      <c r="Q258" s="109">
        <v>1</v>
      </c>
      <c r="R258" s="143">
        <f t="shared" si="82"/>
        <v>29168.323835109659</v>
      </c>
      <c r="S258" s="111">
        <v>0.13</v>
      </c>
      <c r="T258" s="139">
        <f t="shared" si="83"/>
        <v>32960.205933673911</v>
      </c>
      <c r="U258" s="113"/>
      <c r="V258" s="147">
        <f t="shared" si="84"/>
        <v>32960.205933673911</v>
      </c>
      <c r="W258" s="413"/>
      <c r="X258" s="412"/>
      <c r="Y258" s="116"/>
      <c r="Z258" s="116"/>
      <c r="AA258" s="116" t="s">
        <v>115</v>
      </c>
      <c r="AB258" s="116"/>
      <c r="AC258" s="117"/>
      <c r="AD258" s="296"/>
      <c r="AE258" s="124" t="str">
        <f t="shared" si="66"/>
        <v/>
      </c>
      <c r="AF258" s="125" t="str">
        <f t="shared" si="67"/>
        <v/>
      </c>
      <c r="AG258" s="125" t="str">
        <f t="shared" si="68"/>
        <v/>
      </c>
      <c r="AH258" s="125">
        <f t="shared" ca="1" si="69"/>
        <v>4804.0113505125973</v>
      </c>
      <c r="AI258" s="125" t="str">
        <f t="shared" si="70"/>
        <v/>
      </c>
      <c r="AJ258" s="126" t="str">
        <f t="shared" si="71"/>
        <v/>
      </c>
      <c r="AK258" s="342">
        <f t="shared" ca="1" si="65"/>
        <v>4804.0113505125973</v>
      </c>
      <c r="AL258" s="290"/>
      <c r="AM258" s="124" t="str">
        <f t="shared" si="72"/>
        <v/>
      </c>
      <c r="AN258" s="125" t="str">
        <f t="shared" si="73"/>
        <v/>
      </c>
      <c r="AO258" s="125" t="str">
        <f t="shared" si="74"/>
        <v/>
      </c>
      <c r="AP258" s="125">
        <f t="shared" ca="1" si="74"/>
        <v>32960.205933673911</v>
      </c>
      <c r="AQ258" s="125" t="str">
        <f t="shared" si="75"/>
        <v/>
      </c>
      <c r="AR258" s="125" t="str">
        <f t="shared" si="76"/>
        <v/>
      </c>
      <c r="AS258" s="131">
        <f t="shared" ca="1" si="77"/>
        <v>32960.205933673911</v>
      </c>
      <c r="AT258" s="290"/>
    </row>
    <row r="259" spans="1:46" x14ac:dyDescent="0.35">
      <c r="A259" s="290"/>
      <c r="B259" s="102" t="s">
        <v>1920</v>
      </c>
      <c r="C259" s="444" t="e">
        <v>#N/A</v>
      </c>
      <c r="D259" s="103" t="s">
        <v>901</v>
      </c>
      <c r="E259" s="103"/>
      <c r="F259" s="103"/>
      <c r="G259" s="103" t="s">
        <v>119</v>
      </c>
      <c r="H259" s="427">
        <v>225</v>
      </c>
      <c r="I259" s="103"/>
      <c r="J259" s="116" t="s">
        <v>1110</v>
      </c>
      <c r="K259" s="104"/>
      <c r="L259" s="415">
        <v>59.106299999999997</v>
      </c>
      <c r="M259" s="138" t="str">
        <f t="shared" si="78"/>
        <v/>
      </c>
      <c r="N259" s="139">
        <f t="shared" si="79"/>
        <v>0</v>
      </c>
      <c r="O259" s="140">
        <f t="shared" si="80"/>
        <v>626.02776475949361</v>
      </c>
      <c r="P259" s="337">
        <f t="shared" si="81"/>
        <v>37002.184872204052</v>
      </c>
      <c r="Q259" s="109">
        <v>1</v>
      </c>
      <c r="R259" s="143">
        <f t="shared" si="82"/>
        <v>37002.184872204052</v>
      </c>
      <c r="S259" s="111">
        <v>0.13</v>
      </c>
      <c r="T259" s="139">
        <f t="shared" si="83"/>
        <v>41812.468905590576</v>
      </c>
      <c r="U259" s="113"/>
      <c r="V259" s="147">
        <f t="shared" si="84"/>
        <v>41812.468905590576</v>
      </c>
      <c r="W259" s="413"/>
      <c r="X259" s="412"/>
      <c r="Y259" s="116"/>
      <c r="Z259" s="116"/>
      <c r="AA259" s="116" t="s">
        <v>115</v>
      </c>
      <c r="AB259" s="116"/>
      <c r="AC259" s="117"/>
      <c r="AD259" s="296"/>
      <c r="AE259" s="124" t="str">
        <f t="shared" si="66"/>
        <v/>
      </c>
      <c r="AF259" s="125" t="str">
        <f t="shared" si="67"/>
        <v/>
      </c>
      <c r="AG259" s="125" t="str">
        <f t="shared" si="68"/>
        <v/>
      </c>
      <c r="AH259" s="125">
        <f t="shared" ca="1" si="69"/>
        <v>4804.0113505125973</v>
      </c>
      <c r="AI259" s="125" t="str">
        <f t="shared" si="70"/>
        <v/>
      </c>
      <c r="AJ259" s="126" t="str">
        <f t="shared" si="71"/>
        <v/>
      </c>
      <c r="AK259" s="342">
        <f t="shared" ca="1" si="65"/>
        <v>4804.0113505125973</v>
      </c>
      <c r="AL259" s="290"/>
      <c r="AM259" s="124" t="str">
        <f t="shared" si="72"/>
        <v/>
      </c>
      <c r="AN259" s="125" t="str">
        <f t="shared" si="73"/>
        <v/>
      </c>
      <c r="AO259" s="125" t="str">
        <f t="shared" si="74"/>
        <v/>
      </c>
      <c r="AP259" s="125">
        <f t="shared" ca="1" si="74"/>
        <v>41812.468905590576</v>
      </c>
      <c r="AQ259" s="125" t="str">
        <f t="shared" si="75"/>
        <v/>
      </c>
      <c r="AR259" s="125" t="str">
        <f t="shared" si="76"/>
        <v/>
      </c>
      <c r="AS259" s="131">
        <f t="shared" ca="1" si="77"/>
        <v>41812.468905590576</v>
      </c>
      <c r="AT259" s="290"/>
    </row>
    <row r="260" spans="1:46" x14ac:dyDescent="0.35">
      <c r="A260" s="290"/>
      <c r="B260" s="102" t="s">
        <v>1921</v>
      </c>
      <c r="C260" s="444" t="e">
        <v>#N/A</v>
      </c>
      <c r="D260" s="103" t="s">
        <v>901</v>
      </c>
      <c r="E260" s="103"/>
      <c r="F260" s="103"/>
      <c r="G260" s="103" t="s">
        <v>119</v>
      </c>
      <c r="H260" s="427">
        <v>225</v>
      </c>
      <c r="I260" s="103"/>
      <c r="J260" s="116" t="s">
        <v>1110</v>
      </c>
      <c r="K260" s="104"/>
      <c r="L260" s="415">
        <v>37.684699999999999</v>
      </c>
      <c r="M260" s="138" t="str">
        <f t="shared" si="78"/>
        <v/>
      </c>
      <c r="N260" s="139">
        <f t="shared" si="79"/>
        <v>0</v>
      </c>
      <c r="O260" s="140">
        <f t="shared" si="80"/>
        <v>626.02776475949361</v>
      </c>
      <c r="P260" s="337">
        <f t="shared" si="81"/>
        <v>23591.66850663209</v>
      </c>
      <c r="Q260" s="109">
        <v>1</v>
      </c>
      <c r="R260" s="143">
        <f t="shared" si="82"/>
        <v>23591.66850663209</v>
      </c>
      <c r="S260" s="111">
        <v>0.13</v>
      </c>
      <c r="T260" s="139">
        <f t="shared" si="83"/>
        <v>26658.58541249426</v>
      </c>
      <c r="U260" s="113"/>
      <c r="V260" s="147">
        <f t="shared" si="84"/>
        <v>26658.58541249426</v>
      </c>
      <c r="W260" s="413"/>
      <c r="X260" s="412"/>
      <c r="Y260" s="116"/>
      <c r="Z260" s="116"/>
      <c r="AA260" s="116" t="s">
        <v>115</v>
      </c>
      <c r="AB260" s="116"/>
      <c r="AC260" s="117"/>
      <c r="AD260" s="296"/>
      <c r="AE260" s="124" t="str">
        <f t="shared" si="66"/>
        <v/>
      </c>
      <c r="AF260" s="125" t="str">
        <f t="shared" si="67"/>
        <v/>
      </c>
      <c r="AG260" s="125" t="str">
        <f t="shared" si="68"/>
        <v/>
      </c>
      <c r="AH260" s="125">
        <f t="shared" ca="1" si="69"/>
        <v>4804.0113505125973</v>
      </c>
      <c r="AI260" s="125" t="str">
        <f t="shared" si="70"/>
        <v/>
      </c>
      <c r="AJ260" s="126" t="str">
        <f t="shared" si="71"/>
        <v/>
      </c>
      <c r="AK260" s="342">
        <f t="shared" ca="1" si="65"/>
        <v>4804.0113505125973</v>
      </c>
      <c r="AL260" s="290"/>
      <c r="AM260" s="124" t="str">
        <f t="shared" si="72"/>
        <v/>
      </c>
      <c r="AN260" s="125" t="str">
        <f t="shared" si="73"/>
        <v/>
      </c>
      <c r="AO260" s="125" t="str">
        <f t="shared" si="74"/>
        <v/>
      </c>
      <c r="AP260" s="125">
        <f t="shared" ca="1" si="74"/>
        <v>26658.58541249426</v>
      </c>
      <c r="AQ260" s="125" t="str">
        <f t="shared" si="75"/>
        <v/>
      </c>
      <c r="AR260" s="125" t="str">
        <f t="shared" si="76"/>
        <v/>
      </c>
      <c r="AS260" s="131">
        <f t="shared" ca="1" si="77"/>
        <v>26658.58541249426</v>
      </c>
      <c r="AT260" s="290"/>
    </row>
    <row r="261" spans="1:46" x14ac:dyDescent="0.35">
      <c r="A261" s="290"/>
      <c r="B261" s="102" t="s">
        <v>1922</v>
      </c>
      <c r="C261" s="444" t="e">
        <v>#N/A</v>
      </c>
      <c r="D261" s="103" t="s">
        <v>901</v>
      </c>
      <c r="E261" s="103"/>
      <c r="F261" s="103"/>
      <c r="G261" s="103" t="s">
        <v>119</v>
      </c>
      <c r="H261" s="427">
        <v>225</v>
      </c>
      <c r="I261" s="103"/>
      <c r="J261" s="116" t="s">
        <v>1110</v>
      </c>
      <c r="K261" s="104"/>
      <c r="L261" s="415">
        <v>84.019599999999997</v>
      </c>
      <c r="M261" s="138" t="str">
        <f t="shared" si="78"/>
        <v/>
      </c>
      <c r="N261" s="139">
        <f t="shared" si="79"/>
        <v>0</v>
      </c>
      <c r="O261" s="140">
        <f t="shared" si="80"/>
        <v>626.02776475949361</v>
      </c>
      <c r="P261" s="337">
        <f t="shared" si="81"/>
        <v>52598.602383986748</v>
      </c>
      <c r="Q261" s="109">
        <v>1</v>
      </c>
      <c r="R261" s="143">
        <f t="shared" si="82"/>
        <v>52598.602383986748</v>
      </c>
      <c r="S261" s="111">
        <v>0.13</v>
      </c>
      <c r="T261" s="139">
        <f t="shared" si="83"/>
        <v>59436.42069390502</v>
      </c>
      <c r="U261" s="113"/>
      <c r="V261" s="147">
        <f t="shared" si="84"/>
        <v>59436.42069390502</v>
      </c>
      <c r="W261" s="413"/>
      <c r="X261" s="412"/>
      <c r="Y261" s="116"/>
      <c r="Z261" s="116"/>
      <c r="AA261" s="116" t="s">
        <v>115</v>
      </c>
      <c r="AB261" s="116"/>
      <c r="AC261" s="117"/>
      <c r="AD261" s="296"/>
      <c r="AE261" s="124" t="str">
        <f t="shared" si="66"/>
        <v/>
      </c>
      <c r="AF261" s="125" t="str">
        <f t="shared" si="67"/>
        <v/>
      </c>
      <c r="AG261" s="125" t="str">
        <f t="shared" si="68"/>
        <v/>
      </c>
      <c r="AH261" s="125">
        <f t="shared" ca="1" si="69"/>
        <v>4804.0113505125973</v>
      </c>
      <c r="AI261" s="125" t="str">
        <f t="shared" si="70"/>
        <v/>
      </c>
      <c r="AJ261" s="126" t="str">
        <f t="shared" si="71"/>
        <v/>
      </c>
      <c r="AK261" s="342">
        <f t="shared" ca="1" si="65"/>
        <v>4804.0113505125973</v>
      </c>
      <c r="AL261" s="290"/>
      <c r="AM261" s="124" t="str">
        <f t="shared" si="72"/>
        <v/>
      </c>
      <c r="AN261" s="125" t="str">
        <f t="shared" si="73"/>
        <v/>
      </c>
      <c r="AO261" s="125" t="str">
        <f t="shared" si="74"/>
        <v/>
      </c>
      <c r="AP261" s="125">
        <f t="shared" ca="1" si="74"/>
        <v>59436.42069390502</v>
      </c>
      <c r="AQ261" s="125" t="str">
        <f t="shared" si="75"/>
        <v/>
      </c>
      <c r="AR261" s="125" t="str">
        <f t="shared" si="76"/>
        <v/>
      </c>
      <c r="AS261" s="131">
        <f t="shared" ca="1" si="77"/>
        <v>59436.42069390502</v>
      </c>
      <c r="AT261" s="290"/>
    </row>
    <row r="262" spans="1:46" x14ac:dyDescent="0.35">
      <c r="A262" s="290"/>
      <c r="B262" s="102" t="s">
        <v>1923</v>
      </c>
      <c r="C262" s="444" t="e">
        <v>#N/A</v>
      </c>
      <c r="D262" s="103" t="s">
        <v>901</v>
      </c>
      <c r="E262" s="103"/>
      <c r="F262" s="103"/>
      <c r="G262" s="103" t="s">
        <v>119</v>
      </c>
      <c r="H262" s="427">
        <v>225</v>
      </c>
      <c r="I262" s="103"/>
      <c r="J262" s="116" t="s">
        <v>1110</v>
      </c>
      <c r="K262" s="104"/>
      <c r="L262" s="415">
        <v>87.035600000000002</v>
      </c>
      <c r="M262" s="138" t="str">
        <f t="shared" si="78"/>
        <v/>
      </c>
      <c r="N262" s="139">
        <f t="shared" si="79"/>
        <v>0</v>
      </c>
      <c r="O262" s="140">
        <f t="shared" si="80"/>
        <v>626.02776475949361</v>
      </c>
      <c r="P262" s="337">
        <f t="shared" si="81"/>
        <v>54486.702122501381</v>
      </c>
      <c r="Q262" s="109">
        <v>1</v>
      </c>
      <c r="R262" s="143">
        <f t="shared" si="82"/>
        <v>54486.702122501381</v>
      </c>
      <c r="S262" s="111">
        <v>0.13</v>
      </c>
      <c r="T262" s="139">
        <f t="shared" si="83"/>
        <v>61569.973398426555</v>
      </c>
      <c r="U262" s="113"/>
      <c r="V262" s="147">
        <f t="shared" si="84"/>
        <v>61569.973398426555</v>
      </c>
      <c r="W262" s="413"/>
      <c r="X262" s="412"/>
      <c r="Y262" s="116"/>
      <c r="Z262" s="116"/>
      <c r="AA262" s="116" t="s">
        <v>115</v>
      </c>
      <c r="AB262" s="116"/>
      <c r="AC262" s="117"/>
      <c r="AD262" s="296"/>
      <c r="AE262" s="124" t="str">
        <f t="shared" si="66"/>
        <v/>
      </c>
      <c r="AF262" s="125" t="str">
        <f t="shared" si="67"/>
        <v/>
      </c>
      <c r="AG262" s="125" t="str">
        <f t="shared" si="68"/>
        <v/>
      </c>
      <c r="AH262" s="125">
        <f t="shared" ca="1" si="69"/>
        <v>4804.0113505125973</v>
      </c>
      <c r="AI262" s="125" t="str">
        <f t="shared" si="70"/>
        <v/>
      </c>
      <c r="AJ262" s="126" t="str">
        <f t="shared" si="71"/>
        <v/>
      </c>
      <c r="AK262" s="342">
        <f t="shared" ca="1" si="65"/>
        <v>4804.0113505125973</v>
      </c>
      <c r="AL262" s="290"/>
      <c r="AM262" s="124" t="str">
        <f t="shared" si="72"/>
        <v/>
      </c>
      <c r="AN262" s="125" t="str">
        <f t="shared" si="73"/>
        <v/>
      </c>
      <c r="AO262" s="125" t="str">
        <f t="shared" si="74"/>
        <v/>
      </c>
      <c r="AP262" s="125">
        <f t="shared" ca="1" si="74"/>
        <v>61569.973398426555</v>
      </c>
      <c r="AQ262" s="125" t="str">
        <f t="shared" si="75"/>
        <v/>
      </c>
      <c r="AR262" s="125" t="str">
        <f t="shared" si="76"/>
        <v/>
      </c>
      <c r="AS262" s="131">
        <f t="shared" ca="1" si="77"/>
        <v>61569.973398426555</v>
      </c>
      <c r="AT262" s="290"/>
    </row>
    <row r="263" spans="1:46" x14ac:dyDescent="0.35">
      <c r="A263" s="290"/>
      <c r="B263" s="102" t="s">
        <v>1924</v>
      </c>
      <c r="C263" s="444" t="e">
        <v>#N/A</v>
      </c>
      <c r="D263" s="103" t="s">
        <v>901</v>
      </c>
      <c r="E263" s="103"/>
      <c r="F263" s="103"/>
      <c r="G263" s="103" t="s">
        <v>119</v>
      </c>
      <c r="H263" s="427">
        <v>225</v>
      </c>
      <c r="I263" s="103"/>
      <c r="J263" s="116" t="s">
        <v>1110</v>
      </c>
      <c r="K263" s="104"/>
      <c r="L263" s="415">
        <v>85.479699999999994</v>
      </c>
      <c r="M263" s="138" t="str">
        <f t="shared" si="78"/>
        <v/>
      </c>
      <c r="N263" s="139">
        <f t="shared" si="79"/>
        <v>0</v>
      </c>
      <c r="O263" s="140">
        <f t="shared" si="80"/>
        <v>626.02776475949361</v>
      </c>
      <c r="P263" s="337">
        <f t="shared" si="81"/>
        <v>53512.665523312084</v>
      </c>
      <c r="Q263" s="109">
        <v>1</v>
      </c>
      <c r="R263" s="143">
        <f t="shared" si="82"/>
        <v>53512.665523312084</v>
      </c>
      <c r="S263" s="111">
        <v>0.13</v>
      </c>
      <c r="T263" s="139">
        <f t="shared" si="83"/>
        <v>60469.312041342651</v>
      </c>
      <c r="U263" s="113"/>
      <c r="V263" s="147">
        <f t="shared" si="84"/>
        <v>60469.312041342651</v>
      </c>
      <c r="W263" s="413"/>
      <c r="X263" s="412"/>
      <c r="Y263" s="116"/>
      <c r="Z263" s="116"/>
      <c r="AA263" s="116" t="s">
        <v>115</v>
      </c>
      <c r="AB263" s="116"/>
      <c r="AC263" s="117"/>
      <c r="AD263" s="296"/>
      <c r="AE263" s="124" t="str">
        <f t="shared" si="66"/>
        <v/>
      </c>
      <c r="AF263" s="125" t="str">
        <f t="shared" si="67"/>
        <v/>
      </c>
      <c r="AG263" s="125" t="str">
        <f t="shared" si="68"/>
        <v/>
      </c>
      <c r="AH263" s="125">
        <f t="shared" ca="1" si="69"/>
        <v>4804.0113505125973</v>
      </c>
      <c r="AI263" s="125" t="str">
        <f t="shared" si="70"/>
        <v/>
      </c>
      <c r="AJ263" s="126" t="str">
        <f t="shared" si="71"/>
        <v/>
      </c>
      <c r="AK263" s="342">
        <f t="shared" ref="AK263:AK326" ca="1" si="85">SUM(AE263:AJ263)</f>
        <v>4804.0113505125973</v>
      </c>
      <c r="AL263" s="290"/>
      <c r="AM263" s="124" t="str">
        <f t="shared" si="72"/>
        <v/>
      </c>
      <c r="AN263" s="125" t="str">
        <f t="shared" si="73"/>
        <v/>
      </c>
      <c r="AO263" s="125" t="str">
        <f t="shared" si="74"/>
        <v/>
      </c>
      <c r="AP263" s="125">
        <f t="shared" ca="1" si="74"/>
        <v>60469.312041342659</v>
      </c>
      <c r="AQ263" s="125" t="str">
        <f t="shared" si="75"/>
        <v/>
      </c>
      <c r="AR263" s="125" t="str">
        <f t="shared" si="76"/>
        <v/>
      </c>
      <c r="AS263" s="131">
        <f t="shared" ca="1" si="77"/>
        <v>60469.312041342659</v>
      </c>
      <c r="AT263" s="290"/>
    </row>
    <row r="264" spans="1:46" x14ac:dyDescent="0.35">
      <c r="A264" s="290"/>
      <c r="B264" s="102" t="s">
        <v>1925</v>
      </c>
      <c r="C264" s="444" t="e">
        <v>#N/A</v>
      </c>
      <c r="D264" s="103" t="s">
        <v>901</v>
      </c>
      <c r="E264" s="103"/>
      <c r="F264" s="103"/>
      <c r="G264" s="103" t="s">
        <v>119</v>
      </c>
      <c r="H264" s="427">
        <v>225</v>
      </c>
      <c r="I264" s="103"/>
      <c r="J264" s="116" t="s">
        <v>1110</v>
      </c>
      <c r="K264" s="104"/>
      <c r="L264" s="415">
        <v>85.3005</v>
      </c>
      <c r="M264" s="138" t="str">
        <f t="shared" si="78"/>
        <v/>
      </c>
      <c r="N264" s="139">
        <f t="shared" si="79"/>
        <v>0</v>
      </c>
      <c r="O264" s="140">
        <f t="shared" si="80"/>
        <v>626.02776475949361</v>
      </c>
      <c r="P264" s="337">
        <f t="shared" si="81"/>
        <v>53400.481347867186</v>
      </c>
      <c r="Q264" s="109">
        <v>1</v>
      </c>
      <c r="R264" s="143">
        <f t="shared" si="82"/>
        <v>53400.481347867186</v>
      </c>
      <c r="S264" s="111">
        <v>0.13</v>
      </c>
      <c r="T264" s="139">
        <f t="shared" si="83"/>
        <v>60342.543923089914</v>
      </c>
      <c r="U264" s="113"/>
      <c r="V264" s="147">
        <f t="shared" si="84"/>
        <v>60342.543923089914</v>
      </c>
      <c r="W264" s="413"/>
      <c r="X264" s="412"/>
      <c r="Y264" s="116"/>
      <c r="Z264" s="116"/>
      <c r="AA264" s="116" t="s">
        <v>115</v>
      </c>
      <c r="AB264" s="116"/>
      <c r="AC264" s="117"/>
      <c r="AD264" s="296"/>
      <c r="AE264" s="124" t="str">
        <f t="shared" ref="AE264:AE327" si="86">IF(X264="","",AE$8)</f>
        <v/>
      </c>
      <c r="AF264" s="125" t="str">
        <f t="shared" ref="AF264:AF327" si="87">IF(Y264="","",AF$8)</f>
        <v/>
      </c>
      <c r="AG264" s="125" t="str">
        <f t="shared" ref="AG264:AG327" si="88">IF(Z264="","",AG$8)</f>
        <v/>
      </c>
      <c r="AH264" s="125">
        <f t="shared" ref="AH264:AH327" ca="1" si="89">IF(AA264="","",AH$8)</f>
        <v>4804.0113505125973</v>
      </c>
      <c r="AI264" s="125" t="str">
        <f t="shared" ref="AI264:AI327" si="90">IF(AB264="","",AI$8)</f>
        <v/>
      </c>
      <c r="AJ264" s="126" t="str">
        <f t="shared" ref="AJ264:AJ327" si="91">IF(AC264="","",AJ$8)</f>
        <v/>
      </c>
      <c r="AK264" s="342">
        <f t="shared" ca="1" si="85"/>
        <v>4804.0113505125973</v>
      </c>
      <c r="AL264" s="290"/>
      <c r="AM264" s="124" t="str">
        <f t="shared" ref="AM264:AM327" si="92">IF(X264="","",IFERROR(X264*$V264,$V264/$AK264*AE264))</f>
        <v/>
      </c>
      <c r="AN264" s="125" t="str">
        <f t="shared" ref="AN264:AN327" si="93">IF(Y264="","",IFERROR(Y264*$V264,$V264/$AK264*AF264))</f>
        <v/>
      </c>
      <c r="AO264" s="125" t="str">
        <f t="shared" ref="AO264:AP327" si="94">IF(Z264="","",IFERROR(Z264*$V264,$V264/$AK264*AG264))</f>
        <v/>
      </c>
      <c r="AP264" s="125">
        <f t="shared" ca="1" si="94"/>
        <v>60342.543923089914</v>
      </c>
      <c r="AQ264" s="125" t="str">
        <f t="shared" ref="AQ264:AQ327" si="95">IF(AB264="","",IFERROR(AB264*$V264,$V264/$AK264*AI264))</f>
        <v/>
      </c>
      <c r="AR264" s="125" t="str">
        <f t="shared" ref="AR264:AR327" si="96">IF(AC264="","",IFERROR(AC264*$V264,$V264/$AK264*AJ264))</f>
        <v/>
      </c>
      <c r="AS264" s="131">
        <f t="shared" ref="AS264:AS327" ca="1" si="97">SUM(AM264:AR264)</f>
        <v>60342.543923089914</v>
      </c>
      <c r="AT264" s="290"/>
    </row>
    <row r="265" spans="1:46" x14ac:dyDescent="0.35">
      <c r="A265" s="290"/>
      <c r="B265" s="102" t="s">
        <v>905</v>
      </c>
      <c r="C265" s="444" t="e">
        <v>#N/A</v>
      </c>
      <c r="D265" s="103" t="s">
        <v>901</v>
      </c>
      <c r="E265" s="103"/>
      <c r="F265" s="103"/>
      <c r="G265" s="103" t="s">
        <v>119</v>
      </c>
      <c r="H265" s="427">
        <v>225</v>
      </c>
      <c r="I265" s="103"/>
      <c r="J265" s="116" t="s">
        <v>1110</v>
      </c>
      <c r="K265" s="104"/>
      <c r="L265" s="415">
        <v>71.700800000000001</v>
      </c>
      <c r="M265" s="138" t="str">
        <f t="shared" ref="M265:M328" si="98">IFERROR(VLOOKUP(I265,UR_N2,3,FALSE),"")</f>
        <v/>
      </c>
      <c r="N265" s="139">
        <f t="shared" ref="N265:N328" si="99">IFERROR(M265*K265,0)</f>
        <v>0</v>
      </c>
      <c r="O265" s="140">
        <f t="shared" si="80"/>
        <v>626.02776475949361</v>
      </c>
      <c r="P265" s="337">
        <f t="shared" si="81"/>
        <v>44886.6915554675</v>
      </c>
      <c r="Q265" s="109">
        <v>1</v>
      </c>
      <c r="R265" s="143">
        <f t="shared" si="82"/>
        <v>44886.6915554675</v>
      </c>
      <c r="S265" s="111">
        <v>0.13</v>
      </c>
      <c r="T265" s="139">
        <f t="shared" si="83"/>
        <v>50721.96145767827</v>
      </c>
      <c r="U265" s="113"/>
      <c r="V265" s="147">
        <f t="shared" si="84"/>
        <v>50721.96145767827</v>
      </c>
      <c r="W265" s="413"/>
      <c r="X265" s="412"/>
      <c r="Y265" s="116"/>
      <c r="Z265" s="116"/>
      <c r="AA265" s="116" t="s">
        <v>115</v>
      </c>
      <c r="AB265" s="116"/>
      <c r="AC265" s="117"/>
      <c r="AD265" s="296"/>
      <c r="AE265" s="124" t="str">
        <f t="shared" si="86"/>
        <v/>
      </c>
      <c r="AF265" s="125" t="str">
        <f t="shared" si="87"/>
        <v/>
      </c>
      <c r="AG265" s="125" t="str">
        <f t="shared" si="88"/>
        <v/>
      </c>
      <c r="AH265" s="125">
        <f t="shared" ca="1" si="89"/>
        <v>4804.0113505125973</v>
      </c>
      <c r="AI265" s="125" t="str">
        <f t="shared" si="90"/>
        <v/>
      </c>
      <c r="AJ265" s="126" t="str">
        <f t="shared" si="91"/>
        <v/>
      </c>
      <c r="AK265" s="342">
        <f t="shared" ca="1" si="85"/>
        <v>4804.0113505125973</v>
      </c>
      <c r="AL265" s="290"/>
      <c r="AM265" s="124" t="str">
        <f t="shared" si="92"/>
        <v/>
      </c>
      <c r="AN265" s="125" t="str">
        <f t="shared" si="93"/>
        <v/>
      </c>
      <c r="AO265" s="125" t="str">
        <f t="shared" si="94"/>
        <v/>
      </c>
      <c r="AP265" s="125">
        <f t="shared" ca="1" si="94"/>
        <v>50721.961457678262</v>
      </c>
      <c r="AQ265" s="125" t="str">
        <f t="shared" si="95"/>
        <v/>
      </c>
      <c r="AR265" s="125" t="str">
        <f t="shared" si="96"/>
        <v/>
      </c>
      <c r="AS265" s="131">
        <f t="shared" ca="1" si="97"/>
        <v>50721.961457678262</v>
      </c>
      <c r="AT265" s="290"/>
    </row>
    <row r="266" spans="1:46" x14ac:dyDescent="0.35">
      <c r="A266" s="290"/>
      <c r="B266" s="102" t="s">
        <v>906</v>
      </c>
      <c r="C266" s="444" t="e">
        <v>#N/A</v>
      </c>
      <c r="D266" s="103" t="s">
        <v>901</v>
      </c>
      <c r="E266" s="103"/>
      <c r="F266" s="103"/>
      <c r="G266" s="103" t="s">
        <v>119</v>
      </c>
      <c r="H266" s="427">
        <v>225</v>
      </c>
      <c r="I266" s="103"/>
      <c r="J266" s="116" t="s">
        <v>1110</v>
      </c>
      <c r="K266" s="104"/>
      <c r="L266" s="415">
        <v>23.988199999999999</v>
      </c>
      <c r="M266" s="138" t="str">
        <f t="shared" si="98"/>
        <v/>
      </c>
      <c r="N266" s="139">
        <f t="shared" si="99"/>
        <v>0</v>
      </c>
      <c r="O266" s="140">
        <f t="shared" si="80"/>
        <v>626.02776475949361</v>
      </c>
      <c r="P266" s="337">
        <f t="shared" si="81"/>
        <v>15017.279226603683</v>
      </c>
      <c r="Q266" s="109">
        <v>1</v>
      </c>
      <c r="R266" s="143">
        <f t="shared" si="82"/>
        <v>15017.279226603683</v>
      </c>
      <c r="S266" s="111">
        <v>0.13</v>
      </c>
      <c r="T266" s="139">
        <f t="shared" si="83"/>
        <v>16969.52552606216</v>
      </c>
      <c r="U266" s="113"/>
      <c r="V266" s="147">
        <f t="shared" si="84"/>
        <v>16969.52552606216</v>
      </c>
      <c r="W266" s="413"/>
      <c r="X266" s="412"/>
      <c r="Y266" s="116"/>
      <c r="Z266" s="116"/>
      <c r="AA266" s="116" t="s">
        <v>115</v>
      </c>
      <c r="AB266" s="116"/>
      <c r="AC266" s="117"/>
      <c r="AD266" s="296"/>
      <c r="AE266" s="124" t="str">
        <f t="shared" si="86"/>
        <v/>
      </c>
      <c r="AF266" s="125" t="str">
        <f t="shared" si="87"/>
        <v/>
      </c>
      <c r="AG266" s="125" t="str">
        <f t="shared" si="88"/>
        <v/>
      </c>
      <c r="AH266" s="125">
        <f t="shared" ca="1" si="89"/>
        <v>4804.0113505125973</v>
      </c>
      <c r="AI266" s="125" t="str">
        <f t="shared" si="90"/>
        <v/>
      </c>
      <c r="AJ266" s="126" t="str">
        <f t="shared" si="91"/>
        <v/>
      </c>
      <c r="AK266" s="342">
        <f t="shared" ca="1" si="85"/>
        <v>4804.0113505125973</v>
      </c>
      <c r="AL266" s="290"/>
      <c r="AM266" s="124" t="str">
        <f t="shared" si="92"/>
        <v/>
      </c>
      <c r="AN266" s="125" t="str">
        <f t="shared" si="93"/>
        <v/>
      </c>
      <c r="AO266" s="125" t="str">
        <f t="shared" si="94"/>
        <v/>
      </c>
      <c r="AP266" s="125">
        <f t="shared" ca="1" si="94"/>
        <v>16969.52552606216</v>
      </c>
      <c r="AQ266" s="125" t="str">
        <f t="shared" si="95"/>
        <v/>
      </c>
      <c r="AR266" s="125" t="str">
        <f t="shared" si="96"/>
        <v/>
      </c>
      <c r="AS266" s="131">
        <f t="shared" ca="1" si="97"/>
        <v>16969.52552606216</v>
      </c>
      <c r="AT266" s="290"/>
    </row>
    <row r="267" spans="1:46" x14ac:dyDescent="0.35">
      <c r="A267" s="290"/>
      <c r="B267" s="102" t="s">
        <v>907</v>
      </c>
      <c r="C267" s="444" t="e">
        <v>#N/A</v>
      </c>
      <c r="D267" s="103" t="s">
        <v>901</v>
      </c>
      <c r="E267" s="103"/>
      <c r="F267" s="103"/>
      <c r="G267" s="103" t="s">
        <v>119</v>
      </c>
      <c r="H267" s="427">
        <v>225</v>
      </c>
      <c r="I267" s="103"/>
      <c r="J267" s="116" t="s">
        <v>1110</v>
      </c>
      <c r="K267" s="104"/>
      <c r="L267" s="415">
        <v>56.736699999999999</v>
      </c>
      <c r="M267" s="138" t="str">
        <f t="shared" si="98"/>
        <v/>
      </c>
      <c r="N267" s="139">
        <f t="shared" si="99"/>
        <v>0</v>
      </c>
      <c r="O267" s="140">
        <f t="shared" si="80"/>
        <v>626.02776475949361</v>
      </c>
      <c r="P267" s="337">
        <f t="shared" si="81"/>
        <v>35518.74948082996</v>
      </c>
      <c r="Q267" s="109">
        <v>1</v>
      </c>
      <c r="R267" s="143">
        <f t="shared" si="82"/>
        <v>35518.74948082996</v>
      </c>
      <c r="S267" s="111">
        <v>0.13</v>
      </c>
      <c r="T267" s="139">
        <f t="shared" si="83"/>
        <v>40136.18691333785</v>
      </c>
      <c r="U267" s="113"/>
      <c r="V267" s="147">
        <f t="shared" si="84"/>
        <v>40136.18691333785</v>
      </c>
      <c r="W267" s="413"/>
      <c r="X267" s="412"/>
      <c r="Y267" s="116"/>
      <c r="Z267" s="116"/>
      <c r="AA267" s="116" t="s">
        <v>115</v>
      </c>
      <c r="AB267" s="116"/>
      <c r="AC267" s="117"/>
      <c r="AD267" s="296"/>
      <c r="AE267" s="124" t="str">
        <f t="shared" si="86"/>
        <v/>
      </c>
      <c r="AF267" s="125" t="str">
        <f t="shared" si="87"/>
        <v/>
      </c>
      <c r="AG267" s="125" t="str">
        <f t="shared" si="88"/>
        <v/>
      </c>
      <c r="AH267" s="125">
        <f t="shared" ca="1" si="89"/>
        <v>4804.0113505125973</v>
      </c>
      <c r="AI267" s="125" t="str">
        <f t="shared" si="90"/>
        <v/>
      </c>
      <c r="AJ267" s="126" t="str">
        <f t="shared" si="91"/>
        <v/>
      </c>
      <c r="AK267" s="342">
        <f t="shared" ca="1" si="85"/>
        <v>4804.0113505125973</v>
      </c>
      <c r="AL267" s="290"/>
      <c r="AM267" s="124" t="str">
        <f t="shared" si="92"/>
        <v/>
      </c>
      <c r="AN267" s="125" t="str">
        <f t="shared" si="93"/>
        <v/>
      </c>
      <c r="AO267" s="125" t="str">
        <f t="shared" si="94"/>
        <v/>
      </c>
      <c r="AP267" s="125">
        <f t="shared" ca="1" si="94"/>
        <v>40136.186913337842</v>
      </c>
      <c r="AQ267" s="125" t="str">
        <f t="shared" si="95"/>
        <v/>
      </c>
      <c r="AR267" s="125" t="str">
        <f t="shared" si="96"/>
        <v/>
      </c>
      <c r="AS267" s="131">
        <f t="shared" ca="1" si="97"/>
        <v>40136.186913337842</v>
      </c>
      <c r="AT267" s="290"/>
    </row>
    <row r="268" spans="1:46" x14ac:dyDescent="0.35">
      <c r="A268" s="290"/>
      <c r="B268" s="102" t="s">
        <v>1926</v>
      </c>
      <c r="C268" s="444" t="e">
        <v>#N/A</v>
      </c>
      <c r="D268" s="103" t="s">
        <v>901</v>
      </c>
      <c r="E268" s="103"/>
      <c r="F268" s="103"/>
      <c r="G268" s="103" t="s">
        <v>119</v>
      </c>
      <c r="H268" s="427">
        <v>225</v>
      </c>
      <c r="I268" s="103"/>
      <c r="J268" s="116" t="s">
        <v>1110</v>
      </c>
      <c r="K268" s="104"/>
      <c r="L268" s="415">
        <v>89.211500000000001</v>
      </c>
      <c r="M268" s="138" t="str">
        <f t="shared" si="98"/>
        <v/>
      </c>
      <c r="N268" s="139">
        <f t="shared" si="99"/>
        <v>0</v>
      </c>
      <c r="O268" s="140">
        <f t="shared" si="80"/>
        <v>626.02776475949361</v>
      </c>
      <c r="P268" s="337">
        <f t="shared" si="81"/>
        <v>55848.875935841563</v>
      </c>
      <c r="Q268" s="109">
        <v>1</v>
      </c>
      <c r="R268" s="143">
        <f t="shared" si="82"/>
        <v>55848.875935841563</v>
      </c>
      <c r="S268" s="111">
        <v>0.13</v>
      </c>
      <c r="T268" s="139">
        <f t="shared" si="83"/>
        <v>63109.22980750096</v>
      </c>
      <c r="U268" s="113"/>
      <c r="V268" s="147">
        <f t="shared" si="84"/>
        <v>63109.22980750096</v>
      </c>
      <c r="W268" s="413"/>
      <c r="X268" s="412"/>
      <c r="Y268" s="116"/>
      <c r="Z268" s="116"/>
      <c r="AA268" s="116" t="s">
        <v>115</v>
      </c>
      <c r="AB268" s="116"/>
      <c r="AC268" s="117"/>
      <c r="AD268" s="296"/>
      <c r="AE268" s="124" t="str">
        <f t="shared" si="86"/>
        <v/>
      </c>
      <c r="AF268" s="125" t="str">
        <f t="shared" si="87"/>
        <v/>
      </c>
      <c r="AG268" s="125" t="str">
        <f t="shared" si="88"/>
        <v/>
      </c>
      <c r="AH268" s="125">
        <f t="shared" ca="1" si="89"/>
        <v>4804.0113505125973</v>
      </c>
      <c r="AI268" s="125" t="str">
        <f t="shared" si="90"/>
        <v/>
      </c>
      <c r="AJ268" s="126" t="str">
        <f t="shared" si="91"/>
        <v/>
      </c>
      <c r="AK268" s="342">
        <f t="shared" ca="1" si="85"/>
        <v>4804.0113505125973</v>
      </c>
      <c r="AL268" s="290"/>
      <c r="AM268" s="124" t="str">
        <f t="shared" si="92"/>
        <v/>
      </c>
      <c r="AN268" s="125" t="str">
        <f t="shared" si="93"/>
        <v/>
      </c>
      <c r="AO268" s="125" t="str">
        <f t="shared" si="94"/>
        <v/>
      </c>
      <c r="AP268" s="125">
        <f t="shared" ca="1" si="94"/>
        <v>63109.22980750096</v>
      </c>
      <c r="AQ268" s="125" t="str">
        <f t="shared" si="95"/>
        <v/>
      </c>
      <c r="AR268" s="125" t="str">
        <f t="shared" si="96"/>
        <v/>
      </c>
      <c r="AS268" s="131">
        <f t="shared" ca="1" si="97"/>
        <v>63109.22980750096</v>
      </c>
      <c r="AT268" s="290"/>
    </row>
    <row r="269" spans="1:46" x14ac:dyDescent="0.35">
      <c r="A269" s="290"/>
      <c r="B269" s="102" t="s">
        <v>908</v>
      </c>
      <c r="C269" s="444" t="e">
        <v>#N/A</v>
      </c>
      <c r="D269" s="103" t="s">
        <v>901</v>
      </c>
      <c r="E269" s="103"/>
      <c r="F269" s="103"/>
      <c r="G269" s="103" t="s">
        <v>119</v>
      </c>
      <c r="H269" s="427">
        <v>225</v>
      </c>
      <c r="I269" s="103"/>
      <c r="J269" s="116" t="s">
        <v>1110</v>
      </c>
      <c r="K269" s="104"/>
      <c r="L269" s="415">
        <v>90.819599999999994</v>
      </c>
      <c r="M269" s="138" t="str">
        <f t="shared" si="98"/>
        <v/>
      </c>
      <c r="N269" s="139">
        <f t="shared" si="99"/>
        <v>0</v>
      </c>
      <c r="O269" s="140">
        <f t="shared" si="80"/>
        <v>626.02776475949361</v>
      </c>
      <c r="P269" s="337">
        <f t="shared" si="81"/>
        <v>56855.591184351302</v>
      </c>
      <c r="Q269" s="109">
        <v>1</v>
      </c>
      <c r="R269" s="143">
        <f t="shared" si="82"/>
        <v>56855.591184351302</v>
      </c>
      <c r="S269" s="111">
        <v>0.13</v>
      </c>
      <c r="T269" s="139">
        <f t="shared" si="83"/>
        <v>64246.818038316967</v>
      </c>
      <c r="U269" s="113"/>
      <c r="V269" s="147">
        <f t="shared" si="84"/>
        <v>64246.818038316967</v>
      </c>
      <c r="W269" s="413"/>
      <c r="X269" s="412"/>
      <c r="Y269" s="116"/>
      <c r="Z269" s="116"/>
      <c r="AA269" s="116" t="s">
        <v>115</v>
      </c>
      <c r="AB269" s="116"/>
      <c r="AC269" s="117"/>
      <c r="AD269" s="296"/>
      <c r="AE269" s="124" t="str">
        <f t="shared" si="86"/>
        <v/>
      </c>
      <c r="AF269" s="125" t="str">
        <f t="shared" si="87"/>
        <v/>
      </c>
      <c r="AG269" s="125" t="str">
        <f t="shared" si="88"/>
        <v/>
      </c>
      <c r="AH269" s="125">
        <f t="shared" ca="1" si="89"/>
        <v>4804.0113505125973</v>
      </c>
      <c r="AI269" s="125" t="str">
        <f t="shared" si="90"/>
        <v/>
      </c>
      <c r="AJ269" s="126" t="str">
        <f t="shared" si="91"/>
        <v/>
      </c>
      <c r="AK269" s="342">
        <f t="shared" ca="1" si="85"/>
        <v>4804.0113505125973</v>
      </c>
      <c r="AL269" s="290"/>
      <c r="AM269" s="124" t="str">
        <f t="shared" si="92"/>
        <v/>
      </c>
      <c r="AN269" s="125" t="str">
        <f t="shared" si="93"/>
        <v/>
      </c>
      <c r="AO269" s="125" t="str">
        <f t="shared" si="94"/>
        <v/>
      </c>
      <c r="AP269" s="125">
        <f t="shared" ca="1" si="94"/>
        <v>64246.818038316967</v>
      </c>
      <c r="AQ269" s="125" t="str">
        <f t="shared" si="95"/>
        <v/>
      </c>
      <c r="AR269" s="125" t="str">
        <f t="shared" si="96"/>
        <v/>
      </c>
      <c r="AS269" s="131">
        <f t="shared" ca="1" si="97"/>
        <v>64246.818038316967</v>
      </c>
      <c r="AT269" s="290"/>
    </row>
    <row r="270" spans="1:46" x14ac:dyDescent="0.35">
      <c r="A270" s="290"/>
      <c r="B270" s="102" t="s">
        <v>909</v>
      </c>
      <c r="C270" s="444" t="e">
        <v>#N/A</v>
      </c>
      <c r="D270" s="103" t="s">
        <v>901</v>
      </c>
      <c r="E270" s="103"/>
      <c r="F270" s="103"/>
      <c r="G270" s="103" t="s">
        <v>119</v>
      </c>
      <c r="H270" s="427">
        <v>225</v>
      </c>
      <c r="I270" s="103"/>
      <c r="J270" s="116" t="s">
        <v>1110</v>
      </c>
      <c r="K270" s="104"/>
      <c r="L270" s="415">
        <v>113.539</v>
      </c>
      <c r="M270" s="138" t="str">
        <f t="shared" si="98"/>
        <v/>
      </c>
      <c r="N270" s="139">
        <f t="shared" si="99"/>
        <v>0</v>
      </c>
      <c r="O270" s="140">
        <f t="shared" si="80"/>
        <v>626.02776475949361</v>
      </c>
      <c r="P270" s="337">
        <f t="shared" si="81"/>
        <v>71078.566383028141</v>
      </c>
      <c r="Q270" s="109">
        <v>1</v>
      </c>
      <c r="R270" s="143">
        <f t="shared" si="82"/>
        <v>71078.566383028141</v>
      </c>
      <c r="S270" s="111">
        <v>0.13</v>
      </c>
      <c r="T270" s="139">
        <f t="shared" si="83"/>
        <v>80318.780012821793</v>
      </c>
      <c r="U270" s="113"/>
      <c r="V270" s="147">
        <f t="shared" si="84"/>
        <v>80318.780012821793</v>
      </c>
      <c r="W270" s="413"/>
      <c r="X270" s="412"/>
      <c r="Y270" s="116"/>
      <c r="Z270" s="116"/>
      <c r="AA270" s="116" t="s">
        <v>115</v>
      </c>
      <c r="AB270" s="116"/>
      <c r="AC270" s="117"/>
      <c r="AD270" s="296"/>
      <c r="AE270" s="124" t="str">
        <f t="shared" si="86"/>
        <v/>
      </c>
      <c r="AF270" s="125" t="str">
        <f t="shared" si="87"/>
        <v/>
      </c>
      <c r="AG270" s="125" t="str">
        <f t="shared" si="88"/>
        <v/>
      </c>
      <c r="AH270" s="125">
        <f t="shared" ca="1" si="89"/>
        <v>4804.0113505125973</v>
      </c>
      <c r="AI270" s="125" t="str">
        <f t="shared" si="90"/>
        <v/>
      </c>
      <c r="AJ270" s="126" t="str">
        <f t="shared" si="91"/>
        <v/>
      </c>
      <c r="AK270" s="342">
        <f t="shared" ca="1" si="85"/>
        <v>4804.0113505125973</v>
      </c>
      <c r="AL270" s="290"/>
      <c r="AM270" s="124" t="str">
        <f t="shared" si="92"/>
        <v/>
      </c>
      <c r="AN270" s="125" t="str">
        <f t="shared" si="93"/>
        <v/>
      </c>
      <c r="AO270" s="125" t="str">
        <f t="shared" si="94"/>
        <v/>
      </c>
      <c r="AP270" s="125">
        <f t="shared" ca="1" si="94"/>
        <v>80318.780012821793</v>
      </c>
      <c r="AQ270" s="125" t="str">
        <f t="shared" si="95"/>
        <v/>
      </c>
      <c r="AR270" s="125" t="str">
        <f t="shared" si="96"/>
        <v/>
      </c>
      <c r="AS270" s="131">
        <f t="shared" ca="1" si="97"/>
        <v>80318.780012821793</v>
      </c>
      <c r="AT270" s="290"/>
    </row>
    <row r="271" spans="1:46" x14ac:dyDescent="0.35">
      <c r="A271" s="290"/>
      <c r="B271" s="102" t="s">
        <v>910</v>
      </c>
      <c r="C271" s="444" t="e">
        <v>#N/A</v>
      </c>
      <c r="D271" s="103" t="s">
        <v>901</v>
      </c>
      <c r="E271" s="103"/>
      <c r="F271" s="103"/>
      <c r="G271" s="103" t="s">
        <v>119</v>
      </c>
      <c r="H271" s="427">
        <v>225</v>
      </c>
      <c r="I271" s="103"/>
      <c r="J271" s="116" t="s">
        <v>1110</v>
      </c>
      <c r="K271" s="104"/>
      <c r="L271" s="415">
        <v>34.924999999999997</v>
      </c>
      <c r="M271" s="138" t="str">
        <f t="shared" si="98"/>
        <v/>
      </c>
      <c r="N271" s="139">
        <f t="shared" si="99"/>
        <v>0</v>
      </c>
      <c r="O271" s="140">
        <f t="shared" si="80"/>
        <v>626.02776475949361</v>
      </c>
      <c r="P271" s="337">
        <f t="shared" si="81"/>
        <v>21864.019684225314</v>
      </c>
      <c r="Q271" s="109">
        <v>1</v>
      </c>
      <c r="R271" s="143">
        <f t="shared" si="82"/>
        <v>21864.019684225314</v>
      </c>
      <c r="S271" s="111">
        <v>0.13</v>
      </c>
      <c r="T271" s="139">
        <f t="shared" si="83"/>
        <v>24706.3422431746</v>
      </c>
      <c r="U271" s="113"/>
      <c r="V271" s="147">
        <f t="shared" si="84"/>
        <v>24706.3422431746</v>
      </c>
      <c r="W271" s="413"/>
      <c r="X271" s="412"/>
      <c r="Y271" s="116"/>
      <c r="Z271" s="116"/>
      <c r="AA271" s="116" t="s">
        <v>115</v>
      </c>
      <c r="AB271" s="116"/>
      <c r="AC271" s="117"/>
      <c r="AD271" s="296"/>
      <c r="AE271" s="124" t="str">
        <f t="shared" si="86"/>
        <v/>
      </c>
      <c r="AF271" s="125" t="str">
        <f t="shared" si="87"/>
        <v/>
      </c>
      <c r="AG271" s="125" t="str">
        <f t="shared" si="88"/>
        <v/>
      </c>
      <c r="AH271" s="125">
        <f t="shared" ca="1" si="89"/>
        <v>4804.0113505125973</v>
      </c>
      <c r="AI271" s="125" t="str">
        <f t="shared" si="90"/>
        <v/>
      </c>
      <c r="AJ271" s="126" t="str">
        <f t="shared" si="91"/>
        <v/>
      </c>
      <c r="AK271" s="342">
        <f t="shared" ca="1" si="85"/>
        <v>4804.0113505125973</v>
      </c>
      <c r="AL271" s="290"/>
      <c r="AM271" s="124" t="str">
        <f t="shared" si="92"/>
        <v/>
      </c>
      <c r="AN271" s="125" t="str">
        <f t="shared" si="93"/>
        <v/>
      </c>
      <c r="AO271" s="125" t="str">
        <f t="shared" si="94"/>
        <v/>
      </c>
      <c r="AP271" s="125">
        <f t="shared" ca="1" si="94"/>
        <v>24706.3422431746</v>
      </c>
      <c r="AQ271" s="125" t="str">
        <f t="shared" si="95"/>
        <v/>
      </c>
      <c r="AR271" s="125" t="str">
        <f t="shared" si="96"/>
        <v/>
      </c>
      <c r="AS271" s="131">
        <f t="shared" ca="1" si="97"/>
        <v>24706.3422431746</v>
      </c>
      <c r="AT271" s="290"/>
    </row>
    <row r="272" spans="1:46" x14ac:dyDescent="0.35">
      <c r="A272" s="290"/>
      <c r="B272" s="102" t="s">
        <v>1927</v>
      </c>
      <c r="C272" s="444" t="e">
        <v>#N/A</v>
      </c>
      <c r="D272" s="103" t="s">
        <v>901</v>
      </c>
      <c r="E272" s="103"/>
      <c r="F272" s="103"/>
      <c r="G272" s="103" t="s">
        <v>119</v>
      </c>
      <c r="H272" s="427">
        <v>150</v>
      </c>
      <c r="I272" s="103"/>
      <c r="J272" s="116" t="s">
        <v>1109</v>
      </c>
      <c r="K272" s="104"/>
      <c r="L272" s="415">
        <v>80.393500000000003</v>
      </c>
      <c r="M272" s="138" t="str">
        <f t="shared" si="98"/>
        <v/>
      </c>
      <c r="N272" s="139">
        <f t="shared" si="99"/>
        <v>0</v>
      </c>
      <c r="O272" s="140">
        <f t="shared" si="80"/>
        <v>424.48495422784811</v>
      </c>
      <c r="P272" s="337">
        <f t="shared" si="81"/>
        <v>34125.831167716511</v>
      </c>
      <c r="Q272" s="109">
        <v>1</v>
      </c>
      <c r="R272" s="143">
        <f t="shared" si="82"/>
        <v>34125.831167716511</v>
      </c>
      <c r="S272" s="111">
        <v>0.13</v>
      </c>
      <c r="T272" s="139">
        <f t="shared" si="83"/>
        <v>38562.189219519656</v>
      </c>
      <c r="U272" s="113"/>
      <c r="V272" s="147">
        <f t="shared" si="84"/>
        <v>38562.189219519656</v>
      </c>
      <c r="W272" s="413"/>
      <c r="X272" s="412"/>
      <c r="Y272" s="116"/>
      <c r="Z272" s="116"/>
      <c r="AA272" s="116" t="s">
        <v>115</v>
      </c>
      <c r="AB272" s="116"/>
      <c r="AC272" s="117"/>
      <c r="AD272" s="296"/>
      <c r="AE272" s="124" t="str">
        <f t="shared" si="86"/>
        <v/>
      </c>
      <c r="AF272" s="125" t="str">
        <f t="shared" si="87"/>
        <v/>
      </c>
      <c r="AG272" s="125" t="str">
        <f t="shared" si="88"/>
        <v/>
      </c>
      <c r="AH272" s="125">
        <f t="shared" ca="1" si="89"/>
        <v>4804.0113505125973</v>
      </c>
      <c r="AI272" s="125" t="str">
        <f t="shared" si="90"/>
        <v/>
      </c>
      <c r="AJ272" s="126" t="str">
        <f t="shared" si="91"/>
        <v/>
      </c>
      <c r="AK272" s="342">
        <f t="shared" ca="1" si="85"/>
        <v>4804.0113505125973</v>
      </c>
      <c r="AL272" s="290"/>
      <c r="AM272" s="124" t="str">
        <f t="shared" si="92"/>
        <v/>
      </c>
      <c r="AN272" s="125" t="str">
        <f t="shared" si="93"/>
        <v/>
      </c>
      <c r="AO272" s="125" t="str">
        <f t="shared" si="94"/>
        <v/>
      </c>
      <c r="AP272" s="125">
        <f t="shared" ca="1" si="94"/>
        <v>38562.189219519656</v>
      </c>
      <c r="AQ272" s="125" t="str">
        <f t="shared" si="95"/>
        <v/>
      </c>
      <c r="AR272" s="125" t="str">
        <f t="shared" si="96"/>
        <v/>
      </c>
      <c r="AS272" s="131">
        <f t="shared" ca="1" si="97"/>
        <v>38562.189219519656</v>
      </c>
      <c r="AT272" s="290"/>
    </row>
    <row r="273" spans="1:46" x14ac:dyDescent="0.35">
      <c r="A273" s="290"/>
      <c r="B273" s="102" t="s">
        <v>1928</v>
      </c>
      <c r="C273" s="444" t="e">
        <v>#N/A</v>
      </c>
      <c r="D273" s="103" t="s">
        <v>901</v>
      </c>
      <c r="E273" s="103"/>
      <c r="F273" s="103"/>
      <c r="G273" s="103" t="s">
        <v>119</v>
      </c>
      <c r="H273" s="427">
        <v>150</v>
      </c>
      <c r="I273" s="103"/>
      <c r="J273" s="116" t="s">
        <v>1109</v>
      </c>
      <c r="K273" s="104"/>
      <c r="L273" s="415">
        <v>74.463999999999999</v>
      </c>
      <c r="M273" s="138" t="str">
        <f t="shared" si="98"/>
        <v/>
      </c>
      <c r="N273" s="139">
        <f t="shared" si="99"/>
        <v>0</v>
      </c>
      <c r="O273" s="140">
        <f t="shared" si="80"/>
        <v>424.48495422784811</v>
      </c>
      <c r="P273" s="337">
        <f t="shared" si="81"/>
        <v>31608.847631622481</v>
      </c>
      <c r="Q273" s="109">
        <v>1</v>
      </c>
      <c r="R273" s="143">
        <f t="shared" si="82"/>
        <v>31608.847631622481</v>
      </c>
      <c r="S273" s="111">
        <v>0.13</v>
      </c>
      <c r="T273" s="139">
        <f t="shared" si="83"/>
        <v>35717.9978237334</v>
      </c>
      <c r="U273" s="113"/>
      <c r="V273" s="147">
        <f t="shared" si="84"/>
        <v>35717.9978237334</v>
      </c>
      <c r="W273" s="413"/>
      <c r="X273" s="412"/>
      <c r="Y273" s="116"/>
      <c r="Z273" s="116"/>
      <c r="AA273" s="116" t="s">
        <v>115</v>
      </c>
      <c r="AB273" s="116"/>
      <c r="AC273" s="117"/>
      <c r="AD273" s="296"/>
      <c r="AE273" s="124" t="str">
        <f t="shared" si="86"/>
        <v/>
      </c>
      <c r="AF273" s="125" t="str">
        <f t="shared" si="87"/>
        <v/>
      </c>
      <c r="AG273" s="125" t="str">
        <f t="shared" si="88"/>
        <v/>
      </c>
      <c r="AH273" s="125">
        <f t="shared" ca="1" si="89"/>
        <v>4804.0113505125973</v>
      </c>
      <c r="AI273" s="125" t="str">
        <f t="shared" si="90"/>
        <v/>
      </c>
      <c r="AJ273" s="126" t="str">
        <f t="shared" si="91"/>
        <v/>
      </c>
      <c r="AK273" s="342">
        <f t="shared" ca="1" si="85"/>
        <v>4804.0113505125973</v>
      </c>
      <c r="AL273" s="290"/>
      <c r="AM273" s="124" t="str">
        <f t="shared" si="92"/>
        <v/>
      </c>
      <c r="AN273" s="125" t="str">
        <f t="shared" si="93"/>
        <v/>
      </c>
      <c r="AO273" s="125" t="str">
        <f t="shared" si="94"/>
        <v/>
      </c>
      <c r="AP273" s="125">
        <f t="shared" ca="1" si="94"/>
        <v>35717.9978237334</v>
      </c>
      <c r="AQ273" s="125" t="str">
        <f t="shared" si="95"/>
        <v/>
      </c>
      <c r="AR273" s="125" t="str">
        <f t="shared" si="96"/>
        <v/>
      </c>
      <c r="AS273" s="131">
        <f t="shared" ca="1" si="97"/>
        <v>35717.9978237334</v>
      </c>
      <c r="AT273" s="290"/>
    </row>
    <row r="274" spans="1:46" x14ac:dyDescent="0.35">
      <c r="A274" s="290"/>
      <c r="B274" s="102" t="s">
        <v>1929</v>
      </c>
      <c r="C274" s="444" t="e">
        <v>#N/A</v>
      </c>
      <c r="D274" s="103" t="s">
        <v>901</v>
      </c>
      <c r="E274" s="103"/>
      <c r="F274" s="103"/>
      <c r="G274" s="103" t="s">
        <v>119</v>
      </c>
      <c r="H274" s="427">
        <v>150</v>
      </c>
      <c r="I274" s="103"/>
      <c r="J274" s="116" t="s">
        <v>1109</v>
      </c>
      <c r="K274" s="104"/>
      <c r="L274" s="415">
        <v>29.961500000000001</v>
      </c>
      <c r="M274" s="138" t="str">
        <f t="shared" si="98"/>
        <v/>
      </c>
      <c r="N274" s="139">
        <f t="shared" si="99"/>
        <v>0</v>
      </c>
      <c r="O274" s="140">
        <f t="shared" si="80"/>
        <v>424.48495422784811</v>
      </c>
      <c r="P274" s="337">
        <f t="shared" si="81"/>
        <v>12718.205956097672</v>
      </c>
      <c r="Q274" s="109">
        <v>1</v>
      </c>
      <c r="R274" s="143">
        <f t="shared" si="82"/>
        <v>12718.205956097672</v>
      </c>
      <c r="S274" s="111">
        <v>0.13</v>
      </c>
      <c r="T274" s="139">
        <f t="shared" si="83"/>
        <v>14371.572730390368</v>
      </c>
      <c r="U274" s="113"/>
      <c r="V274" s="147">
        <f t="shared" si="84"/>
        <v>14371.572730390368</v>
      </c>
      <c r="W274" s="413"/>
      <c r="X274" s="412"/>
      <c r="Y274" s="116"/>
      <c r="Z274" s="116"/>
      <c r="AA274" s="116" t="s">
        <v>115</v>
      </c>
      <c r="AB274" s="116"/>
      <c r="AC274" s="117"/>
      <c r="AD274" s="296"/>
      <c r="AE274" s="124" t="str">
        <f t="shared" si="86"/>
        <v/>
      </c>
      <c r="AF274" s="125" t="str">
        <f t="shared" si="87"/>
        <v/>
      </c>
      <c r="AG274" s="125" t="str">
        <f t="shared" si="88"/>
        <v/>
      </c>
      <c r="AH274" s="125">
        <f t="shared" ca="1" si="89"/>
        <v>4804.0113505125973</v>
      </c>
      <c r="AI274" s="125" t="str">
        <f t="shared" si="90"/>
        <v/>
      </c>
      <c r="AJ274" s="126" t="str">
        <f t="shared" si="91"/>
        <v/>
      </c>
      <c r="AK274" s="342">
        <f t="shared" ca="1" si="85"/>
        <v>4804.0113505125973</v>
      </c>
      <c r="AL274" s="290"/>
      <c r="AM274" s="124" t="str">
        <f t="shared" si="92"/>
        <v/>
      </c>
      <c r="AN274" s="125" t="str">
        <f t="shared" si="93"/>
        <v/>
      </c>
      <c r="AO274" s="125" t="str">
        <f t="shared" si="94"/>
        <v/>
      </c>
      <c r="AP274" s="125">
        <f t="shared" ca="1" si="94"/>
        <v>14371.572730390368</v>
      </c>
      <c r="AQ274" s="125" t="str">
        <f t="shared" si="95"/>
        <v/>
      </c>
      <c r="AR274" s="125" t="str">
        <f t="shared" si="96"/>
        <v/>
      </c>
      <c r="AS274" s="131">
        <f t="shared" ca="1" si="97"/>
        <v>14371.572730390368</v>
      </c>
      <c r="AT274" s="290"/>
    </row>
    <row r="275" spans="1:46" x14ac:dyDescent="0.35">
      <c r="A275" s="290"/>
      <c r="B275" s="102" t="s">
        <v>1930</v>
      </c>
      <c r="C275" s="444" t="e">
        <v>#N/A</v>
      </c>
      <c r="D275" s="103" t="s">
        <v>901</v>
      </c>
      <c r="E275" s="103"/>
      <c r="F275" s="103"/>
      <c r="G275" s="103" t="s">
        <v>119</v>
      </c>
      <c r="H275" s="427">
        <v>150</v>
      </c>
      <c r="I275" s="103"/>
      <c r="J275" s="116" t="s">
        <v>1109</v>
      </c>
      <c r="K275" s="104"/>
      <c r="L275" s="415">
        <v>7.8356599999999998</v>
      </c>
      <c r="M275" s="138" t="str">
        <f t="shared" si="98"/>
        <v/>
      </c>
      <c r="N275" s="139">
        <f t="shared" si="99"/>
        <v>0</v>
      </c>
      <c r="O275" s="140">
        <f t="shared" si="80"/>
        <v>424.48495422784811</v>
      </c>
      <c r="P275" s="337">
        <f t="shared" si="81"/>
        <v>3326.1197764449803</v>
      </c>
      <c r="Q275" s="109">
        <v>1</v>
      </c>
      <c r="R275" s="143">
        <f t="shared" si="82"/>
        <v>3326.1197764449803</v>
      </c>
      <c r="S275" s="111">
        <v>0.13</v>
      </c>
      <c r="T275" s="139">
        <f t="shared" si="83"/>
        <v>3758.5153473828273</v>
      </c>
      <c r="U275" s="113"/>
      <c r="V275" s="147">
        <f t="shared" si="84"/>
        <v>3758.5153473828273</v>
      </c>
      <c r="W275" s="413"/>
      <c r="X275" s="412"/>
      <c r="Y275" s="116"/>
      <c r="Z275" s="116"/>
      <c r="AA275" s="116" t="s">
        <v>115</v>
      </c>
      <c r="AB275" s="116"/>
      <c r="AC275" s="117"/>
      <c r="AD275" s="296"/>
      <c r="AE275" s="124" t="str">
        <f t="shared" si="86"/>
        <v/>
      </c>
      <c r="AF275" s="125" t="str">
        <f t="shared" si="87"/>
        <v/>
      </c>
      <c r="AG275" s="125" t="str">
        <f t="shared" si="88"/>
        <v/>
      </c>
      <c r="AH275" s="125">
        <f t="shared" ca="1" si="89"/>
        <v>4804.0113505125973</v>
      </c>
      <c r="AI275" s="125" t="str">
        <f t="shared" si="90"/>
        <v/>
      </c>
      <c r="AJ275" s="126" t="str">
        <f t="shared" si="91"/>
        <v/>
      </c>
      <c r="AK275" s="342">
        <f t="shared" ca="1" si="85"/>
        <v>4804.0113505125973</v>
      </c>
      <c r="AL275" s="290"/>
      <c r="AM275" s="124" t="str">
        <f t="shared" si="92"/>
        <v/>
      </c>
      <c r="AN275" s="125" t="str">
        <f t="shared" si="93"/>
        <v/>
      </c>
      <c r="AO275" s="125" t="str">
        <f t="shared" si="94"/>
        <v/>
      </c>
      <c r="AP275" s="125">
        <f t="shared" ca="1" si="94"/>
        <v>3758.5153473828273</v>
      </c>
      <c r="AQ275" s="125" t="str">
        <f t="shared" si="95"/>
        <v/>
      </c>
      <c r="AR275" s="125" t="str">
        <f t="shared" si="96"/>
        <v/>
      </c>
      <c r="AS275" s="131">
        <f t="shared" ca="1" si="97"/>
        <v>3758.5153473828273</v>
      </c>
      <c r="AT275" s="290"/>
    </row>
    <row r="276" spans="1:46" x14ac:dyDescent="0.35">
      <c r="A276" s="290"/>
      <c r="B276" s="102" t="s">
        <v>1931</v>
      </c>
      <c r="C276" s="444" t="e">
        <v>#N/A</v>
      </c>
      <c r="D276" s="103" t="s">
        <v>901</v>
      </c>
      <c r="E276" s="103"/>
      <c r="F276" s="103"/>
      <c r="G276" s="103" t="s">
        <v>119</v>
      </c>
      <c r="H276" s="427">
        <v>150</v>
      </c>
      <c r="I276" s="103"/>
      <c r="J276" s="116" t="s">
        <v>1109</v>
      </c>
      <c r="K276" s="104"/>
      <c r="L276" s="415">
        <v>28.704899999999999</v>
      </c>
      <c r="M276" s="138" t="str">
        <f t="shared" si="98"/>
        <v/>
      </c>
      <c r="N276" s="139">
        <f t="shared" si="99"/>
        <v>0</v>
      </c>
      <c r="O276" s="140">
        <f t="shared" si="80"/>
        <v>424.48495422784811</v>
      </c>
      <c r="P276" s="337">
        <f t="shared" si="81"/>
        <v>12184.798162614956</v>
      </c>
      <c r="Q276" s="109">
        <v>1</v>
      </c>
      <c r="R276" s="143">
        <f t="shared" si="82"/>
        <v>12184.798162614956</v>
      </c>
      <c r="S276" s="111">
        <v>0.13</v>
      </c>
      <c r="T276" s="139">
        <f t="shared" si="83"/>
        <v>13768.821923754898</v>
      </c>
      <c r="U276" s="113"/>
      <c r="V276" s="147">
        <f t="shared" si="84"/>
        <v>13768.821923754898</v>
      </c>
      <c r="W276" s="413"/>
      <c r="X276" s="412"/>
      <c r="Y276" s="116"/>
      <c r="Z276" s="116"/>
      <c r="AA276" s="116" t="s">
        <v>115</v>
      </c>
      <c r="AB276" s="116"/>
      <c r="AC276" s="117"/>
      <c r="AD276" s="296"/>
      <c r="AE276" s="124" t="str">
        <f t="shared" si="86"/>
        <v/>
      </c>
      <c r="AF276" s="125" t="str">
        <f t="shared" si="87"/>
        <v/>
      </c>
      <c r="AG276" s="125" t="str">
        <f t="shared" si="88"/>
        <v/>
      </c>
      <c r="AH276" s="125">
        <f t="shared" ca="1" si="89"/>
        <v>4804.0113505125973</v>
      </c>
      <c r="AI276" s="125" t="str">
        <f t="shared" si="90"/>
        <v/>
      </c>
      <c r="AJ276" s="126" t="str">
        <f t="shared" si="91"/>
        <v/>
      </c>
      <c r="AK276" s="342">
        <f t="shared" ca="1" si="85"/>
        <v>4804.0113505125973</v>
      </c>
      <c r="AL276" s="290"/>
      <c r="AM276" s="124" t="str">
        <f t="shared" si="92"/>
        <v/>
      </c>
      <c r="AN276" s="125" t="str">
        <f t="shared" si="93"/>
        <v/>
      </c>
      <c r="AO276" s="125" t="str">
        <f t="shared" si="94"/>
        <v/>
      </c>
      <c r="AP276" s="125">
        <f t="shared" ca="1" si="94"/>
        <v>13768.821923754898</v>
      </c>
      <c r="AQ276" s="125" t="str">
        <f t="shared" si="95"/>
        <v/>
      </c>
      <c r="AR276" s="125" t="str">
        <f t="shared" si="96"/>
        <v/>
      </c>
      <c r="AS276" s="131">
        <f t="shared" ca="1" si="97"/>
        <v>13768.821923754898</v>
      </c>
      <c r="AT276" s="290"/>
    </row>
    <row r="277" spans="1:46" x14ac:dyDescent="0.35">
      <c r="A277" s="290"/>
      <c r="B277" s="102" t="s">
        <v>1932</v>
      </c>
      <c r="C277" s="444" t="e">
        <v>#N/A</v>
      </c>
      <c r="D277" s="103" t="s">
        <v>901</v>
      </c>
      <c r="E277" s="103"/>
      <c r="F277" s="103"/>
      <c r="G277" s="103" t="s">
        <v>119</v>
      </c>
      <c r="H277" s="427">
        <v>150</v>
      </c>
      <c r="I277" s="103"/>
      <c r="J277" s="116" t="s">
        <v>1109</v>
      </c>
      <c r="K277" s="104"/>
      <c r="L277" s="415">
        <v>92.966899999999995</v>
      </c>
      <c r="M277" s="138" t="str">
        <f t="shared" si="98"/>
        <v/>
      </c>
      <c r="N277" s="139">
        <f t="shared" si="99"/>
        <v>0</v>
      </c>
      <c r="O277" s="140">
        <f t="shared" si="80"/>
        <v>424.48495422784811</v>
      </c>
      <c r="P277" s="337">
        <f t="shared" si="81"/>
        <v>39463.050291204927</v>
      </c>
      <c r="Q277" s="109">
        <v>1</v>
      </c>
      <c r="R277" s="143">
        <f t="shared" si="82"/>
        <v>39463.050291204927</v>
      </c>
      <c r="S277" s="111">
        <v>0.13</v>
      </c>
      <c r="T277" s="139">
        <f t="shared" si="83"/>
        <v>44593.246829061565</v>
      </c>
      <c r="U277" s="113"/>
      <c r="V277" s="147">
        <f t="shared" si="84"/>
        <v>44593.246829061565</v>
      </c>
      <c r="W277" s="413"/>
      <c r="X277" s="412"/>
      <c r="Y277" s="116"/>
      <c r="Z277" s="116"/>
      <c r="AA277" s="116" t="s">
        <v>115</v>
      </c>
      <c r="AB277" s="116"/>
      <c r="AC277" s="117"/>
      <c r="AD277" s="296"/>
      <c r="AE277" s="124" t="str">
        <f t="shared" si="86"/>
        <v/>
      </c>
      <c r="AF277" s="125" t="str">
        <f t="shared" si="87"/>
        <v/>
      </c>
      <c r="AG277" s="125" t="str">
        <f t="shared" si="88"/>
        <v/>
      </c>
      <c r="AH277" s="125">
        <f t="shared" ca="1" si="89"/>
        <v>4804.0113505125973</v>
      </c>
      <c r="AI277" s="125" t="str">
        <f t="shared" si="90"/>
        <v/>
      </c>
      <c r="AJ277" s="126" t="str">
        <f t="shared" si="91"/>
        <v/>
      </c>
      <c r="AK277" s="342">
        <f t="shared" ca="1" si="85"/>
        <v>4804.0113505125973</v>
      </c>
      <c r="AL277" s="290"/>
      <c r="AM277" s="124" t="str">
        <f t="shared" si="92"/>
        <v/>
      </c>
      <c r="AN277" s="125" t="str">
        <f t="shared" si="93"/>
        <v/>
      </c>
      <c r="AO277" s="125" t="str">
        <f t="shared" si="94"/>
        <v/>
      </c>
      <c r="AP277" s="125">
        <f t="shared" ca="1" si="94"/>
        <v>44593.246829061565</v>
      </c>
      <c r="AQ277" s="125" t="str">
        <f t="shared" si="95"/>
        <v/>
      </c>
      <c r="AR277" s="125" t="str">
        <f t="shared" si="96"/>
        <v/>
      </c>
      <c r="AS277" s="131">
        <f t="shared" ca="1" si="97"/>
        <v>44593.246829061565</v>
      </c>
      <c r="AT277" s="290"/>
    </row>
    <row r="278" spans="1:46" x14ac:dyDescent="0.35">
      <c r="A278" s="290"/>
      <c r="B278" s="102" t="s">
        <v>1933</v>
      </c>
      <c r="C278" s="444" t="e">
        <v>#N/A</v>
      </c>
      <c r="D278" s="103" t="s">
        <v>901</v>
      </c>
      <c r="E278" s="103"/>
      <c r="F278" s="103"/>
      <c r="G278" s="103" t="s">
        <v>119</v>
      </c>
      <c r="H278" s="427">
        <v>150</v>
      </c>
      <c r="I278" s="103"/>
      <c r="J278" s="116" t="s">
        <v>1109</v>
      </c>
      <c r="K278" s="104"/>
      <c r="L278" s="415">
        <v>34.144599999999997</v>
      </c>
      <c r="M278" s="138" t="str">
        <f t="shared" si="98"/>
        <v/>
      </c>
      <c r="N278" s="139">
        <f t="shared" si="99"/>
        <v>0</v>
      </c>
      <c r="O278" s="140">
        <f t="shared" si="80"/>
        <v>424.48495422784811</v>
      </c>
      <c r="P278" s="337">
        <f t="shared" si="81"/>
        <v>14493.868968128181</v>
      </c>
      <c r="Q278" s="109">
        <v>1</v>
      </c>
      <c r="R278" s="143">
        <f t="shared" si="82"/>
        <v>14493.868968128181</v>
      </c>
      <c r="S278" s="111">
        <v>0.13</v>
      </c>
      <c r="T278" s="139">
        <f t="shared" si="83"/>
        <v>16378.071933984844</v>
      </c>
      <c r="U278" s="113"/>
      <c r="V278" s="147">
        <f t="shared" si="84"/>
        <v>16378.071933984844</v>
      </c>
      <c r="W278" s="413"/>
      <c r="X278" s="412"/>
      <c r="Y278" s="116"/>
      <c r="Z278" s="116"/>
      <c r="AA278" s="116" t="s">
        <v>115</v>
      </c>
      <c r="AB278" s="116"/>
      <c r="AC278" s="117"/>
      <c r="AD278" s="296"/>
      <c r="AE278" s="124" t="str">
        <f t="shared" si="86"/>
        <v/>
      </c>
      <c r="AF278" s="125" t="str">
        <f t="shared" si="87"/>
        <v/>
      </c>
      <c r="AG278" s="125" t="str">
        <f t="shared" si="88"/>
        <v/>
      </c>
      <c r="AH278" s="125">
        <f t="shared" ca="1" si="89"/>
        <v>4804.0113505125973</v>
      </c>
      <c r="AI278" s="125" t="str">
        <f t="shared" si="90"/>
        <v/>
      </c>
      <c r="AJ278" s="126" t="str">
        <f t="shared" si="91"/>
        <v/>
      </c>
      <c r="AK278" s="342">
        <f t="shared" ca="1" si="85"/>
        <v>4804.0113505125973</v>
      </c>
      <c r="AL278" s="290"/>
      <c r="AM278" s="124" t="str">
        <f t="shared" si="92"/>
        <v/>
      </c>
      <c r="AN278" s="125" t="str">
        <f t="shared" si="93"/>
        <v/>
      </c>
      <c r="AO278" s="125" t="str">
        <f t="shared" si="94"/>
        <v/>
      </c>
      <c r="AP278" s="125">
        <f t="shared" ca="1" si="94"/>
        <v>16378.071933984844</v>
      </c>
      <c r="AQ278" s="125" t="str">
        <f t="shared" si="95"/>
        <v/>
      </c>
      <c r="AR278" s="125" t="str">
        <f t="shared" si="96"/>
        <v/>
      </c>
      <c r="AS278" s="131">
        <f t="shared" ca="1" si="97"/>
        <v>16378.071933984844</v>
      </c>
      <c r="AT278" s="290"/>
    </row>
    <row r="279" spans="1:46" x14ac:dyDescent="0.35">
      <c r="A279" s="290"/>
      <c r="B279" s="102" t="s">
        <v>1934</v>
      </c>
      <c r="C279" s="444" t="e">
        <v>#N/A</v>
      </c>
      <c r="D279" s="103" t="s">
        <v>901</v>
      </c>
      <c r="E279" s="103"/>
      <c r="F279" s="103"/>
      <c r="G279" s="103" t="s">
        <v>119</v>
      </c>
      <c r="H279" s="427">
        <v>150</v>
      </c>
      <c r="I279" s="103"/>
      <c r="J279" s="116" t="s">
        <v>1109</v>
      </c>
      <c r="K279" s="104"/>
      <c r="L279" s="415">
        <v>34.734999999999999</v>
      </c>
      <c r="M279" s="138" t="str">
        <f t="shared" si="98"/>
        <v/>
      </c>
      <c r="N279" s="139">
        <f t="shared" si="99"/>
        <v>0</v>
      </c>
      <c r="O279" s="140">
        <f t="shared" si="80"/>
        <v>424.48495422784811</v>
      </c>
      <c r="P279" s="337">
        <f t="shared" si="81"/>
        <v>14744.484885104304</v>
      </c>
      <c r="Q279" s="109">
        <v>1</v>
      </c>
      <c r="R279" s="143">
        <f t="shared" si="82"/>
        <v>14744.484885104304</v>
      </c>
      <c r="S279" s="111">
        <v>0.13</v>
      </c>
      <c r="T279" s="139">
        <f t="shared" si="83"/>
        <v>16661.267920167862</v>
      </c>
      <c r="U279" s="113"/>
      <c r="V279" s="147">
        <f t="shared" si="84"/>
        <v>16661.267920167862</v>
      </c>
      <c r="W279" s="413"/>
      <c r="X279" s="412"/>
      <c r="Y279" s="116"/>
      <c r="Z279" s="116"/>
      <c r="AA279" s="116" t="s">
        <v>115</v>
      </c>
      <c r="AB279" s="116"/>
      <c r="AC279" s="117"/>
      <c r="AD279" s="296"/>
      <c r="AE279" s="124" t="str">
        <f t="shared" si="86"/>
        <v/>
      </c>
      <c r="AF279" s="125" t="str">
        <f t="shared" si="87"/>
        <v/>
      </c>
      <c r="AG279" s="125" t="str">
        <f t="shared" si="88"/>
        <v/>
      </c>
      <c r="AH279" s="125">
        <f t="shared" ca="1" si="89"/>
        <v>4804.0113505125973</v>
      </c>
      <c r="AI279" s="125" t="str">
        <f t="shared" si="90"/>
        <v/>
      </c>
      <c r="AJ279" s="126" t="str">
        <f t="shared" si="91"/>
        <v/>
      </c>
      <c r="AK279" s="342">
        <f t="shared" ca="1" si="85"/>
        <v>4804.0113505125973</v>
      </c>
      <c r="AL279" s="290"/>
      <c r="AM279" s="124" t="str">
        <f t="shared" si="92"/>
        <v/>
      </c>
      <c r="AN279" s="125" t="str">
        <f t="shared" si="93"/>
        <v/>
      </c>
      <c r="AO279" s="125" t="str">
        <f t="shared" si="94"/>
        <v/>
      </c>
      <c r="AP279" s="125">
        <f t="shared" ca="1" si="94"/>
        <v>16661.267920167862</v>
      </c>
      <c r="AQ279" s="125" t="str">
        <f t="shared" si="95"/>
        <v/>
      </c>
      <c r="AR279" s="125" t="str">
        <f t="shared" si="96"/>
        <v/>
      </c>
      <c r="AS279" s="131">
        <f t="shared" ca="1" si="97"/>
        <v>16661.267920167862</v>
      </c>
      <c r="AT279" s="290"/>
    </row>
    <row r="280" spans="1:46" x14ac:dyDescent="0.35">
      <c r="A280" s="290"/>
      <c r="B280" s="102" t="s">
        <v>911</v>
      </c>
      <c r="C280" s="444" t="e">
        <v>#N/A</v>
      </c>
      <c r="D280" s="103" t="s">
        <v>901</v>
      </c>
      <c r="E280" s="103"/>
      <c r="F280" s="103"/>
      <c r="G280" s="103" t="s">
        <v>119</v>
      </c>
      <c r="H280" s="427">
        <v>150</v>
      </c>
      <c r="I280" s="103"/>
      <c r="J280" s="116" t="s">
        <v>1109</v>
      </c>
      <c r="K280" s="104"/>
      <c r="L280" s="415">
        <v>45.460299999999997</v>
      </c>
      <c r="M280" s="138" t="str">
        <f t="shared" si="98"/>
        <v/>
      </c>
      <c r="N280" s="139">
        <f t="shared" si="99"/>
        <v>0</v>
      </c>
      <c r="O280" s="140">
        <f t="shared" si="80"/>
        <v>424.48495422784811</v>
      </c>
      <c r="P280" s="337">
        <f t="shared" si="81"/>
        <v>19297.213364684241</v>
      </c>
      <c r="Q280" s="109">
        <v>1</v>
      </c>
      <c r="R280" s="143">
        <f t="shared" si="82"/>
        <v>19297.213364684241</v>
      </c>
      <c r="S280" s="111">
        <v>0.13</v>
      </c>
      <c r="T280" s="139">
        <f t="shared" si="83"/>
        <v>21805.851102093191</v>
      </c>
      <c r="U280" s="113"/>
      <c r="V280" s="147">
        <f t="shared" si="84"/>
        <v>21805.851102093191</v>
      </c>
      <c r="W280" s="413"/>
      <c r="X280" s="412"/>
      <c r="Y280" s="116"/>
      <c r="Z280" s="116"/>
      <c r="AA280" s="116" t="s">
        <v>115</v>
      </c>
      <c r="AB280" s="116"/>
      <c r="AC280" s="117"/>
      <c r="AD280" s="296"/>
      <c r="AE280" s="124" t="str">
        <f t="shared" si="86"/>
        <v/>
      </c>
      <c r="AF280" s="125" t="str">
        <f t="shared" si="87"/>
        <v/>
      </c>
      <c r="AG280" s="125" t="str">
        <f t="shared" si="88"/>
        <v/>
      </c>
      <c r="AH280" s="125">
        <f t="shared" ca="1" si="89"/>
        <v>4804.0113505125973</v>
      </c>
      <c r="AI280" s="125" t="str">
        <f t="shared" si="90"/>
        <v/>
      </c>
      <c r="AJ280" s="126" t="str">
        <f t="shared" si="91"/>
        <v/>
      </c>
      <c r="AK280" s="342">
        <f t="shared" ca="1" si="85"/>
        <v>4804.0113505125973</v>
      </c>
      <c r="AL280" s="290"/>
      <c r="AM280" s="124" t="str">
        <f t="shared" si="92"/>
        <v/>
      </c>
      <c r="AN280" s="125" t="str">
        <f t="shared" si="93"/>
        <v/>
      </c>
      <c r="AO280" s="125" t="str">
        <f t="shared" si="94"/>
        <v/>
      </c>
      <c r="AP280" s="125">
        <f t="shared" ca="1" si="94"/>
        <v>21805.851102093191</v>
      </c>
      <c r="AQ280" s="125" t="str">
        <f t="shared" si="95"/>
        <v/>
      </c>
      <c r="AR280" s="125" t="str">
        <f t="shared" si="96"/>
        <v/>
      </c>
      <c r="AS280" s="131">
        <f t="shared" ca="1" si="97"/>
        <v>21805.851102093191</v>
      </c>
      <c r="AT280" s="290"/>
    </row>
    <row r="281" spans="1:46" x14ac:dyDescent="0.35">
      <c r="A281" s="290"/>
      <c r="B281" s="102" t="s">
        <v>1935</v>
      </c>
      <c r="C281" s="444" t="e">
        <v>#N/A</v>
      </c>
      <c r="D281" s="103" t="s">
        <v>901</v>
      </c>
      <c r="E281" s="103"/>
      <c r="F281" s="103"/>
      <c r="G281" s="103" t="s">
        <v>119</v>
      </c>
      <c r="H281" s="427">
        <v>225</v>
      </c>
      <c r="I281" s="103"/>
      <c r="J281" s="116" t="s">
        <v>1110</v>
      </c>
      <c r="K281" s="104"/>
      <c r="L281" s="415">
        <v>101.16800000000001</v>
      </c>
      <c r="M281" s="138" t="str">
        <f t="shared" si="98"/>
        <v/>
      </c>
      <c r="N281" s="139">
        <f t="shared" si="99"/>
        <v>0</v>
      </c>
      <c r="O281" s="140">
        <f t="shared" si="80"/>
        <v>626.02776475949361</v>
      </c>
      <c r="P281" s="337">
        <f t="shared" si="81"/>
        <v>63333.97690518845</v>
      </c>
      <c r="Q281" s="109">
        <v>1</v>
      </c>
      <c r="R281" s="143">
        <f t="shared" si="82"/>
        <v>63333.97690518845</v>
      </c>
      <c r="S281" s="111">
        <v>0.13</v>
      </c>
      <c r="T281" s="139">
        <f t="shared" si="83"/>
        <v>71567.393902862939</v>
      </c>
      <c r="U281" s="113"/>
      <c r="V281" s="147">
        <f t="shared" si="84"/>
        <v>71567.393902862939</v>
      </c>
      <c r="W281" s="413"/>
      <c r="X281" s="412"/>
      <c r="Y281" s="116"/>
      <c r="Z281" s="116"/>
      <c r="AA281" s="116" t="s">
        <v>115</v>
      </c>
      <c r="AB281" s="116"/>
      <c r="AC281" s="117"/>
      <c r="AD281" s="296"/>
      <c r="AE281" s="124" t="str">
        <f t="shared" si="86"/>
        <v/>
      </c>
      <c r="AF281" s="125" t="str">
        <f t="shared" si="87"/>
        <v/>
      </c>
      <c r="AG281" s="125" t="str">
        <f t="shared" si="88"/>
        <v/>
      </c>
      <c r="AH281" s="125">
        <f t="shared" ca="1" si="89"/>
        <v>4804.0113505125973</v>
      </c>
      <c r="AI281" s="125" t="str">
        <f t="shared" si="90"/>
        <v/>
      </c>
      <c r="AJ281" s="126" t="str">
        <f t="shared" si="91"/>
        <v/>
      </c>
      <c r="AK281" s="342">
        <f t="shared" ca="1" si="85"/>
        <v>4804.0113505125973</v>
      </c>
      <c r="AL281" s="290"/>
      <c r="AM281" s="124" t="str">
        <f t="shared" si="92"/>
        <v/>
      </c>
      <c r="AN281" s="125" t="str">
        <f t="shared" si="93"/>
        <v/>
      </c>
      <c r="AO281" s="125" t="str">
        <f t="shared" si="94"/>
        <v/>
      </c>
      <c r="AP281" s="125">
        <f t="shared" ca="1" si="94"/>
        <v>71567.393902862939</v>
      </c>
      <c r="AQ281" s="125" t="str">
        <f t="shared" si="95"/>
        <v/>
      </c>
      <c r="AR281" s="125" t="str">
        <f t="shared" si="96"/>
        <v/>
      </c>
      <c r="AS281" s="131">
        <f t="shared" ca="1" si="97"/>
        <v>71567.393902862939</v>
      </c>
      <c r="AT281" s="290"/>
    </row>
    <row r="282" spans="1:46" x14ac:dyDescent="0.35">
      <c r="A282" s="290"/>
      <c r="B282" s="102" t="s">
        <v>1936</v>
      </c>
      <c r="C282" s="444" t="e">
        <v>#N/A</v>
      </c>
      <c r="D282" s="103" t="s">
        <v>901</v>
      </c>
      <c r="E282" s="103"/>
      <c r="F282" s="103"/>
      <c r="G282" s="103" t="s">
        <v>119</v>
      </c>
      <c r="H282" s="427">
        <v>225</v>
      </c>
      <c r="I282" s="103"/>
      <c r="J282" s="116" t="s">
        <v>1110</v>
      </c>
      <c r="K282" s="104"/>
      <c r="L282" s="415">
        <v>88.830699999999993</v>
      </c>
      <c r="M282" s="138" t="str">
        <f t="shared" si="98"/>
        <v/>
      </c>
      <c r="N282" s="139">
        <f t="shared" si="99"/>
        <v>0</v>
      </c>
      <c r="O282" s="140">
        <f t="shared" si="80"/>
        <v>626.02776475949361</v>
      </c>
      <c r="P282" s="337">
        <f t="shared" si="81"/>
        <v>55610.484563021142</v>
      </c>
      <c r="Q282" s="109">
        <v>1</v>
      </c>
      <c r="R282" s="143">
        <f t="shared" si="82"/>
        <v>55610.484563021142</v>
      </c>
      <c r="S282" s="111">
        <v>0.13</v>
      </c>
      <c r="T282" s="139">
        <f t="shared" si="83"/>
        <v>62839.847556213885</v>
      </c>
      <c r="U282" s="113"/>
      <c r="V282" s="147">
        <f t="shared" si="84"/>
        <v>62839.847556213885</v>
      </c>
      <c r="W282" s="413"/>
      <c r="X282" s="412"/>
      <c r="Y282" s="116"/>
      <c r="Z282" s="116"/>
      <c r="AA282" s="116" t="s">
        <v>115</v>
      </c>
      <c r="AB282" s="116"/>
      <c r="AC282" s="117"/>
      <c r="AD282" s="296"/>
      <c r="AE282" s="124" t="str">
        <f t="shared" si="86"/>
        <v/>
      </c>
      <c r="AF282" s="125" t="str">
        <f t="shared" si="87"/>
        <v/>
      </c>
      <c r="AG282" s="125" t="str">
        <f t="shared" si="88"/>
        <v/>
      </c>
      <c r="AH282" s="125">
        <f t="shared" ca="1" si="89"/>
        <v>4804.0113505125973</v>
      </c>
      <c r="AI282" s="125" t="str">
        <f t="shared" si="90"/>
        <v/>
      </c>
      <c r="AJ282" s="126" t="str">
        <f t="shared" si="91"/>
        <v/>
      </c>
      <c r="AK282" s="342">
        <f t="shared" ca="1" si="85"/>
        <v>4804.0113505125973</v>
      </c>
      <c r="AL282" s="290"/>
      <c r="AM282" s="124" t="str">
        <f t="shared" si="92"/>
        <v/>
      </c>
      <c r="AN282" s="125" t="str">
        <f t="shared" si="93"/>
        <v/>
      </c>
      <c r="AO282" s="125" t="str">
        <f t="shared" si="94"/>
        <v/>
      </c>
      <c r="AP282" s="125">
        <f t="shared" ca="1" si="94"/>
        <v>62839.847556213885</v>
      </c>
      <c r="AQ282" s="125" t="str">
        <f t="shared" si="95"/>
        <v/>
      </c>
      <c r="AR282" s="125" t="str">
        <f t="shared" si="96"/>
        <v/>
      </c>
      <c r="AS282" s="131">
        <f t="shared" ca="1" si="97"/>
        <v>62839.847556213885</v>
      </c>
      <c r="AT282" s="290"/>
    </row>
    <row r="283" spans="1:46" x14ac:dyDescent="0.35">
      <c r="A283" s="290"/>
      <c r="B283" s="102" t="s">
        <v>1937</v>
      </c>
      <c r="C283" s="444" t="e">
        <v>#N/A</v>
      </c>
      <c r="D283" s="103" t="s">
        <v>901</v>
      </c>
      <c r="E283" s="103"/>
      <c r="F283" s="103"/>
      <c r="G283" s="103" t="s">
        <v>119</v>
      </c>
      <c r="H283" s="427">
        <v>225</v>
      </c>
      <c r="I283" s="103"/>
      <c r="J283" s="116" t="s">
        <v>1110</v>
      </c>
      <c r="K283" s="104"/>
      <c r="L283" s="415">
        <v>100.818</v>
      </c>
      <c r="M283" s="138" t="str">
        <f t="shared" si="98"/>
        <v/>
      </c>
      <c r="N283" s="139">
        <f t="shared" si="99"/>
        <v>0</v>
      </c>
      <c r="O283" s="140">
        <f t="shared" si="80"/>
        <v>626.02776475949361</v>
      </c>
      <c r="P283" s="337">
        <f t="shared" si="81"/>
        <v>63114.867187522628</v>
      </c>
      <c r="Q283" s="109">
        <v>1</v>
      </c>
      <c r="R283" s="143">
        <f t="shared" si="82"/>
        <v>63114.867187522628</v>
      </c>
      <c r="S283" s="111">
        <v>0.13</v>
      </c>
      <c r="T283" s="139">
        <f t="shared" si="83"/>
        <v>71319.799921900558</v>
      </c>
      <c r="U283" s="113"/>
      <c r="V283" s="147">
        <f t="shared" si="84"/>
        <v>71319.799921900558</v>
      </c>
      <c r="W283" s="413"/>
      <c r="X283" s="412"/>
      <c r="Y283" s="116"/>
      <c r="Z283" s="116"/>
      <c r="AA283" s="116" t="s">
        <v>115</v>
      </c>
      <c r="AB283" s="116"/>
      <c r="AC283" s="117"/>
      <c r="AD283" s="296"/>
      <c r="AE283" s="124" t="str">
        <f t="shared" si="86"/>
        <v/>
      </c>
      <c r="AF283" s="125" t="str">
        <f t="shared" si="87"/>
        <v/>
      </c>
      <c r="AG283" s="125" t="str">
        <f t="shared" si="88"/>
        <v/>
      </c>
      <c r="AH283" s="125">
        <f t="shared" ca="1" si="89"/>
        <v>4804.0113505125973</v>
      </c>
      <c r="AI283" s="125" t="str">
        <f t="shared" si="90"/>
        <v/>
      </c>
      <c r="AJ283" s="126" t="str">
        <f t="shared" si="91"/>
        <v/>
      </c>
      <c r="AK283" s="342">
        <f t="shared" ca="1" si="85"/>
        <v>4804.0113505125973</v>
      </c>
      <c r="AL283" s="290"/>
      <c r="AM283" s="124" t="str">
        <f t="shared" si="92"/>
        <v/>
      </c>
      <c r="AN283" s="125" t="str">
        <f t="shared" si="93"/>
        <v/>
      </c>
      <c r="AO283" s="125" t="str">
        <f t="shared" si="94"/>
        <v/>
      </c>
      <c r="AP283" s="125">
        <f t="shared" ca="1" si="94"/>
        <v>71319.799921900558</v>
      </c>
      <c r="AQ283" s="125" t="str">
        <f t="shared" si="95"/>
        <v/>
      </c>
      <c r="AR283" s="125" t="str">
        <f t="shared" si="96"/>
        <v/>
      </c>
      <c r="AS283" s="131">
        <f t="shared" ca="1" si="97"/>
        <v>71319.799921900558</v>
      </c>
      <c r="AT283" s="290"/>
    </row>
    <row r="284" spans="1:46" x14ac:dyDescent="0.35">
      <c r="A284" s="290"/>
      <c r="B284" s="102" t="s">
        <v>1938</v>
      </c>
      <c r="C284" s="444" t="e">
        <v>#N/A</v>
      </c>
      <c r="D284" s="103" t="s">
        <v>901</v>
      </c>
      <c r="E284" s="103"/>
      <c r="F284" s="103"/>
      <c r="G284" s="103" t="s">
        <v>119</v>
      </c>
      <c r="H284" s="427">
        <v>225</v>
      </c>
      <c r="I284" s="103"/>
      <c r="J284" s="116" t="s">
        <v>1110</v>
      </c>
      <c r="K284" s="104"/>
      <c r="L284" s="415">
        <v>88.578299999999999</v>
      </c>
      <c r="M284" s="138" t="str">
        <f t="shared" si="98"/>
        <v/>
      </c>
      <c r="N284" s="139">
        <f t="shared" si="99"/>
        <v>0</v>
      </c>
      <c r="O284" s="140">
        <f t="shared" si="80"/>
        <v>626.02776475949361</v>
      </c>
      <c r="P284" s="337">
        <f t="shared" si="81"/>
        <v>55452.475155195854</v>
      </c>
      <c r="Q284" s="109">
        <v>1</v>
      </c>
      <c r="R284" s="143">
        <f t="shared" si="82"/>
        <v>55452.475155195854</v>
      </c>
      <c r="S284" s="111">
        <v>0.13</v>
      </c>
      <c r="T284" s="139">
        <f t="shared" si="83"/>
        <v>62661.296925371309</v>
      </c>
      <c r="U284" s="113"/>
      <c r="V284" s="147">
        <f t="shared" si="84"/>
        <v>62661.296925371309</v>
      </c>
      <c r="W284" s="413"/>
      <c r="X284" s="412"/>
      <c r="Y284" s="116"/>
      <c r="Z284" s="116"/>
      <c r="AA284" s="116" t="s">
        <v>115</v>
      </c>
      <c r="AB284" s="116"/>
      <c r="AC284" s="117"/>
      <c r="AD284" s="296"/>
      <c r="AE284" s="124" t="str">
        <f t="shared" si="86"/>
        <v/>
      </c>
      <c r="AF284" s="125" t="str">
        <f t="shared" si="87"/>
        <v/>
      </c>
      <c r="AG284" s="125" t="str">
        <f t="shared" si="88"/>
        <v/>
      </c>
      <c r="AH284" s="125">
        <f t="shared" ca="1" si="89"/>
        <v>4804.0113505125973</v>
      </c>
      <c r="AI284" s="125" t="str">
        <f t="shared" si="90"/>
        <v/>
      </c>
      <c r="AJ284" s="126" t="str">
        <f t="shared" si="91"/>
        <v/>
      </c>
      <c r="AK284" s="342">
        <f t="shared" ca="1" si="85"/>
        <v>4804.0113505125973</v>
      </c>
      <c r="AL284" s="290"/>
      <c r="AM284" s="124" t="str">
        <f t="shared" si="92"/>
        <v/>
      </c>
      <c r="AN284" s="125" t="str">
        <f t="shared" si="93"/>
        <v/>
      </c>
      <c r="AO284" s="125" t="str">
        <f t="shared" si="94"/>
        <v/>
      </c>
      <c r="AP284" s="125">
        <f t="shared" ca="1" si="94"/>
        <v>62661.296925371309</v>
      </c>
      <c r="AQ284" s="125" t="str">
        <f t="shared" si="95"/>
        <v/>
      </c>
      <c r="AR284" s="125" t="str">
        <f t="shared" si="96"/>
        <v/>
      </c>
      <c r="AS284" s="131">
        <f t="shared" ca="1" si="97"/>
        <v>62661.296925371309</v>
      </c>
      <c r="AT284" s="290"/>
    </row>
    <row r="285" spans="1:46" x14ac:dyDescent="0.35">
      <c r="A285" s="290"/>
      <c r="B285" s="102" t="s">
        <v>1939</v>
      </c>
      <c r="C285" s="444" t="e">
        <v>#N/A</v>
      </c>
      <c r="D285" s="103" t="s">
        <v>901</v>
      </c>
      <c r="E285" s="103"/>
      <c r="F285" s="103"/>
      <c r="G285" s="103" t="s">
        <v>119</v>
      </c>
      <c r="H285" s="427">
        <v>225</v>
      </c>
      <c r="I285" s="103"/>
      <c r="J285" s="116" t="s">
        <v>1110</v>
      </c>
      <c r="K285" s="104"/>
      <c r="L285" s="415">
        <v>85.949200000000005</v>
      </c>
      <c r="M285" s="138" t="str">
        <f t="shared" si="98"/>
        <v/>
      </c>
      <c r="N285" s="139">
        <f t="shared" si="99"/>
        <v>0</v>
      </c>
      <c r="O285" s="140">
        <f t="shared" si="80"/>
        <v>626.02776475949361</v>
      </c>
      <c r="P285" s="337">
        <f t="shared" si="81"/>
        <v>53806.585558866667</v>
      </c>
      <c r="Q285" s="109">
        <v>1</v>
      </c>
      <c r="R285" s="143">
        <f t="shared" si="82"/>
        <v>53806.585558866667</v>
      </c>
      <c r="S285" s="111">
        <v>0.13</v>
      </c>
      <c r="T285" s="139">
        <f t="shared" si="83"/>
        <v>60801.441681519325</v>
      </c>
      <c r="U285" s="113"/>
      <c r="V285" s="147">
        <f t="shared" si="84"/>
        <v>60801.441681519325</v>
      </c>
      <c r="W285" s="413"/>
      <c r="X285" s="412"/>
      <c r="Y285" s="116"/>
      <c r="Z285" s="116"/>
      <c r="AA285" s="116" t="s">
        <v>115</v>
      </c>
      <c r="AB285" s="116"/>
      <c r="AC285" s="117"/>
      <c r="AD285" s="296"/>
      <c r="AE285" s="124" t="str">
        <f t="shared" si="86"/>
        <v/>
      </c>
      <c r="AF285" s="125" t="str">
        <f t="shared" si="87"/>
        <v/>
      </c>
      <c r="AG285" s="125" t="str">
        <f t="shared" si="88"/>
        <v/>
      </c>
      <c r="AH285" s="125">
        <f t="shared" ca="1" si="89"/>
        <v>4804.0113505125973</v>
      </c>
      <c r="AI285" s="125" t="str">
        <f t="shared" si="90"/>
        <v/>
      </c>
      <c r="AJ285" s="126" t="str">
        <f t="shared" si="91"/>
        <v/>
      </c>
      <c r="AK285" s="342">
        <f t="shared" ca="1" si="85"/>
        <v>4804.0113505125973</v>
      </c>
      <c r="AL285" s="290"/>
      <c r="AM285" s="124" t="str">
        <f t="shared" si="92"/>
        <v/>
      </c>
      <c r="AN285" s="125" t="str">
        <f t="shared" si="93"/>
        <v/>
      </c>
      <c r="AO285" s="125" t="str">
        <f t="shared" si="94"/>
        <v/>
      </c>
      <c r="AP285" s="125">
        <f t="shared" ca="1" si="94"/>
        <v>60801.441681519325</v>
      </c>
      <c r="AQ285" s="125" t="str">
        <f t="shared" si="95"/>
        <v/>
      </c>
      <c r="AR285" s="125" t="str">
        <f t="shared" si="96"/>
        <v/>
      </c>
      <c r="AS285" s="131">
        <f t="shared" ca="1" si="97"/>
        <v>60801.441681519325</v>
      </c>
      <c r="AT285" s="290"/>
    </row>
    <row r="286" spans="1:46" x14ac:dyDescent="0.35">
      <c r="A286" s="290"/>
      <c r="B286" s="102" t="s">
        <v>1940</v>
      </c>
      <c r="C286" s="444" t="e">
        <v>#N/A</v>
      </c>
      <c r="D286" s="103" t="s">
        <v>901</v>
      </c>
      <c r="E286" s="103"/>
      <c r="F286" s="103"/>
      <c r="G286" s="103" t="s">
        <v>119</v>
      </c>
      <c r="H286" s="427">
        <v>225</v>
      </c>
      <c r="I286" s="103"/>
      <c r="J286" s="116" t="s">
        <v>1110</v>
      </c>
      <c r="K286" s="104"/>
      <c r="L286" s="415">
        <v>87.8553</v>
      </c>
      <c r="M286" s="138" t="str">
        <f t="shared" si="98"/>
        <v/>
      </c>
      <c r="N286" s="139">
        <f t="shared" si="99"/>
        <v>0</v>
      </c>
      <c r="O286" s="140">
        <f t="shared" si="80"/>
        <v>626.02776475949361</v>
      </c>
      <c r="P286" s="337">
        <f t="shared" si="81"/>
        <v>54999.857081274742</v>
      </c>
      <c r="Q286" s="109">
        <v>1</v>
      </c>
      <c r="R286" s="143">
        <f t="shared" si="82"/>
        <v>54999.857081274742</v>
      </c>
      <c r="S286" s="111">
        <v>0.13</v>
      </c>
      <c r="T286" s="139">
        <f t="shared" si="83"/>
        <v>62149.838501840451</v>
      </c>
      <c r="U286" s="113"/>
      <c r="V286" s="147">
        <f t="shared" si="84"/>
        <v>62149.838501840451</v>
      </c>
      <c r="W286" s="413"/>
      <c r="X286" s="412"/>
      <c r="Y286" s="116"/>
      <c r="Z286" s="116"/>
      <c r="AA286" s="116" t="s">
        <v>115</v>
      </c>
      <c r="AB286" s="116"/>
      <c r="AC286" s="117"/>
      <c r="AD286" s="296"/>
      <c r="AE286" s="124" t="str">
        <f t="shared" si="86"/>
        <v/>
      </c>
      <c r="AF286" s="125" t="str">
        <f t="shared" si="87"/>
        <v/>
      </c>
      <c r="AG286" s="125" t="str">
        <f t="shared" si="88"/>
        <v/>
      </c>
      <c r="AH286" s="125">
        <f t="shared" ca="1" si="89"/>
        <v>4804.0113505125973</v>
      </c>
      <c r="AI286" s="125" t="str">
        <f t="shared" si="90"/>
        <v/>
      </c>
      <c r="AJ286" s="126" t="str">
        <f t="shared" si="91"/>
        <v/>
      </c>
      <c r="AK286" s="342">
        <f t="shared" ca="1" si="85"/>
        <v>4804.0113505125973</v>
      </c>
      <c r="AL286" s="290"/>
      <c r="AM286" s="124" t="str">
        <f t="shared" si="92"/>
        <v/>
      </c>
      <c r="AN286" s="125" t="str">
        <f t="shared" si="93"/>
        <v/>
      </c>
      <c r="AO286" s="125" t="str">
        <f t="shared" si="94"/>
        <v/>
      </c>
      <c r="AP286" s="125">
        <f t="shared" ca="1" si="94"/>
        <v>62149.838501840451</v>
      </c>
      <c r="AQ286" s="125" t="str">
        <f t="shared" si="95"/>
        <v/>
      </c>
      <c r="AR286" s="125" t="str">
        <f t="shared" si="96"/>
        <v/>
      </c>
      <c r="AS286" s="131">
        <f t="shared" ca="1" si="97"/>
        <v>62149.838501840451</v>
      </c>
      <c r="AT286" s="290"/>
    </row>
    <row r="287" spans="1:46" x14ac:dyDescent="0.35">
      <c r="A287" s="290"/>
      <c r="B287" s="102" t="s">
        <v>1941</v>
      </c>
      <c r="C287" s="444" t="e">
        <v>#N/A</v>
      </c>
      <c r="D287" s="103" t="s">
        <v>901</v>
      </c>
      <c r="E287" s="103"/>
      <c r="F287" s="103"/>
      <c r="G287" s="103" t="s">
        <v>119</v>
      </c>
      <c r="H287" s="427">
        <v>225</v>
      </c>
      <c r="I287" s="103"/>
      <c r="J287" s="116" t="s">
        <v>1110</v>
      </c>
      <c r="K287" s="104"/>
      <c r="L287" s="415">
        <v>59.920999999999999</v>
      </c>
      <c r="M287" s="138" t="str">
        <f t="shared" si="98"/>
        <v/>
      </c>
      <c r="N287" s="139">
        <f t="shared" si="99"/>
        <v>0</v>
      </c>
      <c r="O287" s="140">
        <f t="shared" si="80"/>
        <v>626.02776475949361</v>
      </c>
      <c r="P287" s="337">
        <f t="shared" si="81"/>
        <v>37512.209692153614</v>
      </c>
      <c r="Q287" s="109">
        <v>1</v>
      </c>
      <c r="R287" s="143">
        <f t="shared" si="82"/>
        <v>37512.209692153614</v>
      </c>
      <c r="S287" s="111">
        <v>0.13</v>
      </c>
      <c r="T287" s="139">
        <f t="shared" si="83"/>
        <v>42388.796952133576</v>
      </c>
      <c r="U287" s="113"/>
      <c r="V287" s="147">
        <f t="shared" si="84"/>
        <v>42388.796952133576</v>
      </c>
      <c r="W287" s="413"/>
      <c r="X287" s="412"/>
      <c r="Y287" s="116"/>
      <c r="Z287" s="116"/>
      <c r="AA287" s="116" t="s">
        <v>115</v>
      </c>
      <c r="AB287" s="116"/>
      <c r="AC287" s="117"/>
      <c r="AD287" s="296"/>
      <c r="AE287" s="124" t="str">
        <f t="shared" si="86"/>
        <v/>
      </c>
      <c r="AF287" s="125" t="str">
        <f t="shared" si="87"/>
        <v/>
      </c>
      <c r="AG287" s="125" t="str">
        <f t="shared" si="88"/>
        <v/>
      </c>
      <c r="AH287" s="125">
        <f t="shared" ca="1" si="89"/>
        <v>4804.0113505125973</v>
      </c>
      <c r="AI287" s="125" t="str">
        <f t="shared" si="90"/>
        <v/>
      </c>
      <c r="AJ287" s="126" t="str">
        <f t="shared" si="91"/>
        <v/>
      </c>
      <c r="AK287" s="342">
        <f t="shared" ca="1" si="85"/>
        <v>4804.0113505125973</v>
      </c>
      <c r="AL287" s="290"/>
      <c r="AM287" s="124" t="str">
        <f t="shared" si="92"/>
        <v/>
      </c>
      <c r="AN287" s="125" t="str">
        <f t="shared" si="93"/>
        <v/>
      </c>
      <c r="AO287" s="125" t="str">
        <f t="shared" si="94"/>
        <v/>
      </c>
      <c r="AP287" s="125">
        <f t="shared" ca="1" si="94"/>
        <v>42388.796952133576</v>
      </c>
      <c r="AQ287" s="125" t="str">
        <f t="shared" si="95"/>
        <v/>
      </c>
      <c r="AR287" s="125" t="str">
        <f t="shared" si="96"/>
        <v/>
      </c>
      <c r="AS287" s="131">
        <f t="shared" ca="1" si="97"/>
        <v>42388.796952133576</v>
      </c>
      <c r="AT287" s="290"/>
    </row>
    <row r="288" spans="1:46" x14ac:dyDescent="0.35">
      <c r="A288" s="290"/>
      <c r="B288" s="102" t="s">
        <v>1942</v>
      </c>
      <c r="C288" s="444" t="e">
        <v>#N/A</v>
      </c>
      <c r="D288" s="103" t="s">
        <v>901</v>
      </c>
      <c r="E288" s="103"/>
      <c r="F288" s="103"/>
      <c r="G288" s="103" t="s">
        <v>119</v>
      </c>
      <c r="H288" s="427">
        <v>225</v>
      </c>
      <c r="I288" s="103"/>
      <c r="J288" s="116" t="s">
        <v>1110</v>
      </c>
      <c r="K288" s="104"/>
      <c r="L288" s="415">
        <v>78.052700000000002</v>
      </c>
      <c r="M288" s="138" t="str">
        <f t="shared" si="98"/>
        <v/>
      </c>
      <c r="N288" s="139">
        <f t="shared" si="99"/>
        <v>0</v>
      </c>
      <c r="O288" s="140">
        <f t="shared" si="80"/>
        <v>626.02776475949361</v>
      </c>
      <c r="P288" s="337">
        <f t="shared" si="81"/>
        <v>48863.157314443328</v>
      </c>
      <c r="Q288" s="109">
        <v>1</v>
      </c>
      <c r="R288" s="143">
        <f t="shared" si="82"/>
        <v>48863.157314443328</v>
      </c>
      <c r="S288" s="111">
        <v>0.13</v>
      </c>
      <c r="T288" s="139">
        <f t="shared" si="83"/>
        <v>55215.367765320952</v>
      </c>
      <c r="U288" s="113"/>
      <c r="V288" s="147">
        <f t="shared" si="84"/>
        <v>55215.367765320952</v>
      </c>
      <c r="W288" s="413"/>
      <c r="X288" s="412"/>
      <c r="Y288" s="116"/>
      <c r="Z288" s="116"/>
      <c r="AA288" s="116" t="s">
        <v>115</v>
      </c>
      <c r="AB288" s="116"/>
      <c r="AC288" s="117"/>
      <c r="AD288" s="296"/>
      <c r="AE288" s="124" t="str">
        <f t="shared" si="86"/>
        <v/>
      </c>
      <c r="AF288" s="125" t="str">
        <f t="shared" si="87"/>
        <v/>
      </c>
      <c r="AG288" s="125" t="str">
        <f t="shared" si="88"/>
        <v/>
      </c>
      <c r="AH288" s="125">
        <f t="shared" ca="1" si="89"/>
        <v>4804.0113505125973</v>
      </c>
      <c r="AI288" s="125" t="str">
        <f t="shared" si="90"/>
        <v/>
      </c>
      <c r="AJ288" s="126" t="str">
        <f t="shared" si="91"/>
        <v/>
      </c>
      <c r="AK288" s="342">
        <f t="shared" ca="1" si="85"/>
        <v>4804.0113505125973</v>
      </c>
      <c r="AL288" s="290"/>
      <c r="AM288" s="124" t="str">
        <f t="shared" si="92"/>
        <v/>
      </c>
      <c r="AN288" s="125" t="str">
        <f t="shared" si="93"/>
        <v/>
      </c>
      <c r="AO288" s="125" t="str">
        <f t="shared" si="94"/>
        <v/>
      </c>
      <c r="AP288" s="125">
        <f t="shared" ca="1" si="94"/>
        <v>55215.367765320952</v>
      </c>
      <c r="AQ288" s="125" t="str">
        <f t="shared" si="95"/>
        <v/>
      </c>
      <c r="AR288" s="125" t="str">
        <f t="shared" si="96"/>
        <v/>
      </c>
      <c r="AS288" s="131">
        <f t="shared" ca="1" si="97"/>
        <v>55215.367765320952</v>
      </c>
      <c r="AT288" s="290"/>
    </row>
    <row r="289" spans="1:46" x14ac:dyDescent="0.35">
      <c r="A289" s="290"/>
      <c r="B289" s="102" t="s">
        <v>1943</v>
      </c>
      <c r="C289" s="444" t="e">
        <v>#N/A</v>
      </c>
      <c r="D289" s="103" t="s">
        <v>901</v>
      </c>
      <c r="E289" s="103"/>
      <c r="F289" s="103"/>
      <c r="G289" s="103" t="s">
        <v>119</v>
      </c>
      <c r="H289" s="427">
        <v>225</v>
      </c>
      <c r="I289" s="103"/>
      <c r="J289" s="116" t="s">
        <v>1110</v>
      </c>
      <c r="K289" s="104"/>
      <c r="L289" s="415">
        <v>73.721800000000002</v>
      </c>
      <c r="M289" s="138" t="str">
        <f t="shared" si="98"/>
        <v/>
      </c>
      <c r="N289" s="139">
        <f t="shared" si="99"/>
        <v>0</v>
      </c>
      <c r="O289" s="140">
        <f t="shared" si="80"/>
        <v>626.02776475949361</v>
      </c>
      <c r="P289" s="337">
        <f t="shared" si="81"/>
        <v>46151.893668046439</v>
      </c>
      <c r="Q289" s="109">
        <v>1</v>
      </c>
      <c r="R289" s="143">
        <f t="shared" si="82"/>
        <v>46151.893668046439</v>
      </c>
      <c r="S289" s="111">
        <v>0.13</v>
      </c>
      <c r="T289" s="139">
        <f t="shared" si="83"/>
        <v>52151.639844892474</v>
      </c>
      <c r="U289" s="113"/>
      <c r="V289" s="147">
        <f t="shared" si="84"/>
        <v>52151.639844892474</v>
      </c>
      <c r="W289" s="413"/>
      <c r="X289" s="412"/>
      <c r="Y289" s="116"/>
      <c r="Z289" s="116"/>
      <c r="AA289" s="116" t="s">
        <v>115</v>
      </c>
      <c r="AB289" s="116"/>
      <c r="AC289" s="117"/>
      <c r="AD289" s="296"/>
      <c r="AE289" s="124" t="str">
        <f t="shared" si="86"/>
        <v/>
      </c>
      <c r="AF289" s="125" t="str">
        <f t="shared" si="87"/>
        <v/>
      </c>
      <c r="AG289" s="125" t="str">
        <f t="shared" si="88"/>
        <v/>
      </c>
      <c r="AH289" s="125">
        <f t="shared" ca="1" si="89"/>
        <v>4804.0113505125973</v>
      </c>
      <c r="AI289" s="125" t="str">
        <f t="shared" si="90"/>
        <v/>
      </c>
      <c r="AJ289" s="126" t="str">
        <f t="shared" si="91"/>
        <v/>
      </c>
      <c r="AK289" s="342">
        <f t="shared" ca="1" si="85"/>
        <v>4804.0113505125973</v>
      </c>
      <c r="AL289" s="290"/>
      <c r="AM289" s="124" t="str">
        <f t="shared" si="92"/>
        <v/>
      </c>
      <c r="AN289" s="125" t="str">
        <f t="shared" si="93"/>
        <v/>
      </c>
      <c r="AO289" s="125" t="str">
        <f t="shared" si="94"/>
        <v/>
      </c>
      <c r="AP289" s="125">
        <f t="shared" ca="1" si="94"/>
        <v>52151.639844892474</v>
      </c>
      <c r="AQ289" s="125" t="str">
        <f t="shared" si="95"/>
        <v/>
      </c>
      <c r="AR289" s="125" t="str">
        <f t="shared" si="96"/>
        <v/>
      </c>
      <c r="AS289" s="131">
        <f t="shared" ca="1" si="97"/>
        <v>52151.639844892474</v>
      </c>
      <c r="AT289" s="290"/>
    </row>
    <row r="290" spans="1:46" x14ac:dyDescent="0.35">
      <c r="A290" s="290"/>
      <c r="B290" s="102" t="s">
        <v>912</v>
      </c>
      <c r="C290" s="444" t="e">
        <v>#N/A</v>
      </c>
      <c r="D290" s="103" t="s">
        <v>901</v>
      </c>
      <c r="E290" s="103"/>
      <c r="F290" s="103"/>
      <c r="G290" s="103" t="s">
        <v>119</v>
      </c>
      <c r="H290" s="427">
        <v>375</v>
      </c>
      <c r="I290" s="103"/>
      <c r="J290" s="116" t="s">
        <v>1113</v>
      </c>
      <c r="K290" s="104"/>
      <c r="L290" s="415">
        <v>45.482900000000001</v>
      </c>
      <c r="M290" s="138" t="str">
        <f t="shared" si="98"/>
        <v/>
      </c>
      <c r="N290" s="139">
        <f t="shared" si="99"/>
        <v>0</v>
      </c>
      <c r="O290" s="140">
        <f t="shared" si="80"/>
        <v>906.05332445569616</v>
      </c>
      <c r="P290" s="337">
        <f t="shared" si="81"/>
        <v>41209.932750885986</v>
      </c>
      <c r="Q290" s="109">
        <v>1</v>
      </c>
      <c r="R290" s="143">
        <f t="shared" si="82"/>
        <v>41209.932750885986</v>
      </c>
      <c r="S290" s="111">
        <v>0.13</v>
      </c>
      <c r="T290" s="139">
        <f t="shared" si="83"/>
        <v>46567.224008501158</v>
      </c>
      <c r="U290" s="113"/>
      <c r="V290" s="147">
        <f t="shared" si="84"/>
        <v>46567.224008501158</v>
      </c>
      <c r="W290" s="413"/>
      <c r="X290" s="412"/>
      <c r="Y290" s="116"/>
      <c r="Z290" s="116"/>
      <c r="AA290" s="116" t="s">
        <v>115</v>
      </c>
      <c r="AB290" s="116"/>
      <c r="AC290" s="117"/>
      <c r="AD290" s="296"/>
      <c r="AE290" s="124" t="str">
        <f t="shared" si="86"/>
        <v/>
      </c>
      <c r="AF290" s="125" t="str">
        <f t="shared" si="87"/>
        <v/>
      </c>
      <c r="AG290" s="125" t="str">
        <f t="shared" si="88"/>
        <v/>
      </c>
      <c r="AH290" s="125">
        <f t="shared" ca="1" si="89"/>
        <v>4804.0113505125973</v>
      </c>
      <c r="AI290" s="125" t="str">
        <f t="shared" si="90"/>
        <v/>
      </c>
      <c r="AJ290" s="126" t="str">
        <f t="shared" si="91"/>
        <v/>
      </c>
      <c r="AK290" s="342">
        <f t="shared" ca="1" si="85"/>
        <v>4804.0113505125973</v>
      </c>
      <c r="AL290" s="290"/>
      <c r="AM290" s="124" t="str">
        <f t="shared" si="92"/>
        <v/>
      </c>
      <c r="AN290" s="125" t="str">
        <f t="shared" si="93"/>
        <v/>
      </c>
      <c r="AO290" s="125" t="str">
        <f t="shared" si="94"/>
        <v/>
      </c>
      <c r="AP290" s="125">
        <f t="shared" ca="1" si="94"/>
        <v>46567.224008501158</v>
      </c>
      <c r="AQ290" s="125" t="str">
        <f t="shared" si="95"/>
        <v/>
      </c>
      <c r="AR290" s="125" t="str">
        <f t="shared" si="96"/>
        <v/>
      </c>
      <c r="AS290" s="131">
        <f t="shared" ca="1" si="97"/>
        <v>46567.224008501158</v>
      </c>
      <c r="AT290" s="290"/>
    </row>
    <row r="291" spans="1:46" x14ac:dyDescent="0.35">
      <c r="A291" s="290"/>
      <c r="B291" s="102" t="s">
        <v>913</v>
      </c>
      <c r="C291" s="444" t="e">
        <v>#N/A</v>
      </c>
      <c r="D291" s="103" t="s">
        <v>901</v>
      </c>
      <c r="E291" s="103"/>
      <c r="F291" s="103"/>
      <c r="G291" s="103" t="s">
        <v>119</v>
      </c>
      <c r="H291" s="427">
        <v>375</v>
      </c>
      <c r="I291" s="103"/>
      <c r="J291" s="116" t="s">
        <v>1113</v>
      </c>
      <c r="K291" s="104"/>
      <c r="L291" s="415">
        <v>84.414199999999994</v>
      </c>
      <c r="M291" s="138" t="str">
        <f t="shared" si="98"/>
        <v/>
      </c>
      <c r="N291" s="139">
        <f t="shared" si="99"/>
        <v>0</v>
      </c>
      <c r="O291" s="140">
        <f t="shared" si="80"/>
        <v>906.05332445569616</v>
      </c>
      <c r="P291" s="337">
        <f t="shared" si="81"/>
        <v>76483.766541268022</v>
      </c>
      <c r="Q291" s="109">
        <v>1</v>
      </c>
      <c r="R291" s="143">
        <f t="shared" si="82"/>
        <v>76483.766541268022</v>
      </c>
      <c r="S291" s="111">
        <v>0.13</v>
      </c>
      <c r="T291" s="139">
        <f t="shared" si="83"/>
        <v>86426.65619163285</v>
      </c>
      <c r="U291" s="113"/>
      <c r="V291" s="147">
        <f t="shared" si="84"/>
        <v>86426.65619163285</v>
      </c>
      <c r="W291" s="413"/>
      <c r="X291" s="412"/>
      <c r="Y291" s="116"/>
      <c r="Z291" s="116"/>
      <c r="AA291" s="116" t="s">
        <v>115</v>
      </c>
      <c r="AB291" s="116"/>
      <c r="AC291" s="117"/>
      <c r="AD291" s="296"/>
      <c r="AE291" s="124" t="str">
        <f t="shared" si="86"/>
        <v/>
      </c>
      <c r="AF291" s="125" t="str">
        <f t="shared" si="87"/>
        <v/>
      </c>
      <c r="AG291" s="125" t="str">
        <f t="shared" si="88"/>
        <v/>
      </c>
      <c r="AH291" s="125">
        <f t="shared" ca="1" si="89"/>
        <v>4804.0113505125973</v>
      </c>
      <c r="AI291" s="125" t="str">
        <f t="shared" si="90"/>
        <v/>
      </c>
      <c r="AJ291" s="126" t="str">
        <f t="shared" si="91"/>
        <v/>
      </c>
      <c r="AK291" s="342">
        <f t="shared" ca="1" si="85"/>
        <v>4804.0113505125973</v>
      </c>
      <c r="AL291" s="290"/>
      <c r="AM291" s="124" t="str">
        <f t="shared" si="92"/>
        <v/>
      </c>
      <c r="AN291" s="125" t="str">
        <f t="shared" si="93"/>
        <v/>
      </c>
      <c r="AO291" s="125" t="str">
        <f t="shared" si="94"/>
        <v/>
      </c>
      <c r="AP291" s="125">
        <f t="shared" ca="1" si="94"/>
        <v>86426.656191632865</v>
      </c>
      <c r="AQ291" s="125" t="str">
        <f t="shared" si="95"/>
        <v/>
      </c>
      <c r="AR291" s="125" t="str">
        <f t="shared" si="96"/>
        <v/>
      </c>
      <c r="AS291" s="131">
        <f t="shared" ca="1" si="97"/>
        <v>86426.656191632865</v>
      </c>
      <c r="AT291" s="290"/>
    </row>
    <row r="292" spans="1:46" x14ac:dyDescent="0.35">
      <c r="A292" s="290"/>
      <c r="B292" s="102" t="s">
        <v>914</v>
      </c>
      <c r="C292" s="444" t="e">
        <v>#N/A</v>
      </c>
      <c r="D292" s="103" t="s">
        <v>901</v>
      </c>
      <c r="E292" s="103"/>
      <c r="F292" s="103"/>
      <c r="G292" s="103" t="s">
        <v>119</v>
      </c>
      <c r="H292" s="427">
        <v>375</v>
      </c>
      <c r="I292" s="103"/>
      <c r="J292" s="116" t="s">
        <v>1113</v>
      </c>
      <c r="K292" s="104"/>
      <c r="L292" s="415">
        <v>56.998600000000003</v>
      </c>
      <c r="M292" s="138" t="str">
        <f t="shared" si="98"/>
        <v/>
      </c>
      <c r="N292" s="139">
        <f t="shared" si="99"/>
        <v>0</v>
      </c>
      <c r="O292" s="140">
        <f t="shared" si="80"/>
        <v>906.05332445569616</v>
      </c>
      <c r="P292" s="337">
        <f t="shared" si="81"/>
        <v>51643.771019320448</v>
      </c>
      <c r="Q292" s="109">
        <v>1</v>
      </c>
      <c r="R292" s="143">
        <f t="shared" si="82"/>
        <v>51643.771019320448</v>
      </c>
      <c r="S292" s="111">
        <v>0.13</v>
      </c>
      <c r="T292" s="139">
        <f t="shared" si="83"/>
        <v>58357.461251832101</v>
      </c>
      <c r="U292" s="113"/>
      <c r="V292" s="147">
        <f t="shared" si="84"/>
        <v>58357.461251832101</v>
      </c>
      <c r="W292" s="413"/>
      <c r="X292" s="412"/>
      <c r="Y292" s="116"/>
      <c r="Z292" s="116"/>
      <c r="AA292" s="116" t="s">
        <v>115</v>
      </c>
      <c r="AB292" s="116"/>
      <c r="AC292" s="117"/>
      <c r="AD292" s="296"/>
      <c r="AE292" s="124" t="str">
        <f t="shared" si="86"/>
        <v/>
      </c>
      <c r="AF292" s="125" t="str">
        <f t="shared" si="87"/>
        <v/>
      </c>
      <c r="AG292" s="125" t="str">
        <f t="shared" si="88"/>
        <v/>
      </c>
      <c r="AH292" s="125">
        <f t="shared" ca="1" si="89"/>
        <v>4804.0113505125973</v>
      </c>
      <c r="AI292" s="125" t="str">
        <f t="shared" si="90"/>
        <v/>
      </c>
      <c r="AJ292" s="126" t="str">
        <f t="shared" si="91"/>
        <v/>
      </c>
      <c r="AK292" s="342">
        <f t="shared" ca="1" si="85"/>
        <v>4804.0113505125973</v>
      </c>
      <c r="AL292" s="290"/>
      <c r="AM292" s="124" t="str">
        <f t="shared" si="92"/>
        <v/>
      </c>
      <c r="AN292" s="125" t="str">
        <f t="shared" si="93"/>
        <v/>
      </c>
      <c r="AO292" s="125" t="str">
        <f t="shared" si="94"/>
        <v/>
      </c>
      <c r="AP292" s="125">
        <f t="shared" ca="1" si="94"/>
        <v>58357.461251832101</v>
      </c>
      <c r="AQ292" s="125" t="str">
        <f t="shared" si="95"/>
        <v/>
      </c>
      <c r="AR292" s="125" t="str">
        <f t="shared" si="96"/>
        <v/>
      </c>
      <c r="AS292" s="131">
        <f t="shared" ca="1" si="97"/>
        <v>58357.461251832101</v>
      </c>
      <c r="AT292" s="290"/>
    </row>
    <row r="293" spans="1:46" x14ac:dyDescent="0.35">
      <c r="A293" s="290"/>
      <c r="B293" s="102" t="s">
        <v>915</v>
      </c>
      <c r="C293" s="444" t="e">
        <v>#N/A</v>
      </c>
      <c r="D293" s="103" t="s">
        <v>901</v>
      </c>
      <c r="E293" s="103"/>
      <c r="F293" s="103"/>
      <c r="G293" s="103" t="s">
        <v>119</v>
      </c>
      <c r="H293" s="427">
        <v>225</v>
      </c>
      <c r="I293" s="103"/>
      <c r="J293" s="116" t="s">
        <v>1110</v>
      </c>
      <c r="K293" s="104"/>
      <c r="L293" s="415">
        <v>46.541400000000003</v>
      </c>
      <c r="M293" s="138" t="str">
        <f t="shared" si="98"/>
        <v/>
      </c>
      <c r="N293" s="139">
        <f t="shared" si="99"/>
        <v>0</v>
      </c>
      <c r="O293" s="140">
        <f t="shared" si="80"/>
        <v>626.02776475949361</v>
      </c>
      <c r="P293" s="337">
        <f t="shared" si="81"/>
        <v>29136.208610777499</v>
      </c>
      <c r="Q293" s="109">
        <v>1</v>
      </c>
      <c r="R293" s="143">
        <f t="shared" si="82"/>
        <v>29136.208610777499</v>
      </c>
      <c r="S293" s="111">
        <v>0.13</v>
      </c>
      <c r="T293" s="139">
        <f t="shared" si="83"/>
        <v>32923.915730178574</v>
      </c>
      <c r="U293" s="113"/>
      <c r="V293" s="147">
        <f t="shared" si="84"/>
        <v>32923.915730178574</v>
      </c>
      <c r="W293" s="413"/>
      <c r="X293" s="412"/>
      <c r="Y293" s="116"/>
      <c r="Z293" s="116"/>
      <c r="AA293" s="116" t="s">
        <v>115</v>
      </c>
      <c r="AB293" s="116"/>
      <c r="AC293" s="117"/>
      <c r="AD293" s="296"/>
      <c r="AE293" s="124" t="str">
        <f t="shared" si="86"/>
        <v/>
      </c>
      <c r="AF293" s="125" t="str">
        <f t="shared" si="87"/>
        <v/>
      </c>
      <c r="AG293" s="125" t="str">
        <f t="shared" si="88"/>
        <v/>
      </c>
      <c r="AH293" s="125">
        <f t="shared" ca="1" si="89"/>
        <v>4804.0113505125973</v>
      </c>
      <c r="AI293" s="125" t="str">
        <f t="shared" si="90"/>
        <v/>
      </c>
      <c r="AJ293" s="126" t="str">
        <f t="shared" si="91"/>
        <v/>
      </c>
      <c r="AK293" s="342">
        <f t="shared" ca="1" si="85"/>
        <v>4804.0113505125973</v>
      </c>
      <c r="AL293" s="290"/>
      <c r="AM293" s="124" t="str">
        <f t="shared" si="92"/>
        <v/>
      </c>
      <c r="AN293" s="125" t="str">
        <f t="shared" si="93"/>
        <v/>
      </c>
      <c r="AO293" s="125" t="str">
        <f t="shared" si="94"/>
        <v/>
      </c>
      <c r="AP293" s="125">
        <f t="shared" ca="1" si="94"/>
        <v>32923.915730178574</v>
      </c>
      <c r="AQ293" s="125" t="str">
        <f t="shared" si="95"/>
        <v/>
      </c>
      <c r="AR293" s="125" t="str">
        <f t="shared" si="96"/>
        <v/>
      </c>
      <c r="AS293" s="131">
        <f t="shared" ca="1" si="97"/>
        <v>32923.915730178574</v>
      </c>
      <c r="AT293" s="290"/>
    </row>
    <row r="294" spans="1:46" x14ac:dyDescent="0.35">
      <c r="A294" s="290"/>
      <c r="B294" s="102" t="s">
        <v>916</v>
      </c>
      <c r="C294" s="444" t="e">
        <v>#N/A</v>
      </c>
      <c r="D294" s="103" t="s">
        <v>901</v>
      </c>
      <c r="E294" s="103"/>
      <c r="F294" s="103"/>
      <c r="G294" s="103" t="s">
        <v>119</v>
      </c>
      <c r="H294" s="427">
        <v>225</v>
      </c>
      <c r="I294" s="103"/>
      <c r="J294" s="116" t="s">
        <v>1110</v>
      </c>
      <c r="K294" s="104"/>
      <c r="L294" s="415">
        <v>55.451900000000002</v>
      </c>
      <c r="M294" s="138" t="str">
        <f t="shared" si="98"/>
        <v/>
      </c>
      <c r="N294" s="139">
        <f t="shared" si="99"/>
        <v>0</v>
      </c>
      <c r="O294" s="140">
        <f t="shared" si="80"/>
        <v>626.02776475949361</v>
      </c>
      <c r="P294" s="337">
        <f t="shared" si="81"/>
        <v>34714.429008666964</v>
      </c>
      <c r="Q294" s="109">
        <v>1</v>
      </c>
      <c r="R294" s="143">
        <f t="shared" si="82"/>
        <v>34714.429008666964</v>
      </c>
      <c r="S294" s="111">
        <v>0.13</v>
      </c>
      <c r="T294" s="139">
        <f t="shared" si="83"/>
        <v>39227.304779793667</v>
      </c>
      <c r="U294" s="113"/>
      <c r="V294" s="147">
        <f t="shared" si="84"/>
        <v>39227.304779793667</v>
      </c>
      <c r="W294" s="413"/>
      <c r="X294" s="412"/>
      <c r="Y294" s="116"/>
      <c r="Z294" s="116"/>
      <c r="AA294" s="116" t="s">
        <v>115</v>
      </c>
      <c r="AB294" s="116"/>
      <c r="AC294" s="117"/>
      <c r="AD294" s="296"/>
      <c r="AE294" s="124" t="str">
        <f t="shared" si="86"/>
        <v/>
      </c>
      <c r="AF294" s="125" t="str">
        <f t="shared" si="87"/>
        <v/>
      </c>
      <c r="AG294" s="125" t="str">
        <f t="shared" si="88"/>
        <v/>
      </c>
      <c r="AH294" s="125">
        <f t="shared" ca="1" si="89"/>
        <v>4804.0113505125973</v>
      </c>
      <c r="AI294" s="125" t="str">
        <f t="shared" si="90"/>
        <v/>
      </c>
      <c r="AJ294" s="126" t="str">
        <f t="shared" si="91"/>
        <v/>
      </c>
      <c r="AK294" s="342">
        <f t="shared" ca="1" si="85"/>
        <v>4804.0113505125973</v>
      </c>
      <c r="AL294" s="290"/>
      <c r="AM294" s="124" t="str">
        <f t="shared" si="92"/>
        <v/>
      </c>
      <c r="AN294" s="125" t="str">
        <f t="shared" si="93"/>
        <v/>
      </c>
      <c r="AO294" s="125" t="str">
        <f t="shared" si="94"/>
        <v/>
      </c>
      <c r="AP294" s="125">
        <f t="shared" ca="1" si="94"/>
        <v>39227.304779793667</v>
      </c>
      <c r="AQ294" s="125" t="str">
        <f t="shared" si="95"/>
        <v/>
      </c>
      <c r="AR294" s="125" t="str">
        <f t="shared" si="96"/>
        <v/>
      </c>
      <c r="AS294" s="131">
        <f t="shared" ca="1" si="97"/>
        <v>39227.304779793667</v>
      </c>
      <c r="AT294" s="290"/>
    </row>
    <row r="295" spans="1:46" x14ac:dyDescent="0.35">
      <c r="A295" s="290"/>
      <c r="B295" s="102" t="s">
        <v>1944</v>
      </c>
      <c r="C295" s="444" t="e">
        <v>#N/A</v>
      </c>
      <c r="D295" s="103" t="s">
        <v>901</v>
      </c>
      <c r="E295" s="103"/>
      <c r="F295" s="103"/>
      <c r="G295" s="103" t="s">
        <v>119</v>
      </c>
      <c r="H295" s="427">
        <v>225</v>
      </c>
      <c r="I295" s="103"/>
      <c r="J295" s="116" t="s">
        <v>1110</v>
      </c>
      <c r="K295" s="104"/>
      <c r="L295" s="415">
        <v>89.088800000000006</v>
      </c>
      <c r="M295" s="138" t="str">
        <f t="shared" si="98"/>
        <v/>
      </c>
      <c r="N295" s="139">
        <f t="shared" si="99"/>
        <v>0</v>
      </c>
      <c r="O295" s="140">
        <f t="shared" si="80"/>
        <v>626.02776475949361</v>
      </c>
      <c r="P295" s="337">
        <f t="shared" si="81"/>
        <v>55772.062329105574</v>
      </c>
      <c r="Q295" s="109">
        <v>1</v>
      </c>
      <c r="R295" s="143">
        <f t="shared" si="82"/>
        <v>55772.062329105574</v>
      </c>
      <c r="S295" s="111">
        <v>0.13</v>
      </c>
      <c r="T295" s="139">
        <f t="shared" si="83"/>
        <v>63022.43043188929</v>
      </c>
      <c r="U295" s="113"/>
      <c r="V295" s="147">
        <f t="shared" si="84"/>
        <v>63022.43043188929</v>
      </c>
      <c r="W295" s="413"/>
      <c r="X295" s="412"/>
      <c r="Y295" s="116"/>
      <c r="Z295" s="116"/>
      <c r="AA295" s="116" t="s">
        <v>115</v>
      </c>
      <c r="AB295" s="116"/>
      <c r="AC295" s="117"/>
      <c r="AD295" s="296"/>
      <c r="AE295" s="124" t="str">
        <f t="shared" si="86"/>
        <v/>
      </c>
      <c r="AF295" s="125" t="str">
        <f t="shared" si="87"/>
        <v/>
      </c>
      <c r="AG295" s="125" t="str">
        <f t="shared" si="88"/>
        <v/>
      </c>
      <c r="AH295" s="125">
        <f t="shared" ca="1" si="89"/>
        <v>4804.0113505125973</v>
      </c>
      <c r="AI295" s="125" t="str">
        <f t="shared" si="90"/>
        <v/>
      </c>
      <c r="AJ295" s="126" t="str">
        <f t="shared" si="91"/>
        <v/>
      </c>
      <c r="AK295" s="342">
        <f t="shared" ca="1" si="85"/>
        <v>4804.0113505125973</v>
      </c>
      <c r="AL295" s="290"/>
      <c r="AM295" s="124" t="str">
        <f t="shared" si="92"/>
        <v/>
      </c>
      <c r="AN295" s="125" t="str">
        <f t="shared" si="93"/>
        <v/>
      </c>
      <c r="AO295" s="125" t="str">
        <f t="shared" si="94"/>
        <v/>
      </c>
      <c r="AP295" s="125">
        <f t="shared" ca="1" si="94"/>
        <v>63022.430431889283</v>
      </c>
      <c r="AQ295" s="125" t="str">
        <f t="shared" si="95"/>
        <v/>
      </c>
      <c r="AR295" s="125" t="str">
        <f t="shared" si="96"/>
        <v/>
      </c>
      <c r="AS295" s="131">
        <f t="shared" ca="1" si="97"/>
        <v>63022.430431889283</v>
      </c>
      <c r="AT295" s="290"/>
    </row>
    <row r="296" spans="1:46" x14ac:dyDescent="0.35">
      <c r="A296" s="290"/>
      <c r="B296" s="102" t="s">
        <v>1945</v>
      </c>
      <c r="C296" s="444" t="e">
        <v>#N/A</v>
      </c>
      <c r="D296" s="103" t="s">
        <v>901</v>
      </c>
      <c r="E296" s="103"/>
      <c r="F296" s="103"/>
      <c r="G296" s="103" t="s">
        <v>119</v>
      </c>
      <c r="H296" s="427">
        <v>225</v>
      </c>
      <c r="I296" s="103"/>
      <c r="J296" s="116" t="s">
        <v>1110</v>
      </c>
      <c r="K296" s="104"/>
      <c r="L296" s="415">
        <v>89.072699999999998</v>
      </c>
      <c r="M296" s="138" t="str">
        <f t="shared" si="98"/>
        <v/>
      </c>
      <c r="N296" s="139">
        <f t="shared" si="99"/>
        <v>0</v>
      </c>
      <c r="O296" s="140">
        <f t="shared" si="80"/>
        <v>626.02776475949361</v>
      </c>
      <c r="P296" s="337">
        <f t="shared" si="81"/>
        <v>55761.983282092944</v>
      </c>
      <c r="Q296" s="109">
        <v>1</v>
      </c>
      <c r="R296" s="143">
        <f t="shared" si="82"/>
        <v>55761.983282092944</v>
      </c>
      <c r="S296" s="111">
        <v>0.13</v>
      </c>
      <c r="T296" s="139">
        <f t="shared" si="83"/>
        <v>63011.041108765021</v>
      </c>
      <c r="U296" s="113"/>
      <c r="V296" s="147">
        <f t="shared" si="84"/>
        <v>63011.041108765021</v>
      </c>
      <c r="W296" s="413"/>
      <c r="X296" s="412"/>
      <c r="Y296" s="116"/>
      <c r="Z296" s="116"/>
      <c r="AA296" s="116" t="s">
        <v>115</v>
      </c>
      <c r="AB296" s="116"/>
      <c r="AC296" s="117"/>
      <c r="AD296" s="296"/>
      <c r="AE296" s="124" t="str">
        <f t="shared" si="86"/>
        <v/>
      </c>
      <c r="AF296" s="125" t="str">
        <f t="shared" si="87"/>
        <v/>
      </c>
      <c r="AG296" s="125" t="str">
        <f t="shared" si="88"/>
        <v/>
      </c>
      <c r="AH296" s="125">
        <f t="shared" ca="1" si="89"/>
        <v>4804.0113505125973</v>
      </c>
      <c r="AI296" s="125" t="str">
        <f t="shared" si="90"/>
        <v/>
      </c>
      <c r="AJ296" s="126" t="str">
        <f t="shared" si="91"/>
        <v/>
      </c>
      <c r="AK296" s="342">
        <f t="shared" ca="1" si="85"/>
        <v>4804.0113505125973</v>
      </c>
      <c r="AL296" s="290"/>
      <c r="AM296" s="124" t="str">
        <f t="shared" si="92"/>
        <v/>
      </c>
      <c r="AN296" s="125" t="str">
        <f t="shared" si="93"/>
        <v/>
      </c>
      <c r="AO296" s="125" t="str">
        <f t="shared" si="94"/>
        <v/>
      </c>
      <c r="AP296" s="125">
        <f t="shared" ca="1" si="94"/>
        <v>63011.041108765028</v>
      </c>
      <c r="AQ296" s="125" t="str">
        <f t="shared" si="95"/>
        <v/>
      </c>
      <c r="AR296" s="125" t="str">
        <f t="shared" si="96"/>
        <v/>
      </c>
      <c r="AS296" s="131">
        <f t="shared" ca="1" si="97"/>
        <v>63011.041108765028</v>
      </c>
      <c r="AT296" s="290"/>
    </row>
    <row r="297" spans="1:46" x14ac:dyDescent="0.35">
      <c r="A297" s="290"/>
      <c r="B297" s="102" t="s">
        <v>1946</v>
      </c>
      <c r="C297" s="444" t="e">
        <v>#N/A</v>
      </c>
      <c r="D297" s="103" t="s">
        <v>901</v>
      </c>
      <c r="E297" s="103"/>
      <c r="F297" s="103"/>
      <c r="G297" s="103" t="s">
        <v>119</v>
      </c>
      <c r="H297" s="427">
        <v>225</v>
      </c>
      <c r="I297" s="103"/>
      <c r="J297" s="116" t="s">
        <v>1110</v>
      </c>
      <c r="K297" s="104"/>
      <c r="L297" s="415">
        <v>76.544399999999996</v>
      </c>
      <c r="M297" s="138" t="str">
        <f t="shared" si="98"/>
        <v/>
      </c>
      <c r="N297" s="139">
        <f t="shared" si="99"/>
        <v>0</v>
      </c>
      <c r="O297" s="140">
        <f t="shared" si="80"/>
        <v>626.02776475949361</v>
      </c>
      <c r="P297" s="337">
        <f t="shared" si="81"/>
        <v>47918.919636856583</v>
      </c>
      <c r="Q297" s="109">
        <v>1</v>
      </c>
      <c r="R297" s="143">
        <f t="shared" si="82"/>
        <v>47918.919636856583</v>
      </c>
      <c r="S297" s="111">
        <v>0.13</v>
      </c>
      <c r="T297" s="139">
        <f t="shared" si="83"/>
        <v>54148.379189647931</v>
      </c>
      <c r="U297" s="113"/>
      <c r="V297" s="147">
        <f t="shared" si="84"/>
        <v>54148.379189647931</v>
      </c>
      <c r="W297" s="413"/>
      <c r="X297" s="412"/>
      <c r="Y297" s="116"/>
      <c r="Z297" s="116"/>
      <c r="AA297" s="116" t="s">
        <v>115</v>
      </c>
      <c r="AB297" s="116"/>
      <c r="AC297" s="117"/>
      <c r="AD297" s="296"/>
      <c r="AE297" s="124" t="str">
        <f t="shared" si="86"/>
        <v/>
      </c>
      <c r="AF297" s="125" t="str">
        <f t="shared" si="87"/>
        <v/>
      </c>
      <c r="AG297" s="125" t="str">
        <f t="shared" si="88"/>
        <v/>
      </c>
      <c r="AH297" s="125">
        <f t="shared" ca="1" si="89"/>
        <v>4804.0113505125973</v>
      </c>
      <c r="AI297" s="125" t="str">
        <f t="shared" si="90"/>
        <v/>
      </c>
      <c r="AJ297" s="126" t="str">
        <f t="shared" si="91"/>
        <v/>
      </c>
      <c r="AK297" s="342">
        <f t="shared" ca="1" si="85"/>
        <v>4804.0113505125973</v>
      </c>
      <c r="AL297" s="290"/>
      <c r="AM297" s="124" t="str">
        <f t="shared" si="92"/>
        <v/>
      </c>
      <c r="AN297" s="125" t="str">
        <f t="shared" si="93"/>
        <v/>
      </c>
      <c r="AO297" s="125" t="str">
        <f t="shared" si="94"/>
        <v/>
      </c>
      <c r="AP297" s="125">
        <f t="shared" ca="1" si="94"/>
        <v>54148.379189647931</v>
      </c>
      <c r="AQ297" s="125" t="str">
        <f t="shared" si="95"/>
        <v/>
      </c>
      <c r="AR297" s="125" t="str">
        <f t="shared" si="96"/>
        <v/>
      </c>
      <c r="AS297" s="131">
        <f t="shared" ca="1" si="97"/>
        <v>54148.379189647931</v>
      </c>
      <c r="AT297" s="290"/>
    </row>
    <row r="298" spans="1:46" x14ac:dyDescent="0.35">
      <c r="A298" s="290"/>
      <c r="B298" s="102" t="s">
        <v>1947</v>
      </c>
      <c r="C298" s="444" t="e">
        <v>#N/A</v>
      </c>
      <c r="D298" s="103" t="s">
        <v>901</v>
      </c>
      <c r="E298" s="103"/>
      <c r="F298" s="103"/>
      <c r="G298" s="103" t="s">
        <v>119</v>
      </c>
      <c r="H298" s="427">
        <v>225</v>
      </c>
      <c r="I298" s="103"/>
      <c r="J298" s="116" t="s">
        <v>1110</v>
      </c>
      <c r="K298" s="104"/>
      <c r="L298" s="415">
        <v>102.1</v>
      </c>
      <c r="M298" s="138" t="str">
        <f t="shared" si="98"/>
        <v/>
      </c>
      <c r="N298" s="139">
        <f t="shared" si="99"/>
        <v>0</v>
      </c>
      <c r="O298" s="140">
        <f t="shared" si="80"/>
        <v>626.02776475949361</v>
      </c>
      <c r="P298" s="337">
        <f t="shared" si="81"/>
        <v>63917.434781944292</v>
      </c>
      <c r="Q298" s="109">
        <v>1</v>
      </c>
      <c r="R298" s="143">
        <f t="shared" si="82"/>
        <v>63917.434781944292</v>
      </c>
      <c r="S298" s="111">
        <v>0.13</v>
      </c>
      <c r="T298" s="139">
        <f t="shared" si="83"/>
        <v>72226.701303597045</v>
      </c>
      <c r="U298" s="113"/>
      <c r="V298" s="147">
        <f t="shared" si="84"/>
        <v>72226.701303597045</v>
      </c>
      <c r="W298" s="413"/>
      <c r="X298" s="412"/>
      <c r="Y298" s="116"/>
      <c r="Z298" s="116"/>
      <c r="AA298" s="116" t="s">
        <v>115</v>
      </c>
      <c r="AB298" s="116"/>
      <c r="AC298" s="117"/>
      <c r="AD298" s="296"/>
      <c r="AE298" s="124" t="str">
        <f t="shared" si="86"/>
        <v/>
      </c>
      <c r="AF298" s="125" t="str">
        <f t="shared" si="87"/>
        <v/>
      </c>
      <c r="AG298" s="125" t="str">
        <f t="shared" si="88"/>
        <v/>
      </c>
      <c r="AH298" s="125">
        <f t="shared" ca="1" si="89"/>
        <v>4804.0113505125973</v>
      </c>
      <c r="AI298" s="125" t="str">
        <f t="shared" si="90"/>
        <v/>
      </c>
      <c r="AJ298" s="126" t="str">
        <f t="shared" si="91"/>
        <v/>
      </c>
      <c r="AK298" s="342">
        <f t="shared" ca="1" si="85"/>
        <v>4804.0113505125973</v>
      </c>
      <c r="AL298" s="290"/>
      <c r="AM298" s="124" t="str">
        <f t="shared" si="92"/>
        <v/>
      </c>
      <c r="AN298" s="125" t="str">
        <f t="shared" si="93"/>
        <v/>
      </c>
      <c r="AO298" s="125" t="str">
        <f t="shared" si="94"/>
        <v/>
      </c>
      <c r="AP298" s="125">
        <f t="shared" ca="1" si="94"/>
        <v>72226.701303597045</v>
      </c>
      <c r="AQ298" s="125" t="str">
        <f t="shared" si="95"/>
        <v/>
      </c>
      <c r="AR298" s="125" t="str">
        <f t="shared" si="96"/>
        <v/>
      </c>
      <c r="AS298" s="131">
        <f t="shared" ca="1" si="97"/>
        <v>72226.701303597045</v>
      </c>
      <c r="AT298" s="290"/>
    </row>
    <row r="299" spans="1:46" x14ac:dyDescent="0.35">
      <c r="A299" s="290"/>
      <c r="B299" s="102" t="s">
        <v>1948</v>
      </c>
      <c r="C299" s="444" t="e">
        <v>#N/A</v>
      </c>
      <c r="D299" s="103" t="s">
        <v>901</v>
      </c>
      <c r="E299" s="103"/>
      <c r="F299" s="103"/>
      <c r="G299" s="103" t="s">
        <v>119</v>
      </c>
      <c r="H299" s="427">
        <v>225</v>
      </c>
      <c r="I299" s="103"/>
      <c r="J299" s="116" t="s">
        <v>1110</v>
      </c>
      <c r="K299" s="104"/>
      <c r="L299" s="415">
        <v>89.662599999999998</v>
      </c>
      <c r="M299" s="138" t="str">
        <f t="shared" si="98"/>
        <v/>
      </c>
      <c r="N299" s="139">
        <f t="shared" si="99"/>
        <v>0</v>
      </c>
      <c r="O299" s="140">
        <f t="shared" si="80"/>
        <v>626.02776475949361</v>
      </c>
      <c r="P299" s="337">
        <f t="shared" si="81"/>
        <v>56131.277060524568</v>
      </c>
      <c r="Q299" s="109">
        <v>1</v>
      </c>
      <c r="R299" s="143">
        <f t="shared" si="82"/>
        <v>56131.277060524568</v>
      </c>
      <c r="S299" s="111">
        <v>0.13</v>
      </c>
      <c r="T299" s="139">
        <f t="shared" si="83"/>
        <v>63428.343078392754</v>
      </c>
      <c r="U299" s="113"/>
      <c r="V299" s="147">
        <f t="shared" si="84"/>
        <v>63428.343078392754</v>
      </c>
      <c r="W299" s="413"/>
      <c r="X299" s="412"/>
      <c r="Y299" s="116"/>
      <c r="Z299" s="116"/>
      <c r="AA299" s="116" t="s">
        <v>115</v>
      </c>
      <c r="AB299" s="116"/>
      <c r="AC299" s="117"/>
      <c r="AD299" s="296"/>
      <c r="AE299" s="124" t="str">
        <f t="shared" si="86"/>
        <v/>
      </c>
      <c r="AF299" s="125" t="str">
        <f t="shared" si="87"/>
        <v/>
      </c>
      <c r="AG299" s="125" t="str">
        <f t="shared" si="88"/>
        <v/>
      </c>
      <c r="AH299" s="125">
        <f t="shared" ca="1" si="89"/>
        <v>4804.0113505125973</v>
      </c>
      <c r="AI299" s="125" t="str">
        <f t="shared" si="90"/>
        <v/>
      </c>
      <c r="AJ299" s="126" t="str">
        <f t="shared" si="91"/>
        <v/>
      </c>
      <c r="AK299" s="342">
        <f t="shared" ca="1" si="85"/>
        <v>4804.0113505125973</v>
      </c>
      <c r="AL299" s="290"/>
      <c r="AM299" s="124" t="str">
        <f t="shared" si="92"/>
        <v/>
      </c>
      <c r="AN299" s="125" t="str">
        <f t="shared" si="93"/>
        <v/>
      </c>
      <c r="AO299" s="125" t="str">
        <f t="shared" si="94"/>
        <v/>
      </c>
      <c r="AP299" s="125">
        <f t="shared" ca="1" si="94"/>
        <v>63428.343078392754</v>
      </c>
      <c r="AQ299" s="125" t="str">
        <f t="shared" si="95"/>
        <v/>
      </c>
      <c r="AR299" s="125" t="str">
        <f t="shared" si="96"/>
        <v/>
      </c>
      <c r="AS299" s="131">
        <f t="shared" ca="1" si="97"/>
        <v>63428.343078392754</v>
      </c>
      <c r="AT299" s="290"/>
    </row>
    <row r="300" spans="1:46" x14ac:dyDescent="0.35">
      <c r="A300" s="290"/>
      <c r="B300" s="102" t="s">
        <v>1949</v>
      </c>
      <c r="C300" s="444" t="e">
        <v>#N/A</v>
      </c>
      <c r="D300" s="103" t="s">
        <v>901</v>
      </c>
      <c r="E300" s="103"/>
      <c r="F300" s="103"/>
      <c r="G300" s="103" t="s">
        <v>119</v>
      </c>
      <c r="H300" s="427">
        <v>225</v>
      </c>
      <c r="I300" s="103"/>
      <c r="J300" s="116" t="s">
        <v>1110</v>
      </c>
      <c r="K300" s="104"/>
      <c r="L300" s="415">
        <v>89.503900000000002</v>
      </c>
      <c r="M300" s="138" t="str">
        <f t="shared" si="98"/>
        <v/>
      </c>
      <c r="N300" s="139">
        <f t="shared" si="99"/>
        <v>0</v>
      </c>
      <c r="O300" s="140">
        <f t="shared" si="80"/>
        <v>626.02776475949361</v>
      </c>
      <c r="P300" s="337">
        <f t="shared" si="81"/>
        <v>56031.926454257242</v>
      </c>
      <c r="Q300" s="109">
        <v>1</v>
      </c>
      <c r="R300" s="143">
        <f t="shared" si="82"/>
        <v>56031.926454257242</v>
      </c>
      <c r="S300" s="111">
        <v>0.13</v>
      </c>
      <c r="T300" s="139">
        <f t="shared" si="83"/>
        <v>63316.076893310674</v>
      </c>
      <c r="U300" s="113"/>
      <c r="V300" s="147">
        <f t="shared" si="84"/>
        <v>63316.076893310674</v>
      </c>
      <c r="W300" s="413"/>
      <c r="X300" s="412"/>
      <c r="Y300" s="116"/>
      <c r="Z300" s="116"/>
      <c r="AA300" s="116" t="s">
        <v>115</v>
      </c>
      <c r="AB300" s="116"/>
      <c r="AC300" s="117"/>
      <c r="AD300" s="296"/>
      <c r="AE300" s="124" t="str">
        <f t="shared" si="86"/>
        <v/>
      </c>
      <c r="AF300" s="125" t="str">
        <f t="shared" si="87"/>
        <v/>
      </c>
      <c r="AG300" s="125" t="str">
        <f t="shared" si="88"/>
        <v/>
      </c>
      <c r="AH300" s="125">
        <f t="shared" ca="1" si="89"/>
        <v>4804.0113505125973</v>
      </c>
      <c r="AI300" s="125" t="str">
        <f t="shared" si="90"/>
        <v/>
      </c>
      <c r="AJ300" s="126" t="str">
        <f t="shared" si="91"/>
        <v/>
      </c>
      <c r="AK300" s="342">
        <f t="shared" ca="1" si="85"/>
        <v>4804.0113505125973</v>
      </c>
      <c r="AL300" s="290"/>
      <c r="AM300" s="124" t="str">
        <f t="shared" si="92"/>
        <v/>
      </c>
      <c r="AN300" s="125" t="str">
        <f t="shared" si="93"/>
        <v/>
      </c>
      <c r="AO300" s="125" t="str">
        <f t="shared" si="94"/>
        <v/>
      </c>
      <c r="AP300" s="125">
        <f t="shared" ca="1" si="94"/>
        <v>63316.076893310674</v>
      </c>
      <c r="AQ300" s="125" t="str">
        <f t="shared" si="95"/>
        <v/>
      </c>
      <c r="AR300" s="125" t="str">
        <f t="shared" si="96"/>
        <v/>
      </c>
      <c r="AS300" s="131">
        <f t="shared" ca="1" si="97"/>
        <v>63316.076893310674</v>
      </c>
      <c r="AT300" s="290"/>
    </row>
    <row r="301" spans="1:46" x14ac:dyDescent="0.35">
      <c r="A301" s="290"/>
      <c r="B301" s="102" t="s">
        <v>1950</v>
      </c>
      <c r="C301" s="444" t="e">
        <v>#N/A</v>
      </c>
      <c r="D301" s="103" t="s">
        <v>901</v>
      </c>
      <c r="E301" s="103"/>
      <c r="F301" s="103"/>
      <c r="G301" s="103" t="s">
        <v>119</v>
      </c>
      <c r="H301" s="427">
        <v>225</v>
      </c>
      <c r="I301" s="103"/>
      <c r="J301" s="116" t="s">
        <v>1110</v>
      </c>
      <c r="K301" s="104"/>
      <c r="L301" s="415">
        <v>89.087999999999994</v>
      </c>
      <c r="M301" s="138" t="str">
        <f t="shared" si="98"/>
        <v/>
      </c>
      <c r="N301" s="139">
        <f t="shared" si="99"/>
        <v>0</v>
      </c>
      <c r="O301" s="140">
        <f t="shared" si="80"/>
        <v>626.02776475949361</v>
      </c>
      <c r="P301" s="337">
        <f t="shared" si="81"/>
        <v>55771.561506893762</v>
      </c>
      <c r="Q301" s="109">
        <v>1</v>
      </c>
      <c r="R301" s="143">
        <f t="shared" si="82"/>
        <v>55771.561506893762</v>
      </c>
      <c r="S301" s="111">
        <v>0.13</v>
      </c>
      <c r="T301" s="139">
        <f t="shared" si="83"/>
        <v>63021.864502789947</v>
      </c>
      <c r="U301" s="113"/>
      <c r="V301" s="147">
        <f t="shared" si="84"/>
        <v>63021.864502789947</v>
      </c>
      <c r="W301" s="413"/>
      <c r="X301" s="412"/>
      <c r="Y301" s="116"/>
      <c r="Z301" s="116"/>
      <c r="AA301" s="116" t="s">
        <v>115</v>
      </c>
      <c r="AB301" s="116"/>
      <c r="AC301" s="117"/>
      <c r="AD301" s="296"/>
      <c r="AE301" s="124" t="str">
        <f t="shared" si="86"/>
        <v/>
      </c>
      <c r="AF301" s="125" t="str">
        <f t="shared" si="87"/>
        <v/>
      </c>
      <c r="AG301" s="125" t="str">
        <f t="shared" si="88"/>
        <v/>
      </c>
      <c r="AH301" s="125">
        <f t="shared" ca="1" si="89"/>
        <v>4804.0113505125973</v>
      </c>
      <c r="AI301" s="125" t="str">
        <f t="shared" si="90"/>
        <v/>
      </c>
      <c r="AJ301" s="126" t="str">
        <f t="shared" si="91"/>
        <v/>
      </c>
      <c r="AK301" s="342">
        <f t="shared" ca="1" si="85"/>
        <v>4804.0113505125973</v>
      </c>
      <c r="AL301" s="290"/>
      <c r="AM301" s="124" t="str">
        <f t="shared" si="92"/>
        <v/>
      </c>
      <c r="AN301" s="125" t="str">
        <f t="shared" si="93"/>
        <v/>
      </c>
      <c r="AO301" s="125" t="str">
        <f t="shared" si="94"/>
        <v/>
      </c>
      <c r="AP301" s="125">
        <f t="shared" ca="1" si="94"/>
        <v>63021.864502789947</v>
      </c>
      <c r="AQ301" s="125" t="str">
        <f t="shared" si="95"/>
        <v/>
      </c>
      <c r="AR301" s="125" t="str">
        <f t="shared" si="96"/>
        <v/>
      </c>
      <c r="AS301" s="131">
        <f t="shared" ca="1" si="97"/>
        <v>63021.864502789947</v>
      </c>
      <c r="AT301" s="290"/>
    </row>
    <row r="302" spans="1:46" x14ac:dyDescent="0.35">
      <c r="A302" s="290"/>
      <c r="B302" s="102" t="s">
        <v>1951</v>
      </c>
      <c r="C302" s="444" t="e">
        <v>#N/A</v>
      </c>
      <c r="D302" s="103" t="s">
        <v>901</v>
      </c>
      <c r="E302" s="103"/>
      <c r="F302" s="103"/>
      <c r="G302" s="103" t="s">
        <v>119</v>
      </c>
      <c r="H302" s="427">
        <v>225</v>
      </c>
      <c r="I302" s="103"/>
      <c r="J302" s="116" t="s">
        <v>1110</v>
      </c>
      <c r="K302" s="104"/>
      <c r="L302" s="415">
        <v>89.260999999999996</v>
      </c>
      <c r="M302" s="138" t="str">
        <f t="shared" si="98"/>
        <v/>
      </c>
      <c r="N302" s="139">
        <f t="shared" si="99"/>
        <v>0</v>
      </c>
      <c r="O302" s="140">
        <f t="shared" si="80"/>
        <v>626.02776475949361</v>
      </c>
      <c r="P302" s="337">
        <f t="shared" si="81"/>
        <v>55879.864310197154</v>
      </c>
      <c r="Q302" s="109">
        <v>1</v>
      </c>
      <c r="R302" s="143">
        <f t="shared" si="82"/>
        <v>55879.864310197154</v>
      </c>
      <c r="S302" s="111">
        <v>0.13</v>
      </c>
      <c r="T302" s="139">
        <f t="shared" si="83"/>
        <v>63144.246670522778</v>
      </c>
      <c r="U302" s="113"/>
      <c r="V302" s="147">
        <f t="shared" si="84"/>
        <v>63144.246670522778</v>
      </c>
      <c r="W302" s="413"/>
      <c r="X302" s="412"/>
      <c r="Y302" s="116"/>
      <c r="Z302" s="116"/>
      <c r="AA302" s="116" t="s">
        <v>115</v>
      </c>
      <c r="AB302" s="116"/>
      <c r="AC302" s="117"/>
      <c r="AD302" s="296"/>
      <c r="AE302" s="124" t="str">
        <f t="shared" si="86"/>
        <v/>
      </c>
      <c r="AF302" s="125" t="str">
        <f t="shared" si="87"/>
        <v/>
      </c>
      <c r="AG302" s="125" t="str">
        <f t="shared" si="88"/>
        <v/>
      </c>
      <c r="AH302" s="125">
        <f t="shared" ca="1" si="89"/>
        <v>4804.0113505125973</v>
      </c>
      <c r="AI302" s="125" t="str">
        <f t="shared" si="90"/>
        <v/>
      </c>
      <c r="AJ302" s="126" t="str">
        <f t="shared" si="91"/>
        <v/>
      </c>
      <c r="AK302" s="342">
        <f t="shared" ca="1" si="85"/>
        <v>4804.0113505125973</v>
      </c>
      <c r="AL302" s="290"/>
      <c r="AM302" s="124" t="str">
        <f t="shared" si="92"/>
        <v/>
      </c>
      <c r="AN302" s="125" t="str">
        <f t="shared" si="93"/>
        <v/>
      </c>
      <c r="AO302" s="125" t="str">
        <f t="shared" si="94"/>
        <v/>
      </c>
      <c r="AP302" s="125">
        <f t="shared" ca="1" si="94"/>
        <v>63144.246670522778</v>
      </c>
      <c r="AQ302" s="125" t="str">
        <f t="shared" si="95"/>
        <v/>
      </c>
      <c r="AR302" s="125" t="str">
        <f t="shared" si="96"/>
        <v/>
      </c>
      <c r="AS302" s="131">
        <f t="shared" ca="1" si="97"/>
        <v>63144.246670522778</v>
      </c>
      <c r="AT302" s="290"/>
    </row>
    <row r="303" spans="1:46" x14ac:dyDescent="0.35">
      <c r="A303" s="290"/>
      <c r="B303" s="102" t="s">
        <v>1952</v>
      </c>
      <c r="C303" s="444" t="e">
        <v>#N/A</v>
      </c>
      <c r="D303" s="103" t="s">
        <v>901</v>
      </c>
      <c r="E303" s="103"/>
      <c r="F303" s="103"/>
      <c r="G303" s="103" t="s">
        <v>119</v>
      </c>
      <c r="H303" s="427">
        <v>225</v>
      </c>
      <c r="I303" s="103"/>
      <c r="J303" s="116" t="s">
        <v>1110</v>
      </c>
      <c r="K303" s="104"/>
      <c r="L303" s="415">
        <v>41.708500000000001</v>
      </c>
      <c r="M303" s="138" t="str">
        <f t="shared" si="98"/>
        <v/>
      </c>
      <c r="N303" s="139">
        <f t="shared" si="99"/>
        <v>0</v>
      </c>
      <c r="O303" s="140">
        <f t="shared" si="80"/>
        <v>626.02776475949361</v>
      </c>
      <c r="P303" s="337">
        <f t="shared" si="81"/>
        <v>26110.679026471338</v>
      </c>
      <c r="Q303" s="109">
        <v>1</v>
      </c>
      <c r="R303" s="143">
        <f t="shared" si="82"/>
        <v>26110.679026471338</v>
      </c>
      <c r="S303" s="111">
        <v>0.13</v>
      </c>
      <c r="T303" s="139">
        <f t="shared" si="83"/>
        <v>29505.067299912611</v>
      </c>
      <c r="U303" s="113"/>
      <c r="V303" s="147">
        <f t="shared" si="84"/>
        <v>29505.067299912611</v>
      </c>
      <c r="W303" s="413"/>
      <c r="X303" s="412"/>
      <c r="Y303" s="116"/>
      <c r="Z303" s="116"/>
      <c r="AA303" s="116" t="s">
        <v>115</v>
      </c>
      <c r="AB303" s="116"/>
      <c r="AC303" s="117"/>
      <c r="AD303" s="296"/>
      <c r="AE303" s="124" t="str">
        <f t="shared" si="86"/>
        <v/>
      </c>
      <c r="AF303" s="125" t="str">
        <f t="shared" si="87"/>
        <v/>
      </c>
      <c r="AG303" s="125" t="str">
        <f t="shared" si="88"/>
        <v/>
      </c>
      <c r="AH303" s="125">
        <f t="shared" ca="1" si="89"/>
        <v>4804.0113505125973</v>
      </c>
      <c r="AI303" s="125" t="str">
        <f t="shared" si="90"/>
        <v/>
      </c>
      <c r="AJ303" s="126" t="str">
        <f t="shared" si="91"/>
        <v/>
      </c>
      <c r="AK303" s="342">
        <f t="shared" ca="1" si="85"/>
        <v>4804.0113505125973</v>
      </c>
      <c r="AL303" s="290"/>
      <c r="AM303" s="124" t="str">
        <f t="shared" si="92"/>
        <v/>
      </c>
      <c r="AN303" s="125" t="str">
        <f t="shared" si="93"/>
        <v/>
      </c>
      <c r="AO303" s="125" t="str">
        <f t="shared" si="94"/>
        <v/>
      </c>
      <c r="AP303" s="125">
        <f t="shared" ca="1" si="94"/>
        <v>29505.067299912611</v>
      </c>
      <c r="AQ303" s="125" t="str">
        <f t="shared" si="95"/>
        <v/>
      </c>
      <c r="AR303" s="125" t="str">
        <f t="shared" si="96"/>
        <v/>
      </c>
      <c r="AS303" s="131">
        <f t="shared" ca="1" si="97"/>
        <v>29505.067299912611</v>
      </c>
      <c r="AT303" s="290"/>
    </row>
    <row r="304" spans="1:46" x14ac:dyDescent="0.35">
      <c r="A304" s="290"/>
      <c r="B304" s="102" t="s">
        <v>1953</v>
      </c>
      <c r="C304" s="444" t="e">
        <v>#N/A</v>
      </c>
      <c r="D304" s="103" t="s">
        <v>901</v>
      </c>
      <c r="E304" s="103"/>
      <c r="F304" s="103"/>
      <c r="G304" s="103" t="s">
        <v>119</v>
      </c>
      <c r="H304" s="427">
        <v>150</v>
      </c>
      <c r="I304" s="103"/>
      <c r="J304" s="116" t="s">
        <v>1109</v>
      </c>
      <c r="K304" s="104"/>
      <c r="L304" s="415">
        <v>71.856300000000005</v>
      </c>
      <c r="M304" s="138" t="str">
        <f t="shared" si="98"/>
        <v/>
      </c>
      <c r="N304" s="139">
        <f t="shared" si="99"/>
        <v>0</v>
      </c>
      <c r="O304" s="140">
        <f t="shared" si="80"/>
        <v>424.48495422784811</v>
      </c>
      <c r="P304" s="337">
        <f t="shared" si="81"/>
        <v>30501.918216482525</v>
      </c>
      <c r="Q304" s="109">
        <v>1</v>
      </c>
      <c r="R304" s="143">
        <f t="shared" si="82"/>
        <v>30501.918216482525</v>
      </c>
      <c r="S304" s="111">
        <v>0.13</v>
      </c>
      <c r="T304" s="139">
        <f t="shared" si="83"/>
        <v>34467.167584625247</v>
      </c>
      <c r="U304" s="113"/>
      <c r="V304" s="147">
        <f t="shared" si="84"/>
        <v>34467.167584625247</v>
      </c>
      <c r="W304" s="413"/>
      <c r="X304" s="412"/>
      <c r="Y304" s="116"/>
      <c r="Z304" s="116"/>
      <c r="AA304" s="116" t="s">
        <v>115</v>
      </c>
      <c r="AB304" s="116"/>
      <c r="AC304" s="117"/>
      <c r="AD304" s="296"/>
      <c r="AE304" s="124" t="str">
        <f t="shared" si="86"/>
        <v/>
      </c>
      <c r="AF304" s="125" t="str">
        <f t="shared" si="87"/>
        <v/>
      </c>
      <c r="AG304" s="125" t="str">
        <f t="shared" si="88"/>
        <v/>
      </c>
      <c r="AH304" s="125">
        <f t="shared" ca="1" si="89"/>
        <v>4804.0113505125973</v>
      </c>
      <c r="AI304" s="125" t="str">
        <f t="shared" si="90"/>
        <v/>
      </c>
      <c r="AJ304" s="126" t="str">
        <f t="shared" si="91"/>
        <v/>
      </c>
      <c r="AK304" s="342">
        <f t="shared" ca="1" si="85"/>
        <v>4804.0113505125973</v>
      </c>
      <c r="AL304" s="290"/>
      <c r="AM304" s="124" t="str">
        <f t="shared" si="92"/>
        <v/>
      </c>
      <c r="AN304" s="125" t="str">
        <f t="shared" si="93"/>
        <v/>
      </c>
      <c r="AO304" s="125" t="str">
        <f t="shared" si="94"/>
        <v/>
      </c>
      <c r="AP304" s="125">
        <f t="shared" ca="1" si="94"/>
        <v>34467.167584625247</v>
      </c>
      <c r="AQ304" s="125" t="str">
        <f t="shared" si="95"/>
        <v/>
      </c>
      <c r="AR304" s="125" t="str">
        <f t="shared" si="96"/>
        <v/>
      </c>
      <c r="AS304" s="131">
        <f t="shared" ca="1" si="97"/>
        <v>34467.167584625247</v>
      </c>
      <c r="AT304" s="290"/>
    </row>
    <row r="305" spans="1:46" x14ac:dyDescent="0.35">
      <c r="A305" s="290"/>
      <c r="B305" s="102" t="s">
        <v>1954</v>
      </c>
      <c r="C305" s="444" t="e">
        <v>#N/A</v>
      </c>
      <c r="D305" s="103" t="s">
        <v>901</v>
      </c>
      <c r="E305" s="103"/>
      <c r="F305" s="103"/>
      <c r="G305" s="103" t="s">
        <v>119</v>
      </c>
      <c r="H305" s="427">
        <v>225</v>
      </c>
      <c r="I305" s="103"/>
      <c r="J305" s="116" t="s">
        <v>1110</v>
      </c>
      <c r="K305" s="104"/>
      <c r="L305" s="415">
        <v>17.165800000000001</v>
      </c>
      <c r="M305" s="138" t="str">
        <f t="shared" si="98"/>
        <v/>
      </c>
      <c r="N305" s="139">
        <f t="shared" si="99"/>
        <v>0</v>
      </c>
      <c r="O305" s="140">
        <f t="shared" si="80"/>
        <v>626.02776475949361</v>
      </c>
      <c r="P305" s="337">
        <f t="shared" si="81"/>
        <v>10746.267404308515</v>
      </c>
      <c r="Q305" s="109">
        <v>1</v>
      </c>
      <c r="R305" s="143">
        <f t="shared" si="82"/>
        <v>10746.267404308515</v>
      </c>
      <c r="S305" s="111">
        <v>0.13</v>
      </c>
      <c r="T305" s="139">
        <f t="shared" si="83"/>
        <v>12143.282166868621</v>
      </c>
      <c r="U305" s="113"/>
      <c r="V305" s="147">
        <f t="shared" si="84"/>
        <v>12143.282166868621</v>
      </c>
      <c r="W305" s="413"/>
      <c r="X305" s="412"/>
      <c r="Y305" s="116"/>
      <c r="Z305" s="116"/>
      <c r="AA305" s="116" t="s">
        <v>115</v>
      </c>
      <c r="AB305" s="116"/>
      <c r="AC305" s="117"/>
      <c r="AD305" s="296"/>
      <c r="AE305" s="124" t="str">
        <f t="shared" si="86"/>
        <v/>
      </c>
      <c r="AF305" s="125" t="str">
        <f t="shared" si="87"/>
        <v/>
      </c>
      <c r="AG305" s="125" t="str">
        <f t="shared" si="88"/>
        <v/>
      </c>
      <c r="AH305" s="125">
        <f t="shared" ca="1" si="89"/>
        <v>4804.0113505125973</v>
      </c>
      <c r="AI305" s="125" t="str">
        <f t="shared" si="90"/>
        <v/>
      </c>
      <c r="AJ305" s="126" t="str">
        <f t="shared" si="91"/>
        <v/>
      </c>
      <c r="AK305" s="342">
        <f t="shared" ca="1" si="85"/>
        <v>4804.0113505125973</v>
      </c>
      <c r="AL305" s="290"/>
      <c r="AM305" s="124" t="str">
        <f t="shared" si="92"/>
        <v/>
      </c>
      <c r="AN305" s="125" t="str">
        <f t="shared" si="93"/>
        <v/>
      </c>
      <c r="AO305" s="125" t="str">
        <f t="shared" si="94"/>
        <v/>
      </c>
      <c r="AP305" s="125">
        <f t="shared" ca="1" si="94"/>
        <v>12143.282166868621</v>
      </c>
      <c r="AQ305" s="125" t="str">
        <f t="shared" si="95"/>
        <v/>
      </c>
      <c r="AR305" s="125" t="str">
        <f t="shared" si="96"/>
        <v/>
      </c>
      <c r="AS305" s="131">
        <f t="shared" ca="1" si="97"/>
        <v>12143.282166868621</v>
      </c>
      <c r="AT305" s="290"/>
    </row>
    <row r="306" spans="1:46" x14ac:dyDescent="0.35">
      <c r="A306" s="290"/>
      <c r="B306" s="102" t="s">
        <v>1955</v>
      </c>
      <c r="C306" s="444" t="e">
        <v>#N/A</v>
      </c>
      <c r="D306" s="103" t="s">
        <v>901</v>
      </c>
      <c r="E306" s="103"/>
      <c r="F306" s="103"/>
      <c r="G306" s="103" t="s">
        <v>119</v>
      </c>
      <c r="H306" s="427">
        <v>300</v>
      </c>
      <c r="I306" s="103"/>
      <c r="J306" s="116" t="s">
        <v>1112</v>
      </c>
      <c r="K306" s="104"/>
      <c r="L306" s="415">
        <v>83.353899999999996</v>
      </c>
      <c r="M306" s="138" t="str">
        <f t="shared" si="98"/>
        <v/>
      </c>
      <c r="N306" s="139">
        <f t="shared" si="99"/>
        <v>0</v>
      </c>
      <c r="O306" s="140">
        <f t="shared" ref="O306:O369" si="100">IFERROR(VLOOKUP(J306,UR_N2,3,FALSE),"")</f>
        <v>761.42718187341757</v>
      </c>
      <c r="P306" s="337">
        <f t="shared" si="81"/>
        <v>63467.925175158656</v>
      </c>
      <c r="Q306" s="109">
        <v>1</v>
      </c>
      <c r="R306" s="143">
        <f t="shared" si="82"/>
        <v>63467.925175158656</v>
      </c>
      <c r="S306" s="111">
        <v>0.13</v>
      </c>
      <c r="T306" s="139">
        <f t="shared" si="83"/>
        <v>71718.755447929274</v>
      </c>
      <c r="U306" s="113"/>
      <c r="V306" s="147">
        <f t="shared" si="84"/>
        <v>71718.755447929274</v>
      </c>
      <c r="W306" s="413"/>
      <c r="X306" s="412"/>
      <c r="Y306" s="116"/>
      <c r="Z306" s="116" t="s">
        <v>115</v>
      </c>
      <c r="AA306" s="116"/>
      <c r="AB306" s="116"/>
      <c r="AC306" s="117"/>
      <c r="AD306" s="296"/>
      <c r="AE306" s="124" t="str">
        <f t="shared" si="86"/>
        <v/>
      </c>
      <c r="AF306" s="125" t="str">
        <f t="shared" si="87"/>
        <v/>
      </c>
      <c r="AG306" s="125">
        <f t="shared" ca="1" si="88"/>
        <v>7168.0761084809337</v>
      </c>
      <c r="AH306" s="125" t="str">
        <f t="shared" si="89"/>
        <v/>
      </c>
      <c r="AI306" s="125" t="str">
        <f t="shared" si="90"/>
        <v/>
      </c>
      <c r="AJ306" s="126" t="str">
        <f t="shared" si="91"/>
        <v/>
      </c>
      <c r="AK306" s="342">
        <f t="shared" ca="1" si="85"/>
        <v>7168.0761084809337</v>
      </c>
      <c r="AL306" s="290"/>
      <c r="AM306" s="124" t="str">
        <f t="shared" si="92"/>
        <v/>
      </c>
      <c r="AN306" s="125" t="str">
        <f t="shared" si="93"/>
        <v/>
      </c>
      <c r="AO306" s="125">
        <f t="shared" ca="1" si="94"/>
        <v>71718.755447929274</v>
      </c>
      <c r="AP306" s="125" t="str">
        <f t="shared" si="94"/>
        <v/>
      </c>
      <c r="AQ306" s="125" t="str">
        <f t="shared" si="95"/>
        <v/>
      </c>
      <c r="AR306" s="125" t="str">
        <f t="shared" si="96"/>
        <v/>
      </c>
      <c r="AS306" s="131">
        <f t="shared" ca="1" si="97"/>
        <v>71718.755447929274</v>
      </c>
      <c r="AT306" s="290"/>
    </row>
    <row r="307" spans="1:46" x14ac:dyDescent="0.35">
      <c r="A307" s="290"/>
      <c r="B307" s="102" t="s">
        <v>1956</v>
      </c>
      <c r="C307" s="444" t="e">
        <v>#N/A</v>
      </c>
      <c r="D307" s="103" t="s">
        <v>901</v>
      </c>
      <c r="E307" s="103"/>
      <c r="F307" s="103"/>
      <c r="G307" s="103" t="s">
        <v>119</v>
      </c>
      <c r="H307" s="427">
        <v>300</v>
      </c>
      <c r="I307" s="103"/>
      <c r="J307" s="116" t="s">
        <v>1112</v>
      </c>
      <c r="K307" s="104"/>
      <c r="L307" s="415">
        <v>101.71299999999999</v>
      </c>
      <c r="M307" s="138" t="str">
        <f t="shared" si="98"/>
        <v/>
      </c>
      <c r="N307" s="139">
        <f t="shared" si="99"/>
        <v>0</v>
      </c>
      <c r="O307" s="140">
        <f t="shared" si="100"/>
        <v>761.42718187341757</v>
      </c>
      <c r="P307" s="337">
        <f t="shared" ref="P307:P370" si="101">O307*L307</f>
        <v>77447.042949890922</v>
      </c>
      <c r="Q307" s="109">
        <v>1</v>
      </c>
      <c r="R307" s="143">
        <f t="shared" ref="R307:R370" si="102">P307*Q307</f>
        <v>77447.042949890922</v>
      </c>
      <c r="S307" s="111">
        <v>0.13</v>
      </c>
      <c r="T307" s="139">
        <f t="shared" ref="T307:T370" si="103">R307*(1+S307)</f>
        <v>87515.158533376729</v>
      </c>
      <c r="U307" s="113"/>
      <c r="V307" s="147">
        <f t="shared" ref="V307:V370" si="104">(T307*(1-U307))+N307</f>
        <v>87515.158533376729</v>
      </c>
      <c r="W307" s="413"/>
      <c r="X307" s="412"/>
      <c r="Y307" s="116"/>
      <c r="Z307" s="116" t="s">
        <v>115</v>
      </c>
      <c r="AA307" s="116"/>
      <c r="AB307" s="116"/>
      <c r="AC307" s="117"/>
      <c r="AD307" s="296"/>
      <c r="AE307" s="124" t="str">
        <f t="shared" si="86"/>
        <v/>
      </c>
      <c r="AF307" s="125" t="str">
        <f t="shared" si="87"/>
        <v/>
      </c>
      <c r="AG307" s="125">
        <f t="shared" ca="1" si="88"/>
        <v>7168.0761084809337</v>
      </c>
      <c r="AH307" s="125" t="str">
        <f t="shared" si="89"/>
        <v/>
      </c>
      <c r="AI307" s="125" t="str">
        <f t="shared" si="90"/>
        <v/>
      </c>
      <c r="AJ307" s="126" t="str">
        <f t="shared" si="91"/>
        <v/>
      </c>
      <c r="AK307" s="342">
        <f t="shared" ca="1" si="85"/>
        <v>7168.0761084809337</v>
      </c>
      <c r="AL307" s="290"/>
      <c r="AM307" s="124" t="str">
        <f t="shared" si="92"/>
        <v/>
      </c>
      <c r="AN307" s="125" t="str">
        <f t="shared" si="93"/>
        <v/>
      </c>
      <c r="AO307" s="125">
        <f t="shared" ca="1" si="94"/>
        <v>87515.158533376729</v>
      </c>
      <c r="AP307" s="125" t="str">
        <f t="shared" si="94"/>
        <v/>
      </c>
      <c r="AQ307" s="125" t="str">
        <f t="shared" si="95"/>
        <v/>
      </c>
      <c r="AR307" s="125" t="str">
        <f t="shared" si="96"/>
        <v/>
      </c>
      <c r="AS307" s="131">
        <f t="shared" ca="1" si="97"/>
        <v>87515.158533376729</v>
      </c>
      <c r="AT307" s="290"/>
    </row>
    <row r="308" spans="1:46" x14ac:dyDescent="0.35">
      <c r="A308" s="290"/>
      <c r="B308" s="102" t="s">
        <v>1957</v>
      </c>
      <c r="C308" s="444" t="e">
        <v>#N/A</v>
      </c>
      <c r="D308" s="103" t="s">
        <v>901</v>
      </c>
      <c r="E308" s="103"/>
      <c r="F308" s="103"/>
      <c r="G308" s="103" t="s">
        <v>119</v>
      </c>
      <c r="H308" s="427">
        <v>225</v>
      </c>
      <c r="I308" s="103"/>
      <c r="J308" s="116" t="s">
        <v>1110</v>
      </c>
      <c r="K308" s="104"/>
      <c r="L308" s="415">
        <v>80.261899999999997</v>
      </c>
      <c r="M308" s="138" t="str">
        <f t="shared" si="98"/>
        <v/>
      </c>
      <c r="N308" s="139">
        <f t="shared" si="99"/>
        <v>0</v>
      </c>
      <c r="O308" s="140">
        <f t="shared" si="100"/>
        <v>626.02776475949361</v>
      </c>
      <c r="P308" s="337">
        <f t="shared" si="101"/>
        <v>50246.177852349996</v>
      </c>
      <c r="Q308" s="109">
        <v>1</v>
      </c>
      <c r="R308" s="143">
        <f t="shared" si="102"/>
        <v>50246.177852349996</v>
      </c>
      <c r="S308" s="111">
        <v>0.13</v>
      </c>
      <c r="T308" s="139">
        <f t="shared" si="103"/>
        <v>56778.180973155489</v>
      </c>
      <c r="U308" s="113"/>
      <c r="V308" s="147">
        <f t="shared" si="104"/>
        <v>56778.180973155489</v>
      </c>
      <c r="W308" s="413"/>
      <c r="X308" s="412"/>
      <c r="Y308" s="116"/>
      <c r="Z308" s="116" t="s">
        <v>115</v>
      </c>
      <c r="AA308" s="116"/>
      <c r="AB308" s="116"/>
      <c r="AC308" s="117"/>
      <c r="AD308" s="296"/>
      <c r="AE308" s="124" t="str">
        <f t="shared" si="86"/>
        <v/>
      </c>
      <c r="AF308" s="125" t="str">
        <f t="shared" si="87"/>
        <v/>
      </c>
      <c r="AG308" s="125">
        <f t="shared" ca="1" si="88"/>
        <v>7168.0761084809337</v>
      </c>
      <c r="AH308" s="125" t="str">
        <f t="shared" si="89"/>
        <v/>
      </c>
      <c r="AI308" s="125" t="str">
        <f t="shared" si="90"/>
        <v/>
      </c>
      <c r="AJ308" s="126" t="str">
        <f t="shared" si="91"/>
        <v/>
      </c>
      <c r="AK308" s="342">
        <f t="shared" ca="1" si="85"/>
        <v>7168.0761084809337</v>
      </c>
      <c r="AL308" s="290"/>
      <c r="AM308" s="124" t="str">
        <f t="shared" si="92"/>
        <v/>
      </c>
      <c r="AN308" s="125" t="str">
        <f t="shared" si="93"/>
        <v/>
      </c>
      <c r="AO308" s="125">
        <f t="shared" ca="1" si="94"/>
        <v>56778.180973155489</v>
      </c>
      <c r="AP308" s="125" t="str">
        <f t="shared" si="94"/>
        <v/>
      </c>
      <c r="AQ308" s="125" t="str">
        <f t="shared" si="95"/>
        <v/>
      </c>
      <c r="AR308" s="125" t="str">
        <f t="shared" si="96"/>
        <v/>
      </c>
      <c r="AS308" s="131">
        <f t="shared" ca="1" si="97"/>
        <v>56778.180973155489</v>
      </c>
      <c r="AT308" s="290"/>
    </row>
    <row r="309" spans="1:46" x14ac:dyDescent="0.35">
      <c r="A309" s="290"/>
      <c r="B309" s="102" t="s">
        <v>1958</v>
      </c>
      <c r="C309" s="444" t="e">
        <v>#N/A</v>
      </c>
      <c r="D309" s="103" t="s">
        <v>901</v>
      </c>
      <c r="E309" s="103"/>
      <c r="F309" s="103"/>
      <c r="G309" s="103" t="s">
        <v>119</v>
      </c>
      <c r="H309" s="427">
        <v>225</v>
      </c>
      <c r="I309" s="103"/>
      <c r="J309" s="116" t="s">
        <v>1110</v>
      </c>
      <c r="K309" s="104"/>
      <c r="L309" s="415">
        <v>88.038300000000007</v>
      </c>
      <c r="M309" s="138" t="str">
        <f t="shared" si="98"/>
        <v/>
      </c>
      <c r="N309" s="139">
        <f t="shared" si="99"/>
        <v>0</v>
      </c>
      <c r="O309" s="140">
        <f t="shared" si="100"/>
        <v>626.02776475949361</v>
      </c>
      <c r="P309" s="337">
        <f t="shared" si="101"/>
        <v>55114.420162225731</v>
      </c>
      <c r="Q309" s="109">
        <v>1</v>
      </c>
      <c r="R309" s="143">
        <f t="shared" si="102"/>
        <v>55114.420162225731</v>
      </c>
      <c r="S309" s="111">
        <v>0.13</v>
      </c>
      <c r="T309" s="139">
        <f t="shared" si="103"/>
        <v>62279.294783315068</v>
      </c>
      <c r="U309" s="113"/>
      <c r="V309" s="147">
        <f t="shared" si="104"/>
        <v>62279.294783315068</v>
      </c>
      <c r="W309" s="413"/>
      <c r="X309" s="412"/>
      <c r="Y309" s="116"/>
      <c r="Z309" s="116" t="s">
        <v>115</v>
      </c>
      <c r="AA309" s="116"/>
      <c r="AB309" s="116"/>
      <c r="AC309" s="117"/>
      <c r="AD309" s="296"/>
      <c r="AE309" s="124" t="str">
        <f t="shared" si="86"/>
        <v/>
      </c>
      <c r="AF309" s="125" t="str">
        <f t="shared" si="87"/>
        <v/>
      </c>
      <c r="AG309" s="125">
        <f t="shared" ca="1" si="88"/>
        <v>7168.0761084809337</v>
      </c>
      <c r="AH309" s="125" t="str">
        <f t="shared" si="89"/>
        <v/>
      </c>
      <c r="AI309" s="125" t="str">
        <f t="shared" si="90"/>
        <v/>
      </c>
      <c r="AJ309" s="126" t="str">
        <f t="shared" si="91"/>
        <v/>
      </c>
      <c r="AK309" s="342">
        <f t="shared" ca="1" si="85"/>
        <v>7168.0761084809337</v>
      </c>
      <c r="AL309" s="290"/>
      <c r="AM309" s="124" t="str">
        <f t="shared" si="92"/>
        <v/>
      </c>
      <c r="AN309" s="125" t="str">
        <f t="shared" si="93"/>
        <v/>
      </c>
      <c r="AO309" s="125">
        <f t="shared" ca="1" si="94"/>
        <v>62279.294783315061</v>
      </c>
      <c r="AP309" s="125" t="str">
        <f t="shared" si="94"/>
        <v/>
      </c>
      <c r="AQ309" s="125" t="str">
        <f t="shared" si="95"/>
        <v/>
      </c>
      <c r="AR309" s="125" t="str">
        <f t="shared" si="96"/>
        <v/>
      </c>
      <c r="AS309" s="131">
        <f t="shared" ca="1" si="97"/>
        <v>62279.294783315061</v>
      </c>
      <c r="AT309" s="290"/>
    </row>
    <row r="310" spans="1:46" x14ac:dyDescent="0.35">
      <c r="A310" s="290"/>
      <c r="B310" s="102" t="s">
        <v>1959</v>
      </c>
      <c r="C310" s="444" t="e">
        <v>#N/A</v>
      </c>
      <c r="D310" s="103" t="s">
        <v>901</v>
      </c>
      <c r="E310" s="103"/>
      <c r="F310" s="103"/>
      <c r="G310" s="103" t="s">
        <v>119</v>
      </c>
      <c r="H310" s="427">
        <v>225</v>
      </c>
      <c r="I310" s="103"/>
      <c r="J310" s="116" t="s">
        <v>1110</v>
      </c>
      <c r="K310" s="104"/>
      <c r="L310" s="415">
        <v>43.818100000000001</v>
      </c>
      <c r="M310" s="138" t="str">
        <f t="shared" si="98"/>
        <v/>
      </c>
      <c r="N310" s="139">
        <f t="shared" si="99"/>
        <v>0</v>
      </c>
      <c r="O310" s="140">
        <f t="shared" si="100"/>
        <v>626.02776475949361</v>
      </c>
      <c r="P310" s="337">
        <f t="shared" si="101"/>
        <v>27431.347199007967</v>
      </c>
      <c r="Q310" s="109">
        <v>1</v>
      </c>
      <c r="R310" s="143">
        <f t="shared" si="102"/>
        <v>27431.347199007967</v>
      </c>
      <c r="S310" s="111">
        <v>0.13</v>
      </c>
      <c r="T310" s="139">
        <f t="shared" si="103"/>
        <v>30997.422334879</v>
      </c>
      <c r="U310" s="113"/>
      <c r="V310" s="147">
        <f t="shared" si="104"/>
        <v>30997.422334879</v>
      </c>
      <c r="W310" s="413"/>
      <c r="X310" s="412"/>
      <c r="Y310" s="116"/>
      <c r="Z310" s="116" t="s">
        <v>115</v>
      </c>
      <c r="AA310" s="116"/>
      <c r="AB310" s="116"/>
      <c r="AC310" s="117"/>
      <c r="AD310" s="296"/>
      <c r="AE310" s="124" t="str">
        <f t="shared" si="86"/>
        <v/>
      </c>
      <c r="AF310" s="125" t="str">
        <f t="shared" si="87"/>
        <v/>
      </c>
      <c r="AG310" s="125">
        <f t="shared" ca="1" si="88"/>
        <v>7168.0761084809337</v>
      </c>
      <c r="AH310" s="125" t="str">
        <f t="shared" si="89"/>
        <v/>
      </c>
      <c r="AI310" s="125" t="str">
        <f t="shared" si="90"/>
        <v/>
      </c>
      <c r="AJ310" s="126" t="str">
        <f t="shared" si="91"/>
        <v/>
      </c>
      <c r="AK310" s="342">
        <f t="shared" ca="1" si="85"/>
        <v>7168.0761084809337</v>
      </c>
      <c r="AL310" s="290"/>
      <c r="AM310" s="124" t="str">
        <f t="shared" si="92"/>
        <v/>
      </c>
      <c r="AN310" s="125" t="str">
        <f t="shared" si="93"/>
        <v/>
      </c>
      <c r="AO310" s="125">
        <f t="shared" ca="1" si="94"/>
        <v>30997.422334879</v>
      </c>
      <c r="AP310" s="125" t="str">
        <f t="shared" si="94"/>
        <v/>
      </c>
      <c r="AQ310" s="125" t="str">
        <f t="shared" si="95"/>
        <v/>
      </c>
      <c r="AR310" s="125" t="str">
        <f t="shared" si="96"/>
        <v/>
      </c>
      <c r="AS310" s="131">
        <f t="shared" ca="1" si="97"/>
        <v>30997.422334879</v>
      </c>
      <c r="AT310" s="290"/>
    </row>
    <row r="311" spans="1:46" x14ac:dyDescent="0.35">
      <c r="A311" s="290"/>
      <c r="B311" s="102" t="s">
        <v>1960</v>
      </c>
      <c r="C311" s="444" t="e">
        <v>#N/A</v>
      </c>
      <c r="D311" s="103" t="s">
        <v>901</v>
      </c>
      <c r="E311" s="103"/>
      <c r="F311" s="103"/>
      <c r="G311" s="103" t="s">
        <v>119</v>
      </c>
      <c r="H311" s="427">
        <v>225</v>
      </c>
      <c r="I311" s="103"/>
      <c r="J311" s="116" t="s">
        <v>1110</v>
      </c>
      <c r="K311" s="104"/>
      <c r="L311" s="415">
        <v>44.514200000000002</v>
      </c>
      <c r="M311" s="138" t="str">
        <f t="shared" si="98"/>
        <v/>
      </c>
      <c r="N311" s="139">
        <f t="shared" si="99"/>
        <v>0</v>
      </c>
      <c r="O311" s="140">
        <f t="shared" si="100"/>
        <v>626.02776475949361</v>
      </c>
      <c r="P311" s="337">
        <f t="shared" si="101"/>
        <v>27867.125126057053</v>
      </c>
      <c r="Q311" s="109">
        <v>1</v>
      </c>
      <c r="R311" s="143">
        <f t="shared" si="102"/>
        <v>27867.125126057053</v>
      </c>
      <c r="S311" s="111">
        <v>0.13</v>
      </c>
      <c r="T311" s="139">
        <f t="shared" si="103"/>
        <v>31489.851392444467</v>
      </c>
      <c r="U311" s="113"/>
      <c r="V311" s="147">
        <f t="shared" si="104"/>
        <v>31489.851392444467</v>
      </c>
      <c r="W311" s="413"/>
      <c r="X311" s="412"/>
      <c r="Y311" s="116"/>
      <c r="Z311" s="116" t="s">
        <v>115</v>
      </c>
      <c r="AA311" s="116"/>
      <c r="AB311" s="116"/>
      <c r="AC311" s="117"/>
      <c r="AD311" s="296"/>
      <c r="AE311" s="124" t="str">
        <f t="shared" si="86"/>
        <v/>
      </c>
      <c r="AF311" s="125" t="str">
        <f t="shared" si="87"/>
        <v/>
      </c>
      <c r="AG311" s="125">
        <f t="shared" ca="1" si="88"/>
        <v>7168.0761084809337</v>
      </c>
      <c r="AH311" s="125" t="str">
        <f t="shared" si="89"/>
        <v/>
      </c>
      <c r="AI311" s="125" t="str">
        <f t="shared" si="90"/>
        <v/>
      </c>
      <c r="AJ311" s="126" t="str">
        <f t="shared" si="91"/>
        <v/>
      </c>
      <c r="AK311" s="342">
        <f t="shared" ca="1" si="85"/>
        <v>7168.0761084809337</v>
      </c>
      <c r="AL311" s="290"/>
      <c r="AM311" s="124" t="str">
        <f t="shared" si="92"/>
        <v/>
      </c>
      <c r="AN311" s="125" t="str">
        <f t="shared" si="93"/>
        <v/>
      </c>
      <c r="AO311" s="125">
        <f t="shared" ca="1" si="94"/>
        <v>31489.851392444463</v>
      </c>
      <c r="AP311" s="125" t="str">
        <f t="shared" si="94"/>
        <v/>
      </c>
      <c r="AQ311" s="125" t="str">
        <f t="shared" si="95"/>
        <v/>
      </c>
      <c r="AR311" s="125" t="str">
        <f t="shared" si="96"/>
        <v/>
      </c>
      <c r="AS311" s="131">
        <f t="shared" ca="1" si="97"/>
        <v>31489.851392444463</v>
      </c>
      <c r="AT311" s="290"/>
    </row>
    <row r="312" spans="1:46" x14ac:dyDescent="0.35">
      <c r="A312" s="290"/>
      <c r="B312" s="102" t="s">
        <v>1961</v>
      </c>
      <c r="C312" s="444" t="e">
        <v>#N/A</v>
      </c>
      <c r="D312" s="103" t="s">
        <v>901</v>
      </c>
      <c r="E312" s="103"/>
      <c r="F312" s="103"/>
      <c r="G312" s="103" t="s">
        <v>119</v>
      </c>
      <c r="H312" s="427">
        <v>225</v>
      </c>
      <c r="I312" s="103"/>
      <c r="J312" s="116" t="s">
        <v>1110</v>
      </c>
      <c r="K312" s="104"/>
      <c r="L312" s="415">
        <v>53.474400000000003</v>
      </c>
      <c r="M312" s="138" t="str">
        <f t="shared" si="98"/>
        <v/>
      </c>
      <c r="N312" s="139">
        <f t="shared" si="99"/>
        <v>0</v>
      </c>
      <c r="O312" s="140">
        <f t="shared" si="100"/>
        <v>626.02776475949361</v>
      </c>
      <c r="P312" s="337">
        <f t="shared" si="101"/>
        <v>33476.459103855064</v>
      </c>
      <c r="Q312" s="109">
        <v>1</v>
      </c>
      <c r="R312" s="143">
        <f t="shared" si="102"/>
        <v>33476.459103855064</v>
      </c>
      <c r="S312" s="111">
        <v>0.13</v>
      </c>
      <c r="T312" s="139">
        <f t="shared" si="103"/>
        <v>37828.398787356222</v>
      </c>
      <c r="U312" s="113"/>
      <c r="V312" s="147">
        <f t="shared" si="104"/>
        <v>37828.398787356222</v>
      </c>
      <c r="W312" s="413"/>
      <c r="X312" s="412"/>
      <c r="Y312" s="116"/>
      <c r="Z312" s="116" t="s">
        <v>115</v>
      </c>
      <c r="AA312" s="116"/>
      <c r="AB312" s="116"/>
      <c r="AC312" s="117"/>
      <c r="AD312" s="296"/>
      <c r="AE312" s="124" t="str">
        <f t="shared" si="86"/>
        <v/>
      </c>
      <c r="AF312" s="125" t="str">
        <f t="shared" si="87"/>
        <v/>
      </c>
      <c r="AG312" s="125">
        <f t="shared" ca="1" si="88"/>
        <v>7168.0761084809337</v>
      </c>
      <c r="AH312" s="125" t="str">
        <f t="shared" si="89"/>
        <v/>
      </c>
      <c r="AI312" s="125" t="str">
        <f t="shared" si="90"/>
        <v/>
      </c>
      <c r="AJ312" s="126" t="str">
        <f t="shared" si="91"/>
        <v/>
      </c>
      <c r="AK312" s="342">
        <f t="shared" ca="1" si="85"/>
        <v>7168.0761084809337</v>
      </c>
      <c r="AL312" s="290"/>
      <c r="AM312" s="124" t="str">
        <f t="shared" si="92"/>
        <v/>
      </c>
      <c r="AN312" s="125" t="str">
        <f t="shared" si="93"/>
        <v/>
      </c>
      <c r="AO312" s="125">
        <f t="shared" ca="1" si="94"/>
        <v>37828.398787356222</v>
      </c>
      <c r="AP312" s="125" t="str">
        <f t="shared" si="94"/>
        <v/>
      </c>
      <c r="AQ312" s="125" t="str">
        <f t="shared" si="95"/>
        <v/>
      </c>
      <c r="AR312" s="125" t="str">
        <f t="shared" si="96"/>
        <v/>
      </c>
      <c r="AS312" s="131">
        <f t="shared" ca="1" si="97"/>
        <v>37828.398787356222</v>
      </c>
      <c r="AT312" s="290"/>
    </row>
    <row r="313" spans="1:46" x14ac:dyDescent="0.35">
      <c r="A313" s="290"/>
      <c r="B313" s="102" t="s">
        <v>1962</v>
      </c>
      <c r="C313" s="444" t="e">
        <v>#N/A</v>
      </c>
      <c r="D313" s="103" t="s">
        <v>901</v>
      </c>
      <c r="E313" s="103"/>
      <c r="F313" s="103"/>
      <c r="G313" s="103" t="s">
        <v>119</v>
      </c>
      <c r="H313" s="427">
        <v>225</v>
      </c>
      <c r="I313" s="103"/>
      <c r="J313" s="116" t="s">
        <v>1110</v>
      </c>
      <c r="K313" s="104"/>
      <c r="L313" s="415">
        <v>90.655799999999999</v>
      </c>
      <c r="M313" s="138" t="str">
        <f t="shared" si="98"/>
        <v/>
      </c>
      <c r="N313" s="139">
        <f t="shared" si="99"/>
        <v>0</v>
      </c>
      <c r="O313" s="140">
        <f t="shared" si="100"/>
        <v>626.02776475949361</v>
      </c>
      <c r="P313" s="337">
        <f t="shared" si="101"/>
        <v>56753.047836483704</v>
      </c>
      <c r="Q313" s="109">
        <v>1</v>
      </c>
      <c r="R313" s="143">
        <f t="shared" si="102"/>
        <v>56753.047836483704</v>
      </c>
      <c r="S313" s="111">
        <v>0.13</v>
      </c>
      <c r="T313" s="139">
        <f t="shared" si="103"/>
        <v>64130.944055226581</v>
      </c>
      <c r="U313" s="113"/>
      <c r="V313" s="147">
        <f t="shared" si="104"/>
        <v>64130.944055226581</v>
      </c>
      <c r="W313" s="413"/>
      <c r="X313" s="412"/>
      <c r="Y313" s="116"/>
      <c r="Z313" s="116" t="s">
        <v>115</v>
      </c>
      <c r="AA313" s="116"/>
      <c r="AB313" s="116"/>
      <c r="AC313" s="117"/>
      <c r="AD313" s="296"/>
      <c r="AE313" s="124" t="str">
        <f t="shared" si="86"/>
        <v/>
      </c>
      <c r="AF313" s="125" t="str">
        <f t="shared" si="87"/>
        <v/>
      </c>
      <c r="AG313" s="125">
        <f t="shared" ca="1" si="88"/>
        <v>7168.0761084809337</v>
      </c>
      <c r="AH313" s="125" t="str">
        <f t="shared" si="89"/>
        <v/>
      </c>
      <c r="AI313" s="125" t="str">
        <f t="shared" si="90"/>
        <v/>
      </c>
      <c r="AJ313" s="126" t="str">
        <f t="shared" si="91"/>
        <v/>
      </c>
      <c r="AK313" s="342">
        <f t="shared" ca="1" si="85"/>
        <v>7168.0761084809337</v>
      </c>
      <c r="AL313" s="290"/>
      <c r="AM313" s="124" t="str">
        <f t="shared" si="92"/>
        <v/>
      </c>
      <c r="AN313" s="125" t="str">
        <f t="shared" si="93"/>
        <v/>
      </c>
      <c r="AO313" s="125">
        <f t="shared" ca="1" si="94"/>
        <v>64130.944055226588</v>
      </c>
      <c r="AP313" s="125" t="str">
        <f t="shared" si="94"/>
        <v/>
      </c>
      <c r="AQ313" s="125" t="str">
        <f t="shared" si="95"/>
        <v/>
      </c>
      <c r="AR313" s="125" t="str">
        <f t="shared" si="96"/>
        <v/>
      </c>
      <c r="AS313" s="131">
        <f t="shared" ca="1" si="97"/>
        <v>64130.944055226588</v>
      </c>
      <c r="AT313" s="290"/>
    </row>
    <row r="314" spans="1:46" x14ac:dyDescent="0.35">
      <c r="A314" s="290"/>
      <c r="B314" s="102" t="s">
        <v>917</v>
      </c>
      <c r="C314" s="444" t="e">
        <v>#N/A</v>
      </c>
      <c r="D314" s="103" t="s">
        <v>901</v>
      </c>
      <c r="E314" s="103"/>
      <c r="F314" s="103"/>
      <c r="G314" s="103" t="s">
        <v>119</v>
      </c>
      <c r="H314" s="427">
        <v>225</v>
      </c>
      <c r="I314" s="103"/>
      <c r="J314" s="116" t="s">
        <v>1110</v>
      </c>
      <c r="K314" s="104"/>
      <c r="L314" s="415">
        <v>83.691100000000006</v>
      </c>
      <c r="M314" s="138" t="str">
        <f t="shared" si="98"/>
        <v/>
      </c>
      <c r="N314" s="139">
        <f t="shared" si="99"/>
        <v>0</v>
      </c>
      <c r="O314" s="140">
        <f t="shared" si="100"/>
        <v>626.02776475949361</v>
      </c>
      <c r="P314" s="337">
        <f t="shared" si="101"/>
        <v>52392.952263263258</v>
      </c>
      <c r="Q314" s="109">
        <v>1</v>
      </c>
      <c r="R314" s="143">
        <f t="shared" si="102"/>
        <v>52392.952263263258</v>
      </c>
      <c r="S314" s="111">
        <v>0.13</v>
      </c>
      <c r="T314" s="139">
        <f t="shared" si="103"/>
        <v>59204.036057487479</v>
      </c>
      <c r="U314" s="113"/>
      <c r="V314" s="147">
        <f t="shared" si="104"/>
        <v>59204.036057487479</v>
      </c>
      <c r="W314" s="413"/>
      <c r="X314" s="412"/>
      <c r="Y314" s="116"/>
      <c r="Z314" s="116" t="s">
        <v>115</v>
      </c>
      <c r="AA314" s="116"/>
      <c r="AB314" s="116"/>
      <c r="AC314" s="117"/>
      <c r="AD314" s="296"/>
      <c r="AE314" s="124" t="str">
        <f t="shared" si="86"/>
        <v/>
      </c>
      <c r="AF314" s="125" t="str">
        <f t="shared" si="87"/>
        <v/>
      </c>
      <c r="AG314" s="125">
        <f t="shared" ca="1" si="88"/>
        <v>7168.0761084809337</v>
      </c>
      <c r="AH314" s="125" t="str">
        <f t="shared" si="89"/>
        <v/>
      </c>
      <c r="AI314" s="125" t="str">
        <f t="shared" si="90"/>
        <v/>
      </c>
      <c r="AJ314" s="126" t="str">
        <f t="shared" si="91"/>
        <v/>
      </c>
      <c r="AK314" s="342">
        <f t="shared" ca="1" si="85"/>
        <v>7168.0761084809337</v>
      </c>
      <c r="AL314" s="290"/>
      <c r="AM314" s="124" t="str">
        <f t="shared" si="92"/>
        <v/>
      </c>
      <c r="AN314" s="125" t="str">
        <f t="shared" si="93"/>
        <v/>
      </c>
      <c r="AO314" s="125">
        <f t="shared" ca="1" si="94"/>
        <v>59204.036057487479</v>
      </c>
      <c r="AP314" s="125" t="str">
        <f t="shared" si="94"/>
        <v/>
      </c>
      <c r="AQ314" s="125" t="str">
        <f t="shared" si="95"/>
        <v/>
      </c>
      <c r="AR314" s="125" t="str">
        <f t="shared" si="96"/>
        <v/>
      </c>
      <c r="AS314" s="131">
        <f t="shared" ca="1" si="97"/>
        <v>59204.036057487479</v>
      </c>
      <c r="AT314" s="290"/>
    </row>
    <row r="315" spans="1:46" x14ac:dyDescent="0.35">
      <c r="A315" s="290"/>
      <c r="B315" s="102" t="s">
        <v>918</v>
      </c>
      <c r="C315" s="444" t="e">
        <v>#N/A</v>
      </c>
      <c r="D315" s="103" t="s">
        <v>901</v>
      </c>
      <c r="E315" s="103"/>
      <c r="F315" s="103"/>
      <c r="G315" s="103" t="s">
        <v>119</v>
      </c>
      <c r="H315" s="427">
        <v>225</v>
      </c>
      <c r="I315" s="103"/>
      <c r="J315" s="116" t="s">
        <v>1110</v>
      </c>
      <c r="K315" s="104"/>
      <c r="L315" s="415">
        <v>82.630700000000004</v>
      </c>
      <c r="M315" s="138" t="str">
        <f t="shared" si="98"/>
        <v/>
      </c>
      <c r="N315" s="139">
        <f t="shared" si="99"/>
        <v>0</v>
      </c>
      <c r="O315" s="140">
        <f t="shared" si="100"/>
        <v>626.02776475949361</v>
      </c>
      <c r="P315" s="337">
        <f t="shared" si="101"/>
        <v>51729.112421512291</v>
      </c>
      <c r="Q315" s="109">
        <v>1</v>
      </c>
      <c r="R315" s="143">
        <f t="shared" si="102"/>
        <v>51729.112421512291</v>
      </c>
      <c r="S315" s="111">
        <v>0.13</v>
      </c>
      <c r="T315" s="139">
        <f t="shared" si="103"/>
        <v>58453.897036308881</v>
      </c>
      <c r="U315" s="113"/>
      <c r="V315" s="147">
        <f t="shared" si="104"/>
        <v>58453.897036308881</v>
      </c>
      <c r="W315" s="413"/>
      <c r="X315" s="412"/>
      <c r="Y315" s="116"/>
      <c r="Z315" s="116" t="s">
        <v>115</v>
      </c>
      <c r="AA315" s="116"/>
      <c r="AB315" s="116"/>
      <c r="AC315" s="117"/>
      <c r="AD315" s="296"/>
      <c r="AE315" s="124" t="str">
        <f t="shared" si="86"/>
        <v/>
      </c>
      <c r="AF315" s="125" t="str">
        <f t="shared" si="87"/>
        <v/>
      </c>
      <c r="AG315" s="125">
        <f t="shared" ca="1" si="88"/>
        <v>7168.0761084809337</v>
      </c>
      <c r="AH315" s="125" t="str">
        <f t="shared" si="89"/>
        <v/>
      </c>
      <c r="AI315" s="125" t="str">
        <f t="shared" si="90"/>
        <v/>
      </c>
      <c r="AJ315" s="126" t="str">
        <f t="shared" si="91"/>
        <v/>
      </c>
      <c r="AK315" s="342">
        <f t="shared" ca="1" si="85"/>
        <v>7168.0761084809337</v>
      </c>
      <c r="AL315" s="290"/>
      <c r="AM315" s="124" t="str">
        <f t="shared" si="92"/>
        <v/>
      </c>
      <c r="AN315" s="125" t="str">
        <f t="shared" si="93"/>
        <v/>
      </c>
      <c r="AO315" s="125">
        <f t="shared" ca="1" si="94"/>
        <v>58453.897036308874</v>
      </c>
      <c r="AP315" s="125" t="str">
        <f t="shared" si="94"/>
        <v/>
      </c>
      <c r="AQ315" s="125" t="str">
        <f t="shared" si="95"/>
        <v/>
      </c>
      <c r="AR315" s="125" t="str">
        <f t="shared" si="96"/>
        <v/>
      </c>
      <c r="AS315" s="131">
        <f t="shared" ca="1" si="97"/>
        <v>58453.897036308874</v>
      </c>
      <c r="AT315" s="290"/>
    </row>
    <row r="316" spans="1:46" x14ac:dyDescent="0.35">
      <c r="A316" s="290"/>
      <c r="B316" s="102" t="s">
        <v>919</v>
      </c>
      <c r="C316" s="444" t="e">
        <v>#N/A</v>
      </c>
      <c r="D316" s="103" t="s">
        <v>901</v>
      </c>
      <c r="E316" s="103"/>
      <c r="F316" s="103"/>
      <c r="G316" s="103" t="s">
        <v>119</v>
      </c>
      <c r="H316" s="427">
        <v>225</v>
      </c>
      <c r="I316" s="103"/>
      <c r="J316" s="116" t="s">
        <v>1110</v>
      </c>
      <c r="K316" s="104"/>
      <c r="L316" s="415">
        <v>63.136400000000002</v>
      </c>
      <c r="M316" s="138" t="str">
        <f t="shared" si="98"/>
        <v/>
      </c>
      <c r="N316" s="139">
        <f t="shared" si="99"/>
        <v>0</v>
      </c>
      <c r="O316" s="140">
        <f t="shared" si="100"/>
        <v>626.02776475949361</v>
      </c>
      <c r="P316" s="337">
        <f t="shared" si="101"/>
        <v>39525.139366961295</v>
      </c>
      <c r="Q316" s="109">
        <v>1</v>
      </c>
      <c r="R316" s="143">
        <f t="shared" si="102"/>
        <v>39525.139366961295</v>
      </c>
      <c r="S316" s="111">
        <v>0.13</v>
      </c>
      <c r="T316" s="139">
        <f t="shared" si="103"/>
        <v>44663.407484666262</v>
      </c>
      <c r="U316" s="113"/>
      <c r="V316" s="147">
        <f t="shared" si="104"/>
        <v>44663.407484666262</v>
      </c>
      <c r="W316" s="413"/>
      <c r="X316" s="412"/>
      <c r="Y316" s="116"/>
      <c r="Z316" s="116" t="s">
        <v>115</v>
      </c>
      <c r="AA316" s="116"/>
      <c r="AB316" s="116"/>
      <c r="AC316" s="117"/>
      <c r="AD316" s="296"/>
      <c r="AE316" s="124" t="str">
        <f t="shared" si="86"/>
        <v/>
      </c>
      <c r="AF316" s="125" t="str">
        <f t="shared" si="87"/>
        <v/>
      </c>
      <c r="AG316" s="125">
        <f t="shared" ca="1" si="88"/>
        <v>7168.0761084809337</v>
      </c>
      <c r="AH316" s="125" t="str">
        <f t="shared" si="89"/>
        <v/>
      </c>
      <c r="AI316" s="125" t="str">
        <f t="shared" si="90"/>
        <v/>
      </c>
      <c r="AJ316" s="126" t="str">
        <f t="shared" si="91"/>
        <v/>
      </c>
      <c r="AK316" s="342">
        <f t="shared" ca="1" si="85"/>
        <v>7168.0761084809337</v>
      </c>
      <c r="AL316" s="290"/>
      <c r="AM316" s="124" t="str">
        <f t="shared" si="92"/>
        <v/>
      </c>
      <c r="AN316" s="125" t="str">
        <f t="shared" si="93"/>
        <v/>
      </c>
      <c r="AO316" s="125">
        <f t="shared" ca="1" si="94"/>
        <v>44663.407484666262</v>
      </c>
      <c r="AP316" s="125" t="str">
        <f t="shared" si="94"/>
        <v/>
      </c>
      <c r="AQ316" s="125" t="str">
        <f t="shared" si="95"/>
        <v/>
      </c>
      <c r="AR316" s="125" t="str">
        <f t="shared" si="96"/>
        <v/>
      </c>
      <c r="AS316" s="131">
        <f t="shared" ca="1" si="97"/>
        <v>44663.407484666262</v>
      </c>
      <c r="AT316" s="290"/>
    </row>
    <row r="317" spans="1:46" x14ac:dyDescent="0.35">
      <c r="A317" s="290"/>
      <c r="B317" s="102" t="s">
        <v>920</v>
      </c>
      <c r="C317" s="444" t="e">
        <v>#N/A</v>
      </c>
      <c r="D317" s="103" t="s">
        <v>901</v>
      </c>
      <c r="E317" s="103"/>
      <c r="F317" s="103"/>
      <c r="G317" s="103" t="s">
        <v>2284</v>
      </c>
      <c r="H317" s="427">
        <v>225</v>
      </c>
      <c r="I317" s="103"/>
      <c r="J317" s="116" t="s">
        <v>2337</v>
      </c>
      <c r="K317" s="104"/>
      <c r="L317" s="415">
        <v>81.762</v>
      </c>
      <c r="M317" s="138" t="str">
        <f t="shared" si="98"/>
        <v/>
      </c>
      <c r="N317" s="139">
        <f t="shared" si="99"/>
        <v>0</v>
      </c>
      <c r="O317" s="140">
        <f t="shared" si="100"/>
        <v>626.02776475949361</v>
      </c>
      <c r="P317" s="337">
        <f t="shared" si="101"/>
        <v>51185.282102265715</v>
      </c>
      <c r="Q317" s="109">
        <v>1</v>
      </c>
      <c r="R317" s="143">
        <f t="shared" si="102"/>
        <v>51185.282102265715</v>
      </c>
      <c r="S317" s="111">
        <v>0.13</v>
      </c>
      <c r="T317" s="139">
        <f t="shared" si="103"/>
        <v>57839.368775560251</v>
      </c>
      <c r="U317" s="113"/>
      <c r="V317" s="147">
        <f t="shared" si="104"/>
        <v>57839.368775560251</v>
      </c>
      <c r="W317" s="413"/>
      <c r="X317" s="412"/>
      <c r="Y317" s="116"/>
      <c r="Z317" s="116" t="s">
        <v>115</v>
      </c>
      <c r="AA317" s="116"/>
      <c r="AB317" s="116"/>
      <c r="AC317" s="117"/>
      <c r="AD317" s="296"/>
      <c r="AE317" s="124" t="str">
        <f t="shared" si="86"/>
        <v/>
      </c>
      <c r="AF317" s="125" t="str">
        <f t="shared" si="87"/>
        <v/>
      </c>
      <c r="AG317" s="125">
        <f t="shared" ca="1" si="88"/>
        <v>7168.0761084809337</v>
      </c>
      <c r="AH317" s="125" t="str">
        <f t="shared" si="89"/>
        <v/>
      </c>
      <c r="AI317" s="125" t="str">
        <f t="shared" si="90"/>
        <v/>
      </c>
      <c r="AJ317" s="126" t="str">
        <f t="shared" si="91"/>
        <v/>
      </c>
      <c r="AK317" s="342">
        <f t="shared" ca="1" si="85"/>
        <v>7168.0761084809337</v>
      </c>
      <c r="AL317" s="290"/>
      <c r="AM317" s="124" t="str">
        <f t="shared" si="92"/>
        <v/>
      </c>
      <c r="AN317" s="125" t="str">
        <f t="shared" si="93"/>
        <v/>
      </c>
      <c r="AO317" s="125">
        <f t="shared" ca="1" si="94"/>
        <v>57839.368775560259</v>
      </c>
      <c r="AP317" s="125" t="str">
        <f t="shared" si="94"/>
        <v/>
      </c>
      <c r="AQ317" s="125" t="str">
        <f t="shared" si="95"/>
        <v/>
      </c>
      <c r="AR317" s="125" t="str">
        <f t="shared" si="96"/>
        <v/>
      </c>
      <c r="AS317" s="131">
        <f t="shared" ca="1" si="97"/>
        <v>57839.368775560259</v>
      </c>
      <c r="AT317" s="290"/>
    </row>
    <row r="318" spans="1:46" x14ac:dyDescent="0.35">
      <c r="A318" s="290"/>
      <c r="B318" s="102" t="s">
        <v>921</v>
      </c>
      <c r="C318" s="444" t="e">
        <v>#N/A</v>
      </c>
      <c r="D318" s="103" t="s">
        <v>901</v>
      </c>
      <c r="E318" s="103"/>
      <c r="F318" s="103"/>
      <c r="G318" s="103" t="s">
        <v>2284</v>
      </c>
      <c r="H318" s="427">
        <v>225</v>
      </c>
      <c r="I318" s="103"/>
      <c r="J318" s="116" t="s">
        <v>2337</v>
      </c>
      <c r="K318" s="104"/>
      <c r="L318" s="415">
        <v>84.570999999999998</v>
      </c>
      <c r="M318" s="138" t="str">
        <f t="shared" si="98"/>
        <v/>
      </c>
      <c r="N318" s="139">
        <f t="shared" si="99"/>
        <v>0</v>
      </c>
      <c r="O318" s="140">
        <f t="shared" si="100"/>
        <v>626.02776475949361</v>
      </c>
      <c r="P318" s="337">
        <f t="shared" si="101"/>
        <v>52943.794093475131</v>
      </c>
      <c r="Q318" s="109">
        <v>1</v>
      </c>
      <c r="R318" s="143">
        <f t="shared" si="102"/>
        <v>52943.794093475131</v>
      </c>
      <c r="S318" s="111">
        <v>0.13</v>
      </c>
      <c r="T318" s="139">
        <f t="shared" si="103"/>
        <v>59826.487325626891</v>
      </c>
      <c r="U318" s="113"/>
      <c r="V318" s="147">
        <f t="shared" si="104"/>
        <v>59826.487325626891</v>
      </c>
      <c r="W318" s="413"/>
      <c r="X318" s="412"/>
      <c r="Y318" s="116"/>
      <c r="Z318" s="116" t="s">
        <v>115</v>
      </c>
      <c r="AA318" s="116"/>
      <c r="AB318" s="116"/>
      <c r="AC318" s="117"/>
      <c r="AD318" s="296"/>
      <c r="AE318" s="124" t="str">
        <f t="shared" si="86"/>
        <v/>
      </c>
      <c r="AF318" s="125" t="str">
        <f t="shared" si="87"/>
        <v/>
      </c>
      <c r="AG318" s="125">
        <f t="shared" ca="1" si="88"/>
        <v>7168.0761084809337</v>
      </c>
      <c r="AH318" s="125" t="str">
        <f t="shared" si="89"/>
        <v/>
      </c>
      <c r="AI318" s="125" t="str">
        <f t="shared" si="90"/>
        <v/>
      </c>
      <c r="AJ318" s="126" t="str">
        <f t="shared" si="91"/>
        <v/>
      </c>
      <c r="AK318" s="342">
        <f t="shared" ca="1" si="85"/>
        <v>7168.0761084809337</v>
      </c>
      <c r="AL318" s="290"/>
      <c r="AM318" s="124" t="str">
        <f t="shared" si="92"/>
        <v/>
      </c>
      <c r="AN318" s="125" t="str">
        <f t="shared" si="93"/>
        <v/>
      </c>
      <c r="AO318" s="125">
        <f t="shared" ca="1" si="94"/>
        <v>59826.487325626891</v>
      </c>
      <c r="AP318" s="125" t="str">
        <f t="shared" si="94"/>
        <v/>
      </c>
      <c r="AQ318" s="125" t="str">
        <f t="shared" si="95"/>
        <v/>
      </c>
      <c r="AR318" s="125" t="str">
        <f t="shared" si="96"/>
        <v/>
      </c>
      <c r="AS318" s="131">
        <f t="shared" ca="1" si="97"/>
        <v>59826.487325626891</v>
      </c>
      <c r="AT318" s="290"/>
    </row>
    <row r="319" spans="1:46" x14ac:dyDescent="0.35">
      <c r="A319" s="290"/>
      <c r="B319" s="102" t="s">
        <v>922</v>
      </c>
      <c r="C319" s="444" t="e">
        <v>#N/A</v>
      </c>
      <c r="D319" s="103" t="s">
        <v>901</v>
      </c>
      <c r="E319" s="103"/>
      <c r="F319" s="103"/>
      <c r="G319" s="103" t="s">
        <v>2284</v>
      </c>
      <c r="H319" s="427">
        <v>225</v>
      </c>
      <c r="I319" s="103"/>
      <c r="J319" s="116" t="s">
        <v>2337</v>
      </c>
      <c r="K319" s="104"/>
      <c r="L319" s="415">
        <v>104.057</v>
      </c>
      <c r="M319" s="138" t="str">
        <f t="shared" si="98"/>
        <v/>
      </c>
      <c r="N319" s="139">
        <f t="shared" si="99"/>
        <v>0</v>
      </c>
      <c r="O319" s="140">
        <f t="shared" si="100"/>
        <v>626.02776475949361</v>
      </c>
      <c r="P319" s="337">
        <f t="shared" si="101"/>
        <v>65142.571117578627</v>
      </c>
      <c r="Q319" s="109">
        <v>1</v>
      </c>
      <c r="R319" s="143">
        <f t="shared" si="102"/>
        <v>65142.571117578627</v>
      </c>
      <c r="S319" s="111">
        <v>0.13</v>
      </c>
      <c r="T319" s="139">
        <f t="shared" si="103"/>
        <v>73611.105362863847</v>
      </c>
      <c r="U319" s="113"/>
      <c r="V319" s="147">
        <f t="shared" si="104"/>
        <v>73611.105362863847</v>
      </c>
      <c r="W319" s="413"/>
      <c r="X319" s="412"/>
      <c r="Y319" s="116"/>
      <c r="Z319" s="116" t="s">
        <v>115</v>
      </c>
      <c r="AA319" s="116"/>
      <c r="AB319" s="116"/>
      <c r="AC319" s="117"/>
      <c r="AD319" s="296"/>
      <c r="AE319" s="124" t="str">
        <f t="shared" si="86"/>
        <v/>
      </c>
      <c r="AF319" s="125" t="str">
        <f t="shared" si="87"/>
        <v/>
      </c>
      <c r="AG319" s="125">
        <f t="shared" ca="1" si="88"/>
        <v>7168.0761084809337</v>
      </c>
      <c r="AH319" s="125" t="str">
        <f t="shared" si="89"/>
        <v/>
      </c>
      <c r="AI319" s="125" t="str">
        <f t="shared" si="90"/>
        <v/>
      </c>
      <c r="AJ319" s="126" t="str">
        <f t="shared" si="91"/>
        <v/>
      </c>
      <c r="AK319" s="342">
        <f t="shared" ca="1" si="85"/>
        <v>7168.0761084809337</v>
      </c>
      <c r="AL319" s="290"/>
      <c r="AM319" s="124" t="str">
        <f t="shared" si="92"/>
        <v/>
      </c>
      <c r="AN319" s="125" t="str">
        <f t="shared" si="93"/>
        <v/>
      </c>
      <c r="AO319" s="125">
        <f t="shared" ca="1" si="94"/>
        <v>73611.105362863847</v>
      </c>
      <c r="AP319" s="125" t="str">
        <f t="shared" si="94"/>
        <v/>
      </c>
      <c r="AQ319" s="125" t="str">
        <f t="shared" si="95"/>
        <v/>
      </c>
      <c r="AR319" s="125" t="str">
        <f t="shared" si="96"/>
        <v/>
      </c>
      <c r="AS319" s="131">
        <f t="shared" ca="1" si="97"/>
        <v>73611.105362863847</v>
      </c>
      <c r="AT319" s="290"/>
    </row>
    <row r="320" spans="1:46" x14ac:dyDescent="0.35">
      <c r="A320" s="290"/>
      <c r="B320" s="102" t="s">
        <v>923</v>
      </c>
      <c r="C320" s="444" t="e">
        <v>#N/A</v>
      </c>
      <c r="D320" s="103" t="s">
        <v>901</v>
      </c>
      <c r="E320" s="103"/>
      <c r="F320" s="103"/>
      <c r="G320" s="103" t="s">
        <v>2284</v>
      </c>
      <c r="H320" s="427">
        <v>225</v>
      </c>
      <c r="I320" s="103"/>
      <c r="J320" s="116" t="s">
        <v>2337</v>
      </c>
      <c r="K320" s="104"/>
      <c r="L320" s="415">
        <v>81.682699999999997</v>
      </c>
      <c r="M320" s="138" t="str">
        <f t="shared" si="98"/>
        <v/>
      </c>
      <c r="N320" s="139">
        <f t="shared" si="99"/>
        <v>0</v>
      </c>
      <c r="O320" s="140">
        <f t="shared" si="100"/>
        <v>626.02776475949361</v>
      </c>
      <c r="P320" s="337">
        <f t="shared" si="101"/>
        <v>51135.638100520286</v>
      </c>
      <c r="Q320" s="109">
        <v>1</v>
      </c>
      <c r="R320" s="143">
        <f t="shared" si="102"/>
        <v>51135.638100520286</v>
      </c>
      <c r="S320" s="111">
        <v>0.13</v>
      </c>
      <c r="T320" s="139">
        <f t="shared" si="103"/>
        <v>57783.271053587916</v>
      </c>
      <c r="U320" s="113"/>
      <c r="V320" s="147">
        <f t="shared" si="104"/>
        <v>57783.271053587916</v>
      </c>
      <c r="W320" s="413"/>
      <c r="X320" s="412"/>
      <c r="Y320" s="116"/>
      <c r="Z320" s="116" t="s">
        <v>115</v>
      </c>
      <c r="AA320" s="116"/>
      <c r="AB320" s="116"/>
      <c r="AC320" s="117"/>
      <c r="AD320" s="296"/>
      <c r="AE320" s="124" t="str">
        <f t="shared" si="86"/>
        <v/>
      </c>
      <c r="AF320" s="125" t="str">
        <f t="shared" si="87"/>
        <v/>
      </c>
      <c r="AG320" s="125">
        <f t="shared" ca="1" si="88"/>
        <v>7168.0761084809337</v>
      </c>
      <c r="AH320" s="125" t="str">
        <f t="shared" si="89"/>
        <v/>
      </c>
      <c r="AI320" s="125" t="str">
        <f t="shared" si="90"/>
        <v/>
      </c>
      <c r="AJ320" s="126" t="str">
        <f t="shared" si="91"/>
        <v/>
      </c>
      <c r="AK320" s="342">
        <f t="shared" ca="1" si="85"/>
        <v>7168.0761084809337</v>
      </c>
      <c r="AL320" s="290"/>
      <c r="AM320" s="124" t="str">
        <f t="shared" si="92"/>
        <v/>
      </c>
      <c r="AN320" s="125" t="str">
        <f t="shared" si="93"/>
        <v/>
      </c>
      <c r="AO320" s="125">
        <f t="shared" ca="1" si="94"/>
        <v>57783.271053587909</v>
      </c>
      <c r="AP320" s="125" t="str">
        <f t="shared" si="94"/>
        <v/>
      </c>
      <c r="AQ320" s="125" t="str">
        <f t="shared" si="95"/>
        <v/>
      </c>
      <c r="AR320" s="125" t="str">
        <f t="shared" si="96"/>
        <v/>
      </c>
      <c r="AS320" s="131">
        <f t="shared" ca="1" si="97"/>
        <v>57783.271053587909</v>
      </c>
      <c r="AT320" s="290"/>
    </row>
    <row r="321" spans="1:46" x14ac:dyDescent="0.35">
      <c r="A321" s="290"/>
      <c r="B321" s="102" t="s">
        <v>1963</v>
      </c>
      <c r="C321" s="444" t="e">
        <v>#N/A</v>
      </c>
      <c r="D321" s="103" t="s">
        <v>901</v>
      </c>
      <c r="E321" s="103"/>
      <c r="F321" s="103"/>
      <c r="G321" s="103" t="s">
        <v>119</v>
      </c>
      <c r="H321" s="427">
        <v>300</v>
      </c>
      <c r="I321" s="103"/>
      <c r="J321" s="116" t="s">
        <v>1112</v>
      </c>
      <c r="K321" s="104"/>
      <c r="L321" s="415">
        <v>9.8934899999999999</v>
      </c>
      <c r="M321" s="138" t="str">
        <f t="shared" si="98"/>
        <v/>
      </c>
      <c r="N321" s="139">
        <f t="shared" si="99"/>
        <v>0</v>
      </c>
      <c r="O321" s="140">
        <f t="shared" si="100"/>
        <v>761.42718187341757</v>
      </c>
      <c r="P321" s="337">
        <f t="shared" si="101"/>
        <v>7533.172209592838</v>
      </c>
      <c r="Q321" s="109">
        <v>1</v>
      </c>
      <c r="R321" s="143">
        <f t="shared" si="102"/>
        <v>7533.172209592838</v>
      </c>
      <c r="S321" s="111">
        <v>0.13</v>
      </c>
      <c r="T321" s="139">
        <f t="shared" si="103"/>
        <v>8512.4845968399059</v>
      </c>
      <c r="U321" s="113"/>
      <c r="V321" s="147">
        <f t="shared" si="104"/>
        <v>8512.4845968399059</v>
      </c>
      <c r="W321" s="413"/>
      <c r="X321" s="412"/>
      <c r="Y321" s="116"/>
      <c r="Z321" s="116" t="s">
        <v>115</v>
      </c>
      <c r="AA321" s="116"/>
      <c r="AB321" s="116"/>
      <c r="AC321" s="117"/>
      <c r="AD321" s="296"/>
      <c r="AE321" s="124" t="str">
        <f t="shared" si="86"/>
        <v/>
      </c>
      <c r="AF321" s="125" t="str">
        <f t="shared" si="87"/>
        <v/>
      </c>
      <c r="AG321" s="125">
        <f t="shared" ca="1" si="88"/>
        <v>7168.0761084809337</v>
      </c>
      <c r="AH321" s="125" t="str">
        <f t="shared" si="89"/>
        <v/>
      </c>
      <c r="AI321" s="125" t="str">
        <f t="shared" si="90"/>
        <v/>
      </c>
      <c r="AJ321" s="126" t="str">
        <f t="shared" si="91"/>
        <v/>
      </c>
      <c r="AK321" s="342">
        <f t="shared" ca="1" si="85"/>
        <v>7168.0761084809337</v>
      </c>
      <c r="AL321" s="290"/>
      <c r="AM321" s="124" t="str">
        <f t="shared" si="92"/>
        <v/>
      </c>
      <c r="AN321" s="125" t="str">
        <f t="shared" si="93"/>
        <v/>
      </c>
      <c r="AO321" s="125">
        <f t="shared" ca="1" si="94"/>
        <v>8512.4845968399059</v>
      </c>
      <c r="AP321" s="125" t="str">
        <f t="shared" si="94"/>
        <v/>
      </c>
      <c r="AQ321" s="125" t="str">
        <f t="shared" si="95"/>
        <v/>
      </c>
      <c r="AR321" s="125" t="str">
        <f t="shared" si="96"/>
        <v/>
      </c>
      <c r="AS321" s="131">
        <f t="shared" ca="1" si="97"/>
        <v>8512.4845968399059</v>
      </c>
      <c r="AT321" s="290"/>
    </row>
    <row r="322" spans="1:46" x14ac:dyDescent="0.35">
      <c r="A322" s="290"/>
      <c r="B322" s="102" t="s">
        <v>1964</v>
      </c>
      <c r="C322" s="444" t="e">
        <v>#N/A</v>
      </c>
      <c r="D322" s="103" t="s">
        <v>901</v>
      </c>
      <c r="E322" s="103"/>
      <c r="F322" s="103"/>
      <c r="G322" s="103" t="s">
        <v>119</v>
      </c>
      <c r="H322" s="427">
        <v>300</v>
      </c>
      <c r="I322" s="103"/>
      <c r="J322" s="116" t="s">
        <v>1112</v>
      </c>
      <c r="K322" s="104"/>
      <c r="L322" s="415">
        <v>71.404899999999998</v>
      </c>
      <c r="M322" s="138" t="str">
        <f t="shared" si="98"/>
        <v/>
      </c>
      <c r="N322" s="139">
        <f t="shared" si="99"/>
        <v>0</v>
      </c>
      <c r="O322" s="140">
        <f t="shared" si="100"/>
        <v>761.42718187341757</v>
      </c>
      <c r="P322" s="337">
        <f t="shared" si="101"/>
        <v>54369.631778953189</v>
      </c>
      <c r="Q322" s="109">
        <v>1</v>
      </c>
      <c r="R322" s="143">
        <f t="shared" si="102"/>
        <v>54369.631778953189</v>
      </c>
      <c r="S322" s="111">
        <v>0.13</v>
      </c>
      <c r="T322" s="139">
        <f t="shared" si="103"/>
        <v>61437.6839102171</v>
      </c>
      <c r="U322" s="113"/>
      <c r="V322" s="147">
        <f t="shared" si="104"/>
        <v>61437.6839102171</v>
      </c>
      <c r="W322" s="413"/>
      <c r="X322" s="412"/>
      <c r="Y322" s="116"/>
      <c r="Z322" s="116" t="s">
        <v>115</v>
      </c>
      <c r="AA322" s="116"/>
      <c r="AB322" s="116"/>
      <c r="AC322" s="117"/>
      <c r="AD322" s="296"/>
      <c r="AE322" s="124" t="str">
        <f t="shared" si="86"/>
        <v/>
      </c>
      <c r="AF322" s="125" t="str">
        <f t="shared" si="87"/>
        <v/>
      </c>
      <c r="AG322" s="125">
        <f t="shared" ca="1" si="88"/>
        <v>7168.0761084809337</v>
      </c>
      <c r="AH322" s="125" t="str">
        <f t="shared" si="89"/>
        <v/>
      </c>
      <c r="AI322" s="125" t="str">
        <f t="shared" si="90"/>
        <v/>
      </c>
      <c r="AJ322" s="126" t="str">
        <f t="shared" si="91"/>
        <v/>
      </c>
      <c r="AK322" s="342">
        <f t="shared" ca="1" si="85"/>
        <v>7168.0761084809337</v>
      </c>
      <c r="AL322" s="290"/>
      <c r="AM322" s="124" t="str">
        <f t="shared" si="92"/>
        <v/>
      </c>
      <c r="AN322" s="125" t="str">
        <f t="shared" si="93"/>
        <v/>
      </c>
      <c r="AO322" s="125">
        <f t="shared" ca="1" si="94"/>
        <v>61437.683910217107</v>
      </c>
      <c r="AP322" s="125" t="str">
        <f t="shared" si="94"/>
        <v/>
      </c>
      <c r="AQ322" s="125" t="str">
        <f t="shared" si="95"/>
        <v/>
      </c>
      <c r="AR322" s="125" t="str">
        <f t="shared" si="96"/>
        <v/>
      </c>
      <c r="AS322" s="131">
        <f t="shared" ca="1" si="97"/>
        <v>61437.683910217107</v>
      </c>
      <c r="AT322" s="290"/>
    </row>
    <row r="323" spans="1:46" x14ac:dyDescent="0.35">
      <c r="A323" s="290"/>
      <c r="B323" s="102" t="s">
        <v>1965</v>
      </c>
      <c r="C323" s="444" t="e">
        <v>#N/A</v>
      </c>
      <c r="D323" s="103" t="s">
        <v>901</v>
      </c>
      <c r="E323" s="103"/>
      <c r="F323" s="103"/>
      <c r="G323" s="103" t="s">
        <v>119</v>
      </c>
      <c r="H323" s="427">
        <v>300</v>
      </c>
      <c r="I323" s="103"/>
      <c r="J323" s="116" t="s">
        <v>1112</v>
      </c>
      <c r="K323" s="104"/>
      <c r="L323" s="415">
        <v>84.574799999999996</v>
      </c>
      <c r="M323" s="138" t="str">
        <f t="shared" si="98"/>
        <v/>
      </c>
      <c r="N323" s="139">
        <f t="shared" si="99"/>
        <v>0</v>
      </c>
      <c r="O323" s="140">
        <f t="shared" si="100"/>
        <v>761.42718187341757</v>
      </c>
      <c r="P323" s="337">
        <f t="shared" si="101"/>
        <v>64397.551621507911</v>
      </c>
      <c r="Q323" s="109">
        <v>1</v>
      </c>
      <c r="R323" s="143">
        <f t="shared" si="102"/>
        <v>64397.551621507911</v>
      </c>
      <c r="S323" s="111">
        <v>0.13</v>
      </c>
      <c r="T323" s="139">
        <f t="shared" si="103"/>
        <v>72769.233332303935</v>
      </c>
      <c r="U323" s="113"/>
      <c r="V323" s="147">
        <f t="shared" si="104"/>
        <v>72769.233332303935</v>
      </c>
      <c r="W323" s="413"/>
      <c r="X323" s="412"/>
      <c r="Y323" s="116"/>
      <c r="Z323" s="116" t="s">
        <v>115</v>
      </c>
      <c r="AA323" s="116"/>
      <c r="AB323" s="116"/>
      <c r="AC323" s="117"/>
      <c r="AD323" s="296"/>
      <c r="AE323" s="124" t="str">
        <f t="shared" si="86"/>
        <v/>
      </c>
      <c r="AF323" s="125" t="str">
        <f t="shared" si="87"/>
        <v/>
      </c>
      <c r="AG323" s="125">
        <f t="shared" ca="1" si="88"/>
        <v>7168.0761084809337</v>
      </c>
      <c r="AH323" s="125" t="str">
        <f t="shared" si="89"/>
        <v/>
      </c>
      <c r="AI323" s="125" t="str">
        <f t="shared" si="90"/>
        <v/>
      </c>
      <c r="AJ323" s="126" t="str">
        <f t="shared" si="91"/>
        <v/>
      </c>
      <c r="AK323" s="342">
        <f t="shared" ca="1" si="85"/>
        <v>7168.0761084809337</v>
      </c>
      <c r="AL323" s="290"/>
      <c r="AM323" s="124" t="str">
        <f t="shared" si="92"/>
        <v/>
      </c>
      <c r="AN323" s="125" t="str">
        <f t="shared" si="93"/>
        <v/>
      </c>
      <c r="AO323" s="125">
        <f t="shared" ca="1" si="94"/>
        <v>72769.233332303935</v>
      </c>
      <c r="AP323" s="125" t="str">
        <f t="shared" si="94"/>
        <v/>
      </c>
      <c r="AQ323" s="125" t="str">
        <f t="shared" si="95"/>
        <v/>
      </c>
      <c r="AR323" s="125" t="str">
        <f t="shared" si="96"/>
        <v/>
      </c>
      <c r="AS323" s="131">
        <f t="shared" ca="1" si="97"/>
        <v>72769.233332303935</v>
      </c>
      <c r="AT323" s="290"/>
    </row>
    <row r="324" spans="1:46" x14ac:dyDescent="0.35">
      <c r="A324" s="290"/>
      <c r="B324" s="102" t="s">
        <v>1966</v>
      </c>
      <c r="C324" s="444" t="e">
        <v>#N/A</v>
      </c>
      <c r="D324" s="103" t="s">
        <v>901</v>
      </c>
      <c r="E324" s="103"/>
      <c r="F324" s="103"/>
      <c r="G324" s="103" t="s">
        <v>2284</v>
      </c>
      <c r="H324" s="427">
        <v>225</v>
      </c>
      <c r="I324" s="103"/>
      <c r="J324" s="116" t="s">
        <v>2337</v>
      </c>
      <c r="K324" s="104"/>
      <c r="L324" s="415">
        <v>63.7684</v>
      </c>
      <c r="M324" s="138" t="str">
        <f t="shared" si="98"/>
        <v/>
      </c>
      <c r="N324" s="139">
        <f t="shared" si="99"/>
        <v>0</v>
      </c>
      <c r="O324" s="140">
        <f t="shared" si="100"/>
        <v>626.02776475949361</v>
      </c>
      <c r="P324" s="337">
        <f t="shared" si="101"/>
        <v>39920.788914289289</v>
      </c>
      <c r="Q324" s="109">
        <v>1</v>
      </c>
      <c r="R324" s="143">
        <f t="shared" si="102"/>
        <v>39920.788914289289</v>
      </c>
      <c r="S324" s="111">
        <v>0.13</v>
      </c>
      <c r="T324" s="139">
        <f t="shared" si="103"/>
        <v>45110.491473146889</v>
      </c>
      <c r="U324" s="113"/>
      <c r="V324" s="147">
        <f t="shared" si="104"/>
        <v>45110.491473146889</v>
      </c>
      <c r="W324" s="413"/>
      <c r="X324" s="412"/>
      <c r="Y324" s="116"/>
      <c r="Z324" s="116" t="s">
        <v>115</v>
      </c>
      <c r="AA324" s="116"/>
      <c r="AB324" s="116"/>
      <c r="AC324" s="117"/>
      <c r="AD324" s="296"/>
      <c r="AE324" s="124" t="str">
        <f t="shared" si="86"/>
        <v/>
      </c>
      <c r="AF324" s="125" t="str">
        <f t="shared" si="87"/>
        <v/>
      </c>
      <c r="AG324" s="125">
        <f t="shared" ca="1" si="88"/>
        <v>7168.0761084809337</v>
      </c>
      <c r="AH324" s="125" t="str">
        <f t="shared" si="89"/>
        <v/>
      </c>
      <c r="AI324" s="125" t="str">
        <f t="shared" si="90"/>
        <v/>
      </c>
      <c r="AJ324" s="126" t="str">
        <f t="shared" si="91"/>
        <v/>
      </c>
      <c r="AK324" s="342">
        <f t="shared" ca="1" si="85"/>
        <v>7168.0761084809337</v>
      </c>
      <c r="AL324" s="290"/>
      <c r="AM324" s="124" t="str">
        <f t="shared" si="92"/>
        <v/>
      </c>
      <c r="AN324" s="125" t="str">
        <f t="shared" si="93"/>
        <v/>
      </c>
      <c r="AO324" s="125">
        <f t="shared" ca="1" si="94"/>
        <v>45110.491473146889</v>
      </c>
      <c r="AP324" s="125" t="str">
        <f t="shared" si="94"/>
        <v/>
      </c>
      <c r="AQ324" s="125" t="str">
        <f t="shared" si="95"/>
        <v/>
      </c>
      <c r="AR324" s="125" t="str">
        <f t="shared" si="96"/>
        <v/>
      </c>
      <c r="AS324" s="131">
        <f t="shared" ca="1" si="97"/>
        <v>45110.491473146889</v>
      </c>
      <c r="AT324" s="290"/>
    </row>
    <row r="325" spans="1:46" x14ac:dyDescent="0.35">
      <c r="A325" s="290"/>
      <c r="B325" s="102" t="s">
        <v>1967</v>
      </c>
      <c r="C325" s="444" t="e">
        <v>#N/A</v>
      </c>
      <c r="D325" s="103" t="s">
        <v>901</v>
      </c>
      <c r="E325" s="103"/>
      <c r="F325" s="103"/>
      <c r="G325" s="103" t="s">
        <v>2284</v>
      </c>
      <c r="H325" s="427">
        <v>225</v>
      </c>
      <c r="I325" s="103"/>
      <c r="J325" s="116" t="s">
        <v>2337</v>
      </c>
      <c r="K325" s="104"/>
      <c r="L325" s="415">
        <v>103.877</v>
      </c>
      <c r="M325" s="138" t="str">
        <f t="shared" si="98"/>
        <v/>
      </c>
      <c r="N325" s="139">
        <f t="shared" si="99"/>
        <v>0</v>
      </c>
      <c r="O325" s="140">
        <f t="shared" si="100"/>
        <v>626.02776475949361</v>
      </c>
      <c r="P325" s="337">
        <f t="shared" si="101"/>
        <v>65029.886119921917</v>
      </c>
      <c r="Q325" s="109">
        <v>1</v>
      </c>
      <c r="R325" s="143">
        <f t="shared" si="102"/>
        <v>65029.886119921917</v>
      </c>
      <c r="S325" s="111">
        <v>0.13</v>
      </c>
      <c r="T325" s="139">
        <f t="shared" si="103"/>
        <v>73483.771315511753</v>
      </c>
      <c r="U325" s="113"/>
      <c r="V325" s="147">
        <f t="shared" si="104"/>
        <v>73483.771315511753</v>
      </c>
      <c r="W325" s="413"/>
      <c r="X325" s="412"/>
      <c r="Y325" s="116"/>
      <c r="Z325" s="116" t="s">
        <v>115</v>
      </c>
      <c r="AA325" s="116"/>
      <c r="AB325" s="116"/>
      <c r="AC325" s="117"/>
      <c r="AD325" s="296"/>
      <c r="AE325" s="124" t="str">
        <f t="shared" si="86"/>
        <v/>
      </c>
      <c r="AF325" s="125" t="str">
        <f t="shared" si="87"/>
        <v/>
      </c>
      <c r="AG325" s="125">
        <f t="shared" ca="1" si="88"/>
        <v>7168.0761084809337</v>
      </c>
      <c r="AH325" s="125" t="str">
        <f t="shared" si="89"/>
        <v/>
      </c>
      <c r="AI325" s="125" t="str">
        <f t="shared" si="90"/>
        <v/>
      </c>
      <c r="AJ325" s="126" t="str">
        <f t="shared" si="91"/>
        <v/>
      </c>
      <c r="AK325" s="342">
        <f t="shared" ca="1" si="85"/>
        <v>7168.0761084809337</v>
      </c>
      <c r="AL325" s="290"/>
      <c r="AM325" s="124" t="str">
        <f t="shared" si="92"/>
        <v/>
      </c>
      <c r="AN325" s="125" t="str">
        <f t="shared" si="93"/>
        <v/>
      </c>
      <c r="AO325" s="125">
        <f t="shared" ca="1" si="94"/>
        <v>73483.771315511753</v>
      </c>
      <c r="AP325" s="125" t="str">
        <f t="shared" si="94"/>
        <v/>
      </c>
      <c r="AQ325" s="125" t="str">
        <f t="shared" si="95"/>
        <v/>
      </c>
      <c r="AR325" s="125" t="str">
        <f t="shared" si="96"/>
        <v/>
      </c>
      <c r="AS325" s="131">
        <f t="shared" ca="1" si="97"/>
        <v>73483.771315511753</v>
      </c>
      <c r="AT325" s="290"/>
    </row>
    <row r="326" spans="1:46" x14ac:dyDescent="0.35">
      <c r="A326" s="290"/>
      <c r="B326" s="102" t="s">
        <v>1968</v>
      </c>
      <c r="C326" s="444" t="e">
        <v>#N/A</v>
      </c>
      <c r="D326" s="103" t="s">
        <v>901</v>
      </c>
      <c r="E326" s="103"/>
      <c r="F326" s="103"/>
      <c r="G326" s="103" t="s">
        <v>119</v>
      </c>
      <c r="H326" s="427">
        <v>225</v>
      </c>
      <c r="I326" s="103"/>
      <c r="J326" s="116" t="s">
        <v>1110</v>
      </c>
      <c r="K326" s="104"/>
      <c r="L326" s="415">
        <v>18.314</v>
      </c>
      <c r="M326" s="138" t="str">
        <f t="shared" si="98"/>
        <v/>
      </c>
      <c r="N326" s="139">
        <f t="shared" si="99"/>
        <v>0</v>
      </c>
      <c r="O326" s="140">
        <f t="shared" si="100"/>
        <v>626.02776475949361</v>
      </c>
      <c r="P326" s="337">
        <f t="shared" si="101"/>
        <v>11465.072483805367</v>
      </c>
      <c r="Q326" s="109">
        <v>1</v>
      </c>
      <c r="R326" s="143">
        <f t="shared" si="102"/>
        <v>11465.072483805367</v>
      </c>
      <c r="S326" s="111">
        <v>0.13</v>
      </c>
      <c r="T326" s="139">
        <f t="shared" si="103"/>
        <v>12955.531906700064</v>
      </c>
      <c r="U326" s="113"/>
      <c r="V326" s="147">
        <f t="shared" si="104"/>
        <v>12955.531906700064</v>
      </c>
      <c r="W326" s="413"/>
      <c r="X326" s="412"/>
      <c r="Y326" s="116"/>
      <c r="Z326" s="116" t="s">
        <v>115</v>
      </c>
      <c r="AA326" s="116"/>
      <c r="AB326" s="116"/>
      <c r="AC326" s="117"/>
      <c r="AD326" s="296"/>
      <c r="AE326" s="124" t="str">
        <f t="shared" si="86"/>
        <v/>
      </c>
      <c r="AF326" s="125" t="str">
        <f t="shared" si="87"/>
        <v/>
      </c>
      <c r="AG326" s="125">
        <f t="shared" ca="1" si="88"/>
        <v>7168.0761084809337</v>
      </c>
      <c r="AH326" s="125" t="str">
        <f t="shared" si="89"/>
        <v/>
      </c>
      <c r="AI326" s="125" t="str">
        <f t="shared" si="90"/>
        <v/>
      </c>
      <c r="AJ326" s="126" t="str">
        <f t="shared" si="91"/>
        <v/>
      </c>
      <c r="AK326" s="342">
        <f t="shared" ca="1" si="85"/>
        <v>7168.0761084809337</v>
      </c>
      <c r="AL326" s="290"/>
      <c r="AM326" s="124" t="str">
        <f t="shared" si="92"/>
        <v/>
      </c>
      <c r="AN326" s="125" t="str">
        <f t="shared" si="93"/>
        <v/>
      </c>
      <c r="AO326" s="125">
        <f t="shared" ca="1" si="94"/>
        <v>12955.531906700064</v>
      </c>
      <c r="AP326" s="125" t="str">
        <f t="shared" si="94"/>
        <v/>
      </c>
      <c r="AQ326" s="125" t="str">
        <f t="shared" si="95"/>
        <v/>
      </c>
      <c r="AR326" s="125" t="str">
        <f t="shared" si="96"/>
        <v/>
      </c>
      <c r="AS326" s="131">
        <f t="shared" ca="1" si="97"/>
        <v>12955.531906700064</v>
      </c>
      <c r="AT326" s="290"/>
    </row>
    <row r="327" spans="1:46" x14ac:dyDescent="0.35">
      <c r="A327" s="290"/>
      <c r="B327" s="102" t="s">
        <v>1969</v>
      </c>
      <c r="C327" s="444" t="e">
        <v>#N/A</v>
      </c>
      <c r="D327" s="103" t="s">
        <v>901</v>
      </c>
      <c r="E327" s="103"/>
      <c r="F327" s="103"/>
      <c r="G327" s="103" t="s">
        <v>119</v>
      </c>
      <c r="H327" s="427">
        <v>225</v>
      </c>
      <c r="I327" s="103"/>
      <c r="J327" s="116" t="s">
        <v>1110</v>
      </c>
      <c r="K327" s="104"/>
      <c r="L327" s="415">
        <v>55.496600000000001</v>
      </c>
      <c r="M327" s="138" t="str">
        <f t="shared" si="98"/>
        <v/>
      </c>
      <c r="N327" s="139">
        <f t="shared" si="99"/>
        <v>0</v>
      </c>
      <c r="O327" s="140">
        <f t="shared" si="100"/>
        <v>626.02776475949361</v>
      </c>
      <c r="P327" s="337">
        <f t="shared" si="101"/>
        <v>34742.412449751711</v>
      </c>
      <c r="Q327" s="109">
        <v>1</v>
      </c>
      <c r="R327" s="143">
        <f t="shared" si="102"/>
        <v>34742.412449751711</v>
      </c>
      <c r="S327" s="111">
        <v>0.13</v>
      </c>
      <c r="T327" s="139">
        <f t="shared" si="103"/>
        <v>39258.926068219429</v>
      </c>
      <c r="U327" s="113"/>
      <c r="V327" s="147">
        <f t="shared" si="104"/>
        <v>39258.926068219429</v>
      </c>
      <c r="W327" s="413"/>
      <c r="X327" s="412"/>
      <c r="Y327" s="116"/>
      <c r="Z327" s="116" t="s">
        <v>115</v>
      </c>
      <c r="AA327" s="116"/>
      <c r="AB327" s="116"/>
      <c r="AC327" s="117"/>
      <c r="AD327" s="296"/>
      <c r="AE327" s="124" t="str">
        <f t="shared" si="86"/>
        <v/>
      </c>
      <c r="AF327" s="125" t="str">
        <f t="shared" si="87"/>
        <v/>
      </c>
      <c r="AG327" s="125">
        <f t="shared" ca="1" si="88"/>
        <v>7168.0761084809337</v>
      </c>
      <c r="AH327" s="125" t="str">
        <f t="shared" si="89"/>
        <v/>
      </c>
      <c r="AI327" s="125" t="str">
        <f t="shared" si="90"/>
        <v/>
      </c>
      <c r="AJ327" s="126" t="str">
        <f t="shared" si="91"/>
        <v/>
      </c>
      <c r="AK327" s="342">
        <f t="shared" ref="AK327:AK503" ca="1" si="105">SUM(AE327:AJ327)</f>
        <v>7168.0761084809337</v>
      </c>
      <c r="AL327" s="290"/>
      <c r="AM327" s="124" t="str">
        <f t="shared" si="92"/>
        <v/>
      </c>
      <c r="AN327" s="125" t="str">
        <f t="shared" si="93"/>
        <v/>
      </c>
      <c r="AO327" s="125">
        <f t="shared" ca="1" si="94"/>
        <v>39258.926068219429</v>
      </c>
      <c r="AP327" s="125" t="str">
        <f t="shared" si="94"/>
        <v/>
      </c>
      <c r="AQ327" s="125" t="str">
        <f t="shared" si="95"/>
        <v/>
      </c>
      <c r="AR327" s="125" t="str">
        <f t="shared" si="96"/>
        <v/>
      </c>
      <c r="AS327" s="131">
        <f t="shared" ca="1" si="97"/>
        <v>39258.926068219429</v>
      </c>
      <c r="AT327" s="290"/>
    </row>
    <row r="328" spans="1:46" x14ac:dyDescent="0.35">
      <c r="A328" s="290"/>
      <c r="B328" s="102" t="s">
        <v>1970</v>
      </c>
      <c r="C328" s="444" t="e">
        <v>#N/A</v>
      </c>
      <c r="D328" s="103" t="s">
        <v>901</v>
      </c>
      <c r="E328" s="103"/>
      <c r="F328" s="103"/>
      <c r="G328" s="103" t="s">
        <v>119</v>
      </c>
      <c r="H328" s="427">
        <v>225</v>
      </c>
      <c r="I328" s="103"/>
      <c r="J328" s="116" t="s">
        <v>1110</v>
      </c>
      <c r="K328" s="104"/>
      <c r="L328" s="415">
        <v>65.398899999999998</v>
      </c>
      <c r="M328" s="138" t="str">
        <f t="shared" si="98"/>
        <v/>
      </c>
      <c r="N328" s="139">
        <f t="shared" si="99"/>
        <v>0</v>
      </c>
      <c r="O328" s="140">
        <f t="shared" si="100"/>
        <v>626.02776475949361</v>
      </c>
      <c r="P328" s="337">
        <f t="shared" si="101"/>
        <v>40941.527184729646</v>
      </c>
      <c r="Q328" s="109">
        <v>1</v>
      </c>
      <c r="R328" s="143">
        <f t="shared" si="102"/>
        <v>40941.527184729646</v>
      </c>
      <c r="S328" s="111">
        <v>0.13</v>
      </c>
      <c r="T328" s="139">
        <f t="shared" si="103"/>
        <v>46263.925718744496</v>
      </c>
      <c r="U328" s="113"/>
      <c r="V328" s="147">
        <f t="shared" si="104"/>
        <v>46263.925718744496</v>
      </c>
      <c r="W328" s="413"/>
      <c r="X328" s="412"/>
      <c r="Y328" s="116"/>
      <c r="Z328" s="116" t="s">
        <v>115</v>
      </c>
      <c r="AA328" s="116"/>
      <c r="AB328" s="116"/>
      <c r="AC328" s="117"/>
      <c r="AD328" s="296"/>
      <c r="AE328" s="124" t="str">
        <f t="shared" ref="AE328:AE504" si="106">IF(X328="","",AE$8)</f>
        <v/>
      </c>
      <c r="AF328" s="125" t="str">
        <f t="shared" ref="AF328:AF504" si="107">IF(Y328="","",AF$8)</f>
        <v/>
      </c>
      <c r="AG328" s="125">
        <f t="shared" ref="AG328:AG504" ca="1" si="108">IF(Z328="","",AG$8)</f>
        <v>7168.0761084809337</v>
      </c>
      <c r="AH328" s="125" t="str">
        <f t="shared" ref="AH328:AI504" si="109">IF(AA328="","",AH$8)</f>
        <v/>
      </c>
      <c r="AI328" s="125" t="str">
        <f t="shared" si="109"/>
        <v/>
      </c>
      <c r="AJ328" s="126" t="str">
        <f t="shared" ref="AJ328:AJ391" si="110">IF(AC328="","",AJ$8)</f>
        <v/>
      </c>
      <c r="AK328" s="342">
        <f t="shared" ca="1" si="105"/>
        <v>7168.0761084809337</v>
      </c>
      <c r="AL328" s="290"/>
      <c r="AM328" s="124" t="str">
        <f t="shared" ref="AM328:AM504" si="111">IF(X328="","",IFERROR(X328*$V328,$V328/$AK328*AE328))</f>
        <v/>
      </c>
      <c r="AN328" s="125" t="str">
        <f t="shared" ref="AN328:AN504" si="112">IF(Y328="","",IFERROR(Y328*$V328,$V328/$AK328*AF328))</f>
        <v/>
      </c>
      <c r="AO328" s="125">
        <f t="shared" ref="AO328:AP504" ca="1" si="113">IF(Z328="","",IFERROR(Z328*$V328,$V328/$AK328*AG328))</f>
        <v>46263.925718744496</v>
      </c>
      <c r="AP328" s="125" t="str">
        <f t="shared" si="113"/>
        <v/>
      </c>
      <c r="AQ328" s="125" t="str">
        <f t="shared" ref="AQ328:AQ504" si="114">IF(AB328="","",IFERROR(AB328*$V328,$V328/$AK328*AI328))</f>
        <v/>
      </c>
      <c r="AR328" s="125" t="str">
        <f t="shared" ref="AR328:AR504" si="115">IF(AC328="","",IFERROR(AC328*$V328,$V328/$AK328*AJ328))</f>
        <v/>
      </c>
      <c r="AS328" s="131">
        <f t="shared" ref="AS328:AS504" ca="1" si="116">SUM(AM328:AR328)</f>
        <v>46263.925718744496</v>
      </c>
      <c r="AT328" s="290"/>
    </row>
    <row r="329" spans="1:46" x14ac:dyDescent="0.35">
      <c r="A329" s="290"/>
      <c r="B329" s="102" t="s">
        <v>1971</v>
      </c>
      <c r="C329" s="444" t="e">
        <v>#N/A</v>
      </c>
      <c r="D329" s="103" t="s">
        <v>901</v>
      </c>
      <c r="E329" s="103"/>
      <c r="F329" s="103"/>
      <c r="G329" s="103" t="s">
        <v>119</v>
      </c>
      <c r="H329" s="427">
        <v>225</v>
      </c>
      <c r="I329" s="103"/>
      <c r="J329" s="116" t="s">
        <v>1110</v>
      </c>
      <c r="K329" s="104"/>
      <c r="L329" s="415">
        <v>83.498599999999996</v>
      </c>
      <c r="M329" s="138" t="str">
        <f t="shared" ref="M329:M385" si="117">IFERROR(VLOOKUP(I329,UR_N2,3,FALSE),"")</f>
        <v/>
      </c>
      <c r="N329" s="139">
        <f t="shared" ref="N329:N505" si="118">IFERROR(M329*K329,0)</f>
        <v>0</v>
      </c>
      <c r="O329" s="140">
        <f t="shared" si="100"/>
        <v>626.02776475949361</v>
      </c>
      <c r="P329" s="337">
        <f t="shared" si="101"/>
        <v>52272.441918547047</v>
      </c>
      <c r="Q329" s="109">
        <v>1</v>
      </c>
      <c r="R329" s="143">
        <f t="shared" si="102"/>
        <v>52272.441918547047</v>
      </c>
      <c r="S329" s="111">
        <v>0.13</v>
      </c>
      <c r="T329" s="139">
        <f t="shared" si="103"/>
        <v>59067.859367958161</v>
      </c>
      <c r="U329" s="113"/>
      <c r="V329" s="147">
        <f t="shared" si="104"/>
        <v>59067.859367958161</v>
      </c>
      <c r="W329" s="413"/>
      <c r="X329" s="412"/>
      <c r="Y329" s="116"/>
      <c r="Z329" s="116" t="s">
        <v>115</v>
      </c>
      <c r="AA329" s="116"/>
      <c r="AB329" s="116"/>
      <c r="AC329" s="117"/>
      <c r="AD329" s="296"/>
      <c r="AE329" s="124" t="str">
        <f t="shared" si="106"/>
        <v/>
      </c>
      <c r="AF329" s="125" t="str">
        <f t="shared" si="107"/>
        <v/>
      </c>
      <c r="AG329" s="125">
        <f t="shared" ca="1" si="108"/>
        <v>7168.0761084809337</v>
      </c>
      <c r="AH329" s="125" t="str">
        <f t="shared" si="109"/>
        <v/>
      </c>
      <c r="AI329" s="125" t="str">
        <f t="shared" si="109"/>
        <v/>
      </c>
      <c r="AJ329" s="126" t="str">
        <f t="shared" si="110"/>
        <v/>
      </c>
      <c r="AK329" s="342">
        <f t="shared" ca="1" si="105"/>
        <v>7168.0761084809337</v>
      </c>
      <c r="AL329" s="290"/>
      <c r="AM329" s="124" t="str">
        <f t="shared" si="111"/>
        <v/>
      </c>
      <c r="AN329" s="125" t="str">
        <f t="shared" si="112"/>
        <v/>
      </c>
      <c r="AO329" s="125">
        <f t="shared" ca="1" si="113"/>
        <v>59067.859367958168</v>
      </c>
      <c r="AP329" s="125" t="str">
        <f t="shared" si="113"/>
        <v/>
      </c>
      <c r="AQ329" s="125" t="str">
        <f t="shared" si="114"/>
        <v/>
      </c>
      <c r="AR329" s="125" t="str">
        <f t="shared" si="115"/>
        <v/>
      </c>
      <c r="AS329" s="131">
        <f t="shared" ca="1" si="116"/>
        <v>59067.859367958168</v>
      </c>
      <c r="AT329" s="290"/>
    </row>
    <row r="330" spans="1:46" x14ac:dyDescent="0.35">
      <c r="A330" s="290"/>
      <c r="B330" s="102" t="s">
        <v>1972</v>
      </c>
      <c r="C330" s="444" t="e">
        <v>#N/A</v>
      </c>
      <c r="D330" s="103" t="s">
        <v>901</v>
      </c>
      <c r="E330" s="103"/>
      <c r="F330" s="103"/>
      <c r="G330" s="103" t="s">
        <v>119</v>
      </c>
      <c r="H330" s="427">
        <v>225</v>
      </c>
      <c r="I330" s="103"/>
      <c r="J330" s="116" t="s">
        <v>1110</v>
      </c>
      <c r="K330" s="104"/>
      <c r="L330" s="415">
        <v>90.812200000000004</v>
      </c>
      <c r="M330" s="138" t="str">
        <f t="shared" si="117"/>
        <v/>
      </c>
      <c r="N330" s="139">
        <f t="shared" si="118"/>
        <v>0</v>
      </c>
      <c r="O330" s="140">
        <f t="shared" si="100"/>
        <v>626.02776475949361</v>
      </c>
      <c r="P330" s="337">
        <f t="shared" si="101"/>
        <v>56850.958578892089</v>
      </c>
      <c r="Q330" s="109">
        <v>1</v>
      </c>
      <c r="R330" s="143">
        <f t="shared" si="102"/>
        <v>56850.958578892089</v>
      </c>
      <c r="S330" s="111">
        <v>0.13</v>
      </c>
      <c r="T330" s="139">
        <f t="shared" si="103"/>
        <v>64241.583194148057</v>
      </c>
      <c r="U330" s="113"/>
      <c r="V330" s="147">
        <f t="shared" si="104"/>
        <v>64241.583194148057</v>
      </c>
      <c r="W330" s="413"/>
      <c r="X330" s="412"/>
      <c r="Y330" s="116"/>
      <c r="Z330" s="116" t="s">
        <v>115</v>
      </c>
      <c r="AA330" s="116"/>
      <c r="AB330" s="116"/>
      <c r="AC330" s="117"/>
      <c r="AD330" s="296"/>
      <c r="AE330" s="124" t="str">
        <f t="shared" si="106"/>
        <v/>
      </c>
      <c r="AF330" s="125" t="str">
        <f t="shared" si="107"/>
        <v/>
      </c>
      <c r="AG330" s="125">
        <f t="shared" ca="1" si="108"/>
        <v>7168.0761084809337</v>
      </c>
      <c r="AH330" s="125" t="str">
        <f t="shared" si="109"/>
        <v/>
      </c>
      <c r="AI330" s="125" t="str">
        <f t="shared" si="109"/>
        <v/>
      </c>
      <c r="AJ330" s="126" t="str">
        <f t="shared" si="110"/>
        <v/>
      </c>
      <c r="AK330" s="342">
        <f t="shared" ca="1" si="105"/>
        <v>7168.0761084809337</v>
      </c>
      <c r="AL330" s="290"/>
      <c r="AM330" s="124" t="str">
        <f t="shared" si="111"/>
        <v/>
      </c>
      <c r="AN330" s="125" t="str">
        <f t="shared" si="112"/>
        <v/>
      </c>
      <c r="AO330" s="125">
        <f t="shared" ca="1" si="113"/>
        <v>64241.583194148057</v>
      </c>
      <c r="AP330" s="125" t="str">
        <f t="shared" si="113"/>
        <v/>
      </c>
      <c r="AQ330" s="125" t="str">
        <f t="shared" si="114"/>
        <v/>
      </c>
      <c r="AR330" s="125" t="str">
        <f t="shared" si="115"/>
        <v/>
      </c>
      <c r="AS330" s="131">
        <f t="shared" ca="1" si="116"/>
        <v>64241.583194148057</v>
      </c>
      <c r="AT330" s="290"/>
    </row>
    <row r="331" spans="1:46" x14ac:dyDescent="0.35">
      <c r="A331" s="290"/>
      <c r="B331" s="102" t="s">
        <v>1973</v>
      </c>
      <c r="C331" s="444" t="e">
        <v>#N/A</v>
      </c>
      <c r="D331" s="103" t="s">
        <v>901</v>
      </c>
      <c r="E331" s="103"/>
      <c r="F331" s="103"/>
      <c r="G331" s="103" t="s">
        <v>119</v>
      </c>
      <c r="H331" s="427">
        <v>225</v>
      </c>
      <c r="I331" s="103"/>
      <c r="J331" s="116" t="s">
        <v>1110</v>
      </c>
      <c r="K331" s="104"/>
      <c r="L331" s="415">
        <v>90.427199999999999</v>
      </c>
      <c r="M331" s="138" t="str">
        <f t="shared" si="117"/>
        <v/>
      </c>
      <c r="N331" s="139">
        <f t="shared" si="118"/>
        <v>0</v>
      </c>
      <c r="O331" s="140">
        <f t="shared" si="100"/>
        <v>626.02776475949361</v>
      </c>
      <c r="P331" s="337">
        <f t="shared" si="101"/>
        <v>56609.937889459681</v>
      </c>
      <c r="Q331" s="109">
        <v>1</v>
      </c>
      <c r="R331" s="143">
        <f t="shared" si="102"/>
        <v>56609.937889459681</v>
      </c>
      <c r="S331" s="111">
        <v>0.13</v>
      </c>
      <c r="T331" s="139">
        <f t="shared" si="103"/>
        <v>63969.229815089435</v>
      </c>
      <c r="U331" s="113"/>
      <c r="V331" s="147">
        <f t="shared" si="104"/>
        <v>63969.229815089435</v>
      </c>
      <c r="W331" s="413"/>
      <c r="X331" s="412"/>
      <c r="Y331" s="116"/>
      <c r="Z331" s="116" t="s">
        <v>115</v>
      </c>
      <c r="AA331" s="116"/>
      <c r="AB331" s="116"/>
      <c r="AC331" s="117"/>
      <c r="AD331" s="296"/>
      <c r="AE331" s="124" t="str">
        <f t="shared" si="106"/>
        <v/>
      </c>
      <c r="AF331" s="125" t="str">
        <f t="shared" si="107"/>
        <v/>
      </c>
      <c r="AG331" s="125">
        <f t="shared" ca="1" si="108"/>
        <v>7168.0761084809337</v>
      </c>
      <c r="AH331" s="125" t="str">
        <f t="shared" si="109"/>
        <v/>
      </c>
      <c r="AI331" s="125" t="str">
        <f t="shared" si="109"/>
        <v/>
      </c>
      <c r="AJ331" s="126" t="str">
        <f t="shared" si="110"/>
        <v/>
      </c>
      <c r="AK331" s="342">
        <f t="shared" ca="1" si="105"/>
        <v>7168.0761084809337</v>
      </c>
      <c r="AL331" s="290"/>
      <c r="AM331" s="124" t="str">
        <f t="shared" si="111"/>
        <v/>
      </c>
      <c r="AN331" s="125" t="str">
        <f t="shared" si="112"/>
        <v/>
      </c>
      <c r="AO331" s="125">
        <f t="shared" ca="1" si="113"/>
        <v>63969.229815089435</v>
      </c>
      <c r="AP331" s="125" t="str">
        <f t="shared" si="113"/>
        <v/>
      </c>
      <c r="AQ331" s="125" t="str">
        <f t="shared" si="114"/>
        <v/>
      </c>
      <c r="AR331" s="125" t="str">
        <f t="shared" si="115"/>
        <v/>
      </c>
      <c r="AS331" s="131">
        <f t="shared" ca="1" si="116"/>
        <v>63969.229815089435</v>
      </c>
      <c r="AT331" s="290"/>
    </row>
    <row r="332" spans="1:46" x14ac:dyDescent="0.35">
      <c r="A332" s="290"/>
      <c r="B332" s="102" t="s">
        <v>1974</v>
      </c>
      <c r="C332" s="444" t="e">
        <v>#N/A</v>
      </c>
      <c r="D332" s="103" t="s">
        <v>901</v>
      </c>
      <c r="E332" s="103"/>
      <c r="F332" s="103"/>
      <c r="G332" s="103" t="s">
        <v>119</v>
      </c>
      <c r="H332" s="427">
        <v>300</v>
      </c>
      <c r="I332" s="103"/>
      <c r="J332" s="116" t="s">
        <v>1112</v>
      </c>
      <c r="K332" s="104"/>
      <c r="L332" s="415">
        <v>60.837000000000003</v>
      </c>
      <c r="M332" s="138" t="str">
        <f t="shared" si="117"/>
        <v/>
      </c>
      <c r="N332" s="139">
        <f t="shared" si="118"/>
        <v>0</v>
      </c>
      <c r="O332" s="140">
        <f t="shared" si="100"/>
        <v>761.42718187341757</v>
      </c>
      <c r="P332" s="337">
        <f t="shared" si="101"/>
        <v>46322.945463633107</v>
      </c>
      <c r="Q332" s="109">
        <v>1</v>
      </c>
      <c r="R332" s="143">
        <f t="shared" si="102"/>
        <v>46322.945463633107</v>
      </c>
      <c r="S332" s="111">
        <v>0.13</v>
      </c>
      <c r="T332" s="139">
        <f t="shared" si="103"/>
        <v>52344.928373905408</v>
      </c>
      <c r="U332" s="113"/>
      <c r="V332" s="147">
        <f t="shared" si="104"/>
        <v>52344.928373905408</v>
      </c>
      <c r="W332" s="413"/>
      <c r="X332" s="412"/>
      <c r="Y332" s="116"/>
      <c r="Z332" s="116" t="s">
        <v>115</v>
      </c>
      <c r="AA332" s="116"/>
      <c r="AB332" s="116"/>
      <c r="AC332" s="117"/>
      <c r="AD332" s="296"/>
      <c r="AE332" s="124" t="str">
        <f t="shared" si="106"/>
        <v/>
      </c>
      <c r="AF332" s="125" t="str">
        <f t="shared" si="107"/>
        <v/>
      </c>
      <c r="AG332" s="125">
        <f t="shared" ca="1" si="108"/>
        <v>7168.0761084809337</v>
      </c>
      <c r="AH332" s="125" t="str">
        <f t="shared" si="109"/>
        <v/>
      </c>
      <c r="AI332" s="125" t="str">
        <f t="shared" si="109"/>
        <v/>
      </c>
      <c r="AJ332" s="126" t="str">
        <f t="shared" si="110"/>
        <v/>
      </c>
      <c r="AK332" s="342">
        <f t="shared" ca="1" si="105"/>
        <v>7168.0761084809337</v>
      </c>
      <c r="AL332" s="290"/>
      <c r="AM332" s="124" t="str">
        <f t="shared" si="111"/>
        <v/>
      </c>
      <c r="AN332" s="125" t="str">
        <f t="shared" si="112"/>
        <v/>
      </c>
      <c r="AO332" s="125">
        <f t="shared" ca="1" si="113"/>
        <v>52344.928373905408</v>
      </c>
      <c r="AP332" s="125" t="str">
        <f t="shared" si="113"/>
        <v/>
      </c>
      <c r="AQ332" s="125" t="str">
        <f t="shared" si="114"/>
        <v/>
      </c>
      <c r="AR332" s="125" t="str">
        <f t="shared" si="115"/>
        <v/>
      </c>
      <c r="AS332" s="131">
        <f t="shared" ca="1" si="116"/>
        <v>52344.928373905408</v>
      </c>
      <c r="AT332" s="290"/>
    </row>
    <row r="333" spans="1:46" x14ac:dyDescent="0.35">
      <c r="A333" s="290"/>
      <c r="B333" s="102" t="s">
        <v>1975</v>
      </c>
      <c r="C333" s="444" t="e">
        <v>#N/A</v>
      </c>
      <c r="D333" s="103" t="s">
        <v>901</v>
      </c>
      <c r="E333" s="103"/>
      <c r="F333" s="103"/>
      <c r="G333" s="103" t="s">
        <v>119</v>
      </c>
      <c r="H333" s="427">
        <v>300</v>
      </c>
      <c r="I333" s="103"/>
      <c r="J333" s="116" t="s">
        <v>1112</v>
      </c>
      <c r="K333" s="104"/>
      <c r="L333" s="415">
        <v>92.876300000000001</v>
      </c>
      <c r="M333" s="138" t="str">
        <f t="shared" si="117"/>
        <v/>
      </c>
      <c r="N333" s="139">
        <f t="shared" si="118"/>
        <v>0</v>
      </c>
      <c r="O333" s="140">
        <f t="shared" si="100"/>
        <v>761.42718187341757</v>
      </c>
      <c r="P333" s="337">
        <f t="shared" si="101"/>
        <v>70718.539371830091</v>
      </c>
      <c r="Q333" s="109">
        <v>1</v>
      </c>
      <c r="R333" s="143">
        <f t="shared" si="102"/>
        <v>70718.539371830091</v>
      </c>
      <c r="S333" s="111">
        <v>0.13</v>
      </c>
      <c r="T333" s="139">
        <f t="shared" si="103"/>
        <v>79911.949490168001</v>
      </c>
      <c r="U333" s="113"/>
      <c r="V333" s="147">
        <f t="shared" si="104"/>
        <v>79911.949490168001</v>
      </c>
      <c r="W333" s="413"/>
      <c r="X333" s="412"/>
      <c r="Y333" s="116"/>
      <c r="Z333" s="116" t="s">
        <v>115</v>
      </c>
      <c r="AA333" s="116"/>
      <c r="AB333" s="116"/>
      <c r="AC333" s="117"/>
      <c r="AD333" s="296"/>
      <c r="AE333" s="124" t="str">
        <f t="shared" si="106"/>
        <v/>
      </c>
      <c r="AF333" s="125" t="str">
        <f t="shared" si="107"/>
        <v/>
      </c>
      <c r="AG333" s="125">
        <f t="shared" ca="1" si="108"/>
        <v>7168.0761084809337</v>
      </c>
      <c r="AH333" s="125" t="str">
        <f t="shared" si="109"/>
        <v/>
      </c>
      <c r="AI333" s="125" t="str">
        <f t="shared" si="109"/>
        <v/>
      </c>
      <c r="AJ333" s="126" t="str">
        <f t="shared" si="110"/>
        <v/>
      </c>
      <c r="AK333" s="342">
        <f t="shared" ca="1" si="105"/>
        <v>7168.0761084809337</v>
      </c>
      <c r="AL333" s="290"/>
      <c r="AM333" s="124" t="str">
        <f t="shared" si="111"/>
        <v/>
      </c>
      <c r="AN333" s="125" t="str">
        <f t="shared" si="112"/>
        <v/>
      </c>
      <c r="AO333" s="125">
        <f t="shared" ca="1" si="113"/>
        <v>79911.949490168001</v>
      </c>
      <c r="AP333" s="125" t="str">
        <f t="shared" si="113"/>
        <v/>
      </c>
      <c r="AQ333" s="125" t="str">
        <f t="shared" si="114"/>
        <v/>
      </c>
      <c r="AR333" s="125" t="str">
        <f t="shared" si="115"/>
        <v/>
      </c>
      <c r="AS333" s="131">
        <f t="shared" ca="1" si="116"/>
        <v>79911.949490168001</v>
      </c>
      <c r="AT333" s="290"/>
    </row>
    <row r="334" spans="1:46" x14ac:dyDescent="0.35">
      <c r="A334" s="290"/>
      <c r="B334" s="102" t="s">
        <v>1976</v>
      </c>
      <c r="C334" s="444" t="e">
        <v>#N/A</v>
      </c>
      <c r="D334" s="103" t="s">
        <v>901</v>
      </c>
      <c r="E334" s="103"/>
      <c r="F334" s="103"/>
      <c r="G334" s="103" t="s">
        <v>119</v>
      </c>
      <c r="H334" s="427">
        <v>225</v>
      </c>
      <c r="I334" s="103"/>
      <c r="J334" s="116" t="s">
        <v>1110</v>
      </c>
      <c r="K334" s="104"/>
      <c r="L334" s="415">
        <v>46.416200000000003</v>
      </c>
      <c r="M334" s="138" t="str">
        <f t="shared" si="117"/>
        <v/>
      </c>
      <c r="N334" s="139">
        <f t="shared" si="118"/>
        <v>0</v>
      </c>
      <c r="O334" s="140">
        <f t="shared" si="100"/>
        <v>626.02776475949361</v>
      </c>
      <c r="P334" s="337">
        <f t="shared" si="101"/>
        <v>29057.829934629608</v>
      </c>
      <c r="Q334" s="109">
        <v>1</v>
      </c>
      <c r="R334" s="143">
        <f t="shared" si="102"/>
        <v>29057.829934629608</v>
      </c>
      <c r="S334" s="111">
        <v>0.13</v>
      </c>
      <c r="T334" s="139">
        <f t="shared" si="103"/>
        <v>32835.347826131452</v>
      </c>
      <c r="U334" s="113"/>
      <c r="V334" s="147">
        <f t="shared" si="104"/>
        <v>32835.347826131452</v>
      </c>
      <c r="W334" s="413"/>
      <c r="X334" s="412"/>
      <c r="Y334" s="116"/>
      <c r="Z334" s="116" t="s">
        <v>115</v>
      </c>
      <c r="AA334" s="116"/>
      <c r="AB334" s="116"/>
      <c r="AC334" s="117"/>
      <c r="AD334" s="296"/>
      <c r="AE334" s="124" t="str">
        <f t="shared" si="106"/>
        <v/>
      </c>
      <c r="AF334" s="125" t="str">
        <f t="shared" si="107"/>
        <v/>
      </c>
      <c r="AG334" s="125">
        <f t="shared" ca="1" si="108"/>
        <v>7168.0761084809337</v>
      </c>
      <c r="AH334" s="125" t="str">
        <f t="shared" si="109"/>
        <v/>
      </c>
      <c r="AI334" s="125" t="str">
        <f t="shared" si="109"/>
        <v/>
      </c>
      <c r="AJ334" s="126" t="str">
        <f t="shared" si="110"/>
        <v/>
      </c>
      <c r="AK334" s="342">
        <f t="shared" ca="1" si="105"/>
        <v>7168.0761084809337</v>
      </c>
      <c r="AL334" s="290"/>
      <c r="AM334" s="124" t="str">
        <f t="shared" si="111"/>
        <v/>
      </c>
      <c r="AN334" s="125" t="str">
        <f t="shared" si="112"/>
        <v/>
      </c>
      <c r="AO334" s="125">
        <f t="shared" ca="1" si="113"/>
        <v>32835.347826131452</v>
      </c>
      <c r="AP334" s="125" t="str">
        <f t="shared" si="113"/>
        <v/>
      </c>
      <c r="AQ334" s="125" t="str">
        <f t="shared" si="114"/>
        <v/>
      </c>
      <c r="AR334" s="125" t="str">
        <f t="shared" si="115"/>
        <v/>
      </c>
      <c r="AS334" s="131">
        <f t="shared" ca="1" si="116"/>
        <v>32835.347826131452</v>
      </c>
      <c r="AT334" s="290"/>
    </row>
    <row r="335" spans="1:46" x14ac:dyDescent="0.35">
      <c r="A335" s="290"/>
      <c r="B335" s="102" t="s">
        <v>1977</v>
      </c>
      <c r="C335" s="444" t="e">
        <v>#N/A</v>
      </c>
      <c r="D335" s="103" t="s">
        <v>901</v>
      </c>
      <c r="E335" s="103"/>
      <c r="F335" s="103"/>
      <c r="G335" s="103" t="s">
        <v>119</v>
      </c>
      <c r="H335" s="427">
        <v>225</v>
      </c>
      <c r="I335" s="103"/>
      <c r="J335" s="116" t="s">
        <v>1110</v>
      </c>
      <c r="K335" s="104"/>
      <c r="L335" s="415">
        <v>61.532299999999999</v>
      </c>
      <c r="M335" s="138" t="str">
        <f t="shared" si="117"/>
        <v/>
      </c>
      <c r="N335" s="139">
        <f t="shared" si="118"/>
        <v>0</v>
      </c>
      <c r="O335" s="140">
        <f t="shared" si="100"/>
        <v>626.02776475949361</v>
      </c>
      <c r="P335" s="337">
        <f t="shared" si="101"/>
        <v>38520.928229510588</v>
      </c>
      <c r="Q335" s="109">
        <v>1</v>
      </c>
      <c r="R335" s="143">
        <f t="shared" si="102"/>
        <v>38520.928229510588</v>
      </c>
      <c r="S335" s="111">
        <v>0.13</v>
      </c>
      <c r="T335" s="139">
        <f t="shared" si="103"/>
        <v>43528.648899346961</v>
      </c>
      <c r="U335" s="113"/>
      <c r="V335" s="147">
        <f t="shared" si="104"/>
        <v>43528.648899346961</v>
      </c>
      <c r="W335" s="413"/>
      <c r="X335" s="412"/>
      <c r="Y335" s="116"/>
      <c r="Z335" s="116" t="s">
        <v>115</v>
      </c>
      <c r="AA335" s="116"/>
      <c r="AB335" s="116"/>
      <c r="AC335" s="117"/>
      <c r="AD335" s="296"/>
      <c r="AE335" s="124" t="str">
        <f t="shared" si="106"/>
        <v/>
      </c>
      <c r="AF335" s="125" t="str">
        <f t="shared" si="107"/>
        <v/>
      </c>
      <c r="AG335" s="125">
        <f t="shared" ca="1" si="108"/>
        <v>7168.0761084809337</v>
      </c>
      <c r="AH335" s="125" t="str">
        <f t="shared" si="109"/>
        <v/>
      </c>
      <c r="AI335" s="125" t="str">
        <f t="shared" si="109"/>
        <v/>
      </c>
      <c r="AJ335" s="126" t="str">
        <f t="shared" si="110"/>
        <v/>
      </c>
      <c r="AK335" s="342">
        <f t="shared" ca="1" si="105"/>
        <v>7168.0761084809337</v>
      </c>
      <c r="AL335" s="290"/>
      <c r="AM335" s="124" t="str">
        <f t="shared" si="111"/>
        <v/>
      </c>
      <c r="AN335" s="125" t="str">
        <f t="shared" si="112"/>
        <v/>
      </c>
      <c r="AO335" s="125">
        <f t="shared" ca="1" si="113"/>
        <v>43528.648899346961</v>
      </c>
      <c r="AP335" s="125" t="str">
        <f t="shared" si="113"/>
        <v/>
      </c>
      <c r="AQ335" s="125" t="str">
        <f t="shared" si="114"/>
        <v/>
      </c>
      <c r="AR335" s="125" t="str">
        <f t="shared" si="115"/>
        <v/>
      </c>
      <c r="AS335" s="131">
        <f t="shared" ca="1" si="116"/>
        <v>43528.648899346961</v>
      </c>
      <c r="AT335" s="290"/>
    </row>
    <row r="336" spans="1:46" x14ac:dyDescent="0.35">
      <c r="A336" s="290"/>
      <c r="B336" s="102" t="s">
        <v>1978</v>
      </c>
      <c r="C336" s="444" t="e">
        <v>#N/A</v>
      </c>
      <c r="D336" s="103" t="s">
        <v>901</v>
      </c>
      <c r="E336" s="103"/>
      <c r="F336" s="103"/>
      <c r="G336" s="103" t="s">
        <v>119</v>
      </c>
      <c r="H336" s="427">
        <v>225</v>
      </c>
      <c r="I336" s="103"/>
      <c r="J336" s="116" t="s">
        <v>1110</v>
      </c>
      <c r="K336" s="104"/>
      <c r="L336" s="415">
        <v>72.422499999999999</v>
      </c>
      <c r="M336" s="138" t="str">
        <f t="shared" si="117"/>
        <v/>
      </c>
      <c r="N336" s="139">
        <f t="shared" si="118"/>
        <v>0</v>
      </c>
      <c r="O336" s="140">
        <f t="shared" si="100"/>
        <v>626.02776475949361</v>
      </c>
      <c r="P336" s="337">
        <f t="shared" si="101"/>
        <v>45338.495793294423</v>
      </c>
      <c r="Q336" s="109">
        <v>1</v>
      </c>
      <c r="R336" s="143">
        <f t="shared" si="102"/>
        <v>45338.495793294423</v>
      </c>
      <c r="S336" s="111">
        <v>0.13</v>
      </c>
      <c r="T336" s="139">
        <f t="shared" si="103"/>
        <v>51232.500246422693</v>
      </c>
      <c r="U336" s="113"/>
      <c r="V336" s="147">
        <f t="shared" si="104"/>
        <v>51232.500246422693</v>
      </c>
      <c r="W336" s="413"/>
      <c r="X336" s="412"/>
      <c r="Y336" s="116"/>
      <c r="Z336" s="116" t="s">
        <v>115</v>
      </c>
      <c r="AA336" s="116"/>
      <c r="AB336" s="116"/>
      <c r="AC336" s="117"/>
      <c r="AD336" s="296"/>
      <c r="AE336" s="124" t="str">
        <f t="shared" si="106"/>
        <v/>
      </c>
      <c r="AF336" s="125" t="str">
        <f t="shared" si="107"/>
        <v/>
      </c>
      <c r="AG336" s="125">
        <f t="shared" ca="1" si="108"/>
        <v>7168.0761084809337</v>
      </c>
      <c r="AH336" s="125" t="str">
        <f t="shared" si="109"/>
        <v/>
      </c>
      <c r="AI336" s="125" t="str">
        <f t="shared" si="109"/>
        <v/>
      </c>
      <c r="AJ336" s="126" t="str">
        <f t="shared" si="110"/>
        <v/>
      </c>
      <c r="AK336" s="342">
        <f t="shared" ca="1" si="105"/>
        <v>7168.0761084809337</v>
      </c>
      <c r="AL336" s="290"/>
      <c r="AM336" s="124" t="str">
        <f t="shared" si="111"/>
        <v/>
      </c>
      <c r="AN336" s="125" t="str">
        <f t="shared" si="112"/>
        <v/>
      </c>
      <c r="AO336" s="125">
        <f t="shared" ca="1" si="113"/>
        <v>51232.500246422693</v>
      </c>
      <c r="AP336" s="125" t="str">
        <f t="shared" si="113"/>
        <v/>
      </c>
      <c r="AQ336" s="125" t="str">
        <f t="shared" si="114"/>
        <v/>
      </c>
      <c r="AR336" s="125" t="str">
        <f t="shared" si="115"/>
        <v/>
      </c>
      <c r="AS336" s="131">
        <f t="shared" ca="1" si="116"/>
        <v>51232.500246422693</v>
      </c>
      <c r="AT336" s="290"/>
    </row>
    <row r="337" spans="1:46" x14ac:dyDescent="0.35">
      <c r="A337" s="290"/>
      <c r="B337" s="102" t="s">
        <v>1979</v>
      </c>
      <c r="C337" s="444" t="e">
        <v>#N/A</v>
      </c>
      <c r="D337" s="103" t="s">
        <v>901</v>
      </c>
      <c r="E337" s="103"/>
      <c r="F337" s="103"/>
      <c r="G337" s="103" t="s">
        <v>119</v>
      </c>
      <c r="H337" s="427">
        <v>225</v>
      </c>
      <c r="I337" s="103"/>
      <c r="J337" s="116" t="s">
        <v>1110</v>
      </c>
      <c r="K337" s="104"/>
      <c r="L337" s="415">
        <v>58.583199999999998</v>
      </c>
      <c r="M337" s="138" t="str">
        <f t="shared" si="117"/>
        <v/>
      </c>
      <c r="N337" s="139">
        <f t="shared" si="118"/>
        <v>0</v>
      </c>
      <c r="O337" s="140">
        <f t="shared" si="100"/>
        <v>626.02776475949361</v>
      </c>
      <c r="P337" s="337">
        <f t="shared" si="101"/>
        <v>36674.709748458365</v>
      </c>
      <c r="Q337" s="109">
        <v>1</v>
      </c>
      <c r="R337" s="143">
        <f t="shared" si="102"/>
        <v>36674.709748458365</v>
      </c>
      <c r="S337" s="111">
        <v>0.13</v>
      </c>
      <c r="T337" s="139">
        <f t="shared" si="103"/>
        <v>41442.422015757948</v>
      </c>
      <c r="U337" s="113"/>
      <c r="V337" s="147">
        <f t="shared" si="104"/>
        <v>41442.422015757948</v>
      </c>
      <c r="W337" s="413"/>
      <c r="X337" s="412"/>
      <c r="Y337" s="116"/>
      <c r="Z337" s="116" t="s">
        <v>115</v>
      </c>
      <c r="AA337" s="116"/>
      <c r="AB337" s="116"/>
      <c r="AC337" s="117"/>
      <c r="AD337" s="296"/>
      <c r="AE337" s="124" t="str">
        <f t="shared" si="106"/>
        <v/>
      </c>
      <c r="AF337" s="125" t="str">
        <f t="shared" si="107"/>
        <v/>
      </c>
      <c r="AG337" s="125">
        <f t="shared" ca="1" si="108"/>
        <v>7168.0761084809337</v>
      </c>
      <c r="AH337" s="125" t="str">
        <f t="shared" si="109"/>
        <v/>
      </c>
      <c r="AI337" s="125" t="str">
        <f t="shared" si="109"/>
        <v/>
      </c>
      <c r="AJ337" s="126" t="str">
        <f t="shared" si="110"/>
        <v/>
      </c>
      <c r="AK337" s="342">
        <f t="shared" ca="1" si="105"/>
        <v>7168.0761084809337</v>
      </c>
      <c r="AL337" s="290"/>
      <c r="AM337" s="124" t="str">
        <f t="shared" si="111"/>
        <v/>
      </c>
      <c r="AN337" s="125" t="str">
        <f t="shared" si="112"/>
        <v/>
      </c>
      <c r="AO337" s="125">
        <f t="shared" ca="1" si="113"/>
        <v>41442.422015757948</v>
      </c>
      <c r="AP337" s="125" t="str">
        <f t="shared" si="113"/>
        <v/>
      </c>
      <c r="AQ337" s="125" t="str">
        <f t="shared" si="114"/>
        <v/>
      </c>
      <c r="AR337" s="125" t="str">
        <f t="shared" si="115"/>
        <v/>
      </c>
      <c r="AS337" s="131">
        <f t="shared" ca="1" si="116"/>
        <v>41442.422015757948</v>
      </c>
      <c r="AT337" s="290"/>
    </row>
    <row r="338" spans="1:46" x14ac:dyDescent="0.35">
      <c r="A338" s="290"/>
      <c r="B338" s="102" t="s">
        <v>1980</v>
      </c>
      <c r="C338" s="444" t="e">
        <v>#N/A</v>
      </c>
      <c r="D338" s="103" t="s">
        <v>901</v>
      </c>
      <c r="E338" s="103"/>
      <c r="F338" s="103"/>
      <c r="G338" s="103" t="s">
        <v>119</v>
      </c>
      <c r="H338" s="427">
        <v>225</v>
      </c>
      <c r="I338" s="103"/>
      <c r="J338" s="116" t="s">
        <v>1110</v>
      </c>
      <c r="K338" s="104"/>
      <c r="L338" s="415">
        <v>63.104900000000001</v>
      </c>
      <c r="M338" s="138" t="str">
        <f t="shared" si="117"/>
        <v/>
      </c>
      <c r="N338" s="139">
        <f t="shared" si="118"/>
        <v>0</v>
      </c>
      <c r="O338" s="140">
        <f t="shared" si="100"/>
        <v>626.02776475949361</v>
      </c>
      <c r="P338" s="337">
        <f t="shared" si="101"/>
        <v>39505.419492371366</v>
      </c>
      <c r="Q338" s="109">
        <v>1</v>
      </c>
      <c r="R338" s="143">
        <f t="shared" si="102"/>
        <v>39505.419492371366</v>
      </c>
      <c r="S338" s="111">
        <v>0.13</v>
      </c>
      <c r="T338" s="139">
        <f t="shared" si="103"/>
        <v>44641.124026379643</v>
      </c>
      <c r="U338" s="113"/>
      <c r="V338" s="147">
        <f t="shared" si="104"/>
        <v>44641.124026379643</v>
      </c>
      <c r="W338" s="413"/>
      <c r="X338" s="412"/>
      <c r="Y338" s="116"/>
      <c r="Z338" s="116" t="s">
        <v>115</v>
      </c>
      <c r="AA338" s="116"/>
      <c r="AB338" s="116"/>
      <c r="AC338" s="117"/>
      <c r="AD338" s="296"/>
      <c r="AE338" s="124" t="str">
        <f t="shared" si="106"/>
        <v/>
      </c>
      <c r="AF338" s="125" t="str">
        <f t="shared" si="107"/>
        <v/>
      </c>
      <c r="AG338" s="125">
        <f t="shared" ca="1" si="108"/>
        <v>7168.0761084809337</v>
      </c>
      <c r="AH338" s="125" t="str">
        <f t="shared" si="109"/>
        <v/>
      </c>
      <c r="AI338" s="125" t="str">
        <f t="shared" si="109"/>
        <v/>
      </c>
      <c r="AJ338" s="126" t="str">
        <f t="shared" si="110"/>
        <v/>
      </c>
      <c r="AK338" s="342">
        <f t="shared" ca="1" si="105"/>
        <v>7168.0761084809337</v>
      </c>
      <c r="AL338" s="290"/>
      <c r="AM338" s="124" t="str">
        <f t="shared" si="111"/>
        <v/>
      </c>
      <c r="AN338" s="125" t="str">
        <f t="shared" si="112"/>
        <v/>
      </c>
      <c r="AO338" s="125">
        <f t="shared" ca="1" si="113"/>
        <v>44641.124026379643</v>
      </c>
      <c r="AP338" s="125" t="str">
        <f t="shared" si="113"/>
        <v/>
      </c>
      <c r="AQ338" s="125" t="str">
        <f t="shared" si="114"/>
        <v/>
      </c>
      <c r="AR338" s="125" t="str">
        <f t="shared" si="115"/>
        <v/>
      </c>
      <c r="AS338" s="131">
        <f t="shared" ca="1" si="116"/>
        <v>44641.124026379643</v>
      </c>
      <c r="AT338" s="290"/>
    </row>
    <row r="339" spans="1:46" x14ac:dyDescent="0.35">
      <c r="A339" s="290"/>
      <c r="B339" s="102" t="s">
        <v>924</v>
      </c>
      <c r="C339" s="444" t="e">
        <v>#N/A</v>
      </c>
      <c r="D339" s="103" t="s">
        <v>901</v>
      </c>
      <c r="E339" s="103"/>
      <c r="F339" s="103"/>
      <c r="G339" s="103" t="s">
        <v>119</v>
      </c>
      <c r="H339" s="427">
        <v>225</v>
      </c>
      <c r="I339" s="103"/>
      <c r="J339" s="116" t="s">
        <v>1110</v>
      </c>
      <c r="K339" s="104"/>
      <c r="L339" s="415">
        <v>60.700499999999998</v>
      </c>
      <c r="M339" s="138" t="str">
        <f t="shared" si="117"/>
        <v/>
      </c>
      <c r="N339" s="139">
        <f t="shared" si="118"/>
        <v>0</v>
      </c>
      <c r="O339" s="140">
        <f t="shared" si="100"/>
        <v>626.02776475949361</v>
      </c>
      <c r="P339" s="337">
        <f t="shared" si="101"/>
        <v>38000.198334783643</v>
      </c>
      <c r="Q339" s="109">
        <v>1</v>
      </c>
      <c r="R339" s="143">
        <f t="shared" si="102"/>
        <v>38000.198334783643</v>
      </c>
      <c r="S339" s="111">
        <v>0.13</v>
      </c>
      <c r="T339" s="139">
        <f t="shared" si="103"/>
        <v>42940.224118305516</v>
      </c>
      <c r="U339" s="113"/>
      <c r="V339" s="147">
        <f t="shared" si="104"/>
        <v>42940.224118305516</v>
      </c>
      <c r="W339" s="413"/>
      <c r="X339" s="412"/>
      <c r="Y339" s="116"/>
      <c r="Z339" s="116" t="s">
        <v>115</v>
      </c>
      <c r="AA339" s="116"/>
      <c r="AB339" s="116"/>
      <c r="AC339" s="117"/>
      <c r="AD339" s="296"/>
      <c r="AE339" s="124" t="str">
        <f t="shared" si="106"/>
        <v/>
      </c>
      <c r="AF339" s="125" t="str">
        <f t="shared" si="107"/>
        <v/>
      </c>
      <c r="AG339" s="125">
        <f t="shared" ca="1" si="108"/>
        <v>7168.0761084809337</v>
      </c>
      <c r="AH339" s="125" t="str">
        <f t="shared" si="109"/>
        <v/>
      </c>
      <c r="AI339" s="125" t="str">
        <f t="shared" si="109"/>
        <v/>
      </c>
      <c r="AJ339" s="126" t="str">
        <f t="shared" si="110"/>
        <v/>
      </c>
      <c r="AK339" s="342">
        <f t="shared" ca="1" si="105"/>
        <v>7168.0761084809337</v>
      </c>
      <c r="AL339" s="290"/>
      <c r="AM339" s="124" t="str">
        <f t="shared" si="111"/>
        <v/>
      </c>
      <c r="AN339" s="125" t="str">
        <f t="shared" si="112"/>
        <v/>
      </c>
      <c r="AO339" s="125">
        <f t="shared" ca="1" si="113"/>
        <v>42940.224118305516</v>
      </c>
      <c r="AP339" s="125" t="str">
        <f t="shared" si="113"/>
        <v/>
      </c>
      <c r="AQ339" s="125" t="str">
        <f t="shared" si="114"/>
        <v/>
      </c>
      <c r="AR339" s="125" t="str">
        <f t="shared" si="115"/>
        <v/>
      </c>
      <c r="AS339" s="131">
        <f t="shared" ca="1" si="116"/>
        <v>42940.224118305516</v>
      </c>
      <c r="AT339" s="290"/>
    </row>
    <row r="340" spans="1:46" x14ac:dyDescent="0.35">
      <c r="A340" s="290"/>
      <c r="B340" s="102" t="s">
        <v>925</v>
      </c>
      <c r="C340" s="444" t="e">
        <v>#N/A</v>
      </c>
      <c r="D340" s="103" t="s">
        <v>901</v>
      </c>
      <c r="E340" s="103"/>
      <c r="F340" s="103"/>
      <c r="G340" s="103" t="s">
        <v>119</v>
      </c>
      <c r="H340" s="427">
        <v>225</v>
      </c>
      <c r="I340" s="103"/>
      <c r="J340" s="116" t="s">
        <v>1110</v>
      </c>
      <c r="K340" s="104"/>
      <c r="L340" s="415">
        <v>72.606999999999999</v>
      </c>
      <c r="M340" s="138" t="str">
        <f t="shared" si="117"/>
        <v/>
      </c>
      <c r="N340" s="139">
        <f t="shared" si="118"/>
        <v>0</v>
      </c>
      <c r="O340" s="140">
        <f t="shared" si="100"/>
        <v>626.02776475949361</v>
      </c>
      <c r="P340" s="337">
        <f t="shared" si="101"/>
        <v>45453.997915892549</v>
      </c>
      <c r="Q340" s="109">
        <v>1</v>
      </c>
      <c r="R340" s="143">
        <f t="shared" si="102"/>
        <v>45453.997915892549</v>
      </c>
      <c r="S340" s="111">
        <v>0.13</v>
      </c>
      <c r="T340" s="139">
        <f t="shared" si="103"/>
        <v>51363.017644958578</v>
      </c>
      <c r="U340" s="113"/>
      <c r="V340" s="147">
        <f t="shared" si="104"/>
        <v>51363.017644958578</v>
      </c>
      <c r="W340" s="413"/>
      <c r="X340" s="412"/>
      <c r="Y340" s="116"/>
      <c r="Z340" s="116" t="s">
        <v>115</v>
      </c>
      <c r="AA340" s="116"/>
      <c r="AB340" s="116"/>
      <c r="AC340" s="117"/>
      <c r="AD340" s="296"/>
      <c r="AE340" s="124" t="str">
        <f t="shared" si="106"/>
        <v/>
      </c>
      <c r="AF340" s="125" t="str">
        <f t="shared" si="107"/>
        <v/>
      </c>
      <c r="AG340" s="125">
        <f t="shared" ca="1" si="108"/>
        <v>7168.0761084809337</v>
      </c>
      <c r="AH340" s="125" t="str">
        <f t="shared" si="109"/>
        <v/>
      </c>
      <c r="AI340" s="125" t="str">
        <f t="shared" si="109"/>
        <v/>
      </c>
      <c r="AJ340" s="126" t="str">
        <f t="shared" si="110"/>
        <v/>
      </c>
      <c r="AK340" s="342">
        <f t="shared" ca="1" si="105"/>
        <v>7168.0761084809337</v>
      </c>
      <c r="AL340" s="290"/>
      <c r="AM340" s="124" t="str">
        <f t="shared" si="111"/>
        <v/>
      </c>
      <c r="AN340" s="125" t="str">
        <f t="shared" si="112"/>
        <v/>
      </c>
      <c r="AO340" s="125">
        <f t="shared" ca="1" si="113"/>
        <v>51363.017644958578</v>
      </c>
      <c r="AP340" s="125" t="str">
        <f t="shared" si="113"/>
        <v/>
      </c>
      <c r="AQ340" s="125" t="str">
        <f t="shared" si="114"/>
        <v/>
      </c>
      <c r="AR340" s="125" t="str">
        <f t="shared" si="115"/>
        <v/>
      </c>
      <c r="AS340" s="131">
        <f t="shared" ca="1" si="116"/>
        <v>51363.017644958578</v>
      </c>
      <c r="AT340" s="290"/>
    </row>
    <row r="341" spans="1:46" x14ac:dyDescent="0.35">
      <c r="A341" s="290"/>
      <c r="B341" s="102" t="s">
        <v>1981</v>
      </c>
      <c r="C341" s="444" t="e">
        <v>#N/A</v>
      </c>
      <c r="D341" s="103" t="s">
        <v>901</v>
      </c>
      <c r="E341" s="103"/>
      <c r="F341" s="103"/>
      <c r="G341" s="103" t="s">
        <v>119</v>
      </c>
      <c r="H341" s="427">
        <v>225</v>
      </c>
      <c r="I341" s="103"/>
      <c r="J341" s="116" t="s">
        <v>1110</v>
      </c>
      <c r="K341" s="104"/>
      <c r="L341" s="415">
        <v>49.904299999999999</v>
      </c>
      <c r="M341" s="138" t="str">
        <f t="shared" si="117"/>
        <v/>
      </c>
      <c r="N341" s="139">
        <f t="shared" si="118"/>
        <v>0</v>
      </c>
      <c r="O341" s="140">
        <f t="shared" si="100"/>
        <v>626.02776475949361</v>
      </c>
      <c r="P341" s="337">
        <f t="shared" si="101"/>
        <v>31241.477380887198</v>
      </c>
      <c r="Q341" s="109">
        <v>1</v>
      </c>
      <c r="R341" s="143">
        <f t="shared" si="102"/>
        <v>31241.477380887198</v>
      </c>
      <c r="S341" s="111">
        <v>0.13</v>
      </c>
      <c r="T341" s="139">
        <f t="shared" si="103"/>
        <v>35302.86944040253</v>
      </c>
      <c r="U341" s="113"/>
      <c r="V341" s="147">
        <f t="shared" si="104"/>
        <v>35302.86944040253</v>
      </c>
      <c r="W341" s="413"/>
      <c r="X341" s="412"/>
      <c r="Y341" s="116"/>
      <c r="Z341" s="116" t="s">
        <v>115</v>
      </c>
      <c r="AA341" s="116"/>
      <c r="AB341" s="116"/>
      <c r="AC341" s="117"/>
      <c r="AD341" s="296"/>
      <c r="AE341" s="124" t="str">
        <f t="shared" si="106"/>
        <v/>
      </c>
      <c r="AF341" s="125" t="str">
        <f t="shared" si="107"/>
        <v/>
      </c>
      <c r="AG341" s="125">
        <f t="shared" ca="1" si="108"/>
        <v>7168.0761084809337</v>
      </c>
      <c r="AH341" s="125" t="str">
        <f t="shared" si="109"/>
        <v/>
      </c>
      <c r="AI341" s="125" t="str">
        <f t="shared" si="109"/>
        <v/>
      </c>
      <c r="AJ341" s="126" t="str">
        <f t="shared" si="110"/>
        <v/>
      </c>
      <c r="AK341" s="342">
        <f t="shared" ca="1" si="105"/>
        <v>7168.0761084809337</v>
      </c>
      <c r="AL341" s="290"/>
      <c r="AM341" s="124" t="str">
        <f t="shared" si="111"/>
        <v/>
      </c>
      <c r="AN341" s="125" t="str">
        <f t="shared" si="112"/>
        <v/>
      </c>
      <c r="AO341" s="125">
        <f t="shared" ca="1" si="113"/>
        <v>35302.86944040253</v>
      </c>
      <c r="AP341" s="125" t="str">
        <f t="shared" si="113"/>
        <v/>
      </c>
      <c r="AQ341" s="125" t="str">
        <f t="shared" si="114"/>
        <v/>
      </c>
      <c r="AR341" s="125" t="str">
        <f t="shared" si="115"/>
        <v/>
      </c>
      <c r="AS341" s="131">
        <f t="shared" ca="1" si="116"/>
        <v>35302.86944040253</v>
      </c>
      <c r="AT341" s="290"/>
    </row>
    <row r="342" spans="1:46" x14ac:dyDescent="0.35">
      <c r="A342" s="290"/>
      <c r="B342" s="102" t="s">
        <v>926</v>
      </c>
      <c r="C342" s="444" t="e">
        <v>#N/A</v>
      </c>
      <c r="D342" s="103" t="s">
        <v>901</v>
      </c>
      <c r="E342" s="103"/>
      <c r="F342" s="103"/>
      <c r="G342" s="103" t="s">
        <v>119</v>
      </c>
      <c r="H342" s="427">
        <v>225</v>
      </c>
      <c r="I342" s="103"/>
      <c r="J342" s="116" t="s">
        <v>1110</v>
      </c>
      <c r="K342" s="104"/>
      <c r="L342" s="415">
        <v>42.130800000000001</v>
      </c>
      <c r="M342" s="138" t="str">
        <f t="shared" si="117"/>
        <v/>
      </c>
      <c r="N342" s="139">
        <f t="shared" si="118"/>
        <v>0</v>
      </c>
      <c r="O342" s="140">
        <f t="shared" si="100"/>
        <v>626.02776475949361</v>
      </c>
      <c r="P342" s="337">
        <f t="shared" si="101"/>
        <v>26375.050551529275</v>
      </c>
      <c r="Q342" s="109">
        <v>1</v>
      </c>
      <c r="R342" s="143">
        <f t="shared" si="102"/>
        <v>26375.050551529275</v>
      </c>
      <c r="S342" s="111">
        <v>0.13</v>
      </c>
      <c r="T342" s="139">
        <f t="shared" si="103"/>
        <v>29803.807123228078</v>
      </c>
      <c r="U342" s="113"/>
      <c r="V342" s="147">
        <f t="shared" si="104"/>
        <v>29803.807123228078</v>
      </c>
      <c r="W342" s="413"/>
      <c r="X342" s="412"/>
      <c r="Y342" s="116"/>
      <c r="Z342" s="116" t="s">
        <v>115</v>
      </c>
      <c r="AA342" s="116"/>
      <c r="AB342" s="116"/>
      <c r="AC342" s="117"/>
      <c r="AD342" s="296"/>
      <c r="AE342" s="124" t="str">
        <f t="shared" si="106"/>
        <v/>
      </c>
      <c r="AF342" s="125" t="str">
        <f t="shared" si="107"/>
        <v/>
      </c>
      <c r="AG342" s="125">
        <f t="shared" ca="1" si="108"/>
        <v>7168.0761084809337</v>
      </c>
      <c r="AH342" s="125" t="str">
        <f t="shared" si="109"/>
        <v/>
      </c>
      <c r="AI342" s="125" t="str">
        <f t="shared" si="109"/>
        <v/>
      </c>
      <c r="AJ342" s="126" t="str">
        <f t="shared" si="110"/>
        <v/>
      </c>
      <c r="AK342" s="342">
        <f t="shared" ca="1" si="105"/>
        <v>7168.0761084809337</v>
      </c>
      <c r="AL342" s="290"/>
      <c r="AM342" s="124" t="str">
        <f t="shared" si="111"/>
        <v/>
      </c>
      <c r="AN342" s="125" t="str">
        <f t="shared" si="112"/>
        <v/>
      </c>
      <c r="AO342" s="125">
        <f t="shared" ca="1" si="113"/>
        <v>29803.807123228078</v>
      </c>
      <c r="AP342" s="125" t="str">
        <f t="shared" si="113"/>
        <v/>
      </c>
      <c r="AQ342" s="125" t="str">
        <f t="shared" si="114"/>
        <v/>
      </c>
      <c r="AR342" s="125" t="str">
        <f t="shared" si="115"/>
        <v/>
      </c>
      <c r="AS342" s="131">
        <f t="shared" ca="1" si="116"/>
        <v>29803.807123228078</v>
      </c>
      <c r="AT342" s="290"/>
    </row>
    <row r="343" spans="1:46" x14ac:dyDescent="0.35">
      <c r="A343" s="290"/>
      <c r="B343" s="102" t="s">
        <v>927</v>
      </c>
      <c r="C343" s="444" t="e">
        <v>#N/A</v>
      </c>
      <c r="D343" s="103" t="s">
        <v>901</v>
      </c>
      <c r="E343" s="103"/>
      <c r="F343" s="103"/>
      <c r="G343" s="103" t="s">
        <v>119</v>
      </c>
      <c r="H343" s="427">
        <v>225</v>
      </c>
      <c r="I343" s="103"/>
      <c r="J343" s="116" t="s">
        <v>1110</v>
      </c>
      <c r="K343" s="104"/>
      <c r="L343" s="415">
        <v>21.552399999999999</v>
      </c>
      <c r="M343" s="138" t="str">
        <f t="shared" si="117"/>
        <v/>
      </c>
      <c r="N343" s="139">
        <f t="shared" si="118"/>
        <v>0</v>
      </c>
      <c r="O343" s="140">
        <f t="shared" si="100"/>
        <v>626.02776475949361</v>
      </c>
      <c r="P343" s="337">
        <f t="shared" si="101"/>
        <v>13492.400797202508</v>
      </c>
      <c r="Q343" s="109">
        <v>1</v>
      </c>
      <c r="R343" s="143">
        <f t="shared" si="102"/>
        <v>13492.400797202508</v>
      </c>
      <c r="S343" s="111">
        <v>0.13</v>
      </c>
      <c r="T343" s="139">
        <f t="shared" si="103"/>
        <v>15246.412900838834</v>
      </c>
      <c r="U343" s="113"/>
      <c r="V343" s="147">
        <f t="shared" si="104"/>
        <v>15246.412900838834</v>
      </c>
      <c r="W343" s="413"/>
      <c r="X343" s="412"/>
      <c r="Y343" s="116"/>
      <c r="Z343" s="116" t="s">
        <v>115</v>
      </c>
      <c r="AA343" s="116"/>
      <c r="AB343" s="116"/>
      <c r="AC343" s="117"/>
      <c r="AD343" s="296"/>
      <c r="AE343" s="124" t="str">
        <f t="shared" si="106"/>
        <v/>
      </c>
      <c r="AF343" s="125" t="str">
        <f t="shared" si="107"/>
        <v/>
      </c>
      <c r="AG343" s="125">
        <f t="shared" ca="1" si="108"/>
        <v>7168.0761084809337</v>
      </c>
      <c r="AH343" s="125" t="str">
        <f t="shared" si="109"/>
        <v/>
      </c>
      <c r="AI343" s="125" t="str">
        <f t="shared" si="109"/>
        <v/>
      </c>
      <c r="AJ343" s="126" t="str">
        <f t="shared" si="110"/>
        <v/>
      </c>
      <c r="AK343" s="342">
        <f t="shared" ca="1" si="105"/>
        <v>7168.0761084809337</v>
      </c>
      <c r="AL343" s="290"/>
      <c r="AM343" s="124" t="str">
        <f t="shared" si="111"/>
        <v/>
      </c>
      <c r="AN343" s="125" t="str">
        <f t="shared" si="112"/>
        <v/>
      </c>
      <c r="AO343" s="125">
        <f t="shared" ca="1" si="113"/>
        <v>15246.412900838834</v>
      </c>
      <c r="AP343" s="125" t="str">
        <f t="shared" si="113"/>
        <v/>
      </c>
      <c r="AQ343" s="125" t="str">
        <f t="shared" si="114"/>
        <v/>
      </c>
      <c r="AR343" s="125" t="str">
        <f t="shared" si="115"/>
        <v/>
      </c>
      <c r="AS343" s="131">
        <f t="shared" ca="1" si="116"/>
        <v>15246.412900838834</v>
      </c>
      <c r="AT343" s="290"/>
    </row>
    <row r="344" spans="1:46" x14ac:dyDescent="0.35">
      <c r="A344" s="290"/>
      <c r="B344" s="102" t="s">
        <v>928</v>
      </c>
      <c r="C344" s="444" t="e">
        <v>#N/A</v>
      </c>
      <c r="D344" s="103" t="s">
        <v>901</v>
      </c>
      <c r="E344" s="103"/>
      <c r="F344" s="103"/>
      <c r="G344" s="103" t="s">
        <v>119</v>
      </c>
      <c r="H344" s="427">
        <v>225</v>
      </c>
      <c r="I344" s="103"/>
      <c r="J344" s="116" t="s">
        <v>1110</v>
      </c>
      <c r="K344" s="104"/>
      <c r="L344" s="415">
        <v>85.400199999999998</v>
      </c>
      <c r="M344" s="138" t="str">
        <f t="shared" si="117"/>
        <v/>
      </c>
      <c r="N344" s="139">
        <f t="shared" si="118"/>
        <v>0</v>
      </c>
      <c r="O344" s="140">
        <f t="shared" si="100"/>
        <v>626.02776475949361</v>
      </c>
      <c r="P344" s="337">
        <f t="shared" si="101"/>
        <v>53462.896316013706</v>
      </c>
      <c r="Q344" s="109">
        <v>1</v>
      </c>
      <c r="R344" s="143">
        <f t="shared" si="102"/>
        <v>53462.896316013706</v>
      </c>
      <c r="S344" s="111">
        <v>0.13</v>
      </c>
      <c r="T344" s="139">
        <f t="shared" si="103"/>
        <v>60413.072837095482</v>
      </c>
      <c r="U344" s="113"/>
      <c r="V344" s="147">
        <f t="shared" si="104"/>
        <v>60413.072837095482</v>
      </c>
      <c r="W344" s="413"/>
      <c r="X344" s="412"/>
      <c r="Y344" s="116"/>
      <c r="Z344" s="116" t="s">
        <v>115</v>
      </c>
      <c r="AA344" s="116"/>
      <c r="AB344" s="116"/>
      <c r="AC344" s="117"/>
      <c r="AD344" s="296"/>
      <c r="AE344" s="124" t="str">
        <f t="shared" si="106"/>
        <v/>
      </c>
      <c r="AF344" s="125" t="str">
        <f t="shared" si="107"/>
        <v/>
      </c>
      <c r="AG344" s="125">
        <f t="shared" ca="1" si="108"/>
        <v>7168.0761084809337</v>
      </c>
      <c r="AH344" s="125" t="str">
        <f t="shared" si="109"/>
        <v/>
      </c>
      <c r="AI344" s="125" t="str">
        <f t="shared" si="109"/>
        <v/>
      </c>
      <c r="AJ344" s="126" t="str">
        <f t="shared" si="110"/>
        <v/>
      </c>
      <c r="AK344" s="342">
        <f t="shared" ca="1" si="105"/>
        <v>7168.0761084809337</v>
      </c>
      <c r="AL344" s="290"/>
      <c r="AM344" s="124" t="str">
        <f t="shared" si="111"/>
        <v/>
      </c>
      <c r="AN344" s="125" t="str">
        <f t="shared" si="112"/>
        <v/>
      </c>
      <c r="AO344" s="125">
        <f t="shared" ca="1" si="113"/>
        <v>60413.072837095475</v>
      </c>
      <c r="AP344" s="125" t="str">
        <f t="shared" si="113"/>
        <v/>
      </c>
      <c r="AQ344" s="125" t="str">
        <f t="shared" si="114"/>
        <v/>
      </c>
      <c r="AR344" s="125" t="str">
        <f t="shared" si="115"/>
        <v/>
      </c>
      <c r="AS344" s="131">
        <f t="shared" ca="1" si="116"/>
        <v>60413.072837095475</v>
      </c>
      <c r="AT344" s="290"/>
    </row>
    <row r="345" spans="1:46" x14ac:dyDescent="0.35">
      <c r="A345" s="290"/>
      <c r="B345" s="102" t="s">
        <v>1982</v>
      </c>
      <c r="C345" s="444" t="e">
        <v>#N/A</v>
      </c>
      <c r="D345" s="103" t="s">
        <v>901</v>
      </c>
      <c r="E345" s="103"/>
      <c r="F345" s="103"/>
      <c r="G345" s="103" t="s">
        <v>119</v>
      </c>
      <c r="H345" s="427">
        <v>225</v>
      </c>
      <c r="I345" s="103"/>
      <c r="J345" s="116" t="s">
        <v>1110</v>
      </c>
      <c r="K345" s="104"/>
      <c r="L345" s="415">
        <v>62.9178</v>
      </c>
      <c r="M345" s="138" t="str">
        <f t="shared" si="117"/>
        <v/>
      </c>
      <c r="N345" s="139">
        <f t="shared" si="118"/>
        <v>0</v>
      </c>
      <c r="O345" s="140">
        <f t="shared" si="100"/>
        <v>626.02776475949361</v>
      </c>
      <c r="P345" s="337">
        <f t="shared" si="101"/>
        <v>39388.289697584863</v>
      </c>
      <c r="Q345" s="109">
        <v>1</v>
      </c>
      <c r="R345" s="143">
        <f t="shared" si="102"/>
        <v>39388.289697584863</v>
      </c>
      <c r="S345" s="111">
        <v>0.13</v>
      </c>
      <c r="T345" s="139">
        <f t="shared" si="103"/>
        <v>44508.767358270889</v>
      </c>
      <c r="U345" s="113"/>
      <c r="V345" s="147">
        <f t="shared" si="104"/>
        <v>44508.767358270889</v>
      </c>
      <c r="W345" s="413"/>
      <c r="X345" s="412"/>
      <c r="Y345" s="116"/>
      <c r="Z345" s="116" t="s">
        <v>115</v>
      </c>
      <c r="AA345" s="116"/>
      <c r="AB345" s="116"/>
      <c r="AC345" s="117"/>
      <c r="AD345" s="296"/>
      <c r="AE345" s="124" t="str">
        <f t="shared" si="106"/>
        <v/>
      </c>
      <c r="AF345" s="125" t="str">
        <f t="shared" si="107"/>
        <v/>
      </c>
      <c r="AG345" s="125">
        <f t="shared" ca="1" si="108"/>
        <v>7168.0761084809337</v>
      </c>
      <c r="AH345" s="125" t="str">
        <f t="shared" si="109"/>
        <v/>
      </c>
      <c r="AI345" s="125" t="str">
        <f t="shared" si="109"/>
        <v/>
      </c>
      <c r="AJ345" s="126" t="str">
        <f t="shared" si="110"/>
        <v/>
      </c>
      <c r="AK345" s="342">
        <f t="shared" ca="1" si="105"/>
        <v>7168.0761084809337</v>
      </c>
      <c r="AL345" s="290"/>
      <c r="AM345" s="124" t="str">
        <f t="shared" si="111"/>
        <v/>
      </c>
      <c r="AN345" s="125" t="str">
        <f t="shared" si="112"/>
        <v/>
      </c>
      <c r="AO345" s="125">
        <f t="shared" ca="1" si="113"/>
        <v>44508.767358270889</v>
      </c>
      <c r="AP345" s="125" t="str">
        <f t="shared" si="113"/>
        <v/>
      </c>
      <c r="AQ345" s="125" t="str">
        <f t="shared" si="114"/>
        <v/>
      </c>
      <c r="AR345" s="125" t="str">
        <f t="shared" si="115"/>
        <v/>
      </c>
      <c r="AS345" s="131">
        <f t="shared" ca="1" si="116"/>
        <v>44508.767358270889</v>
      </c>
      <c r="AT345" s="290"/>
    </row>
    <row r="346" spans="1:46" x14ac:dyDescent="0.35">
      <c r="A346" s="290"/>
      <c r="B346" s="102" t="s">
        <v>1983</v>
      </c>
      <c r="C346" s="444" t="e">
        <v>#N/A</v>
      </c>
      <c r="D346" s="103" t="s">
        <v>901</v>
      </c>
      <c r="E346" s="103"/>
      <c r="F346" s="103"/>
      <c r="G346" s="103" t="s">
        <v>119</v>
      </c>
      <c r="H346" s="427">
        <v>225</v>
      </c>
      <c r="I346" s="103"/>
      <c r="J346" s="116" t="s">
        <v>1110</v>
      </c>
      <c r="K346" s="104"/>
      <c r="L346" s="415">
        <v>48.088700000000003</v>
      </c>
      <c r="M346" s="138" t="str">
        <f t="shared" si="117"/>
        <v/>
      </c>
      <c r="N346" s="139">
        <f t="shared" si="118"/>
        <v>0</v>
      </c>
      <c r="O346" s="140">
        <f t="shared" si="100"/>
        <v>626.02776475949361</v>
      </c>
      <c r="P346" s="337">
        <f t="shared" si="101"/>
        <v>30104.861371189862</v>
      </c>
      <c r="Q346" s="109">
        <v>1</v>
      </c>
      <c r="R346" s="143">
        <f t="shared" si="102"/>
        <v>30104.861371189862</v>
      </c>
      <c r="S346" s="111">
        <v>0.13</v>
      </c>
      <c r="T346" s="139">
        <f t="shared" si="103"/>
        <v>34018.493349444543</v>
      </c>
      <c r="U346" s="113"/>
      <c r="V346" s="147">
        <f t="shared" si="104"/>
        <v>34018.493349444543</v>
      </c>
      <c r="W346" s="413"/>
      <c r="X346" s="412"/>
      <c r="Y346" s="116"/>
      <c r="Z346" s="116" t="s">
        <v>115</v>
      </c>
      <c r="AA346" s="116"/>
      <c r="AB346" s="116"/>
      <c r="AC346" s="117"/>
      <c r="AD346" s="296"/>
      <c r="AE346" s="124" t="str">
        <f t="shared" si="106"/>
        <v/>
      </c>
      <c r="AF346" s="125" t="str">
        <f t="shared" si="107"/>
        <v/>
      </c>
      <c r="AG346" s="125">
        <f t="shared" ca="1" si="108"/>
        <v>7168.0761084809337</v>
      </c>
      <c r="AH346" s="125" t="str">
        <f t="shared" si="109"/>
        <v/>
      </c>
      <c r="AI346" s="125" t="str">
        <f t="shared" si="109"/>
        <v/>
      </c>
      <c r="AJ346" s="126" t="str">
        <f t="shared" si="110"/>
        <v/>
      </c>
      <c r="AK346" s="342">
        <f t="shared" ca="1" si="105"/>
        <v>7168.0761084809337</v>
      </c>
      <c r="AL346" s="290"/>
      <c r="AM346" s="124" t="str">
        <f t="shared" si="111"/>
        <v/>
      </c>
      <c r="AN346" s="125" t="str">
        <f t="shared" si="112"/>
        <v/>
      </c>
      <c r="AO346" s="125">
        <f t="shared" ca="1" si="113"/>
        <v>34018.493349444543</v>
      </c>
      <c r="AP346" s="125" t="str">
        <f t="shared" si="113"/>
        <v/>
      </c>
      <c r="AQ346" s="125" t="str">
        <f t="shared" si="114"/>
        <v/>
      </c>
      <c r="AR346" s="125" t="str">
        <f t="shared" si="115"/>
        <v/>
      </c>
      <c r="AS346" s="131">
        <f t="shared" ca="1" si="116"/>
        <v>34018.493349444543</v>
      </c>
      <c r="AT346" s="290"/>
    </row>
    <row r="347" spans="1:46" x14ac:dyDescent="0.35">
      <c r="A347" s="290"/>
      <c r="B347" s="102" t="s">
        <v>929</v>
      </c>
      <c r="C347" s="444" t="e">
        <v>#N/A</v>
      </c>
      <c r="D347" s="103" t="s">
        <v>901</v>
      </c>
      <c r="E347" s="103"/>
      <c r="F347" s="103"/>
      <c r="G347" s="103" t="s">
        <v>119</v>
      </c>
      <c r="H347" s="427">
        <v>225</v>
      </c>
      <c r="I347" s="103"/>
      <c r="J347" s="116" t="s">
        <v>1110</v>
      </c>
      <c r="K347" s="104"/>
      <c r="L347" s="415">
        <v>96.062399999999997</v>
      </c>
      <c r="M347" s="138" t="str">
        <f t="shared" si="117"/>
        <v/>
      </c>
      <c r="N347" s="139">
        <f t="shared" si="118"/>
        <v>0</v>
      </c>
      <c r="O347" s="140">
        <f t="shared" si="100"/>
        <v>626.02776475949361</v>
      </c>
      <c r="P347" s="337">
        <f t="shared" si="101"/>
        <v>60137.729549432377</v>
      </c>
      <c r="Q347" s="109">
        <v>1</v>
      </c>
      <c r="R347" s="143">
        <f t="shared" si="102"/>
        <v>60137.729549432377</v>
      </c>
      <c r="S347" s="111">
        <v>0.13</v>
      </c>
      <c r="T347" s="139">
        <f t="shared" si="103"/>
        <v>67955.634390858584</v>
      </c>
      <c r="U347" s="113"/>
      <c r="V347" s="147">
        <f t="shared" si="104"/>
        <v>67955.634390858584</v>
      </c>
      <c r="W347" s="413"/>
      <c r="X347" s="412"/>
      <c r="Y347" s="116"/>
      <c r="Z347" s="116" t="s">
        <v>115</v>
      </c>
      <c r="AA347" s="116"/>
      <c r="AB347" s="116"/>
      <c r="AC347" s="117"/>
      <c r="AD347" s="296"/>
      <c r="AE347" s="124" t="str">
        <f t="shared" si="106"/>
        <v/>
      </c>
      <c r="AF347" s="125" t="str">
        <f t="shared" si="107"/>
        <v/>
      </c>
      <c r="AG347" s="125">
        <f t="shared" ca="1" si="108"/>
        <v>7168.0761084809337</v>
      </c>
      <c r="AH347" s="125" t="str">
        <f t="shared" si="109"/>
        <v/>
      </c>
      <c r="AI347" s="125" t="str">
        <f t="shared" si="109"/>
        <v/>
      </c>
      <c r="AJ347" s="126" t="str">
        <f t="shared" si="110"/>
        <v/>
      </c>
      <c r="AK347" s="342">
        <f t="shared" ca="1" si="105"/>
        <v>7168.0761084809337</v>
      </c>
      <c r="AL347" s="290"/>
      <c r="AM347" s="124" t="str">
        <f t="shared" si="111"/>
        <v/>
      </c>
      <c r="AN347" s="125" t="str">
        <f t="shared" si="112"/>
        <v/>
      </c>
      <c r="AO347" s="125">
        <f t="shared" ca="1" si="113"/>
        <v>67955.634390858584</v>
      </c>
      <c r="AP347" s="125" t="str">
        <f t="shared" si="113"/>
        <v/>
      </c>
      <c r="AQ347" s="125" t="str">
        <f t="shared" si="114"/>
        <v/>
      </c>
      <c r="AR347" s="125" t="str">
        <f t="shared" si="115"/>
        <v/>
      </c>
      <c r="AS347" s="131">
        <f t="shared" ca="1" si="116"/>
        <v>67955.634390858584</v>
      </c>
      <c r="AT347" s="290"/>
    </row>
    <row r="348" spans="1:46" x14ac:dyDescent="0.35">
      <c r="A348" s="290"/>
      <c r="B348" s="102" t="s">
        <v>930</v>
      </c>
      <c r="C348" s="444" t="e">
        <v>#N/A</v>
      </c>
      <c r="D348" s="103" t="s">
        <v>901</v>
      </c>
      <c r="E348" s="103"/>
      <c r="F348" s="103"/>
      <c r="G348" s="103" t="s">
        <v>119</v>
      </c>
      <c r="H348" s="427">
        <v>225</v>
      </c>
      <c r="I348" s="103"/>
      <c r="J348" s="116" t="s">
        <v>1110</v>
      </c>
      <c r="K348" s="104"/>
      <c r="L348" s="415">
        <v>26.607700000000001</v>
      </c>
      <c r="M348" s="138" t="str">
        <f t="shared" si="117"/>
        <v/>
      </c>
      <c r="N348" s="139">
        <f t="shared" si="118"/>
        <v>0</v>
      </c>
      <c r="O348" s="140">
        <f t="shared" si="100"/>
        <v>626.02776475949361</v>
      </c>
      <c r="P348" s="337">
        <f t="shared" si="101"/>
        <v>16657.15895639118</v>
      </c>
      <c r="Q348" s="109">
        <v>1</v>
      </c>
      <c r="R348" s="143">
        <f t="shared" si="102"/>
        <v>16657.15895639118</v>
      </c>
      <c r="S348" s="111">
        <v>0.13</v>
      </c>
      <c r="T348" s="139">
        <f t="shared" si="103"/>
        <v>18822.589620722032</v>
      </c>
      <c r="U348" s="113"/>
      <c r="V348" s="147">
        <f t="shared" si="104"/>
        <v>18822.589620722032</v>
      </c>
      <c r="W348" s="413"/>
      <c r="X348" s="412"/>
      <c r="Y348" s="116"/>
      <c r="Z348" s="116" t="s">
        <v>115</v>
      </c>
      <c r="AA348" s="116"/>
      <c r="AB348" s="116"/>
      <c r="AC348" s="117"/>
      <c r="AD348" s="296"/>
      <c r="AE348" s="124" t="str">
        <f t="shared" si="106"/>
        <v/>
      </c>
      <c r="AF348" s="125" t="str">
        <f t="shared" si="107"/>
        <v/>
      </c>
      <c r="AG348" s="125">
        <f t="shared" ca="1" si="108"/>
        <v>7168.0761084809337</v>
      </c>
      <c r="AH348" s="125" t="str">
        <f t="shared" si="109"/>
        <v/>
      </c>
      <c r="AI348" s="125" t="str">
        <f t="shared" si="109"/>
        <v/>
      </c>
      <c r="AJ348" s="126" t="str">
        <f t="shared" si="110"/>
        <v/>
      </c>
      <c r="AK348" s="342">
        <f t="shared" ca="1" si="105"/>
        <v>7168.0761084809337</v>
      </c>
      <c r="AL348" s="290"/>
      <c r="AM348" s="124" t="str">
        <f t="shared" si="111"/>
        <v/>
      </c>
      <c r="AN348" s="125" t="str">
        <f t="shared" si="112"/>
        <v/>
      </c>
      <c r="AO348" s="125">
        <f t="shared" ca="1" si="113"/>
        <v>18822.589620722032</v>
      </c>
      <c r="AP348" s="125" t="str">
        <f t="shared" si="113"/>
        <v/>
      </c>
      <c r="AQ348" s="125" t="str">
        <f t="shared" si="114"/>
        <v/>
      </c>
      <c r="AR348" s="125" t="str">
        <f t="shared" si="115"/>
        <v/>
      </c>
      <c r="AS348" s="131">
        <f t="shared" ca="1" si="116"/>
        <v>18822.589620722032</v>
      </c>
      <c r="AT348" s="290"/>
    </row>
    <row r="349" spans="1:46" x14ac:dyDescent="0.35">
      <c r="A349" s="290"/>
      <c r="B349" s="102" t="s">
        <v>931</v>
      </c>
      <c r="C349" s="444" t="e">
        <v>#N/A</v>
      </c>
      <c r="D349" s="103" t="s">
        <v>901</v>
      </c>
      <c r="E349" s="103"/>
      <c r="F349" s="103"/>
      <c r="G349" s="103" t="s">
        <v>119</v>
      </c>
      <c r="H349" s="427">
        <v>225</v>
      </c>
      <c r="I349" s="103"/>
      <c r="J349" s="116" t="s">
        <v>1110</v>
      </c>
      <c r="K349" s="104"/>
      <c r="L349" s="415">
        <v>58.242899999999999</v>
      </c>
      <c r="M349" s="138" t="str">
        <f t="shared" si="117"/>
        <v/>
      </c>
      <c r="N349" s="139">
        <f t="shared" si="118"/>
        <v>0</v>
      </c>
      <c r="O349" s="140">
        <f t="shared" si="100"/>
        <v>626.02776475949361</v>
      </c>
      <c r="P349" s="337">
        <f t="shared" si="101"/>
        <v>36461.672500110712</v>
      </c>
      <c r="Q349" s="109">
        <v>1</v>
      </c>
      <c r="R349" s="143">
        <f t="shared" si="102"/>
        <v>36461.672500110712</v>
      </c>
      <c r="S349" s="111">
        <v>0.13</v>
      </c>
      <c r="T349" s="139">
        <f t="shared" si="103"/>
        <v>41201.689925125102</v>
      </c>
      <c r="U349" s="113"/>
      <c r="V349" s="147">
        <f t="shared" si="104"/>
        <v>41201.689925125102</v>
      </c>
      <c r="W349" s="413"/>
      <c r="X349" s="412"/>
      <c r="Y349" s="116"/>
      <c r="Z349" s="116" t="s">
        <v>115</v>
      </c>
      <c r="AA349" s="116"/>
      <c r="AB349" s="116"/>
      <c r="AC349" s="117"/>
      <c r="AD349" s="296"/>
      <c r="AE349" s="124" t="str">
        <f t="shared" si="106"/>
        <v/>
      </c>
      <c r="AF349" s="125" t="str">
        <f t="shared" si="107"/>
        <v/>
      </c>
      <c r="AG349" s="125">
        <f t="shared" ca="1" si="108"/>
        <v>7168.0761084809337</v>
      </c>
      <c r="AH349" s="125" t="str">
        <f t="shared" si="109"/>
        <v/>
      </c>
      <c r="AI349" s="125" t="str">
        <f t="shared" si="109"/>
        <v/>
      </c>
      <c r="AJ349" s="126" t="str">
        <f t="shared" si="110"/>
        <v/>
      </c>
      <c r="AK349" s="342">
        <f t="shared" ca="1" si="105"/>
        <v>7168.0761084809337</v>
      </c>
      <c r="AL349" s="290"/>
      <c r="AM349" s="124" t="str">
        <f t="shared" si="111"/>
        <v/>
      </c>
      <c r="AN349" s="125" t="str">
        <f t="shared" si="112"/>
        <v/>
      </c>
      <c r="AO349" s="125">
        <f t="shared" ca="1" si="113"/>
        <v>41201.689925125102</v>
      </c>
      <c r="AP349" s="125" t="str">
        <f t="shared" si="113"/>
        <v/>
      </c>
      <c r="AQ349" s="125" t="str">
        <f t="shared" si="114"/>
        <v/>
      </c>
      <c r="AR349" s="125" t="str">
        <f t="shared" si="115"/>
        <v/>
      </c>
      <c r="AS349" s="131">
        <f t="shared" ca="1" si="116"/>
        <v>41201.689925125102</v>
      </c>
      <c r="AT349" s="290"/>
    </row>
    <row r="350" spans="1:46" x14ac:dyDescent="0.35">
      <c r="A350" s="290"/>
      <c r="B350" s="102" t="s">
        <v>932</v>
      </c>
      <c r="C350" s="444" t="e">
        <v>#N/A</v>
      </c>
      <c r="D350" s="103" t="s">
        <v>901</v>
      </c>
      <c r="E350" s="103"/>
      <c r="F350" s="103"/>
      <c r="G350" s="103" t="s">
        <v>119</v>
      </c>
      <c r="H350" s="427">
        <v>225</v>
      </c>
      <c r="I350" s="103"/>
      <c r="J350" s="116" t="s">
        <v>1110</v>
      </c>
      <c r="K350" s="104"/>
      <c r="L350" s="415">
        <v>32.259399999999999</v>
      </c>
      <c r="M350" s="138" t="str">
        <f t="shared" si="117"/>
        <v/>
      </c>
      <c r="N350" s="139">
        <f t="shared" si="118"/>
        <v>0</v>
      </c>
      <c r="O350" s="140">
        <f t="shared" si="100"/>
        <v>626.02776475949361</v>
      </c>
      <c r="P350" s="337">
        <f t="shared" si="101"/>
        <v>20195.280074482409</v>
      </c>
      <c r="Q350" s="109">
        <v>1</v>
      </c>
      <c r="R350" s="143">
        <f t="shared" si="102"/>
        <v>20195.280074482409</v>
      </c>
      <c r="S350" s="111">
        <v>0.13</v>
      </c>
      <c r="T350" s="139">
        <f t="shared" si="103"/>
        <v>22820.666484165118</v>
      </c>
      <c r="U350" s="113"/>
      <c r="V350" s="147">
        <f t="shared" si="104"/>
        <v>22820.666484165118</v>
      </c>
      <c r="W350" s="413"/>
      <c r="X350" s="412"/>
      <c r="Y350" s="116"/>
      <c r="Z350" s="116" t="s">
        <v>115</v>
      </c>
      <c r="AA350" s="116"/>
      <c r="AB350" s="116"/>
      <c r="AC350" s="117"/>
      <c r="AD350" s="296"/>
      <c r="AE350" s="124" t="str">
        <f t="shared" si="106"/>
        <v/>
      </c>
      <c r="AF350" s="125" t="str">
        <f t="shared" si="107"/>
        <v/>
      </c>
      <c r="AG350" s="125">
        <f t="shared" ca="1" si="108"/>
        <v>7168.0761084809337</v>
      </c>
      <c r="AH350" s="125" t="str">
        <f t="shared" si="109"/>
        <v/>
      </c>
      <c r="AI350" s="125" t="str">
        <f t="shared" si="109"/>
        <v/>
      </c>
      <c r="AJ350" s="126" t="str">
        <f t="shared" si="110"/>
        <v/>
      </c>
      <c r="AK350" s="342">
        <f t="shared" ca="1" si="105"/>
        <v>7168.0761084809337</v>
      </c>
      <c r="AL350" s="290"/>
      <c r="AM350" s="124" t="str">
        <f t="shared" si="111"/>
        <v/>
      </c>
      <c r="AN350" s="125" t="str">
        <f t="shared" si="112"/>
        <v/>
      </c>
      <c r="AO350" s="125">
        <f t="shared" ca="1" si="113"/>
        <v>22820.666484165118</v>
      </c>
      <c r="AP350" s="125" t="str">
        <f t="shared" si="113"/>
        <v/>
      </c>
      <c r="AQ350" s="125" t="str">
        <f t="shared" si="114"/>
        <v/>
      </c>
      <c r="AR350" s="125" t="str">
        <f t="shared" si="115"/>
        <v/>
      </c>
      <c r="AS350" s="131">
        <f t="shared" ca="1" si="116"/>
        <v>22820.666484165118</v>
      </c>
      <c r="AT350" s="290"/>
    </row>
    <row r="351" spans="1:46" x14ac:dyDescent="0.35">
      <c r="A351" s="290"/>
      <c r="B351" s="102" t="s">
        <v>933</v>
      </c>
      <c r="C351" s="444" t="e">
        <v>#N/A</v>
      </c>
      <c r="D351" s="103" t="s">
        <v>901</v>
      </c>
      <c r="E351" s="103"/>
      <c r="F351" s="103"/>
      <c r="G351" s="103" t="s">
        <v>119</v>
      </c>
      <c r="H351" s="427">
        <v>225</v>
      </c>
      <c r="I351" s="103"/>
      <c r="J351" s="116" t="s">
        <v>1110</v>
      </c>
      <c r="K351" s="104"/>
      <c r="L351" s="415">
        <v>76.492999999999995</v>
      </c>
      <c r="M351" s="138" t="str">
        <f t="shared" si="117"/>
        <v/>
      </c>
      <c r="N351" s="139">
        <f t="shared" si="118"/>
        <v>0</v>
      </c>
      <c r="O351" s="140">
        <f t="shared" si="100"/>
        <v>626.02776475949361</v>
      </c>
      <c r="P351" s="337">
        <f t="shared" si="101"/>
        <v>47886.741809747939</v>
      </c>
      <c r="Q351" s="109">
        <v>1</v>
      </c>
      <c r="R351" s="143">
        <f t="shared" si="102"/>
        <v>47886.741809747939</v>
      </c>
      <c r="S351" s="111">
        <v>0.13</v>
      </c>
      <c r="T351" s="139">
        <f t="shared" si="103"/>
        <v>54112.018245015162</v>
      </c>
      <c r="U351" s="113"/>
      <c r="V351" s="147">
        <f t="shared" si="104"/>
        <v>54112.018245015162</v>
      </c>
      <c r="W351" s="413"/>
      <c r="X351" s="412"/>
      <c r="Y351" s="116"/>
      <c r="Z351" s="116" t="s">
        <v>115</v>
      </c>
      <c r="AA351" s="116"/>
      <c r="AB351" s="116"/>
      <c r="AC351" s="117"/>
      <c r="AD351" s="296"/>
      <c r="AE351" s="124" t="str">
        <f t="shared" si="106"/>
        <v/>
      </c>
      <c r="AF351" s="125" t="str">
        <f t="shared" si="107"/>
        <v/>
      </c>
      <c r="AG351" s="125">
        <f t="shared" ca="1" si="108"/>
        <v>7168.0761084809337</v>
      </c>
      <c r="AH351" s="125" t="str">
        <f t="shared" si="109"/>
        <v/>
      </c>
      <c r="AI351" s="125" t="str">
        <f t="shared" si="109"/>
        <v/>
      </c>
      <c r="AJ351" s="126" t="str">
        <f t="shared" si="110"/>
        <v/>
      </c>
      <c r="AK351" s="342">
        <f t="shared" ca="1" si="105"/>
        <v>7168.0761084809337</v>
      </c>
      <c r="AL351" s="290"/>
      <c r="AM351" s="124" t="str">
        <f t="shared" si="111"/>
        <v/>
      </c>
      <c r="AN351" s="125" t="str">
        <f t="shared" si="112"/>
        <v/>
      </c>
      <c r="AO351" s="125">
        <f t="shared" ca="1" si="113"/>
        <v>54112.018245015162</v>
      </c>
      <c r="AP351" s="125" t="str">
        <f t="shared" si="113"/>
        <v/>
      </c>
      <c r="AQ351" s="125" t="str">
        <f t="shared" si="114"/>
        <v/>
      </c>
      <c r="AR351" s="125" t="str">
        <f t="shared" si="115"/>
        <v/>
      </c>
      <c r="AS351" s="131">
        <f t="shared" ca="1" si="116"/>
        <v>54112.018245015162</v>
      </c>
      <c r="AT351" s="290"/>
    </row>
    <row r="352" spans="1:46" x14ac:dyDescent="0.35">
      <c r="A352" s="290"/>
      <c r="B352" s="102" t="s">
        <v>934</v>
      </c>
      <c r="C352" s="444" t="e">
        <v>#N/A</v>
      </c>
      <c r="D352" s="103" t="s">
        <v>901</v>
      </c>
      <c r="E352" s="103"/>
      <c r="F352" s="103"/>
      <c r="G352" s="103" t="s">
        <v>119</v>
      </c>
      <c r="H352" s="427">
        <v>225</v>
      </c>
      <c r="I352" s="103"/>
      <c r="J352" s="116" t="s">
        <v>1110</v>
      </c>
      <c r="K352" s="104"/>
      <c r="L352" s="415">
        <v>92.825000000000003</v>
      </c>
      <c r="M352" s="138" t="str">
        <f t="shared" si="117"/>
        <v/>
      </c>
      <c r="N352" s="139">
        <f t="shared" si="118"/>
        <v>0</v>
      </c>
      <c r="O352" s="140">
        <f t="shared" si="100"/>
        <v>626.02776475949361</v>
      </c>
      <c r="P352" s="337">
        <f t="shared" si="101"/>
        <v>58111.027263799995</v>
      </c>
      <c r="Q352" s="109">
        <v>1</v>
      </c>
      <c r="R352" s="143">
        <f t="shared" si="102"/>
        <v>58111.027263799995</v>
      </c>
      <c r="S352" s="111">
        <v>0.13</v>
      </c>
      <c r="T352" s="139">
        <f t="shared" si="103"/>
        <v>65665.460808093994</v>
      </c>
      <c r="U352" s="113"/>
      <c r="V352" s="147">
        <f t="shared" si="104"/>
        <v>65665.460808093994</v>
      </c>
      <c r="W352" s="413"/>
      <c r="X352" s="412"/>
      <c r="Y352" s="116"/>
      <c r="Z352" s="116" t="s">
        <v>115</v>
      </c>
      <c r="AA352" s="116"/>
      <c r="AB352" s="116"/>
      <c r="AC352" s="117"/>
      <c r="AD352" s="296"/>
      <c r="AE352" s="124" t="str">
        <f t="shared" si="106"/>
        <v/>
      </c>
      <c r="AF352" s="125" t="str">
        <f t="shared" si="107"/>
        <v/>
      </c>
      <c r="AG352" s="125">
        <f t="shared" ca="1" si="108"/>
        <v>7168.0761084809337</v>
      </c>
      <c r="AH352" s="125" t="str">
        <f t="shared" si="109"/>
        <v/>
      </c>
      <c r="AI352" s="125" t="str">
        <f t="shared" si="109"/>
        <v/>
      </c>
      <c r="AJ352" s="126" t="str">
        <f t="shared" si="110"/>
        <v/>
      </c>
      <c r="AK352" s="342">
        <f t="shared" ca="1" si="105"/>
        <v>7168.0761084809337</v>
      </c>
      <c r="AL352" s="290"/>
      <c r="AM352" s="124" t="str">
        <f t="shared" si="111"/>
        <v/>
      </c>
      <c r="AN352" s="125" t="str">
        <f t="shared" si="112"/>
        <v/>
      </c>
      <c r="AO352" s="125">
        <f t="shared" ca="1" si="113"/>
        <v>65665.460808093994</v>
      </c>
      <c r="AP352" s="125" t="str">
        <f t="shared" si="113"/>
        <v/>
      </c>
      <c r="AQ352" s="125" t="str">
        <f t="shared" si="114"/>
        <v/>
      </c>
      <c r="AR352" s="125" t="str">
        <f t="shared" si="115"/>
        <v/>
      </c>
      <c r="AS352" s="131">
        <f t="shared" ca="1" si="116"/>
        <v>65665.460808093994</v>
      </c>
      <c r="AT352" s="290"/>
    </row>
    <row r="353" spans="1:46" x14ac:dyDescent="0.35">
      <c r="A353" s="290"/>
      <c r="B353" s="102" t="s">
        <v>935</v>
      </c>
      <c r="C353" s="444" t="e">
        <v>#N/A</v>
      </c>
      <c r="D353" s="103" t="s">
        <v>901</v>
      </c>
      <c r="E353" s="103"/>
      <c r="F353" s="103"/>
      <c r="G353" s="103" t="s">
        <v>119</v>
      </c>
      <c r="H353" s="427">
        <v>225</v>
      </c>
      <c r="I353" s="103"/>
      <c r="J353" s="116" t="s">
        <v>1110</v>
      </c>
      <c r="K353" s="104"/>
      <c r="L353" s="415">
        <v>79.475099999999998</v>
      </c>
      <c r="M353" s="138" t="str">
        <f t="shared" si="117"/>
        <v/>
      </c>
      <c r="N353" s="139">
        <f t="shared" si="118"/>
        <v>0</v>
      </c>
      <c r="O353" s="140">
        <f t="shared" si="100"/>
        <v>626.02776475949361</v>
      </c>
      <c r="P353" s="337">
        <f t="shared" si="101"/>
        <v>49753.619207037227</v>
      </c>
      <c r="Q353" s="109">
        <v>1</v>
      </c>
      <c r="R353" s="143">
        <f t="shared" si="102"/>
        <v>49753.619207037227</v>
      </c>
      <c r="S353" s="111">
        <v>0.13</v>
      </c>
      <c r="T353" s="139">
        <f t="shared" si="103"/>
        <v>56221.589703952064</v>
      </c>
      <c r="U353" s="113"/>
      <c r="V353" s="147">
        <f t="shared" si="104"/>
        <v>56221.589703952064</v>
      </c>
      <c r="W353" s="413"/>
      <c r="X353" s="412"/>
      <c r="Y353" s="116"/>
      <c r="Z353" s="116" t="s">
        <v>115</v>
      </c>
      <c r="AA353" s="116"/>
      <c r="AB353" s="116"/>
      <c r="AC353" s="117"/>
      <c r="AD353" s="296"/>
      <c r="AE353" s="124" t="str">
        <f t="shared" si="106"/>
        <v/>
      </c>
      <c r="AF353" s="125" t="str">
        <f t="shared" si="107"/>
        <v/>
      </c>
      <c r="AG353" s="125">
        <f t="shared" ca="1" si="108"/>
        <v>7168.0761084809337</v>
      </c>
      <c r="AH353" s="125" t="str">
        <f t="shared" si="109"/>
        <v/>
      </c>
      <c r="AI353" s="125" t="str">
        <f t="shared" si="109"/>
        <v/>
      </c>
      <c r="AJ353" s="126" t="str">
        <f t="shared" si="110"/>
        <v/>
      </c>
      <c r="AK353" s="342">
        <f t="shared" ca="1" si="105"/>
        <v>7168.0761084809337</v>
      </c>
      <c r="AL353" s="290"/>
      <c r="AM353" s="124" t="str">
        <f t="shared" si="111"/>
        <v/>
      </c>
      <c r="AN353" s="125" t="str">
        <f t="shared" si="112"/>
        <v/>
      </c>
      <c r="AO353" s="125">
        <f t="shared" ca="1" si="113"/>
        <v>56221.589703952064</v>
      </c>
      <c r="AP353" s="125" t="str">
        <f t="shared" si="113"/>
        <v/>
      </c>
      <c r="AQ353" s="125" t="str">
        <f t="shared" si="114"/>
        <v/>
      </c>
      <c r="AR353" s="125" t="str">
        <f t="shared" si="115"/>
        <v/>
      </c>
      <c r="AS353" s="131">
        <f t="shared" ca="1" si="116"/>
        <v>56221.589703952064</v>
      </c>
      <c r="AT353" s="290"/>
    </row>
    <row r="354" spans="1:46" x14ac:dyDescent="0.35">
      <c r="A354" s="290"/>
      <c r="B354" s="102" t="s">
        <v>936</v>
      </c>
      <c r="C354" s="444" t="e">
        <v>#N/A</v>
      </c>
      <c r="D354" s="103" t="s">
        <v>901</v>
      </c>
      <c r="E354" s="103"/>
      <c r="F354" s="103"/>
      <c r="G354" s="103" t="s">
        <v>119</v>
      </c>
      <c r="H354" s="427">
        <v>225</v>
      </c>
      <c r="I354" s="103"/>
      <c r="J354" s="116" t="s">
        <v>1110</v>
      </c>
      <c r="K354" s="104"/>
      <c r="L354" s="415">
        <v>90.786500000000004</v>
      </c>
      <c r="M354" s="138" t="str">
        <f t="shared" si="117"/>
        <v/>
      </c>
      <c r="N354" s="139">
        <f t="shared" si="118"/>
        <v>0</v>
      </c>
      <c r="O354" s="140">
        <f t="shared" si="100"/>
        <v>626.02776475949361</v>
      </c>
      <c r="P354" s="337">
        <f t="shared" si="101"/>
        <v>56834.86966533777</v>
      </c>
      <c r="Q354" s="109">
        <v>1</v>
      </c>
      <c r="R354" s="143">
        <f t="shared" si="102"/>
        <v>56834.86966533777</v>
      </c>
      <c r="S354" s="111">
        <v>0.13</v>
      </c>
      <c r="T354" s="139">
        <f t="shared" si="103"/>
        <v>64223.402721831677</v>
      </c>
      <c r="U354" s="113"/>
      <c r="V354" s="147">
        <f t="shared" si="104"/>
        <v>64223.402721831677</v>
      </c>
      <c r="W354" s="413"/>
      <c r="X354" s="412"/>
      <c r="Y354" s="116"/>
      <c r="Z354" s="116" t="s">
        <v>115</v>
      </c>
      <c r="AA354" s="116"/>
      <c r="AB354" s="116"/>
      <c r="AC354" s="117"/>
      <c r="AD354" s="296"/>
      <c r="AE354" s="124" t="str">
        <f t="shared" si="106"/>
        <v/>
      </c>
      <c r="AF354" s="125" t="str">
        <f t="shared" si="107"/>
        <v/>
      </c>
      <c r="AG354" s="125">
        <f t="shared" ca="1" si="108"/>
        <v>7168.0761084809337</v>
      </c>
      <c r="AH354" s="125" t="str">
        <f t="shared" si="109"/>
        <v/>
      </c>
      <c r="AI354" s="125" t="str">
        <f t="shared" si="109"/>
        <v/>
      </c>
      <c r="AJ354" s="126" t="str">
        <f t="shared" si="110"/>
        <v/>
      </c>
      <c r="AK354" s="342">
        <f t="shared" ca="1" si="105"/>
        <v>7168.0761084809337</v>
      </c>
      <c r="AL354" s="290"/>
      <c r="AM354" s="124" t="str">
        <f t="shared" si="111"/>
        <v/>
      </c>
      <c r="AN354" s="125" t="str">
        <f t="shared" si="112"/>
        <v/>
      </c>
      <c r="AO354" s="125">
        <f t="shared" ca="1" si="113"/>
        <v>64223.402721831684</v>
      </c>
      <c r="AP354" s="125" t="str">
        <f t="shared" si="113"/>
        <v/>
      </c>
      <c r="AQ354" s="125" t="str">
        <f t="shared" si="114"/>
        <v/>
      </c>
      <c r="AR354" s="125" t="str">
        <f t="shared" si="115"/>
        <v/>
      </c>
      <c r="AS354" s="131">
        <f t="shared" ca="1" si="116"/>
        <v>64223.402721831684</v>
      </c>
      <c r="AT354" s="290"/>
    </row>
    <row r="355" spans="1:46" x14ac:dyDescent="0.35">
      <c r="A355" s="290"/>
      <c r="B355" s="102" t="s">
        <v>1984</v>
      </c>
      <c r="C355" s="444" t="e">
        <v>#N/A</v>
      </c>
      <c r="D355" s="103" t="s">
        <v>901</v>
      </c>
      <c r="E355" s="103"/>
      <c r="F355" s="103"/>
      <c r="G355" s="103" t="s">
        <v>119</v>
      </c>
      <c r="H355" s="427">
        <v>225</v>
      </c>
      <c r="I355" s="103"/>
      <c r="J355" s="116" t="s">
        <v>1110</v>
      </c>
      <c r="K355" s="104"/>
      <c r="L355" s="415">
        <v>71.484200000000001</v>
      </c>
      <c r="M355" s="138" t="str">
        <f t="shared" si="117"/>
        <v/>
      </c>
      <c r="N355" s="139">
        <f t="shared" si="118"/>
        <v>0</v>
      </c>
      <c r="O355" s="140">
        <f t="shared" si="100"/>
        <v>626.02776475949361</v>
      </c>
      <c r="P355" s="337">
        <f t="shared" si="101"/>
        <v>44751.093941620595</v>
      </c>
      <c r="Q355" s="109">
        <v>1</v>
      </c>
      <c r="R355" s="143">
        <f t="shared" si="102"/>
        <v>44751.093941620595</v>
      </c>
      <c r="S355" s="111">
        <v>0.13</v>
      </c>
      <c r="T355" s="139">
        <f t="shared" si="103"/>
        <v>50568.73615403127</v>
      </c>
      <c r="U355" s="113"/>
      <c r="V355" s="147">
        <f t="shared" si="104"/>
        <v>50568.73615403127</v>
      </c>
      <c r="W355" s="413"/>
      <c r="X355" s="412"/>
      <c r="Y355" s="116"/>
      <c r="Z355" s="116" t="s">
        <v>115</v>
      </c>
      <c r="AA355" s="116"/>
      <c r="AB355" s="116"/>
      <c r="AC355" s="117"/>
      <c r="AD355" s="296"/>
      <c r="AE355" s="124" t="str">
        <f t="shared" si="106"/>
        <v/>
      </c>
      <c r="AF355" s="125" t="str">
        <f t="shared" si="107"/>
        <v/>
      </c>
      <c r="AG355" s="125">
        <f t="shared" ca="1" si="108"/>
        <v>7168.0761084809337</v>
      </c>
      <c r="AH355" s="125" t="str">
        <f t="shared" si="109"/>
        <v/>
      </c>
      <c r="AI355" s="125" t="str">
        <f t="shared" si="109"/>
        <v/>
      </c>
      <c r="AJ355" s="126" t="str">
        <f t="shared" si="110"/>
        <v/>
      </c>
      <c r="AK355" s="342">
        <f t="shared" ca="1" si="105"/>
        <v>7168.0761084809337</v>
      </c>
      <c r="AL355" s="290"/>
      <c r="AM355" s="124" t="str">
        <f t="shared" si="111"/>
        <v/>
      </c>
      <c r="AN355" s="125" t="str">
        <f t="shared" si="112"/>
        <v/>
      </c>
      <c r="AO355" s="125">
        <f t="shared" ca="1" si="113"/>
        <v>50568.73615403127</v>
      </c>
      <c r="AP355" s="125" t="str">
        <f t="shared" si="113"/>
        <v/>
      </c>
      <c r="AQ355" s="125" t="str">
        <f t="shared" si="114"/>
        <v/>
      </c>
      <c r="AR355" s="125" t="str">
        <f t="shared" si="115"/>
        <v/>
      </c>
      <c r="AS355" s="131">
        <f t="shared" ca="1" si="116"/>
        <v>50568.73615403127</v>
      </c>
      <c r="AT355" s="290"/>
    </row>
    <row r="356" spans="1:46" x14ac:dyDescent="0.35">
      <c r="A356" s="290"/>
      <c r="B356" s="102" t="s">
        <v>937</v>
      </c>
      <c r="C356" s="444" t="e">
        <v>#N/A</v>
      </c>
      <c r="D356" s="103" t="s">
        <v>901</v>
      </c>
      <c r="E356" s="103"/>
      <c r="F356" s="103"/>
      <c r="G356" s="103" t="s">
        <v>119</v>
      </c>
      <c r="H356" s="427">
        <v>225</v>
      </c>
      <c r="I356" s="103"/>
      <c r="J356" s="116" t="s">
        <v>1110</v>
      </c>
      <c r="K356" s="104"/>
      <c r="L356" s="415">
        <v>86.004199999999997</v>
      </c>
      <c r="M356" s="138" t="str">
        <f t="shared" si="117"/>
        <v/>
      </c>
      <c r="N356" s="139">
        <f t="shared" si="118"/>
        <v>0</v>
      </c>
      <c r="O356" s="140">
        <f t="shared" si="100"/>
        <v>626.02776475949361</v>
      </c>
      <c r="P356" s="337">
        <f t="shared" si="101"/>
        <v>53841.017085928441</v>
      </c>
      <c r="Q356" s="109">
        <v>1</v>
      </c>
      <c r="R356" s="143">
        <f t="shared" si="102"/>
        <v>53841.017085928441</v>
      </c>
      <c r="S356" s="111">
        <v>0.13</v>
      </c>
      <c r="T356" s="139">
        <f t="shared" si="103"/>
        <v>60840.349307099132</v>
      </c>
      <c r="U356" s="113"/>
      <c r="V356" s="147">
        <f t="shared" si="104"/>
        <v>60840.349307099132</v>
      </c>
      <c r="W356" s="413"/>
      <c r="X356" s="412"/>
      <c r="Y356" s="116"/>
      <c r="Z356" s="116" t="s">
        <v>115</v>
      </c>
      <c r="AA356" s="116"/>
      <c r="AB356" s="116"/>
      <c r="AC356" s="117"/>
      <c r="AD356" s="296"/>
      <c r="AE356" s="124" t="str">
        <f t="shared" si="106"/>
        <v/>
      </c>
      <c r="AF356" s="125" t="str">
        <f t="shared" si="107"/>
        <v/>
      </c>
      <c r="AG356" s="125">
        <f t="shared" ca="1" si="108"/>
        <v>7168.0761084809337</v>
      </c>
      <c r="AH356" s="125" t="str">
        <f t="shared" si="109"/>
        <v/>
      </c>
      <c r="AI356" s="125" t="str">
        <f t="shared" si="109"/>
        <v/>
      </c>
      <c r="AJ356" s="126" t="str">
        <f t="shared" si="110"/>
        <v/>
      </c>
      <c r="AK356" s="342">
        <f t="shared" ca="1" si="105"/>
        <v>7168.0761084809337</v>
      </c>
      <c r="AL356" s="290"/>
      <c r="AM356" s="124" t="str">
        <f t="shared" si="111"/>
        <v/>
      </c>
      <c r="AN356" s="125" t="str">
        <f t="shared" si="112"/>
        <v/>
      </c>
      <c r="AO356" s="125">
        <f t="shared" ca="1" si="113"/>
        <v>60840.349307099132</v>
      </c>
      <c r="AP356" s="125" t="str">
        <f t="shared" si="113"/>
        <v/>
      </c>
      <c r="AQ356" s="125" t="str">
        <f t="shared" si="114"/>
        <v/>
      </c>
      <c r="AR356" s="125" t="str">
        <f t="shared" si="115"/>
        <v/>
      </c>
      <c r="AS356" s="131">
        <f t="shared" ca="1" si="116"/>
        <v>60840.349307099132</v>
      </c>
      <c r="AT356" s="290"/>
    </row>
    <row r="357" spans="1:46" x14ac:dyDescent="0.35">
      <c r="A357" s="290"/>
      <c r="B357" s="102" t="s">
        <v>1985</v>
      </c>
      <c r="C357" s="444" t="e">
        <v>#N/A</v>
      </c>
      <c r="D357" s="103" t="s">
        <v>901</v>
      </c>
      <c r="E357" s="103"/>
      <c r="F357" s="103"/>
      <c r="G357" s="103" t="s">
        <v>119</v>
      </c>
      <c r="H357" s="427">
        <v>225</v>
      </c>
      <c r="I357" s="103"/>
      <c r="J357" s="116" t="s">
        <v>1110</v>
      </c>
      <c r="K357" s="104"/>
      <c r="L357" s="415">
        <v>60.6235</v>
      </c>
      <c r="M357" s="138" t="str">
        <f t="shared" si="117"/>
        <v/>
      </c>
      <c r="N357" s="139">
        <f t="shared" si="118"/>
        <v>0</v>
      </c>
      <c r="O357" s="140">
        <f t="shared" si="100"/>
        <v>626.02776475949361</v>
      </c>
      <c r="P357" s="337">
        <f t="shared" si="101"/>
        <v>37951.994196897162</v>
      </c>
      <c r="Q357" s="109">
        <v>1</v>
      </c>
      <c r="R357" s="143">
        <f t="shared" si="102"/>
        <v>37951.994196897162</v>
      </c>
      <c r="S357" s="111">
        <v>0.13</v>
      </c>
      <c r="T357" s="139">
        <f t="shared" si="103"/>
        <v>42885.753442493791</v>
      </c>
      <c r="U357" s="113"/>
      <c r="V357" s="147">
        <f t="shared" si="104"/>
        <v>42885.753442493791</v>
      </c>
      <c r="W357" s="413"/>
      <c r="X357" s="412"/>
      <c r="Y357" s="116"/>
      <c r="Z357" s="116" t="s">
        <v>115</v>
      </c>
      <c r="AA357" s="116"/>
      <c r="AB357" s="116"/>
      <c r="AC357" s="117"/>
      <c r="AD357" s="296"/>
      <c r="AE357" s="124" t="str">
        <f t="shared" si="106"/>
        <v/>
      </c>
      <c r="AF357" s="125" t="str">
        <f t="shared" si="107"/>
        <v/>
      </c>
      <c r="AG357" s="125">
        <f t="shared" ca="1" si="108"/>
        <v>7168.0761084809337</v>
      </c>
      <c r="AH357" s="125" t="str">
        <f t="shared" si="109"/>
        <v/>
      </c>
      <c r="AI357" s="125" t="str">
        <f t="shared" si="109"/>
        <v/>
      </c>
      <c r="AJ357" s="126" t="str">
        <f t="shared" si="110"/>
        <v/>
      </c>
      <c r="AK357" s="342">
        <f t="shared" ca="1" si="105"/>
        <v>7168.0761084809337</v>
      </c>
      <c r="AL357" s="290"/>
      <c r="AM357" s="124" t="str">
        <f t="shared" si="111"/>
        <v/>
      </c>
      <c r="AN357" s="125" t="str">
        <f t="shared" si="112"/>
        <v/>
      </c>
      <c r="AO357" s="125">
        <f t="shared" ca="1" si="113"/>
        <v>42885.753442493791</v>
      </c>
      <c r="AP357" s="125" t="str">
        <f t="shared" si="113"/>
        <v/>
      </c>
      <c r="AQ357" s="125" t="str">
        <f t="shared" si="114"/>
        <v/>
      </c>
      <c r="AR357" s="125" t="str">
        <f t="shared" si="115"/>
        <v/>
      </c>
      <c r="AS357" s="131">
        <f t="shared" ca="1" si="116"/>
        <v>42885.753442493791</v>
      </c>
      <c r="AT357" s="290"/>
    </row>
    <row r="358" spans="1:46" x14ac:dyDescent="0.35">
      <c r="A358" s="290"/>
      <c r="B358" s="102" t="s">
        <v>1986</v>
      </c>
      <c r="C358" s="444" t="e">
        <v>#N/A</v>
      </c>
      <c r="D358" s="103" t="s">
        <v>901</v>
      </c>
      <c r="E358" s="103"/>
      <c r="F358" s="103"/>
      <c r="G358" s="103" t="s">
        <v>119</v>
      </c>
      <c r="H358" s="427">
        <v>150</v>
      </c>
      <c r="I358" s="103"/>
      <c r="J358" s="116" t="s">
        <v>1109</v>
      </c>
      <c r="K358" s="104"/>
      <c r="L358" s="415">
        <v>46.986499999999999</v>
      </c>
      <c r="M358" s="138" t="str">
        <f t="shared" si="117"/>
        <v/>
      </c>
      <c r="N358" s="139">
        <f t="shared" si="118"/>
        <v>0</v>
      </c>
      <c r="O358" s="140">
        <f t="shared" si="100"/>
        <v>424.48495422784811</v>
      </c>
      <c r="P358" s="337">
        <f t="shared" si="101"/>
        <v>19945.062301826783</v>
      </c>
      <c r="Q358" s="109">
        <v>1</v>
      </c>
      <c r="R358" s="143">
        <f t="shared" si="102"/>
        <v>19945.062301826783</v>
      </c>
      <c r="S358" s="111">
        <v>0.13</v>
      </c>
      <c r="T358" s="139">
        <f t="shared" si="103"/>
        <v>22537.920401064264</v>
      </c>
      <c r="U358" s="113"/>
      <c r="V358" s="147">
        <f t="shared" si="104"/>
        <v>22537.920401064264</v>
      </c>
      <c r="W358" s="413"/>
      <c r="X358" s="412"/>
      <c r="Y358" s="116"/>
      <c r="Z358" s="116" t="s">
        <v>115</v>
      </c>
      <c r="AA358" s="116"/>
      <c r="AB358" s="116"/>
      <c r="AC358" s="117"/>
      <c r="AD358" s="296"/>
      <c r="AE358" s="124" t="str">
        <f t="shared" si="106"/>
        <v/>
      </c>
      <c r="AF358" s="125" t="str">
        <f t="shared" si="107"/>
        <v/>
      </c>
      <c r="AG358" s="125">
        <f t="shared" ca="1" si="108"/>
        <v>7168.0761084809337</v>
      </c>
      <c r="AH358" s="125" t="str">
        <f t="shared" si="109"/>
        <v/>
      </c>
      <c r="AI358" s="125" t="str">
        <f t="shared" si="109"/>
        <v/>
      </c>
      <c r="AJ358" s="126" t="str">
        <f t="shared" si="110"/>
        <v/>
      </c>
      <c r="AK358" s="342">
        <f t="shared" ca="1" si="105"/>
        <v>7168.0761084809337</v>
      </c>
      <c r="AL358" s="290"/>
      <c r="AM358" s="124" t="str">
        <f t="shared" si="111"/>
        <v/>
      </c>
      <c r="AN358" s="125" t="str">
        <f t="shared" si="112"/>
        <v/>
      </c>
      <c r="AO358" s="125">
        <f t="shared" ca="1" si="113"/>
        <v>22537.920401064264</v>
      </c>
      <c r="AP358" s="125" t="str">
        <f t="shared" si="113"/>
        <v/>
      </c>
      <c r="AQ358" s="125" t="str">
        <f t="shared" si="114"/>
        <v/>
      </c>
      <c r="AR358" s="125" t="str">
        <f t="shared" si="115"/>
        <v/>
      </c>
      <c r="AS358" s="131">
        <f t="shared" ca="1" si="116"/>
        <v>22537.920401064264</v>
      </c>
      <c r="AT358" s="290"/>
    </row>
    <row r="359" spans="1:46" x14ac:dyDescent="0.35">
      <c r="A359" s="290"/>
      <c r="B359" s="102" t="s">
        <v>1987</v>
      </c>
      <c r="C359" s="444" t="e">
        <v>#N/A</v>
      </c>
      <c r="D359" s="103" t="s">
        <v>901</v>
      </c>
      <c r="E359" s="103"/>
      <c r="F359" s="103"/>
      <c r="G359" s="103" t="s">
        <v>119</v>
      </c>
      <c r="H359" s="427">
        <v>150</v>
      </c>
      <c r="I359" s="103"/>
      <c r="J359" s="116" t="s">
        <v>1109</v>
      </c>
      <c r="K359" s="104"/>
      <c r="L359" s="415">
        <v>42.567999999999998</v>
      </c>
      <c r="M359" s="138" t="str">
        <f t="shared" si="117"/>
        <v/>
      </c>
      <c r="N359" s="139">
        <f t="shared" si="118"/>
        <v>0</v>
      </c>
      <c r="O359" s="140">
        <f t="shared" si="100"/>
        <v>424.48495422784811</v>
      </c>
      <c r="P359" s="337">
        <f t="shared" si="101"/>
        <v>18069.475531571039</v>
      </c>
      <c r="Q359" s="109">
        <v>1</v>
      </c>
      <c r="R359" s="143">
        <f t="shared" si="102"/>
        <v>18069.475531571039</v>
      </c>
      <c r="S359" s="111">
        <v>0.13</v>
      </c>
      <c r="T359" s="139">
        <f t="shared" si="103"/>
        <v>20418.507350675271</v>
      </c>
      <c r="U359" s="113"/>
      <c r="V359" s="147">
        <f t="shared" si="104"/>
        <v>20418.507350675271</v>
      </c>
      <c r="W359" s="413"/>
      <c r="X359" s="412"/>
      <c r="Y359" s="116"/>
      <c r="Z359" s="116" t="s">
        <v>115</v>
      </c>
      <c r="AA359" s="116"/>
      <c r="AB359" s="116"/>
      <c r="AC359" s="117"/>
      <c r="AD359" s="296"/>
      <c r="AE359" s="124" t="str">
        <f t="shared" si="106"/>
        <v/>
      </c>
      <c r="AF359" s="125" t="str">
        <f t="shared" si="107"/>
        <v/>
      </c>
      <c r="AG359" s="125">
        <f t="shared" ca="1" si="108"/>
        <v>7168.0761084809337</v>
      </c>
      <c r="AH359" s="125" t="str">
        <f t="shared" si="109"/>
        <v/>
      </c>
      <c r="AI359" s="125" t="str">
        <f t="shared" si="109"/>
        <v/>
      </c>
      <c r="AJ359" s="126" t="str">
        <f t="shared" si="110"/>
        <v/>
      </c>
      <c r="AK359" s="342">
        <f t="shared" ca="1" si="105"/>
        <v>7168.0761084809337</v>
      </c>
      <c r="AL359" s="290"/>
      <c r="AM359" s="124" t="str">
        <f t="shared" si="111"/>
        <v/>
      </c>
      <c r="AN359" s="125" t="str">
        <f t="shared" si="112"/>
        <v/>
      </c>
      <c r="AO359" s="125">
        <f t="shared" ca="1" si="113"/>
        <v>20418.507350675271</v>
      </c>
      <c r="AP359" s="125" t="str">
        <f t="shared" si="113"/>
        <v/>
      </c>
      <c r="AQ359" s="125" t="str">
        <f t="shared" si="114"/>
        <v/>
      </c>
      <c r="AR359" s="125" t="str">
        <f t="shared" si="115"/>
        <v/>
      </c>
      <c r="AS359" s="131">
        <f t="shared" ca="1" si="116"/>
        <v>20418.507350675271</v>
      </c>
      <c r="AT359" s="290"/>
    </row>
    <row r="360" spans="1:46" x14ac:dyDescent="0.35">
      <c r="A360" s="290"/>
      <c r="B360" s="102" t="s">
        <v>1988</v>
      </c>
      <c r="C360" s="444" t="e">
        <v>#N/A</v>
      </c>
      <c r="D360" s="103" t="s">
        <v>901</v>
      </c>
      <c r="E360" s="103"/>
      <c r="F360" s="103"/>
      <c r="G360" s="103" t="s">
        <v>119</v>
      </c>
      <c r="H360" s="427">
        <v>150</v>
      </c>
      <c r="I360" s="103"/>
      <c r="J360" s="116" t="s">
        <v>1109</v>
      </c>
      <c r="K360" s="104"/>
      <c r="L360" s="415">
        <v>42.917400000000001</v>
      </c>
      <c r="M360" s="138" t="str">
        <f t="shared" si="117"/>
        <v/>
      </c>
      <c r="N360" s="139">
        <f t="shared" si="118"/>
        <v>0</v>
      </c>
      <c r="O360" s="140">
        <f t="shared" si="100"/>
        <v>424.48495422784811</v>
      </c>
      <c r="P360" s="337">
        <f t="shared" si="101"/>
        <v>18217.790574578248</v>
      </c>
      <c r="Q360" s="109">
        <v>1</v>
      </c>
      <c r="R360" s="143">
        <f t="shared" si="102"/>
        <v>18217.790574578248</v>
      </c>
      <c r="S360" s="111">
        <v>0.13</v>
      </c>
      <c r="T360" s="139">
        <f t="shared" si="103"/>
        <v>20586.103349273417</v>
      </c>
      <c r="U360" s="113"/>
      <c r="V360" s="147">
        <f t="shared" si="104"/>
        <v>20586.103349273417</v>
      </c>
      <c r="W360" s="413"/>
      <c r="X360" s="412"/>
      <c r="Y360" s="116"/>
      <c r="Z360" s="116" t="s">
        <v>115</v>
      </c>
      <c r="AA360" s="116"/>
      <c r="AB360" s="116"/>
      <c r="AC360" s="117"/>
      <c r="AD360" s="296"/>
      <c r="AE360" s="124" t="str">
        <f t="shared" si="106"/>
        <v/>
      </c>
      <c r="AF360" s="125" t="str">
        <f t="shared" si="107"/>
        <v/>
      </c>
      <c r="AG360" s="125">
        <f t="shared" ca="1" si="108"/>
        <v>7168.0761084809337</v>
      </c>
      <c r="AH360" s="125" t="str">
        <f t="shared" si="109"/>
        <v/>
      </c>
      <c r="AI360" s="125" t="str">
        <f t="shared" si="109"/>
        <v/>
      </c>
      <c r="AJ360" s="126" t="str">
        <f t="shared" si="110"/>
        <v/>
      </c>
      <c r="AK360" s="342">
        <f t="shared" ca="1" si="105"/>
        <v>7168.0761084809337</v>
      </c>
      <c r="AL360" s="290"/>
      <c r="AM360" s="124" t="str">
        <f t="shared" si="111"/>
        <v/>
      </c>
      <c r="AN360" s="125" t="str">
        <f t="shared" si="112"/>
        <v/>
      </c>
      <c r="AO360" s="125">
        <f t="shared" ca="1" si="113"/>
        <v>20586.103349273417</v>
      </c>
      <c r="AP360" s="125" t="str">
        <f t="shared" si="113"/>
        <v/>
      </c>
      <c r="AQ360" s="125" t="str">
        <f t="shared" si="114"/>
        <v/>
      </c>
      <c r="AR360" s="125" t="str">
        <f t="shared" si="115"/>
        <v/>
      </c>
      <c r="AS360" s="131">
        <f t="shared" ca="1" si="116"/>
        <v>20586.103349273417</v>
      </c>
      <c r="AT360" s="290"/>
    </row>
    <row r="361" spans="1:46" x14ac:dyDescent="0.35">
      <c r="A361" s="290"/>
      <c r="B361" s="102" t="s">
        <v>1989</v>
      </c>
      <c r="C361" s="444" t="e">
        <v>#N/A</v>
      </c>
      <c r="D361" s="103" t="s">
        <v>901</v>
      </c>
      <c r="E361" s="103"/>
      <c r="F361" s="103"/>
      <c r="G361" s="103" t="s">
        <v>119</v>
      </c>
      <c r="H361" s="427">
        <v>225</v>
      </c>
      <c r="I361" s="103"/>
      <c r="J361" s="116" t="s">
        <v>1110</v>
      </c>
      <c r="K361" s="104"/>
      <c r="L361" s="415">
        <v>91.361099999999993</v>
      </c>
      <c r="M361" s="138" t="str">
        <f t="shared" si="117"/>
        <v/>
      </c>
      <c r="N361" s="139">
        <f t="shared" si="118"/>
        <v>0</v>
      </c>
      <c r="O361" s="140">
        <f t="shared" si="100"/>
        <v>626.02776475949361</v>
      </c>
      <c r="P361" s="337">
        <f t="shared" si="101"/>
        <v>57194.585218968568</v>
      </c>
      <c r="Q361" s="109">
        <v>1</v>
      </c>
      <c r="R361" s="143">
        <f t="shared" si="102"/>
        <v>57194.585218968568</v>
      </c>
      <c r="S361" s="111">
        <v>0.13</v>
      </c>
      <c r="T361" s="139">
        <f t="shared" si="103"/>
        <v>64629.881297434476</v>
      </c>
      <c r="U361" s="113"/>
      <c r="V361" s="147">
        <f t="shared" si="104"/>
        <v>64629.881297434476</v>
      </c>
      <c r="W361" s="413"/>
      <c r="X361" s="412"/>
      <c r="Y361" s="116"/>
      <c r="Z361" s="116" t="s">
        <v>115</v>
      </c>
      <c r="AA361" s="116"/>
      <c r="AB361" s="116"/>
      <c r="AC361" s="117"/>
      <c r="AD361" s="296"/>
      <c r="AE361" s="124" t="str">
        <f t="shared" si="106"/>
        <v/>
      </c>
      <c r="AF361" s="125" t="str">
        <f t="shared" si="107"/>
        <v/>
      </c>
      <c r="AG361" s="125">
        <f t="shared" ca="1" si="108"/>
        <v>7168.0761084809337</v>
      </c>
      <c r="AH361" s="125" t="str">
        <f t="shared" si="109"/>
        <v/>
      </c>
      <c r="AI361" s="125" t="str">
        <f t="shared" si="109"/>
        <v/>
      </c>
      <c r="AJ361" s="126" t="str">
        <f t="shared" si="110"/>
        <v/>
      </c>
      <c r="AK361" s="342">
        <f t="shared" ca="1" si="105"/>
        <v>7168.0761084809337</v>
      </c>
      <c r="AL361" s="290"/>
      <c r="AM361" s="124" t="str">
        <f t="shared" si="111"/>
        <v/>
      </c>
      <c r="AN361" s="125" t="str">
        <f t="shared" si="112"/>
        <v/>
      </c>
      <c r="AO361" s="125">
        <f t="shared" ca="1" si="113"/>
        <v>64629.881297434476</v>
      </c>
      <c r="AP361" s="125" t="str">
        <f t="shared" si="113"/>
        <v/>
      </c>
      <c r="AQ361" s="125" t="str">
        <f t="shared" si="114"/>
        <v/>
      </c>
      <c r="AR361" s="125" t="str">
        <f t="shared" si="115"/>
        <v/>
      </c>
      <c r="AS361" s="131">
        <f t="shared" ca="1" si="116"/>
        <v>64629.881297434476</v>
      </c>
      <c r="AT361" s="290"/>
    </row>
    <row r="362" spans="1:46" x14ac:dyDescent="0.35">
      <c r="A362" s="290"/>
      <c r="B362" s="102" t="s">
        <v>1990</v>
      </c>
      <c r="C362" s="444" t="e">
        <v>#N/A</v>
      </c>
      <c r="D362" s="103" t="s">
        <v>901</v>
      </c>
      <c r="E362" s="103"/>
      <c r="F362" s="103"/>
      <c r="G362" s="103" t="s">
        <v>119</v>
      </c>
      <c r="H362" s="427">
        <v>225</v>
      </c>
      <c r="I362" s="103"/>
      <c r="J362" s="116" t="s">
        <v>1110</v>
      </c>
      <c r="K362" s="104"/>
      <c r="L362" s="415">
        <v>81.365799999999993</v>
      </c>
      <c r="M362" s="138" t="str">
        <f t="shared" si="117"/>
        <v/>
      </c>
      <c r="N362" s="139">
        <f t="shared" si="118"/>
        <v>0</v>
      </c>
      <c r="O362" s="140">
        <f t="shared" si="100"/>
        <v>626.02776475949361</v>
      </c>
      <c r="P362" s="337">
        <f t="shared" si="101"/>
        <v>50937.249901868003</v>
      </c>
      <c r="Q362" s="109">
        <v>1</v>
      </c>
      <c r="R362" s="143">
        <f t="shared" si="102"/>
        <v>50937.249901868003</v>
      </c>
      <c r="S362" s="111">
        <v>0.13</v>
      </c>
      <c r="T362" s="139">
        <f t="shared" si="103"/>
        <v>57559.09238911084</v>
      </c>
      <c r="U362" s="113"/>
      <c r="V362" s="147">
        <f t="shared" si="104"/>
        <v>57559.09238911084</v>
      </c>
      <c r="W362" s="413"/>
      <c r="X362" s="412"/>
      <c r="Y362" s="116"/>
      <c r="Z362" s="116" t="s">
        <v>115</v>
      </c>
      <c r="AA362" s="116"/>
      <c r="AB362" s="116"/>
      <c r="AC362" s="117"/>
      <c r="AD362" s="296"/>
      <c r="AE362" s="124" t="str">
        <f t="shared" si="106"/>
        <v/>
      </c>
      <c r="AF362" s="125" t="str">
        <f t="shared" si="107"/>
        <v/>
      </c>
      <c r="AG362" s="125">
        <f t="shared" ca="1" si="108"/>
        <v>7168.0761084809337</v>
      </c>
      <c r="AH362" s="125" t="str">
        <f t="shared" si="109"/>
        <v/>
      </c>
      <c r="AI362" s="125" t="str">
        <f t="shared" si="109"/>
        <v/>
      </c>
      <c r="AJ362" s="126" t="str">
        <f t="shared" si="110"/>
        <v/>
      </c>
      <c r="AK362" s="342">
        <f t="shared" ca="1" si="105"/>
        <v>7168.0761084809337</v>
      </c>
      <c r="AL362" s="290"/>
      <c r="AM362" s="124" t="str">
        <f t="shared" si="111"/>
        <v/>
      </c>
      <c r="AN362" s="125" t="str">
        <f t="shared" si="112"/>
        <v/>
      </c>
      <c r="AO362" s="125">
        <f t="shared" ca="1" si="113"/>
        <v>57559.09238911084</v>
      </c>
      <c r="AP362" s="125" t="str">
        <f t="shared" si="113"/>
        <v/>
      </c>
      <c r="AQ362" s="125" t="str">
        <f t="shared" si="114"/>
        <v/>
      </c>
      <c r="AR362" s="125" t="str">
        <f t="shared" si="115"/>
        <v/>
      </c>
      <c r="AS362" s="131">
        <f t="shared" ca="1" si="116"/>
        <v>57559.09238911084</v>
      </c>
      <c r="AT362" s="290"/>
    </row>
    <row r="363" spans="1:46" x14ac:dyDescent="0.35">
      <c r="A363" s="290"/>
      <c r="B363" s="102" t="s">
        <v>1991</v>
      </c>
      <c r="C363" s="444" t="e">
        <v>#N/A</v>
      </c>
      <c r="D363" s="103" t="s">
        <v>901</v>
      </c>
      <c r="E363" s="103"/>
      <c r="F363" s="103"/>
      <c r="G363" s="103" t="s">
        <v>119</v>
      </c>
      <c r="H363" s="427">
        <v>225</v>
      </c>
      <c r="I363" s="103"/>
      <c r="J363" s="116" t="s">
        <v>1110</v>
      </c>
      <c r="K363" s="104"/>
      <c r="L363" s="415">
        <v>74.177199999999999</v>
      </c>
      <c r="M363" s="138" t="str">
        <f t="shared" si="117"/>
        <v/>
      </c>
      <c r="N363" s="139">
        <f t="shared" si="118"/>
        <v>0</v>
      </c>
      <c r="O363" s="140">
        <f t="shared" si="100"/>
        <v>626.02776475949361</v>
      </c>
      <c r="P363" s="337">
        <f t="shared" si="101"/>
        <v>46436.986712117912</v>
      </c>
      <c r="Q363" s="109">
        <v>1</v>
      </c>
      <c r="R363" s="143">
        <f t="shared" si="102"/>
        <v>46436.986712117912</v>
      </c>
      <c r="S363" s="111">
        <v>0.13</v>
      </c>
      <c r="T363" s="139">
        <f t="shared" si="103"/>
        <v>52473.794984693239</v>
      </c>
      <c r="U363" s="113"/>
      <c r="V363" s="147">
        <f t="shared" si="104"/>
        <v>52473.794984693239</v>
      </c>
      <c r="W363" s="413"/>
      <c r="X363" s="412" t="s">
        <v>115</v>
      </c>
      <c r="Y363" s="116"/>
      <c r="Z363" s="116"/>
      <c r="AA363" s="116"/>
      <c r="AB363" s="116"/>
      <c r="AC363" s="117"/>
      <c r="AD363" s="296"/>
      <c r="AE363" s="124">
        <f t="shared" ca="1" si="106"/>
        <v>5850.3942245947292</v>
      </c>
      <c r="AF363" s="125" t="str">
        <f t="shared" si="107"/>
        <v/>
      </c>
      <c r="AG363" s="125" t="str">
        <f t="shared" si="108"/>
        <v/>
      </c>
      <c r="AH363" s="125" t="str">
        <f t="shared" si="109"/>
        <v/>
      </c>
      <c r="AI363" s="125" t="str">
        <f t="shared" si="109"/>
        <v/>
      </c>
      <c r="AJ363" s="126" t="str">
        <f t="shared" si="110"/>
        <v/>
      </c>
      <c r="AK363" s="342">
        <f t="shared" ca="1" si="105"/>
        <v>5850.3942245947292</v>
      </c>
      <c r="AL363" s="290"/>
      <c r="AM363" s="124">
        <f t="shared" ca="1" si="111"/>
        <v>52473.794984693246</v>
      </c>
      <c r="AN363" s="125" t="str">
        <f t="shared" si="112"/>
        <v/>
      </c>
      <c r="AO363" s="125" t="str">
        <f t="shared" si="113"/>
        <v/>
      </c>
      <c r="AP363" s="125" t="str">
        <f t="shared" si="113"/>
        <v/>
      </c>
      <c r="AQ363" s="125" t="str">
        <f t="shared" si="114"/>
        <v/>
      </c>
      <c r="AR363" s="125" t="str">
        <f t="shared" si="115"/>
        <v/>
      </c>
      <c r="AS363" s="131">
        <f t="shared" ca="1" si="116"/>
        <v>52473.794984693246</v>
      </c>
      <c r="AT363" s="290"/>
    </row>
    <row r="364" spans="1:46" x14ac:dyDescent="0.35">
      <c r="A364" s="290"/>
      <c r="B364" s="102" t="s">
        <v>1992</v>
      </c>
      <c r="C364" s="444" t="e">
        <v>#N/A</v>
      </c>
      <c r="D364" s="103" t="s">
        <v>901</v>
      </c>
      <c r="E364" s="103"/>
      <c r="F364" s="103"/>
      <c r="G364" s="103" t="s">
        <v>119</v>
      </c>
      <c r="H364" s="427">
        <v>300</v>
      </c>
      <c r="I364" s="103"/>
      <c r="J364" s="116" t="s">
        <v>1112</v>
      </c>
      <c r="K364" s="104"/>
      <c r="L364" s="415">
        <v>15.343999999999999</v>
      </c>
      <c r="M364" s="138" t="str">
        <f t="shared" si="117"/>
        <v/>
      </c>
      <c r="N364" s="139">
        <f t="shared" si="118"/>
        <v>0</v>
      </c>
      <c r="O364" s="140">
        <f t="shared" si="100"/>
        <v>761.42718187341757</v>
      </c>
      <c r="P364" s="337">
        <f t="shared" si="101"/>
        <v>11683.338678665719</v>
      </c>
      <c r="Q364" s="109">
        <v>1</v>
      </c>
      <c r="R364" s="143">
        <f t="shared" si="102"/>
        <v>11683.338678665719</v>
      </c>
      <c r="S364" s="111">
        <v>0.13</v>
      </c>
      <c r="T364" s="139">
        <f t="shared" si="103"/>
        <v>13202.172706892261</v>
      </c>
      <c r="U364" s="113"/>
      <c r="V364" s="147">
        <f t="shared" si="104"/>
        <v>13202.172706892261</v>
      </c>
      <c r="W364" s="413"/>
      <c r="X364" s="412" t="s">
        <v>115</v>
      </c>
      <c r="Y364" s="116"/>
      <c r="Z364" s="116"/>
      <c r="AA364" s="116"/>
      <c r="AB364" s="116"/>
      <c r="AC364" s="117"/>
      <c r="AD364" s="296"/>
      <c r="AE364" s="124">
        <f t="shared" ca="1" si="106"/>
        <v>5850.3942245947292</v>
      </c>
      <c r="AF364" s="125" t="str">
        <f t="shared" si="107"/>
        <v/>
      </c>
      <c r="AG364" s="125" t="str">
        <f t="shared" si="108"/>
        <v/>
      </c>
      <c r="AH364" s="125" t="str">
        <f t="shared" si="109"/>
        <v/>
      </c>
      <c r="AI364" s="125" t="str">
        <f t="shared" si="109"/>
        <v/>
      </c>
      <c r="AJ364" s="126" t="str">
        <f t="shared" si="110"/>
        <v/>
      </c>
      <c r="AK364" s="342">
        <f t="shared" ca="1" si="105"/>
        <v>5850.3942245947292</v>
      </c>
      <c r="AL364" s="290"/>
      <c r="AM364" s="124">
        <f t="shared" ca="1" si="111"/>
        <v>13202.172706892259</v>
      </c>
      <c r="AN364" s="125" t="str">
        <f t="shared" si="112"/>
        <v/>
      </c>
      <c r="AO364" s="125" t="str">
        <f t="shared" si="113"/>
        <v/>
      </c>
      <c r="AP364" s="125" t="str">
        <f t="shared" si="113"/>
        <v/>
      </c>
      <c r="AQ364" s="125" t="str">
        <f t="shared" si="114"/>
        <v/>
      </c>
      <c r="AR364" s="125" t="str">
        <f t="shared" si="115"/>
        <v/>
      </c>
      <c r="AS364" s="131">
        <f t="shared" ca="1" si="116"/>
        <v>13202.172706892259</v>
      </c>
      <c r="AT364" s="290"/>
    </row>
    <row r="365" spans="1:46" x14ac:dyDescent="0.35">
      <c r="A365" s="290"/>
      <c r="B365" s="102" t="s">
        <v>1993</v>
      </c>
      <c r="C365" s="444" t="e">
        <v>#N/A</v>
      </c>
      <c r="D365" s="103" t="s">
        <v>901</v>
      </c>
      <c r="E365" s="103"/>
      <c r="F365" s="103"/>
      <c r="G365" s="103" t="s">
        <v>119</v>
      </c>
      <c r="H365" s="427">
        <v>300</v>
      </c>
      <c r="I365" s="103"/>
      <c r="J365" s="116" t="s">
        <v>1112</v>
      </c>
      <c r="K365" s="104"/>
      <c r="L365" s="415">
        <v>25.130299999999998</v>
      </c>
      <c r="M365" s="138" t="str">
        <f t="shared" si="117"/>
        <v/>
      </c>
      <c r="N365" s="139">
        <f t="shared" si="118"/>
        <v>0</v>
      </c>
      <c r="O365" s="140">
        <f t="shared" si="100"/>
        <v>761.42718187341757</v>
      </c>
      <c r="P365" s="337">
        <f t="shared" si="101"/>
        <v>19134.893508633544</v>
      </c>
      <c r="Q365" s="109">
        <v>1</v>
      </c>
      <c r="R365" s="143">
        <f t="shared" si="102"/>
        <v>19134.893508633544</v>
      </c>
      <c r="S365" s="111">
        <v>0.13</v>
      </c>
      <c r="T365" s="139">
        <f t="shared" si="103"/>
        <v>21622.429664755902</v>
      </c>
      <c r="U365" s="113"/>
      <c r="V365" s="147">
        <f t="shared" si="104"/>
        <v>21622.429664755902</v>
      </c>
      <c r="W365" s="413"/>
      <c r="X365" s="412" t="s">
        <v>115</v>
      </c>
      <c r="Y365" s="116"/>
      <c r="Z365" s="116"/>
      <c r="AA365" s="116"/>
      <c r="AB365" s="116"/>
      <c r="AC365" s="117"/>
      <c r="AD365" s="296"/>
      <c r="AE365" s="124">
        <f t="shared" ca="1" si="106"/>
        <v>5850.3942245947292</v>
      </c>
      <c r="AF365" s="125" t="str">
        <f t="shared" si="107"/>
        <v/>
      </c>
      <c r="AG365" s="125" t="str">
        <f t="shared" si="108"/>
        <v/>
      </c>
      <c r="AH365" s="125" t="str">
        <f t="shared" si="109"/>
        <v/>
      </c>
      <c r="AI365" s="125" t="str">
        <f t="shared" si="109"/>
        <v/>
      </c>
      <c r="AJ365" s="126" t="str">
        <f t="shared" si="110"/>
        <v/>
      </c>
      <c r="AK365" s="342">
        <f t="shared" ca="1" si="105"/>
        <v>5850.3942245947292</v>
      </c>
      <c r="AL365" s="290"/>
      <c r="AM365" s="124">
        <f t="shared" ca="1" si="111"/>
        <v>21622.429664755902</v>
      </c>
      <c r="AN365" s="125" t="str">
        <f t="shared" si="112"/>
        <v/>
      </c>
      <c r="AO365" s="125" t="str">
        <f t="shared" si="113"/>
        <v/>
      </c>
      <c r="AP365" s="125" t="str">
        <f t="shared" si="113"/>
        <v/>
      </c>
      <c r="AQ365" s="125" t="str">
        <f t="shared" si="114"/>
        <v/>
      </c>
      <c r="AR365" s="125" t="str">
        <f t="shared" si="115"/>
        <v/>
      </c>
      <c r="AS365" s="131">
        <f t="shared" ca="1" si="116"/>
        <v>21622.429664755902</v>
      </c>
      <c r="AT365" s="290"/>
    </row>
    <row r="366" spans="1:46" x14ac:dyDescent="0.35">
      <c r="A366" s="290"/>
      <c r="B366" s="102" t="s">
        <v>1994</v>
      </c>
      <c r="C366" s="444" t="e">
        <v>#N/A</v>
      </c>
      <c r="D366" s="103" t="s">
        <v>901</v>
      </c>
      <c r="E366" s="103"/>
      <c r="F366" s="103"/>
      <c r="G366" s="103" t="s">
        <v>119</v>
      </c>
      <c r="H366" s="427">
        <v>300</v>
      </c>
      <c r="I366" s="103"/>
      <c r="J366" s="116" t="s">
        <v>1112</v>
      </c>
      <c r="K366" s="104"/>
      <c r="L366" s="415">
        <v>35.830300000000001</v>
      </c>
      <c r="M366" s="138" t="str">
        <f t="shared" si="117"/>
        <v/>
      </c>
      <c r="N366" s="139">
        <f t="shared" si="118"/>
        <v>0</v>
      </c>
      <c r="O366" s="140">
        <f t="shared" si="100"/>
        <v>761.42718187341757</v>
      </c>
      <c r="P366" s="337">
        <f t="shared" si="101"/>
        <v>27282.164354679113</v>
      </c>
      <c r="Q366" s="109">
        <v>1</v>
      </c>
      <c r="R366" s="143">
        <f t="shared" si="102"/>
        <v>27282.164354679113</v>
      </c>
      <c r="S366" s="111">
        <v>0.13</v>
      </c>
      <c r="T366" s="139">
        <f t="shared" si="103"/>
        <v>30828.845720787394</v>
      </c>
      <c r="U366" s="113"/>
      <c r="V366" s="147">
        <f t="shared" si="104"/>
        <v>30828.845720787394</v>
      </c>
      <c r="W366" s="413"/>
      <c r="X366" s="412" t="s">
        <v>115</v>
      </c>
      <c r="Y366" s="116"/>
      <c r="Z366" s="116"/>
      <c r="AA366" s="116"/>
      <c r="AB366" s="116"/>
      <c r="AC366" s="117"/>
      <c r="AD366" s="296"/>
      <c r="AE366" s="124">
        <f t="shared" ca="1" si="106"/>
        <v>5850.3942245947292</v>
      </c>
      <c r="AF366" s="125" t="str">
        <f t="shared" si="107"/>
        <v/>
      </c>
      <c r="AG366" s="125" t="str">
        <f t="shared" si="108"/>
        <v/>
      </c>
      <c r="AH366" s="125" t="str">
        <f t="shared" si="109"/>
        <v/>
      </c>
      <c r="AI366" s="125" t="str">
        <f t="shared" si="109"/>
        <v/>
      </c>
      <c r="AJ366" s="126" t="str">
        <f t="shared" si="110"/>
        <v/>
      </c>
      <c r="AK366" s="342">
        <f t="shared" ca="1" si="105"/>
        <v>5850.3942245947292</v>
      </c>
      <c r="AL366" s="290"/>
      <c r="AM366" s="124">
        <f t="shared" ca="1" si="111"/>
        <v>30828.845720787394</v>
      </c>
      <c r="AN366" s="125" t="str">
        <f t="shared" si="112"/>
        <v/>
      </c>
      <c r="AO366" s="125" t="str">
        <f t="shared" si="113"/>
        <v/>
      </c>
      <c r="AP366" s="125" t="str">
        <f t="shared" si="113"/>
        <v/>
      </c>
      <c r="AQ366" s="125" t="str">
        <f t="shared" si="114"/>
        <v/>
      </c>
      <c r="AR366" s="125" t="str">
        <f t="shared" si="115"/>
        <v/>
      </c>
      <c r="AS366" s="131">
        <f t="shared" ca="1" si="116"/>
        <v>30828.845720787394</v>
      </c>
      <c r="AT366" s="290"/>
    </row>
    <row r="367" spans="1:46" x14ac:dyDescent="0.35">
      <c r="A367" s="290"/>
      <c r="B367" s="102" t="s">
        <v>1995</v>
      </c>
      <c r="C367" s="444" t="e">
        <v>#N/A</v>
      </c>
      <c r="D367" s="103" t="s">
        <v>901</v>
      </c>
      <c r="E367" s="103"/>
      <c r="F367" s="103"/>
      <c r="G367" s="103" t="s">
        <v>119</v>
      </c>
      <c r="H367" s="427">
        <v>300</v>
      </c>
      <c r="I367" s="103"/>
      <c r="J367" s="116" t="s">
        <v>1112</v>
      </c>
      <c r="K367" s="104"/>
      <c r="L367" s="415">
        <v>60.516300000000001</v>
      </c>
      <c r="M367" s="138" t="str">
        <f t="shared" si="117"/>
        <v/>
      </c>
      <c r="N367" s="139">
        <f t="shared" si="118"/>
        <v>0</v>
      </c>
      <c r="O367" s="140">
        <f t="shared" si="100"/>
        <v>761.42718187341757</v>
      </c>
      <c r="P367" s="337">
        <f t="shared" si="101"/>
        <v>46078.755766406299</v>
      </c>
      <c r="Q367" s="109">
        <v>1</v>
      </c>
      <c r="R367" s="143">
        <f t="shared" si="102"/>
        <v>46078.755766406299</v>
      </c>
      <c r="S367" s="111">
        <v>0.13</v>
      </c>
      <c r="T367" s="139">
        <f t="shared" si="103"/>
        <v>52068.994016039112</v>
      </c>
      <c r="U367" s="113"/>
      <c r="V367" s="147">
        <f t="shared" si="104"/>
        <v>52068.994016039112</v>
      </c>
      <c r="W367" s="413"/>
      <c r="X367" s="412" t="s">
        <v>115</v>
      </c>
      <c r="Y367" s="116"/>
      <c r="Z367" s="116"/>
      <c r="AA367" s="116"/>
      <c r="AB367" s="116"/>
      <c r="AC367" s="117"/>
      <c r="AD367" s="296"/>
      <c r="AE367" s="124">
        <f t="shared" ca="1" si="106"/>
        <v>5850.3942245947292</v>
      </c>
      <c r="AF367" s="125" t="str">
        <f t="shared" si="107"/>
        <v/>
      </c>
      <c r="AG367" s="125" t="str">
        <f t="shared" si="108"/>
        <v/>
      </c>
      <c r="AH367" s="125" t="str">
        <f t="shared" si="109"/>
        <v/>
      </c>
      <c r="AI367" s="125" t="str">
        <f t="shared" si="109"/>
        <v/>
      </c>
      <c r="AJ367" s="126" t="str">
        <f t="shared" si="110"/>
        <v/>
      </c>
      <c r="AK367" s="342">
        <f t="shared" ca="1" si="105"/>
        <v>5850.3942245947292</v>
      </c>
      <c r="AL367" s="290"/>
      <c r="AM367" s="124">
        <f t="shared" ca="1" si="111"/>
        <v>52068.994016039112</v>
      </c>
      <c r="AN367" s="125" t="str">
        <f t="shared" si="112"/>
        <v/>
      </c>
      <c r="AO367" s="125" t="str">
        <f t="shared" si="113"/>
        <v/>
      </c>
      <c r="AP367" s="125" t="str">
        <f t="shared" si="113"/>
        <v/>
      </c>
      <c r="AQ367" s="125" t="str">
        <f t="shared" si="114"/>
        <v/>
      </c>
      <c r="AR367" s="125" t="str">
        <f t="shared" si="115"/>
        <v/>
      </c>
      <c r="AS367" s="131">
        <f t="shared" ca="1" si="116"/>
        <v>52068.994016039112</v>
      </c>
      <c r="AT367" s="290"/>
    </row>
    <row r="368" spans="1:46" x14ac:dyDescent="0.35">
      <c r="A368" s="290"/>
      <c r="B368" s="102" t="s">
        <v>1996</v>
      </c>
      <c r="C368" s="444" t="e">
        <v>#N/A</v>
      </c>
      <c r="D368" s="103" t="s">
        <v>901</v>
      </c>
      <c r="E368" s="103"/>
      <c r="F368" s="103"/>
      <c r="G368" s="103" t="s">
        <v>119</v>
      </c>
      <c r="H368" s="427">
        <v>300</v>
      </c>
      <c r="I368" s="103"/>
      <c r="J368" s="116" t="s">
        <v>1112</v>
      </c>
      <c r="K368" s="104"/>
      <c r="L368" s="415">
        <v>90.368700000000004</v>
      </c>
      <c r="M368" s="138" t="str">
        <f t="shared" si="117"/>
        <v/>
      </c>
      <c r="N368" s="139">
        <f t="shared" si="118"/>
        <v>0</v>
      </c>
      <c r="O368" s="140">
        <f t="shared" si="100"/>
        <v>761.42718187341757</v>
      </c>
      <c r="P368" s="337">
        <f t="shared" si="101"/>
        <v>68809.184570564306</v>
      </c>
      <c r="Q368" s="109">
        <v>1</v>
      </c>
      <c r="R368" s="143">
        <f t="shared" si="102"/>
        <v>68809.184570564306</v>
      </c>
      <c r="S368" s="111">
        <v>0.13</v>
      </c>
      <c r="T368" s="139">
        <f t="shared" si="103"/>
        <v>77754.378564737664</v>
      </c>
      <c r="U368" s="113"/>
      <c r="V368" s="147">
        <f t="shared" si="104"/>
        <v>77754.378564737664</v>
      </c>
      <c r="W368" s="413"/>
      <c r="X368" s="412" t="s">
        <v>115</v>
      </c>
      <c r="Y368" s="116"/>
      <c r="Z368" s="116"/>
      <c r="AA368" s="116"/>
      <c r="AB368" s="116"/>
      <c r="AC368" s="117"/>
      <c r="AD368" s="296"/>
      <c r="AE368" s="124">
        <f t="shared" ca="1" si="106"/>
        <v>5850.3942245947292</v>
      </c>
      <c r="AF368" s="125" t="str">
        <f t="shared" si="107"/>
        <v/>
      </c>
      <c r="AG368" s="125" t="str">
        <f t="shared" si="108"/>
        <v/>
      </c>
      <c r="AH368" s="125" t="str">
        <f t="shared" si="109"/>
        <v/>
      </c>
      <c r="AI368" s="125" t="str">
        <f t="shared" si="109"/>
        <v/>
      </c>
      <c r="AJ368" s="126" t="str">
        <f t="shared" si="110"/>
        <v/>
      </c>
      <c r="AK368" s="342">
        <f t="shared" ca="1" si="105"/>
        <v>5850.3942245947292</v>
      </c>
      <c r="AL368" s="290"/>
      <c r="AM368" s="124">
        <f t="shared" ca="1" si="111"/>
        <v>77754.378564737664</v>
      </c>
      <c r="AN368" s="125" t="str">
        <f t="shared" si="112"/>
        <v/>
      </c>
      <c r="AO368" s="125" t="str">
        <f t="shared" si="113"/>
        <v/>
      </c>
      <c r="AP368" s="125" t="str">
        <f t="shared" si="113"/>
        <v/>
      </c>
      <c r="AQ368" s="125" t="str">
        <f t="shared" si="114"/>
        <v/>
      </c>
      <c r="AR368" s="125" t="str">
        <f t="shared" si="115"/>
        <v/>
      </c>
      <c r="AS368" s="131">
        <f t="shared" ca="1" si="116"/>
        <v>77754.378564737664</v>
      </c>
      <c r="AT368" s="290"/>
    </row>
    <row r="369" spans="1:46" x14ac:dyDescent="0.35">
      <c r="A369" s="290"/>
      <c r="B369" s="102" t="s">
        <v>1997</v>
      </c>
      <c r="C369" s="444" t="e">
        <v>#N/A</v>
      </c>
      <c r="D369" s="103" t="s">
        <v>901</v>
      </c>
      <c r="E369" s="103"/>
      <c r="F369" s="103"/>
      <c r="G369" s="103" t="s">
        <v>119</v>
      </c>
      <c r="H369" s="427">
        <v>300</v>
      </c>
      <c r="I369" s="103"/>
      <c r="J369" s="116" t="s">
        <v>1112</v>
      </c>
      <c r="K369" s="104"/>
      <c r="L369" s="415">
        <v>92.078000000000003</v>
      </c>
      <c r="M369" s="138" t="str">
        <f t="shared" si="117"/>
        <v/>
      </c>
      <c r="N369" s="139">
        <f t="shared" si="118"/>
        <v>0</v>
      </c>
      <c r="O369" s="140">
        <f t="shared" si="100"/>
        <v>761.42718187341757</v>
      </c>
      <c r="P369" s="337">
        <f t="shared" si="101"/>
        <v>70110.692052540544</v>
      </c>
      <c r="Q369" s="109">
        <v>1</v>
      </c>
      <c r="R369" s="143">
        <f t="shared" si="102"/>
        <v>70110.692052540544</v>
      </c>
      <c r="S369" s="111">
        <v>0.13</v>
      </c>
      <c r="T369" s="139">
        <f t="shared" si="103"/>
        <v>79225.082019370806</v>
      </c>
      <c r="U369" s="113"/>
      <c r="V369" s="147">
        <f t="shared" si="104"/>
        <v>79225.082019370806</v>
      </c>
      <c r="W369" s="413"/>
      <c r="X369" s="412" t="s">
        <v>115</v>
      </c>
      <c r="Y369" s="116"/>
      <c r="Z369" s="116"/>
      <c r="AA369" s="116"/>
      <c r="AB369" s="116"/>
      <c r="AC369" s="117"/>
      <c r="AD369" s="296"/>
      <c r="AE369" s="124">
        <f t="shared" ca="1" si="106"/>
        <v>5850.3942245947292</v>
      </c>
      <c r="AF369" s="125" t="str">
        <f t="shared" si="107"/>
        <v/>
      </c>
      <c r="AG369" s="125" t="str">
        <f t="shared" si="108"/>
        <v/>
      </c>
      <c r="AH369" s="125" t="str">
        <f t="shared" si="109"/>
        <v/>
      </c>
      <c r="AI369" s="125" t="str">
        <f t="shared" si="109"/>
        <v/>
      </c>
      <c r="AJ369" s="126" t="str">
        <f t="shared" si="110"/>
        <v/>
      </c>
      <c r="AK369" s="342">
        <f t="shared" ca="1" si="105"/>
        <v>5850.3942245947292</v>
      </c>
      <c r="AL369" s="290"/>
      <c r="AM369" s="124">
        <f t="shared" ca="1" si="111"/>
        <v>79225.082019370806</v>
      </c>
      <c r="AN369" s="125" t="str">
        <f t="shared" si="112"/>
        <v/>
      </c>
      <c r="AO369" s="125" t="str">
        <f t="shared" si="113"/>
        <v/>
      </c>
      <c r="AP369" s="125" t="str">
        <f t="shared" si="113"/>
        <v/>
      </c>
      <c r="AQ369" s="125" t="str">
        <f t="shared" si="114"/>
        <v/>
      </c>
      <c r="AR369" s="125" t="str">
        <f t="shared" si="115"/>
        <v/>
      </c>
      <c r="AS369" s="131">
        <f t="shared" ca="1" si="116"/>
        <v>79225.082019370806</v>
      </c>
      <c r="AT369" s="290"/>
    </row>
    <row r="370" spans="1:46" x14ac:dyDescent="0.35">
      <c r="A370" s="290"/>
      <c r="B370" s="102" t="s">
        <v>1998</v>
      </c>
      <c r="C370" s="444" t="e">
        <v>#N/A</v>
      </c>
      <c r="D370" s="103" t="s">
        <v>901</v>
      </c>
      <c r="E370" s="103"/>
      <c r="F370" s="103"/>
      <c r="G370" s="103" t="s">
        <v>119</v>
      </c>
      <c r="H370" s="427">
        <v>300</v>
      </c>
      <c r="I370" s="103"/>
      <c r="J370" s="116" t="s">
        <v>1112</v>
      </c>
      <c r="K370" s="104"/>
      <c r="L370" s="415">
        <v>92.214299999999994</v>
      </c>
      <c r="M370" s="138" t="str">
        <f t="shared" si="117"/>
        <v/>
      </c>
      <c r="N370" s="139">
        <f t="shared" si="118"/>
        <v>0</v>
      </c>
      <c r="O370" s="140">
        <f t="shared" ref="O370:O433" si="119">IFERROR(VLOOKUP(J370,UR_N2,3,FALSE),"")</f>
        <v>761.42718187341757</v>
      </c>
      <c r="P370" s="337">
        <f t="shared" si="101"/>
        <v>70214.474577429879</v>
      </c>
      <c r="Q370" s="109">
        <v>1</v>
      </c>
      <c r="R370" s="143">
        <f t="shared" si="102"/>
        <v>70214.474577429879</v>
      </c>
      <c r="S370" s="111">
        <v>0.13</v>
      </c>
      <c r="T370" s="139">
        <f t="shared" si="103"/>
        <v>79342.356272495759</v>
      </c>
      <c r="U370" s="113"/>
      <c r="V370" s="147">
        <f t="shared" si="104"/>
        <v>79342.356272495759</v>
      </c>
      <c r="W370" s="413"/>
      <c r="X370" s="412" t="s">
        <v>115</v>
      </c>
      <c r="Y370" s="116"/>
      <c r="Z370" s="116"/>
      <c r="AA370" s="116"/>
      <c r="AB370" s="116"/>
      <c r="AC370" s="117"/>
      <c r="AD370" s="296"/>
      <c r="AE370" s="124">
        <f t="shared" ca="1" si="106"/>
        <v>5850.3942245947292</v>
      </c>
      <c r="AF370" s="125" t="str">
        <f t="shared" si="107"/>
        <v/>
      </c>
      <c r="AG370" s="125" t="str">
        <f t="shared" si="108"/>
        <v/>
      </c>
      <c r="AH370" s="125" t="str">
        <f t="shared" si="109"/>
        <v/>
      </c>
      <c r="AI370" s="125" t="str">
        <f t="shared" si="109"/>
        <v/>
      </c>
      <c r="AJ370" s="126" t="str">
        <f t="shared" si="110"/>
        <v/>
      </c>
      <c r="AK370" s="342">
        <f t="shared" ca="1" si="105"/>
        <v>5850.3942245947292</v>
      </c>
      <c r="AL370" s="290"/>
      <c r="AM370" s="124">
        <f t="shared" ca="1" si="111"/>
        <v>79342.356272495759</v>
      </c>
      <c r="AN370" s="125" t="str">
        <f t="shared" si="112"/>
        <v/>
      </c>
      <c r="AO370" s="125" t="str">
        <f t="shared" si="113"/>
        <v/>
      </c>
      <c r="AP370" s="125" t="str">
        <f t="shared" si="113"/>
        <v/>
      </c>
      <c r="AQ370" s="125" t="str">
        <f t="shared" si="114"/>
        <v/>
      </c>
      <c r="AR370" s="125" t="str">
        <f t="shared" si="115"/>
        <v/>
      </c>
      <c r="AS370" s="131">
        <f t="shared" ca="1" si="116"/>
        <v>79342.356272495759</v>
      </c>
      <c r="AT370" s="290"/>
    </row>
    <row r="371" spans="1:46" x14ac:dyDescent="0.35">
      <c r="A371" s="290"/>
      <c r="B371" s="102" t="s">
        <v>1999</v>
      </c>
      <c r="C371" s="444" t="e">
        <v>#N/A</v>
      </c>
      <c r="D371" s="103" t="s">
        <v>901</v>
      </c>
      <c r="E371" s="103"/>
      <c r="F371" s="103"/>
      <c r="G371" s="103" t="s">
        <v>119</v>
      </c>
      <c r="H371" s="427">
        <v>300</v>
      </c>
      <c r="I371" s="103"/>
      <c r="J371" s="116" t="s">
        <v>1112</v>
      </c>
      <c r="K371" s="104"/>
      <c r="L371" s="415">
        <v>91.886499999999998</v>
      </c>
      <c r="M371" s="138" t="str">
        <f t="shared" si="117"/>
        <v/>
      </c>
      <c r="N371" s="139">
        <f t="shared" si="118"/>
        <v>0</v>
      </c>
      <c r="O371" s="140">
        <f t="shared" si="119"/>
        <v>761.42718187341757</v>
      </c>
      <c r="P371" s="337">
        <f t="shared" ref="P371:P434" si="120">O371*L371</f>
        <v>69964.878747211784</v>
      </c>
      <c r="Q371" s="109">
        <v>1</v>
      </c>
      <c r="R371" s="143">
        <f t="shared" ref="R371:R434" si="121">P371*Q371</f>
        <v>69964.878747211784</v>
      </c>
      <c r="S371" s="111">
        <v>0.13</v>
      </c>
      <c r="T371" s="139">
        <f t="shared" ref="T371:T434" si="122">R371*(1+S371)</f>
        <v>79060.312984349308</v>
      </c>
      <c r="U371" s="113"/>
      <c r="V371" s="147">
        <f t="shared" ref="V371:V434" si="123">(T371*(1-U371))+N371</f>
        <v>79060.312984349308</v>
      </c>
      <c r="W371" s="413"/>
      <c r="X371" s="412" t="s">
        <v>115</v>
      </c>
      <c r="Y371" s="116"/>
      <c r="Z371" s="116"/>
      <c r="AA371" s="116"/>
      <c r="AB371" s="116"/>
      <c r="AC371" s="117"/>
      <c r="AD371" s="296"/>
      <c r="AE371" s="124">
        <f t="shared" ca="1" si="106"/>
        <v>5850.3942245947292</v>
      </c>
      <c r="AF371" s="125" t="str">
        <f t="shared" si="107"/>
        <v/>
      </c>
      <c r="AG371" s="125" t="str">
        <f t="shared" si="108"/>
        <v/>
      </c>
      <c r="AH371" s="125" t="str">
        <f t="shared" si="109"/>
        <v/>
      </c>
      <c r="AI371" s="125" t="str">
        <f t="shared" si="109"/>
        <v/>
      </c>
      <c r="AJ371" s="126" t="str">
        <f t="shared" si="110"/>
        <v/>
      </c>
      <c r="AK371" s="342">
        <f t="shared" ca="1" si="105"/>
        <v>5850.3942245947292</v>
      </c>
      <c r="AL371" s="290"/>
      <c r="AM371" s="124">
        <f t="shared" ca="1" si="111"/>
        <v>79060.312984349308</v>
      </c>
      <c r="AN371" s="125" t="str">
        <f t="shared" si="112"/>
        <v/>
      </c>
      <c r="AO371" s="125" t="str">
        <f t="shared" si="113"/>
        <v/>
      </c>
      <c r="AP371" s="125" t="str">
        <f t="shared" si="113"/>
        <v/>
      </c>
      <c r="AQ371" s="125" t="str">
        <f t="shared" si="114"/>
        <v/>
      </c>
      <c r="AR371" s="125" t="str">
        <f t="shared" si="115"/>
        <v/>
      </c>
      <c r="AS371" s="131">
        <f t="shared" ca="1" si="116"/>
        <v>79060.312984349308</v>
      </c>
      <c r="AT371" s="290"/>
    </row>
    <row r="372" spans="1:46" x14ac:dyDescent="0.35">
      <c r="A372" s="290"/>
      <c r="B372" s="102" t="s">
        <v>2000</v>
      </c>
      <c r="C372" s="444" t="e">
        <v>#N/A</v>
      </c>
      <c r="D372" s="103" t="s">
        <v>901</v>
      </c>
      <c r="E372" s="103"/>
      <c r="F372" s="103"/>
      <c r="G372" s="103" t="s">
        <v>119</v>
      </c>
      <c r="H372" s="427">
        <v>300</v>
      </c>
      <c r="I372" s="103"/>
      <c r="J372" s="116" t="s">
        <v>1112</v>
      </c>
      <c r="K372" s="104"/>
      <c r="L372" s="415">
        <v>56.076700000000002</v>
      </c>
      <c r="M372" s="138" t="str">
        <f t="shared" si="117"/>
        <v/>
      </c>
      <c r="N372" s="139">
        <f t="shared" si="118"/>
        <v>0</v>
      </c>
      <c r="O372" s="140">
        <f t="shared" si="119"/>
        <v>761.42718187341757</v>
      </c>
      <c r="P372" s="337">
        <f t="shared" si="120"/>
        <v>42698.323649761078</v>
      </c>
      <c r="Q372" s="109">
        <v>1</v>
      </c>
      <c r="R372" s="143">
        <f t="shared" si="121"/>
        <v>42698.323649761078</v>
      </c>
      <c r="S372" s="111">
        <v>0.13</v>
      </c>
      <c r="T372" s="139">
        <f t="shared" si="122"/>
        <v>48249.105724230016</v>
      </c>
      <c r="U372" s="113"/>
      <c r="V372" s="147">
        <f t="shared" si="123"/>
        <v>48249.105724230016</v>
      </c>
      <c r="W372" s="413"/>
      <c r="X372" s="412" t="s">
        <v>115</v>
      </c>
      <c r="Y372" s="116"/>
      <c r="Z372" s="116"/>
      <c r="AA372" s="116"/>
      <c r="AB372" s="116"/>
      <c r="AC372" s="117"/>
      <c r="AD372" s="296"/>
      <c r="AE372" s="124">
        <f t="shared" ca="1" si="106"/>
        <v>5850.3942245947292</v>
      </c>
      <c r="AF372" s="125" t="str">
        <f t="shared" si="107"/>
        <v/>
      </c>
      <c r="AG372" s="125" t="str">
        <f t="shared" si="108"/>
        <v/>
      </c>
      <c r="AH372" s="125" t="str">
        <f t="shared" si="109"/>
        <v/>
      </c>
      <c r="AI372" s="125" t="str">
        <f t="shared" si="109"/>
        <v/>
      </c>
      <c r="AJ372" s="126" t="str">
        <f t="shared" si="110"/>
        <v/>
      </c>
      <c r="AK372" s="342">
        <f t="shared" ca="1" si="105"/>
        <v>5850.3942245947292</v>
      </c>
      <c r="AL372" s="290"/>
      <c r="AM372" s="124">
        <f t="shared" ca="1" si="111"/>
        <v>48249.105724230016</v>
      </c>
      <c r="AN372" s="125" t="str">
        <f t="shared" si="112"/>
        <v/>
      </c>
      <c r="AO372" s="125" t="str">
        <f t="shared" si="113"/>
        <v/>
      </c>
      <c r="AP372" s="125" t="str">
        <f t="shared" si="113"/>
        <v/>
      </c>
      <c r="AQ372" s="125" t="str">
        <f t="shared" si="114"/>
        <v/>
      </c>
      <c r="AR372" s="125" t="str">
        <f t="shared" si="115"/>
        <v/>
      </c>
      <c r="AS372" s="131">
        <f t="shared" ca="1" si="116"/>
        <v>48249.105724230016</v>
      </c>
      <c r="AT372" s="290"/>
    </row>
    <row r="373" spans="1:46" x14ac:dyDescent="0.35">
      <c r="A373" s="290"/>
      <c r="B373" s="102" t="s">
        <v>2001</v>
      </c>
      <c r="C373" s="444" t="e">
        <v>#N/A</v>
      </c>
      <c r="D373" s="103" t="s">
        <v>901</v>
      </c>
      <c r="E373" s="103"/>
      <c r="F373" s="103"/>
      <c r="G373" s="103" t="s">
        <v>119</v>
      </c>
      <c r="H373" s="427">
        <v>300</v>
      </c>
      <c r="I373" s="103"/>
      <c r="J373" s="116" t="s">
        <v>1112</v>
      </c>
      <c r="K373" s="104"/>
      <c r="L373" s="415">
        <v>30.206299999999999</v>
      </c>
      <c r="M373" s="138" t="str">
        <f t="shared" si="117"/>
        <v/>
      </c>
      <c r="N373" s="139">
        <f t="shared" si="118"/>
        <v>0</v>
      </c>
      <c r="O373" s="140">
        <f t="shared" si="119"/>
        <v>761.42718187341757</v>
      </c>
      <c r="P373" s="337">
        <f t="shared" si="120"/>
        <v>22999.89788382301</v>
      </c>
      <c r="Q373" s="109">
        <v>1</v>
      </c>
      <c r="R373" s="143">
        <f t="shared" si="121"/>
        <v>22999.89788382301</v>
      </c>
      <c r="S373" s="111">
        <v>0.13</v>
      </c>
      <c r="T373" s="139">
        <f t="shared" si="122"/>
        <v>25989.88460872</v>
      </c>
      <c r="U373" s="113"/>
      <c r="V373" s="147">
        <f t="shared" si="123"/>
        <v>25989.88460872</v>
      </c>
      <c r="W373" s="413"/>
      <c r="X373" s="412" t="s">
        <v>115</v>
      </c>
      <c r="Y373" s="116"/>
      <c r="Z373" s="116"/>
      <c r="AA373" s="116"/>
      <c r="AB373" s="116"/>
      <c r="AC373" s="117"/>
      <c r="AD373" s="296"/>
      <c r="AE373" s="124">
        <f t="shared" ca="1" si="106"/>
        <v>5850.3942245947292</v>
      </c>
      <c r="AF373" s="125" t="str">
        <f t="shared" si="107"/>
        <v/>
      </c>
      <c r="AG373" s="125" t="str">
        <f t="shared" si="108"/>
        <v/>
      </c>
      <c r="AH373" s="125" t="str">
        <f t="shared" si="109"/>
        <v/>
      </c>
      <c r="AI373" s="125" t="str">
        <f t="shared" si="109"/>
        <v/>
      </c>
      <c r="AJ373" s="126" t="str">
        <f t="shared" si="110"/>
        <v/>
      </c>
      <c r="AK373" s="342">
        <f t="shared" ca="1" si="105"/>
        <v>5850.3942245947292</v>
      </c>
      <c r="AL373" s="290"/>
      <c r="AM373" s="124">
        <f t="shared" ca="1" si="111"/>
        <v>25989.884608719996</v>
      </c>
      <c r="AN373" s="125" t="str">
        <f t="shared" si="112"/>
        <v/>
      </c>
      <c r="AO373" s="125" t="str">
        <f t="shared" si="113"/>
        <v/>
      </c>
      <c r="AP373" s="125" t="str">
        <f t="shared" si="113"/>
        <v/>
      </c>
      <c r="AQ373" s="125" t="str">
        <f t="shared" si="114"/>
        <v/>
      </c>
      <c r="AR373" s="125" t="str">
        <f t="shared" si="115"/>
        <v/>
      </c>
      <c r="AS373" s="131">
        <f t="shared" ca="1" si="116"/>
        <v>25989.884608719996</v>
      </c>
      <c r="AT373" s="290"/>
    </row>
    <row r="374" spans="1:46" x14ac:dyDescent="0.35">
      <c r="A374" s="290"/>
      <c r="B374" s="102" t="s">
        <v>2002</v>
      </c>
      <c r="C374" s="444" t="e">
        <v>#N/A</v>
      </c>
      <c r="D374" s="103" t="s">
        <v>901</v>
      </c>
      <c r="E374" s="103"/>
      <c r="F374" s="103"/>
      <c r="G374" s="103" t="s">
        <v>119</v>
      </c>
      <c r="H374" s="427">
        <v>300</v>
      </c>
      <c r="I374" s="103"/>
      <c r="J374" s="116" t="s">
        <v>1112</v>
      </c>
      <c r="K374" s="104"/>
      <c r="L374" s="415">
        <v>51.3611</v>
      </c>
      <c r="M374" s="138" t="str">
        <f t="shared" si="117"/>
        <v/>
      </c>
      <c r="N374" s="139">
        <f t="shared" si="118"/>
        <v>0</v>
      </c>
      <c r="O374" s="140">
        <f t="shared" si="119"/>
        <v>761.42718187341757</v>
      </c>
      <c r="P374" s="337">
        <f t="shared" si="120"/>
        <v>39107.737630918789</v>
      </c>
      <c r="Q374" s="109">
        <v>1</v>
      </c>
      <c r="R374" s="143">
        <f t="shared" si="121"/>
        <v>39107.737630918789</v>
      </c>
      <c r="S374" s="111">
        <v>0.13</v>
      </c>
      <c r="T374" s="139">
        <f t="shared" si="122"/>
        <v>44191.743522938224</v>
      </c>
      <c r="U374" s="113"/>
      <c r="V374" s="147">
        <f t="shared" si="123"/>
        <v>44191.743522938224</v>
      </c>
      <c r="W374" s="413"/>
      <c r="X374" s="412" t="s">
        <v>115</v>
      </c>
      <c r="Y374" s="116"/>
      <c r="Z374" s="116"/>
      <c r="AA374" s="116"/>
      <c r="AB374" s="116"/>
      <c r="AC374" s="117"/>
      <c r="AD374" s="296"/>
      <c r="AE374" s="124">
        <f t="shared" ca="1" si="106"/>
        <v>5850.3942245947292</v>
      </c>
      <c r="AF374" s="125" t="str">
        <f t="shared" si="107"/>
        <v/>
      </c>
      <c r="AG374" s="125" t="str">
        <f t="shared" si="108"/>
        <v/>
      </c>
      <c r="AH374" s="125" t="str">
        <f t="shared" si="109"/>
        <v/>
      </c>
      <c r="AI374" s="125" t="str">
        <f t="shared" si="109"/>
        <v/>
      </c>
      <c r="AJ374" s="126" t="str">
        <f t="shared" si="110"/>
        <v/>
      </c>
      <c r="AK374" s="342">
        <f t="shared" ca="1" si="105"/>
        <v>5850.3942245947292</v>
      </c>
      <c r="AL374" s="290"/>
      <c r="AM374" s="124">
        <f t="shared" ca="1" si="111"/>
        <v>44191.743522938224</v>
      </c>
      <c r="AN374" s="125" t="str">
        <f t="shared" si="112"/>
        <v/>
      </c>
      <c r="AO374" s="125" t="str">
        <f t="shared" si="113"/>
        <v/>
      </c>
      <c r="AP374" s="125" t="str">
        <f t="shared" si="113"/>
        <v/>
      </c>
      <c r="AQ374" s="125" t="str">
        <f t="shared" si="114"/>
        <v/>
      </c>
      <c r="AR374" s="125" t="str">
        <f t="shared" si="115"/>
        <v/>
      </c>
      <c r="AS374" s="131">
        <f t="shared" ca="1" si="116"/>
        <v>44191.743522938224</v>
      </c>
      <c r="AT374" s="290"/>
    </row>
    <row r="375" spans="1:46" x14ac:dyDescent="0.35">
      <c r="A375" s="290"/>
      <c r="B375" s="102" t="s">
        <v>2003</v>
      </c>
      <c r="C375" s="444" t="e">
        <v>#N/A</v>
      </c>
      <c r="D375" s="103" t="s">
        <v>901</v>
      </c>
      <c r="E375" s="103"/>
      <c r="F375" s="103"/>
      <c r="G375" s="103" t="s">
        <v>119</v>
      </c>
      <c r="H375" s="427">
        <v>300</v>
      </c>
      <c r="I375" s="103"/>
      <c r="J375" s="116" t="s">
        <v>1112</v>
      </c>
      <c r="K375" s="104"/>
      <c r="L375" s="415">
        <v>39.994300000000003</v>
      </c>
      <c r="M375" s="138" t="str">
        <f t="shared" si="117"/>
        <v/>
      </c>
      <c r="N375" s="139">
        <f t="shared" si="118"/>
        <v>0</v>
      </c>
      <c r="O375" s="140">
        <f t="shared" si="119"/>
        <v>761.42718187341757</v>
      </c>
      <c r="P375" s="337">
        <f t="shared" si="120"/>
        <v>30452.747140000025</v>
      </c>
      <c r="Q375" s="109">
        <v>1</v>
      </c>
      <c r="R375" s="143">
        <f t="shared" si="121"/>
        <v>30452.747140000025</v>
      </c>
      <c r="S375" s="111">
        <v>0.13</v>
      </c>
      <c r="T375" s="139">
        <f t="shared" si="122"/>
        <v>34411.604268200026</v>
      </c>
      <c r="U375" s="113"/>
      <c r="V375" s="147">
        <f t="shared" si="123"/>
        <v>34411.604268200026</v>
      </c>
      <c r="W375" s="413"/>
      <c r="X375" s="412" t="s">
        <v>115</v>
      </c>
      <c r="Y375" s="116"/>
      <c r="Z375" s="116"/>
      <c r="AA375" s="116"/>
      <c r="AB375" s="116"/>
      <c r="AC375" s="117"/>
      <c r="AD375" s="296"/>
      <c r="AE375" s="124">
        <f t="shared" ca="1" si="106"/>
        <v>5850.3942245947292</v>
      </c>
      <c r="AF375" s="125" t="str">
        <f t="shared" si="107"/>
        <v/>
      </c>
      <c r="AG375" s="125" t="str">
        <f t="shared" si="108"/>
        <v/>
      </c>
      <c r="AH375" s="125" t="str">
        <f t="shared" si="109"/>
        <v/>
      </c>
      <c r="AI375" s="125" t="str">
        <f t="shared" ref="AI375:AJ438" si="124">IF(AB375="","",AI$8)</f>
        <v/>
      </c>
      <c r="AJ375" s="126" t="str">
        <f t="shared" si="110"/>
        <v/>
      </c>
      <c r="AK375" s="342">
        <f t="shared" ca="1" si="105"/>
        <v>5850.3942245947292</v>
      </c>
      <c r="AL375" s="290"/>
      <c r="AM375" s="124">
        <f t="shared" ca="1" si="111"/>
        <v>34411.604268200026</v>
      </c>
      <c r="AN375" s="125" t="str">
        <f t="shared" si="112"/>
        <v/>
      </c>
      <c r="AO375" s="125" t="str">
        <f t="shared" si="113"/>
        <v/>
      </c>
      <c r="AP375" s="125" t="str">
        <f t="shared" si="113"/>
        <v/>
      </c>
      <c r="AQ375" s="125" t="str">
        <f t="shared" si="114"/>
        <v/>
      </c>
      <c r="AR375" s="125" t="str">
        <f t="shared" si="115"/>
        <v/>
      </c>
      <c r="AS375" s="131">
        <f t="shared" ca="1" si="116"/>
        <v>34411.604268200026</v>
      </c>
      <c r="AT375" s="290"/>
    </row>
    <row r="376" spans="1:46" x14ac:dyDescent="0.35">
      <c r="A376" s="290"/>
      <c r="B376" s="102" t="s">
        <v>2004</v>
      </c>
      <c r="C376" s="444" t="e">
        <v>#N/A</v>
      </c>
      <c r="D376" s="103" t="s">
        <v>901</v>
      </c>
      <c r="E376" s="103"/>
      <c r="F376" s="103"/>
      <c r="G376" s="103" t="s">
        <v>119</v>
      </c>
      <c r="H376" s="427">
        <v>300</v>
      </c>
      <c r="I376" s="103"/>
      <c r="J376" s="116" t="s">
        <v>1112</v>
      </c>
      <c r="K376" s="104"/>
      <c r="L376" s="415">
        <v>88.043599999999998</v>
      </c>
      <c r="M376" s="138" t="str">
        <f t="shared" si="117"/>
        <v/>
      </c>
      <c r="N376" s="139">
        <f t="shared" si="118"/>
        <v>0</v>
      </c>
      <c r="O376" s="140">
        <f t="shared" si="119"/>
        <v>761.42718187341757</v>
      </c>
      <c r="P376" s="337">
        <f t="shared" si="120"/>
        <v>67038.790229990424</v>
      </c>
      <c r="Q376" s="109">
        <v>1</v>
      </c>
      <c r="R376" s="143">
        <f t="shared" si="121"/>
        <v>67038.790229990424</v>
      </c>
      <c r="S376" s="111">
        <v>0.13</v>
      </c>
      <c r="T376" s="139">
        <f t="shared" si="122"/>
        <v>75753.832959889172</v>
      </c>
      <c r="U376" s="113"/>
      <c r="V376" s="147">
        <f t="shared" si="123"/>
        <v>75753.832959889172</v>
      </c>
      <c r="W376" s="413"/>
      <c r="X376" s="412" t="s">
        <v>115</v>
      </c>
      <c r="Y376" s="116"/>
      <c r="Z376" s="116"/>
      <c r="AA376" s="116"/>
      <c r="AB376" s="116"/>
      <c r="AC376" s="117"/>
      <c r="AD376" s="296"/>
      <c r="AE376" s="124">
        <f t="shared" ca="1" si="106"/>
        <v>5850.3942245947292</v>
      </c>
      <c r="AF376" s="125" t="str">
        <f t="shared" si="107"/>
        <v/>
      </c>
      <c r="AG376" s="125" t="str">
        <f t="shared" si="108"/>
        <v/>
      </c>
      <c r="AH376" s="125" t="str">
        <f t="shared" si="109"/>
        <v/>
      </c>
      <c r="AI376" s="125" t="str">
        <f t="shared" si="124"/>
        <v/>
      </c>
      <c r="AJ376" s="126" t="str">
        <f t="shared" si="110"/>
        <v/>
      </c>
      <c r="AK376" s="342">
        <f t="shared" ca="1" si="105"/>
        <v>5850.3942245947292</v>
      </c>
      <c r="AL376" s="290"/>
      <c r="AM376" s="124">
        <f t="shared" ca="1" si="111"/>
        <v>75753.832959889172</v>
      </c>
      <c r="AN376" s="125" t="str">
        <f t="shared" si="112"/>
        <v/>
      </c>
      <c r="AO376" s="125" t="str">
        <f t="shared" si="113"/>
        <v/>
      </c>
      <c r="AP376" s="125" t="str">
        <f t="shared" si="113"/>
        <v/>
      </c>
      <c r="AQ376" s="125" t="str">
        <f t="shared" si="114"/>
        <v/>
      </c>
      <c r="AR376" s="125" t="str">
        <f t="shared" si="115"/>
        <v/>
      </c>
      <c r="AS376" s="131">
        <f t="shared" ca="1" si="116"/>
        <v>75753.832959889172</v>
      </c>
      <c r="AT376" s="290"/>
    </row>
    <row r="377" spans="1:46" x14ac:dyDescent="0.35">
      <c r="A377" s="290"/>
      <c r="B377" s="102" t="s">
        <v>2005</v>
      </c>
      <c r="C377" s="444" t="e">
        <v>#N/A</v>
      </c>
      <c r="D377" s="103" t="s">
        <v>901</v>
      </c>
      <c r="E377" s="103"/>
      <c r="F377" s="103"/>
      <c r="G377" s="103" t="s">
        <v>119</v>
      </c>
      <c r="H377" s="427">
        <v>300</v>
      </c>
      <c r="I377" s="103"/>
      <c r="J377" s="116" t="s">
        <v>1112</v>
      </c>
      <c r="K377" s="104"/>
      <c r="L377" s="415">
        <v>92.845699999999994</v>
      </c>
      <c r="M377" s="138" t="str">
        <f t="shared" si="117"/>
        <v/>
      </c>
      <c r="N377" s="139">
        <f t="shared" si="118"/>
        <v>0</v>
      </c>
      <c r="O377" s="140">
        <f t="shared" si="119"/>
        <v>761.42718187341757</v>
      </c>
      <c r="P377" s="337">
        <f t="shared" si="120"/>
        <v>70695.239700064762</v>
      </c>
      <c r="Q377" s="109">
        <v>1</v>
      </c>
      <c r="R377" s="143">
        <f t="shared" si="121"/>
        <v>70695.239700064762</v>
      </c>
      <c r="S377" s="111">
        <v>0.13</v>
      </c>
      <c r="T377" s="139">
        <f t="shared" si="122"/>
        <v>79885.62086107317</v>
      </c>
      <c r="U377" s="113"/>
      <c r="V377" s="147">
        <f t="shared" si="123"/>
        <v>79885.62086107317</v>
      </c>
      <c r="W377" s="413"/>
      <c r="X377" s="412" t="s">
        <v>115</v>
      </c>
      <c r="Y377" s="116"/>
      <c r="Z377" s="116"/>
      <c r="AA377" s="116"/>
      <c r="AB377" s="116"/>
      <c r="AC377" s="117"/>
      <c r="AD377" s="296"/>
      <c r="AE377" s="124">
        <f t="shared" ca="1" si="106"/>
        <v>5850.3942245947292</v>
      </c>
      <c r="AF377" s="125" t="str">
        <f t="shared" si="107"/>
        <v/>
      </c>
      <c r="AG377" s="125" t="str">
        <f t="shared" si="108"/>
        <v/>
      </c>
      <c r="AH377" s="125" t="str">
        <f t="shared" si="109"/>
        <v/>
      </c>
      <c r="AI377" s="125" t="str">
        <f t="shared" si="124"/>
        <v/>
      </c>
      <c r="AJ377" s="126" t="str">
        <f t="shared" si="110"/>
        <v/>
      </c>
      <c r="AK377" s="342">
        <f t="shared" ca="1" si="105"/>
        <v>5850.3942245947292</v>
      </c>
      <c r="AL377" s="290"/>
      <c r="AM377" s="124">
        <f t="shared" ca="1" si="111"/>
        <v>79885.62086107317</v>
      </c>
      <c r="AN377" s="125" t="str">
        <f t="shared" si="112"/>
        <v/>
      </c>
      <c r="AO377" s="125" t="str">
        <f t="shared" si="113"/>
        <v/>
      </c>
      <c r="AP377" s="125" t="str">
        <f t="shared" si="113"/>
        <v/>
      </c>
      <c r="AQ377" s="125" t="str">
        <f t="shared" si="114"/>
        <v/>
      </c>
      <c r="AR377" s="125" t="str">
        <f t="shared" si="115"/>
        <v/>
      </c>
      <c r="AS377" s="131">
        <f t="shared" ca="1" si="116"/>
        <v>79885.62086107317</v>
      </c>
      <c r="AT377" s="290"/>
    </row>
    <row r="378" spans="1:46" x14ac:dyDescent="0.35">
      <c r="A378" s="290"/>
      <c r="B378" s="102" t="s">
        <v>2006</v>
      </c>
      <c r="C378" s="444" t="e">
        <v>#N/A</v>
      </c>
      <c r="D378" s="103" t="s">
        <v>901</v>
      </c>
      <c r="E378" s="103"/>
      <c r="F378" s="103"/>
      <c r="G378" s="103" t="s">
        <v>1063</v>
      </c>
      <c r="H378" s="427">
        <v>300</v>
      </c>
      <c r="I378" s="103"/>
      <c r="J378" s="116" t="s">
        <v>1122</v>
      </c>
      <c r="K378" s="104"/>
      <c r="L378" s="415">
        <v>22.132899999999999</v>
      </c>
      <c r="M378" s="138" t="str">
        <f t="shared" si="117"/>
        <v/>
      </c>
      <c r="N378" s="139">
        <f t="shared" si="118"/>
        <v>0</v>
      </c>
      <c r="O378" s="140">
        <f t="shared" si="119"/>
        <v>761.42718187341757</v>
      </c>
      <c r="P378" s="337">
        <f t="shared" si="120"/>
        <v>16852.591673686162</v>
      </c>
      <c r="Q378" s="109">
        <v>1</v>
      </c>
      <c r="R378" s="143">
        <f t="shared" si="121"/>
        <v>16852.591673686162</v>
      </c>
      <c r="S378" s="111">
        <v>0.13</v>
      </c>
      <c r="T378" s="139">
        <f t="shared" si="122"/>
        <v>19043.428591265361</v>
      </c>
      <c r="U378" s="113"/>
      <c r="V378" s="147">
        <f t="shared" si="123"/>
        <v>19043.428591265361</v>
      </c>
      <c r="W378" s="413"/>
      <c r="X378" s="412" t="s">
        <v>115</v>
      </c>
      <c r="Y378" s="116"/>
      <c r="Z378" s="116"/>
      <c r="AA378" s="116"/>
      <c r="AB378" s="116"/>
      <c r="AC378" s="117"/>
      <c r="AD378" s="296"/>
      <c r="AE378" s="124">
        <f t="shared" ca="1" si="106"/>
        <v>5850.3942245947292</v>
      </c>
      <c r="AF378" s="125" t="str">
        <f t="shared" si="107"/>
        <v/>
      </c>
      <c r="AG378" s="125" t="str">
        <f t="shared" si="108"/>
        <v/>
      </c>
      <c r="AH378" s="125" t="str">
        <f t="shared" si="109"/>
        <v/>
      </c>
      <c r="AI378" s="125" t="str">
        <f t="shared" si="124"/>
        <v/>
      </c>
      <c r="AJ378" s="126" t="str">
        <f t="shared" si="110"/>
        <v/>
      </c>
      <c r="AK378" s="342">
        <f t="shared" ca="1" si="105"/>
        <v>5850.3942245947292</v>
      </c>
      <c r="AL378" s="290"/>
      <c r="AM378" s="124">
        <f t="shared" ca="1" si="111"/>
        <v>19043.428591265361</v>
      </c>
      <c r="AN378" s="125" t="str">
        <f t="shared" si="112"/>
        <v/>
      </c>
      <c r="AO378" s="125" t="str">
        <f t="shared" si="113"/>
        <v/>
      </c>
      <c r="AP378" s="125" t="str">
        <f t="shared" si="113"/>
        <v/>
      </c>
      <c r="AQ378" s="125" t="str">
        <f t="shared" si="114"/>
        <v/>
      </c>
      <c r="AR378" s="125" t="str">
        <f t="shared" si="115"/>
        <v/>
      </c>
      <c r="AS378" s="131">
        <f t="shared" ca="1" si="116"/>
        <v>19043.428591265361</v>
      </c>
      <c r="AT378" s="290"/>
    </row>
    <row r="379" spans="1:46" x14ac:dyDescent="0.35">
      <c r="A379" s="290"/>
      <c r="B379" s="102" t="s">
        <v>2007</v>
      </c>
      <c r="C379" s="444" t="e">
        <v>#N/A</v>
      </c>
      <c r="D379" s="103" t="s">
        <v>901</v>
      </c>
      <c r="E379" s="103"/>
      <c r="F379" s="103"/>
      <c r="G379" s="103" t="s">
        <v>1063</v>
      </c>
      <c r="H379" s="427">
        <v>225</v>
      </c>
      <c r="I379" s="103"/>
      <c r="J379" s="116" t="s">
        <v>1143</v>
      </c>
      <c r="K379" s="104"/>
      <c r="L379" s="415">
        <v>16.8566</v>
      </c>
      <c r="M379" s="138" t="str">
        <f t="shared" si="117"/>
        <v/>
      </c>
      <c r="N379" s="139">
        <f t="shared" si="118"/>
        <v>0</v>
      </c>
      <c r="O379" s="140">
        <f t="shared" si="119"/>
        <v>626.02776475949361</v>
      </c>
      <c r="P379" s="337">
        <f t="shared" si="120"/>
        <v>10552.69961944488</v>
      </c>
      <c r="Q379" s="109">
        <v>1</v>
      </c>
      <c r="R379" s="143">
        <f t="shared" si="121"/>
        <v>10552.69961944488</v>
      </c>
      <c r="S379" s="111">
        <v>0.13</v>
      </c>
      <c r="T379" s="139">
        <f t="shared" si="122"/>
        <v>11924.550569972713</v>
      </c>
      <c r="U379" s="113"/>
      <c r="V379" s="147">
        <f t="shared" si="123"/>
        <v>11924.550569972713</v>
      </c>
      <c r="W379" s="413"/>
      <c r="X379" s="412" t="s">
        <v>115</v>
      </c>
      <c r="Y379" s="116"/>
      <c r="Z379" s="116"/>
      <c r="AA379" s="116"/>
      <c r="AB379" s="116"/>
      <c r="AC379" s="117"/>
      <c r="AD379" s="296"/>
      <c r="AE379" s="124">
        <f t="shared" ca="1" si="106"/>
        <v>5850.3942245947292</v>
      </c>
      <c r="AF379" s="125" t="str">
        <f t="shared" si="107"/>
        <v/>
      </c>
      <c r="AG379" s="125" t="str">
        <f t="shared" si="108"/>
        <v/>
      </c>
      <c r="AH379" s="125" t="str">
        <f t="shared" si="109"/>
        <v/>
      </c>
      <c r="AI379" s="125" t="str">
        <f t="shared" si="124"/>
        <v/>
      </c>
      <c r="AJ379" s="126" t="str">
        <f t="shared" si="110"/>
        <v/>
      </c>
      <c r="AK379" s="342">
        <f t="shared" ca="1" si="105"/>
        <v>5850.3942245947292</v>
      </c>
      <c r="AL379" s="290"/>
      <c r="AM379" s="124">
        <f t="shared" ca="1" si="111"/>
        <v>11924.550569972711</v>
      </c>
      <c r="AN379" s="125" t="str">
        <f t="shared" si="112"/>
        <v/>
      </c>
      <c r="AO379" s="125" t="str">
        <f t="shared" si="113"/>
        <v/>
      </c>
      <c r="AP379" s="125" t="str">
        <f t="shared" si="113"/>
        <v/>
      </c>
      <c r="AQ379" s="125" t="str">
        <f t="shared" si="114"/>
        <v/>
      </c>
      <c r="AR379" s="125" t="str">
        <f t="shared" si="115"/>
        <v/>
      </c>
      <c r="AS379" s="131">
        <f t="shared" ca="1" si="116"/>
        <v>11924.550569972711</v>
      </c>
      <c r="AT379" s="290"/>
    </row>
    <row r="380" spans="1:46" x14ac:dyDescent="0.35">
      <c r="A380" s="290"/>
      <c r="B380" s="102" t="s">
        <v>2008</v>
      </c>
      <c r="C380" s="444" t="e">
        <v>#N/A</v>
      </c>
      <c r="D380" s="103" t="s">
        <v>901</v>
      </c>
      <c r="E380" s="103"/>
      <c r="F380" s="103"/>
      <c r="G380" s="103" t="s">
        <v>1063</v>
      </c>
      <c r="H380" s="427">
        <v>225</v>
      </c>
      <c r="I380" s="103"/>
      <c r="J380" s="116" t="s">
        <v>1143</v>
      </c>
      <c r="K380" s="104"/>
      <c r="L380" s="415">
        <v>27.559200000000001</v>
      </c>
      <c r="M380" s="138" t="str">
        <f t="shared" si="117"/>
        <v/>
      </c>
      <c r="N380" s="139">
        <f t="shared" si="118"/>
        <v>0</v>
      </c>
      <c r="O380" s="140">
        <f t="shared" si="119"/>
        <v>626.02776475949361</v>
      </c>
      <c r="P380" s="337">
        <f t="shared" si="120"/>
        <v>17252.824374559837</v>
      </c>
      <c r="Q380" s="109">
        <v>1</v>
      </c>
      <c r="R380" s="143">
        <f t="shared" si="121"/>
        <v>17252.824374559837</v>
      </c>
      <c r="S380" s="111">
        <v>0.13</v>
      </c>
      <c r="T380" s="139">
        <f t="shared" si="122"/>
        <v>19495.691543252615</v>
      </c>
      <c r="U380" s="113"/>
      <c r="V380" s="147">
        <f t="shared" si="123"/>
        <v>19495.691543252615</v>
      </c>
      <c r="W380" s="413"/>
      <c r="X380" s="412" t="s">
        <v>115</v>
      </c>
      <c r="Y380" s="116"/>
      <c r="Z380" s="116"/>
      <c r="AA380" s="116"/>
      <c r="AB380" s="116"/>
      <c r="AC380" s="117"/>
      <c r="AD380" s="296"/>
      <c r="AE380" s="124">
        <f t="shared" ca="1" si="106"/>
        <v>5850.3942245947292</v>
      </c>
      <c r="AF380" s="125" t="str">
        <f t="shared" si="107"/>
        <v/>
      </c>
      <c r="AG380" s="125" t="str">
        <f t="shared" si="108"/>
        <v/>
      </c>
      <c r="AH380" s="125" t="str">
        <f t="shared" si="109"/>
        <v/>
      </c>
      <c r="AI380" s="125" t="str">
        <f t="shared" si="124"/>
        <v/>
      </c>
      <c r="AJ380" s="126" t="str">
        <f t="shared" si="110"/>
        <v/>
      </c>
      <c r="AK380" s="342">
        <f t="shared" ca="1" si="105"/>
        <v>5850.3942245947292</v>
      </c>
      <c r="AL380" s="290"/>
      <c r="AM380" s="124">
        <f t="shared" ca="1" si="111"/>
        <v>19495.691543252615</v>
      </c>
      <c r="AN380" s="125" t="str">
        <f t="shared" si="112"/>
        <v/>
      </c>
      <c r="AO380" s="125" t="str">
        <f t="shared" si="113"/>
        <v/>
      </c>
      <c r="AP380" s="125" t="str">
        <f t="shared" si="113"/>
        <v/>
      </c>
      <c r="AQ380" s="125" t="str">
        <f t="shared" si="114"/>
        <v/>
      </c>
      <c r="AR380" s="125" t="str">
        <f t="shared" si="115"/>
        <v/>
      </c>
      <c r="AS380" s="131">
        <f t="shared" ca="1" si="116"/>
        <v>19495.691543252615</v>
      </c>
      <c r="AT380" s="290"/>
    </row>
    <row r="381" spans="1:46" x14ac:dyDescent="0.35">
      <c r="A381" s="290"/>
      <c r="B381" s="102" t="s">
        <v>2009</v>
      </c>
      <c r="C381" s="444" t="e">
        <v>#N/A</v>
      </c>
      <c r="D381" s="103" t="s">
        <v>901</v>
      </c>
      <c r="E381" s="103"/>
      <c r="F381" s="103"/>
      <c r="G381" s="103" t="s">
        <v>1063</v>
      </c>
      <c r="H381" s="427">
        <v>225</v>
      </c>
      <c r="I381" s="103"/>
      <c r="J381" s="116" t="s">
        <v>1143</v>
      </c>
      <c r="K381" s="104"/>
      <c r="L381" s="415">
        <v>66.1447</v>
      </c>
      <c r="M381" s="138" t="str">
        <f t="shared" si="117"/>
        <v/>
      </c>
      <c r="N381" s="139">
        <f t="shared" si="118"/>
        <v>0</v>
      </c>
      <c r="O381" s="140">
        <f t="shared" si="119"/>
        <v>626.02776475949361</v>
      </c>
      <c r="P381" s="337">
        <f t="shared" si="120"/>
        <v>41408.418691687279</v>
      </c>
      <c r="Q381" s="109">
        <v>1</v>
      </c>
      <c r="R381" s="143">
        <f t="shared" si="121"/>
        <v>41408.418691687279</v>
      </c>
      <c r="S381" s="111">
        <v>0.13</v>
      </c>
      <c r="T381" s="139">
        <f t="shared" si="122"/>
        <v>46791.513121606622</v>
      </c>
      <c r="U381" s="113"/>
      <c r="V381" s="147">
        <f t="shared" si="123"/>
        <v>46791.513121606622</v>
      </c>
      <c r="W381" s="413"/>
      <c r="X381" s="412" t="s">
        <v>115</v>
      </c>
      <c r="Y381" s="116"/>
      <c r="Z381" s="116"/>
      <c r="AA381" s="116"/>
      <c r="AB381" s="116"/>
      <c r="AC381" s="117"/>
      <c r="AD381" s="296"/>
      <c r="AE381" s="124">
        <f t="shared" ca="1" si="106"/>
        <v>5850.3942245947292</v>
      </c>
      <c r="AF381" s="125" t="str">
        <f t="shared" si="107"/>
        <v/>
      </c>
      <c r="AG381" s="125" t="str">
        <f t="shared" si="108"/>
        <v/>
      </c>
      <c r="AH381" s="125" t="str">
        <f t="shared" si="109"/>
        <v/>
      </c>
      <c r="AI381" s="125" t="str">
        <f t="shared" si="124"/>
        <v/>
      </c>
      <c r="AJ381" s="126" t="str">
        <f t="shared" si="110"/>
        <v/>
      </c>
      <c r="AK381" s="342">
        <f t="shared" ca="1" si="105"/>
        <v>5850.3942245947292</v>
      </c>
      <c r="AL381" s="290"/>
      <c r="AM381" s="124">
        <f t="shared" ca="1" si="111"/>
        <v>46791.513121606622</v>
      </c>
      <c r="AN381" s="125" t="str">
        <f t="shared" si="112"/>
        <v/>
      </c>
      <c r="AO381" s="125" t="str">
        <f t="shared" si="113"/>
        <v/>
      </c>
      <c r="AP381" s="125" t="str">
        <f t="shared" si="113"/>
        <v/>
      </c>
      <c r="AQ381" s="125" t="str">
        <f t="shared" si="114"/>
        <v/>
      </c>
      <c r="AR381" s="125" t="str">
        <f t="shared" si="115"/>
        <v/>
      </c>
      <c r="AS381" s="131">
        <f t="shared" ca="1" si="116"/>
        <v>46791.513121606622</v>
      </c>
      <c r="AT381" s="290"/>
    </row>
    <row r="382" spans="1:46" x14ac:dyDescent="0.35">
      <c r="A382" s="290"/>
      <c r="B382" s="102" t="s">
        <v>2010</v>
      </c>
      <c r="C382" s="444" t="e">
        <v>#N/A</v>
      </c>
      <c r="D382" s="103" t="s">
        <v>901</v>
      </c>
      <c r="E382" s="103"/>
      <c r="F382" s="103"/>
      <c r="G382" s="103" t="s">
        <v>1063</v>
      </c>
      <c r="H382" s="427">
        <v>225</v>
      </c>
      <c r="I382" s="103"/>
      <c r="J382" s="116" t="s">
        <v>1143</v>
      </c>
      <c r="K382" s="104"/>
      <c r="L382" s="415">
        <v>91.4358</v>
      </c>
      <c r="M382" s="138" t="str">
        <f t="shared" si="117"/>
        <v/>
      </c>
      <c r="N382" s="139">
        <f t="shared" si="118"/>
        <v>0</v>
      </c>
      <c r="O382" s="140">
        <f t="shared" si="119"/>
        <v>626.02776475949361</v>
      </c>
      <c r="P382" s="337">
        <f t="shared" si="120"/>
        <v>57241.349492996109</v>
      </c>
      <c r="Q382" s="109">
        <v>1</v>
      </c>
      <c r="R382" s="143">
        <f t="shared" si="121"/>
        <v>57241.349492996109</v>
      </c>
      <c r="S382" s="111">
        <v>0.13</v>
      </c>
      <c r="T382" s="139">
        <f t="shared" si="122"/>
        <v>64682.724927085597</v>
      </c>
      <c r="U382" s="113"/>
      <c r="V382" s="147">
        <f t="shared" si="123"/>
        <v>64682.724927085597</v>
      </c>
      <c r="W382" s="413"/>
      <c r="X382" s="412" t="s">
        <v>115</v>
      </c>
      <c r="Y382" s="116"/>
      <c r="Z382" s="116"/>
      <c r="AA382" s="116"/>
      <c r="AB382" s="116"/>
      <c r="AC382" s="117"/>
      <c r="AD382" s="296"/>
      <c r="AE382" s="124">
        <f t="shared" ca="1" si="106"/>
        <v>5850.3942245947292</v>
      </c>
      <c r="AF382" s="125" t="str">
        <f t="shared" si="107"/>
        <v/>
      </c>
      <c r="AG382" s="125" t="str">
        <f t="shared" si="108"/>
        <v/>
      </c>
      <c r="AH382" s="125" t="str">
        <f t="shared" si="109"/>
        <v/>
      </c>
      <c r="AI382" s="125" t="str">
        <f t="shared" si="124"/>
        <v/>
      </c>
      <c r="AJ382" s="126" t="str">
        <f t="shared" si="110"/>
        <v/>
      </c>
      <c r="AK382" s="342">
        <f t="shared" ca="1" si="105"/>
        <v>5850.3942245947292</v>
      </c>
      <c r="AL382" s="290"/>
      <c r="AM382" s="124">
        <f t="shared" ca="1" si="111"/>
        <v>64682.724927085605</v>
      </c>
      <c r="AN382" s="125" t="str">
        <f t="shared" si="112"/>
        <v/>
      </c>
      <c r="AO382" s="125" t="str">
        <f t="shared" si="113"/>
        <v/>
      </c>
      <c r="AP382" s="125" t="str">
        <f t="shared" si="113"/>
        <v/>
      </c>
      <c r="AQ382" s="125" t="str">
        <f t="shared" si="114"/>
        <v/>
      </c>
      <c r="AR382" s="125" t="str">
        <f t="shared" si="115"/>
        <v/>
      </c>
      <c r="AS382" s="131">
        <f t="shared" ca="1" si="116"/>
        <v>64682.724927085605</v>
      </c>
      <c r="AT382" s="290"/>
    </row>
    <row r="383" spans="1:46" x14ac:dyDescent="0.35">
      <c r="A383" s="290"/>
      <c r="B383" s="102" t="s">
        <v>2011</v>
      </c>
      <c r="C383" s="444" t="e">
        <v>#N/A</v>
      </c>
      <c r="D383" s="103" t="s">
        <v>901</v>
      </c>
      <c r="E383" s="103"/>
      <c r="F383" s="103"/>
      <c r="G383" s="103" t="s">
        <v>1063</v>
      </c>
      <c r="H383" s="427">
        <v>225</v>
      </c>
      <c r="I383" s="103"/>
      <c r="J383" s="116" t="s">
        <v>1143</v>
      </c>
      <c r="K383" s="104"/>
      <c r="L383" s="415">
        <v>91.137</v>
      </c>
      <c r="M383" s="138" t="str">
        <f t="shared" si="117"/>
        <v/>
      </c>
      <c r="N383" s="139">
        <f t="shared" si="118"/>
        <v>0</v>
      </c>
      <c r="O383" s="140">
        <f t="shared" si="119"/>
        <v>626.02776475949361</v>
      </c>
      <c r="P383" s="337">
        <f t="shared" si="120"/>
        <v>57054.292396885969</v>
      </c>
      <c r="Q383" s="109">
        <v>1</v>
      </c>
      <c r="R383" s="143">
        <f t="shared" si="121"/>
        <v>57054.292396885969</v>
      </c>
      <c r="S383" s="111">
        <v>0.13</v>
      </c>
      <c r="T383" s="139">
        <f t="shared" si="122"/>
        <v>64471.350408481136</v>
      </c>
      <c r="U383" s="113"/>
      <c r="V383" s="147">
        <f t="shared" si="123"/>
        <v>64471.350408481136</v>
      </c>
      <c r="W383" s="413"/>
      <c r="X383" s="412" t="s">
        <v>115</v>
      </c>
      <c r="Y383" s="116"/>
      <c r="Z383" s="116"/>
      <c r="AA383" s="116"/>
      <c r="AB383" s="116"/>
      <c r="AC383" s="117"/>
      <c r="AD383" s="296"/>
      <c r="AE383" s="124">
        <f t="shared" ca="1" si="106"/>
        <v>5850.3942245947292</v>
      </c>
      <c r="AF383" s="125" t="str">
        <f t="shared" si="107"/>
        <v/>
      </c>
      <c r="AG383" s="125" t="str">
        <f t="shared" si="108"/>
        <v/>
      </c>
      <c r="AH383" s="125" t="str">
        <f t="shared" si="109"/>
        <v/>
      </c>
      <c r="AI383" s="125" t="str">
        <f t="shared" si="124"/>
        <v/>
      </c>
      <c r="AJ383" s="126" t="str">
        <f t="shared" si="110"/>
        <v/>
      </c>
      <c r="AK383" s="342">
        <f t="shared" ca="1" si="105"/>
        <v>5850.3942245947292</v>
      </c>
      <c r="AL383" s="290"/>
      <c r="AM383" s="124">
        <f t="shared" ca="1" si="111"/>
        <v>64471.350408481136</v>
      </c>
      <c r="AN383" s="125" t="str">
        <f t="shared" si="112"/>
        <v/>
      </c>
      <c r="AO383" s="125" t="str">
        <f t="shared" si="113"/>
        <v/>
      </c>
      <c r="AP383" s="125" t="str">
        <f t="shared" si="113"/>
        <v/>
      </c>
      <c r="AQ383" s="125" t="str">
        <f t="shared" si="114"/>
        <v/>
      </c>
      <c r="AR383" s="125" t="str">
        <f t="shared" si="115"/>
        <v/>
      </c>
      <c r="AS383" s="131">
        <f t="shared" ca="1" si="116"/>
        <v>64471.350408481136</v>
      </c>
      <c r="AT383" s="290"/>
    </row>
    <row r="384" spans="1:46" x14ac:dyDescent="0.35">
      <c r="A384" s="290"/>
      <c r="B384" s="102" t="s">
        <v>2012</v>
      </c>
      <c r="C384" s="444" t="e">
        <v>#N/A</v>
      </c>
      <c r="D384" s="103" t="s">
        <v>901</v>
      </c>
      <c r="E384" s="103"/>
      <c r="F384" s="103"/>
      <c r="G384" s="103" t="s">
        <v>1063</v>
      </c>
      <c r="H384" s="427">
        <v>225</v>
      </c>
      <c r="I384" s="103"/>
      <c r="J384" s="116" t="s">
        <v>1143</v>
      </c>
      <c r="K384" s="104"/>
      <c r="L384" s="415">
        <v>52.873699999999999</v>
      </c>
      <c r="M384" s="138" t="str">
        <f t="shared" si="117"/>
        <v/>
      </c>
      <c r="N384" s="139">
        <f t="shared" si="118"/>
        <v>0</v>
      </c>
      <c r="O384" s="140">
        <f t="shared" si="119"/>
        <v>626.02776475949361</v>
      </c>
      <c r="P384" s="337">
        <f t="shared" si="120"/>
        <v>33100.404225564038</v>
      </c>
      <c r="Q384" s="109">
        <v>1</v>
      </c>
      <c r="R384" s="143">
        <f t="shared" si="121"/>
        <v>33100.404225564038</v>
      </c>
      <c r="S384" s="111">
        <v>0.13</v>
      </c>
      <c r="T384" s="139">
        <f t="shared" si="122"/>
        <v>37403.45677488736</v>
      </c>
      <c r="U384" s="113"/>
      <c r="V384" s="147">
        <f t="shared" si="123"/>
        <v>37403.45677488736</v>
      </c>
      <c r="W384" s="413"/>
      <c r="X384" s="412" t="s">
        <v>115</v>
      </c>
      <c r="Y384" s="116"/>
      <c r="Z384" s="116"/>
      <c r="AA384" s="116"/>
      <c r="AB384" s="116"/>
      <c r="AC384" s="117"/>
      <c r="AD384" s="296"/>
      <c r="AE384" s="124">
        <f t="shared" ca="1" si="106"/>
        <v>5850.3942245947292</v>
      </c>
      <c r="AF384" s="125" t="str">
        <f t="shared" si="107"/>
        <v/>
      </c>
      <c r="AG384" s="125" t="str">
        <f t="shared" si="108"/>
        <v/>
      </c>
      <c r="AH384" s="125" t="str">
        <f t="shared" si="109"/>
        <v/>
      </c>
      <c r="AI384" s="125" t="str">
        <f t="shared" si="124"/>
        <v/>
      </c>
      <c r="AJ384" s="126" t="str">
        <f t="shared" si="110"/>
        <v/>
      </c>
      <c r="AK384" s="342">
        <f t="shared" ca="1" si="105"/>
        <v>5850.3942245947292</v>
      </c>
      <c r="AL384" s="290"/>
      <c r="AM384" s="124">
        <f t="shared" ca="1" si="111"/>
        <v>37403.45677488736</v>
      </c>
      <c r="AN384" s="125" t="str">
        <f t="shared" si="112"/>
        <v/>
      </c>
      <c r="AO384" s="125" t="str">
        <f t="shared" si="113"/>
        <v/>
      </c>
      <c r="AP384" s="125" t="str">
        <f t="shared" si="113"/>
        <v/>
      </c>
      <c r="AQ384" s="125" t="str">
        <f t="shared" si="114"/>
        <v/>
      </c>
      <c r="AR384" s="125" t="str">
        <f t="shared" si="115"/>
        <v/>
      </c>
      <c r="AS384" s="131">
        <f t="shared" ca="1" si="116"/>
        <v>37403.45677488736</v>
      </c>
      <c r="AT384" s="290"/>
    </row>
    <row r="385" spans="1:46" x14ac:dyDescent="0.35">
      <c r="A385" s="290"/>
      <c r="B385" s="102" t="s">
        <v>2013</v>
      </c>
      <c r="C385" s="444" t="e">
        <v>#N/A</v>
      </c>
      <c r="D385" s="103" t="s">
        <v>901</v>
      </c>
      <c r="E385" s="103"/>
      <c r="F385" s="103"/>
      <c r="G385" s="103" t="s">
        <v>1063</v>
      </c>
      <c r="H385" s="427">
        <v>300</v>
      </c>
      <c r="I385" s="103"/>
      <c r="J385" s="116" t="s">
        <v>1122</v>
      </c>
      <c r="K385" s="104"/>
      <c r="L385" s="415">
        <v>55.033799999999999</v>
      </c>
      <c r="M385" s="138" t="str">
        <f t="shared" si="117"/>
        <v/>
      </c>
      <c r="N385" s="139">
        <f t="shared" si="118"/>
        <v>0</v>
      </c>
      <c r="O385" s="140">
        <f t="shared" si="119"/>
        <v>761.42718187341757</v>
      </c>
      <c r="P385" s="337">
        <f t="shared" si="120"/>
        <v>41904.231241785288</v>
      </c>
      <c r="Q385" s="109">
        <v>1</v>
      </c>
      <c r="R385" s="143">
        <f t="shared" si="121"/>
        <v>41904.231241785288</v>
      </c>
      <c r="S385" s="111">
        <v>0.13</v>
      </c>
      <c r="T385" s="139">
        <f t="shared" si="122"/>
        <v>47351.781303217373</v>
      </c>
      <c r="U385" s="113"/>
      <c r="V385" s="147">
        <f t="shared" si="123"/>
        <v>47351.781303217373</v>
      </c>
      <c r="W385" s="413"/>
      <c r="X385" s="412" t="s">
        <v>115</v>
      </c>
      <c r="Y385" s="116"/>
      <c r="Z385" s="116"/>
      <c r="AA385" s="116"/>
      <c r="AB385" s="116"/>
      <c r="AC385" s="117"/>
      <c r="AD385" s="296"/>
      <c r="AE385" s="124">
        <f t="shared" ca="1" si="106"/>
        <v>5850.3942245947292</v>
      </c>
      <c r="AF385" s="125" t="str">
        <f t="shared" si="107"/>
        <v/>
      </c>
      <c r="AG385" s="125" t="str">
        <f t="shared" si="108"/>
        <v/>
      </c>
      <c r="AH385" s="125" t="str">
        <f t="shared" si="109"/>
        <v/>
      </c>
      <c r="AI385" s="125" t="str">
        <f t="shared" si="124"/>
        <v/>
      </c>
      <c r="AJ385" s="126" t="str">
        <f t="shared" si="110"/>
        <v/>
      </c>
      <c r="AK385" s="342">
        <f t="shared" ca="1" si="105"/>
        <v>5850.3942245947292</v>
      </c>
      <c r="AL385" s="290"/>
      <c r="AM385" s="124">
        <f t="shared" ca="1" si="111"/>
        <v>47351.78130321738</v>
      </c>
      <c r="AN385" s="125" t="str">
        <f t="shared" si="112"/>
        <v/>
      </c>
      <c r="AO385" s="125" t="str">
        <f t="shared" si="113"/>
        <v/>
      </c>
      <c r="AP385" s="125" t="str">
        <f t="shared" si="113"/>
        <v/>
      </c>
      <c r="AQ385" s="125" t="str">
        <f t="shared" si="114"/>
        <v/>
      </c>
      <c r="AR385" s="126" t="str">
        <f t="shared" si="115"/>
        <v/>
      </c>
      <c r="AS385" s="131">
        <f t="shared" ca="1" si="116"/>
        <v>47351.78130321738</v>
      </c>
      <c r="AT385" s="290"/>
    </row>
    <row r="386" spans="1:46" x14ac:dyDescent="0.35">
      <c r="A386" s="290"/>
      <c r="B386" s="102" t="s">
        <v>2014</v>
      </c>
      <c r="C386" s="444" t="e">
        <v>#N/A</v>
      </c>
      <c r="D386" s="103" t="s">
        <v>901</v>
      </c>
      <c r="E386" s="103"/>
      <c r="F386" s="103"/>
      <c r="G386" s="103" t="s">
        <v>1063</v>
      </c>
      <c r="H386" s="427">
        <v>300</v>
      </c>
      <c r="I386" s="103"/>
      <c r="J386" s="116" t="s">
        <v>1122</v>
      </c>
      <c r="K386" s="104"/>
      <c r="L386" s="415">
        <v>55.786000000000001</v>
      </c>
      <c r="M386" s="138"/>
      <c r="N386" s="139">
        <f t="shared" si="118"/>
        <v>0</v>
      </c>
      <c r="O386" s="140">
        <f t="shared" si="119"/>
        <v>761.42718187341757</v>
      </c>
      <c r="P386" s="337">
        <f t="shared" si="120"/>
        <v>42476.976767990476</v>
      </c>
      <c r="Q386" s="109">
        <v>1</v>
      </c>
      <c r="R386" s="143">
        <f t="shared" si="121"/>
        <v>42476.976767990476</v>
      </c>
      <c r="S386" s="111">
        <v>0.13</v>
      </c>
      <c r="T386" s="139">
        <f t="shared" si="122"/>
        <v>47998.983747829232</v>
      </c>
      <c r="U386" s="113"/>
      <c r="V386" s="147">
        <f t="shared" si="123"/>
        <v>47998.983747829232</v>
      </c>
      <c r="W386" s="413"/>
      <c r="X386" s="412" t="s">
        <v>115</v>
      </c>
      <c r="Y386" s="116"/>
      <c r="Z386" s="116"/>
      <c r="AA386" s="116"/>
      <c r="AB386" s="116"/>
      <c r="AC386" s="117"/>
      <c r="AD386" s="296"/>
      <c r="AE386" s="124">
        <f t="shared" ca="1" si="106"/>
        <v>5850.3942245947292</v>
      </c>
      <c r="AF386" s="125" t="str">
        <f t="shared" si="107"/>
        <v/>
      </c>
      <c r="AG386" s="125" t="str">
        <f t="shared" si="108"/>
        <v/>
      </c>
      <c r="AH386" s="125" t="str">
        <f t="shared" si="109"/>
        <v/>
      </c>
      <c r="AI386" s="125" t="str">
        <f t="shared" si="124"/>
        <v/>
      </c>
      <c r="AJ386" s="126" t="str">
        <f t="shared" si="110"/>
        <v/>
      </c>
      <c r="AK386" s="342">
        <f t="shared" ca="1" si="105"/>
        <v>5850.3942245947292</v>
      </c>
      <c r="AL386" s="290"/>
      <c r="AM386" s="124">
        <f t="shared" ca="1" si="111"/>
        <v>47998.983747829239</v>
      </c>
      <c r="AN386" s="125" t="str">
        <f t="shared" si="112"/>
        <v/>
      </c>
      <c r="AO386" s="125" t="str">
        <f t="shared" si="113"/>
        <v/>
      </c>
      <c r="AP386" s="125" t="str">
        <f t="shared" si="113"/>
        <v/>
      </c>
      <c r="AQ386" s="125" t="str">
        <f t="shared" si="114"/>
        <v/>
      </c>
      <c r="AR386" s="126" t="str">
        <f t="shared" si="115"/>
        <v/>
      </c>
      <c r="AS386" s="131">
        <f t="shared" ca="1" si="116"/>
        <v>47998.983747829239</v>
      </c>
      <c r="AT386" s="290"/>
    </row>
    <row r="387" spans="1:46" x14ac:dyDescent="0.35">
      <c r="A387" s="290"/>
      <c r="B387" s="102" t="s">
        <v>2015</v>
      </c>
      <c r="C387" s="444" t="e">
        <v>#N/A</v>
      </c>
      <c r="D387" s="103" t="s">
        <v>901</v>
      </c>
      <c r="E387" s="103"/>
      <c r="F387" s="103"/>
      <c r="G387" s="103" t="s">
        <v>1063</v>
      </c>
      <c r="H387" s="427">
        <v>300</v>
      </c>
      <c r="I387" s="103"/>
      <c r="J387" s="116" t="s">
        <v>1122</v>
      </c>
      <c r="K387" s="104"/>
      <c r="L387" s="415">
        <v>91.373500000000007</v>
      </c>
      <c r="M387" s="138"/>
      <c r="N387" s="139">
        <f t="shared" si="118"/>
        <v>0</v>
      </c>
      <c r="O387" s="140">
        <f t="shared" si="119"/>
        <v>761.42718187341757</v>
      </c>
      <c r="P387" s="337">
        <f t="shared" si="120"/>
        <v>69574.26660291072</v>
      </c>
      <c r="Q387" s="109">
        <v>1</v>
      </c>
      <c r="R387" s="143">
        <f t="shared" si="121"/>
        <v>69574.26660291072</v>
      </c>
      <c r="S387" s="111">
        <v>0.13</v>
      </c>
      <c r="T387" s="139">
        <f t="shared" si="122"/>
        <v>78618.921261289113</v>
      </c>
      <c r="U387" s="113"/>
      <c r="V387" s="147">
        <f t="shared" si="123"/>
        <v>78618.921261289113</v>
      </c>
      <c r="W387" s="413"/>
      <c r="X387" s="412" t="s">
        <v>115</v>
      </c>
      <c r="Y387" s="116"/>
      <c r="Z387" s="116"/>
      <c r="AA387" s="116"/>
      <c r="AB387" s="116"/>
      <c r="AC387" s="117"/>
      <c r="AD387" s="296"/>
      <c r="AE387" s="124">
        <f t="shared" ca="1" si="106"/>
        <v>5850.3942245947292</v>
      </c>
      <c r="AF387" s="125" t="str">
        <f t="shared" si="107"/>
        <v/>
      </c>
      <c r="AG387" s="125" t="str">
        <f t="shared" si="108"/>
        <v/>
      </c>
      <c r="AH387" s="125" t="str">
        <f t="shared" si="109"/>
        <v/>
      </c>
      <c r="AI387" s="125" t="str">
        <f t="shared" si="124"/>
        <v/>
      </c>
      <c r="AJ387" s="126" t="str">
        <f t="shared" si="110"/>
        <v/>
      </c>
      <c r="AK387" s="342">
        <f t="shared" ca="1" si="105"/>
        <v>5850.3942245947292</v>
      </c>
      <c r="AL387" s="290"/>
      <c r="AM387" s="124">
        <f t="shared" ca="1" si="111"/>
        <v>78618.921261289113</v>
      </c>
      <c r="AN387" s="125" t="str">
        <f t="shared" si="112"/>
        <v/>
      </c>
      <c r="AO387" s="125" t="str">
        <f t="shared" si="113"/>
        <v/>
      </c>
      <c r="AP387" s="125" t="str">
        <f t="shared" si="113"/>
        <v/>
      </c>
      <c r="AQ387" s="125" t="str">
        <f t="shared" si="114"/>
        <v/>
      </c>
      <c r="AR387" s="126" t="str">
        <f t="shared" si="115"/>
        <v/>
      </c>
      <c r="AS387" s="131">
        <f t="shared" ca="1" si="116"/>
        <v>78618.921261289113</v>
      </c>
      <c r="AT387" s="290"/>
    </row>
    <row r="388" spans="1:46" x14ac:dyDescent="0.35">
      <c r="A388" s="290"/>
      <c r="B388" s="102" t="s">
        <v>2016</v>
      </c>
      <c r="C388" s="444" t="s">
        <v>3160</v>
      </c>
      <c r="D388" s="103" t="s">
        <v>901</v>
      </c>
      <c r="E388" s="103"/>
      <c r="F388" s="103"/>
      <c r="G388" s="103" t="s">
        <v>1063</v>
      </c>
      <c r="H388" s="427">
        <v>300</v>
      </c>
      <c r="I388" s="103"/>
      <c r="J388" s="116" t="s">
        <v>1122</v>
      </c>
      <c r="K388" s="104"/>
      <c r="L388" s="415">
        <v>94.511499999999998</v>
      </c>
      <c r="M388" s="138"/>
      <c r="N388" s="139">
        <f t="shared" si="118"/>
        <v>0</v>
      </c>
      <c r="O388" s="140">
        <f t="shared" si="119"/>
        <v>761.42718187341757</v>
      </c>
      <c r="P388" s="337">
        <f t="shared" si="120"/>
        <v>71963.625099629498</v>
      </c>
      <c r="Q388" s="109">
        <v>1</v>
      </c>
      <c r="R388" s="143">
        <f t="shared" si="121"/>
        <v>71963.625099629498</v>
      </c>
      <c r="S388" s="111">
        <v>0.13</v>
      </c>
      <c r="T388" s="139">
        <f t="shared" si="122"/>
        <v>81318.896362581319</v>
      </c>
      <c r="U388" s="113"/>
      <c r="V388" s="147">
        <f t="shared" si="123"/>
        <v>81318.896362581319</v>
      </c>
      <c r="W388" s="413"/>
      <c r="X388" s="412" t="s">
        <v>115</v>
      </c>
      <c r="Y388" s="116"/>
      <c r="Z388" s="116"/>
      <c r="AA388" s="116"/>
      <c r="AB388" s="116"/>
      <c r="AC388" s="117"/>
      <c r="AD388" s="296"/>
      <c r="AE388" s="124">
        <f t="shared" ca="1" si="106"/>
        <v>5850.3942245947292</v>
      </c>
      <c r="AF388" s="125" t="str">
        <f t="shared" si="107"/>
        <v/>
      </c>
      <c r="AG388" s="125" t="str">
        <f t="shared" si="108"/>
        <v/>
      </c>
      <c r="AH388" s="125" t="str">
        <f t="shared" si="109"/>
        <v/>
      </c>
      <c r="AI388" s="125" t="str">
        <f t="shared" si="124"/>
        <v/>
      </c>
      <c r="AJ388" s="126" t="str">
        <f t="shared" si="110"/>
        <v/>
      </c>
      <c r="AK388" s="342">
        <f t="shared" ca="1" si="105"/>
        <v>5850.3942245947292</v>
      </c>
      <c r="AL388" s="290"/>
      <c r="AM388" s="124">
        <f t="shared" ca="1" si="111"/>
        <v>81318.896362581319</v>
      </c>
      <c r="AN388" s="125" t="str">
        <f t="shared" si="112"/>
        <v/>
      </c>
      <c r="AO388" s="125" t="str">
        <f t="shared" si="113"/>
        <v/>
      </c>
      <c r="AP388" s="125" t="str">
        <f t="shared" si="113"/>
        <v/>
      </c>
      <c r="AQ388" s="125" t="str">
        <f t="shared" si="114"/>
        <v/>
      </c>
      <c r="AR388" s="126" t="str">
        <f t="shared" si="115"/>
        <v/>
      </c>
      <c r="AS388" s="131">
        <f t="shared" ca="1" si="116"/>
        <v>81318.896362581319</v>
      </c>
      <c r="AT388" s="290"/>
    </row>
    <row r="389" spans="1:46" x14ac:dyDescent="0.35">
      <c r="A389" s="290"/>
      <c r="B389" s="102" t="s">
        <v>2017</v>
      </c>
      <c r="C389" s="444" t="s">
        <v>3161</v>
      </c>
      <c r="D389" s="103" t="s">
        <v>901</v>
      </c>
      <c r="E389" s="103"/>
      <c r="F389" s="103"/>
      <c r="G389" s="103" t="s">
        <v>1063</v>
      </c>
      <c r="H389" s="427">
        <v>300</v>
      </c>
      <c r="I389" s="103"/>
      <c r="J389" s="116" t="s">
        <v>1122</v>
      </c>
      <c r="K389" s="104"/>
      <c r="L389" s="415">
        <v>90.919300000000007</v>
      </c>
      <c r="M389" s="138"/>
      <c r="N389" s="139">
        <f t="shared" si="118"/>
        <v>0</v>
      </c>
      <c r="O389" s="140">
        <f t="shared" si="119"/>
        <v>761.42718187341757</v>
      </c>
      <c r="P389" s="337">
        <f t="shared" si="120"/>
        <v>69228.426376903823</v>
      </c>
      <c r="Q389" s="109">
        <v>1</v>
      </c>
      <c r="R389" s="143">
        <f t="shared" si="121"/>
        <v>69228.426376903823</v>
      </c>
      <c r="S389" s="111">
        <v>0.13</v>
      </c>
      <c r="T389" s="139">
        <f t="shared" si="122"/>
        <v>78228.121805901319</v>
      </c>
      <c r="U389" s="113"/>
      <c r="V389" s="147">
        <f t="shared" si="123"/>
        <v>78228.121805901319</v>
      </c>
      <c r="W389" s="413"/>
      <c r="X389" s="412" t="s">
        <v>115</v>
      </c>
      <c r="Y389" s="116"/>
      <c r="Z389" s="116"/>
      <c r="AA389" s="116"/>
      <c r="AB389" s="116"/>
      <c r="AC389" s="117"/>
      <c r="AD389" s="296"/>
      <c r="AE389" s="124">
        <f t="shared" ca="1" si="106"/>
        <v>5850.3942245947292</v>
      </c>
      <c r="AF389" s="125" t="str">
        <f t="shared" si="107"/>
        <v/>
      </c>
      <c r="AG389" s="125" t="str">
        <f t="shared" si="108"/>
        <v/>
      </c>
      <c r="AH389" s="125" t="str">
        <f t="shared" si="109"/>
        <v/>
      </c>
      <c r="AI389" s="125" t="str">
        <f t="shared" si="124"/>
        <v/>
      </c>
      <c r="AJ389" s="126" t="str">
        <f t="shared" si="110"/>
        <v/>
      </c>
      <c r="AK389" s="342">
        <f t="shared" ca="1" si="105"/>
        <v>5850.3942245947292</v>
      </c>
      <c r="AL389" s="290"/>
      <c r="AM389" s="124">
        <f t="shared" ca="1" si="111"/>
        <v>78228.121805901319</v>
      </c>
      <c r="AN389" s="125" t="str">
        <f t="shared" si="112"/>
        <v/>
      </c>
      <c r="AO389" s="125" t="str">
        <f t="shared" si="113"/>
        <v/>
      </c>
      <c r="AP389" s="125" t="str">
        <f t="shared" si="113"/>
        <v/>
      </c>
      <c r="AQ389" s="125" t="str">
        <f t="shared" si="114"/>
        <v/>
      </c>
      <c r="AR389" s="126" t="str">
        <f t="shared" si="115"/>
        <v/>
      </c>
      <c r="AS389" s="131">
        <f t="shared" ca="1" si="116"/>
        <v>78228.121805901319</v>
      </c>
      <c r="AT389" s="290"/>
    </row>
    <row r="390" spans="1:46" x14ac:dyDescent="0.35">
      <c r="A390" s="290"/>
      <c r="B390" s="102" t="s">
        <v>2018</v>
      </c>
      <c r="C390" s="444" t="e">
        <v>#N/A</v>
      </c>
      <c r="D390" s="103" t="s">
        <v>901</v>
      </c>
      <c r="E390" s="103"/>
      <c r="F390" s="103"/>
      <c r="G390" s="103" t="s">
        <v>1063</v>
      </c>
      <c r="H390" s="427">
        <v>300</v>
      </c>
      <c r="I390" s="103"/>
      <c r="J390" s="116" t="s">
        <v>1122</v>
      </c>
      <c r="K390" s="104"/>
      <c r="L390" s="415">
        <v>78.754499999999993</v>
      </c>
      <c r="M390" s="138"/>
      <c r="N390" s="139">
        <f t="shared" si="118"/>
        <v>0</v>
      </c>
      <c r="O390" s="140">
        <f t="shared" si="119"/>
        <v>761.42718187341757</v>
      </c>
      <c r="P390" s="337">
        <f t="shared" si="120"/>
        <v>59965.816994850058</v>
      </c>
      <c r="Q390" s="109">
        <v>1</v>
      </c>
      <c r="R390" s="143">
        <f t="shared" si="121"/>
        <v>59965.816994850058</v>
      </c>
      <c r="S390" s="111">
        <v>0.13</v>
      </c>
      <c r="T390" s="139">
        <f t="shared" si="122"/>
        <v>67761.373204180563</v>
      </c>
      <c r="U390" s="113"/>
      <c r="V390" s="147">
        <f t="shared" si="123"/>
        <v>67761.373204180563</v>
      </c>
      <c r="W390" s="413"/>
      <c r="X390" s="412" t="s">
        <v>115</v>
      </c>
      <c r="Y390" s="116"/>
      <c r="Z390" s="116"/>
      <c r="AA390" s="116"/>
      <c r="AB390" s="116"/>
      <c r="AC390" s="117"/>
      <c r="AD390" s="296"/>
      <c r="AE390" s="124">
        <f t="shared" ca="1" si="106"/>
        <v>5850.3942245947292</v>
      </c>
      <c r="AF390" s="125" t="str">
        <f t="shared" si="107"/>
        <v/>
      </c>
      <c r="AG390" s="125" t="str">
        <f t="shared" si="108"/>
        <v/>
      </c>
      <c r="AH390" s="125" t="str">
        <f t="shared" si="109"/>
        <v/>
      </c>
      <c r="AI390" s="125" t="str">
        <f t="shared" si="124"/>
        <v/>
      </c>
      <c r="AJ390" s="126" t="str">
        <f t="shared" si="110"/>
        <v/>
      </c>
      <c r="AK390" s="342">
        <f t="shared" ca="1" si="105"/>
        <v>5850.3942245947292</v>
      </c>
      <c r="AL390" s="290"/>
      <c r="AM390" s="124">
        <f t="shared" ca="1" si="111"/>
        <v>67761.373204180563</v>
      </c>
      <c r="AN390" s="125" t="str">
        <f t="shared" si="112"/>
        <v/>
      </c>
      <c r="AO390" s="125" t="str">
        <f t="shared" si="113"/>
        <v/>
      </c>
      <c r="AP390" s="125" t="str">
        <f t="shared" si="113"/>
        <v/>
      </c>
      <c r="AQ390" s="125" t="str">
        <f t="shared" si="114"/>
        <v/>
      </c>
      <c r="AR390" s="126" t="str">
        <f t="shared" si="115"/>
        <v/>
      </c>
      <c r="AS390" s="131">
        <f t="shared" ca="1" si="116"/>
        <v>67761.373204180563</v>
      </c>
      <c r="AT390" s="290"/>
    </row>
    <row r="391" spans="1:46" x14ac:dyDescent="0.35">
      <c r="A391" s="290"/>
      <c r="B391" s="102" t="s">
        <v>2019</v>
      </c>
      <c r="C391" s="444" t="e">
        <v>#N/A</v>
      </c>
      <c r="D391" s="103" t="s">
        <v>901</v>
      </c>
      <c r="E391" s="103"/>
      <c r="F391" s="103"/>
      <c r="G391" s="103" t="s">
        <v>1063</v>
      </c>
      <c r="H391" s="427">
        <v>300</v>
      </c>
      <c r="I391" s="103"/>
      <c r="J391" s="116" t="s">
        <v>1122</v>
      </c>
      <c r="K391" s="104"/>
      <c r="L391" s="415">
        <v>81.607699999999994</v>
      </c>
      <c r="M391" s="138"/>
      <c r="N391" s="139">
        <f t="shared" si="118"/>
        <v>0</v>
      </c>
      <c r="O391" s="140">
        <f t="shared" si="119"/>
        <v>761.42718187341757</v>
      </c>
      <c r="P391" s="337">
        <f t="shared" si="120"/>
        <v>62138.321030171297</v>
      </c>
      <c r="Q391" s="109">
        <v>1</v>
      </c>
      <c r="R391" s="143">
        <f t="shared" si="121"/>
        <v>62138.321030171297</v>
      </c>
      <c r="S391" s="111">
        <v>0.13</v>
      </c>
      <c r="T391" s="139">
        <f t="shared" si="122"/>
        <v>70216.302764093562</v>
      </c>
      <c r="U391" s="113"/>
      <c r="V391" s="147">
        <f t="shared" si="123"/>
        <v>70216.302764093562</v>
      </c>
      <c r="W391" s="413"/>
      <c r="X391" s="412" t="s">
        <v>115</v>
      </c>
      <c r="Y391" s="116"/>
      <c r="Z391" s="116"/>
      <c r="AA391" s="116"/>
      <c r="AB391" s="116"/>
      <c r="AC391" s="117"/>
      <c r="AD391" s="296"/>
      <c r="AE391" s="124">
        <f t="shared" ca="1" si="106"/>
        <v>5850.3942245947292</v>
      </c>
      <c r="AF391" s="125" t="str">
        <f t="shared" si="107"/>
        <v/>
      </c>
      <c r="AG391" s="125" t="str">
        <f t="shared" si="108"/>
        <v/>
      </c>
      <c r="AH391" s="125" t="str">
        <f t="shared" si="109"/>
        <v/>
      </c>
      <c r="AI391" s="125" t="str">
        <f t="shared" si="124"/>
        <v/>
      </c>
      <c r="AJ391" s="126" t="str">
        <f t="shared" si="110"/>
        <v/>
      </c>
      <c r="AK391" s="342">
        <f t="shared" ca="1" si="105"/>
        <v>5850.3942245947292</v>
      </c>
      <c r="AL391" s="290"/>
      <c r="AM391" s="124">
        <f t="shared" ca="1" si="111"/>
        <v>70216.302764093562</v>
      </c>
      <c r="AN391" s="125" t="str">
        <f t="shared" si="112"/>
        <v/>
      </c>
      <c r="AO391" s="125" t="str">
        <f t="shared" si="113"/>
        <v/>
      </c>
      <c r="AP391" s="125" t="str">
        <f t="shared" si="113"/>
        <v/>
      </c>
      <c r="AQ391" s="125" t="str">
        <f t="shared" si="114"/>
        <v/>
      </c>
      <c r="AR391" s="126" t="str">
        <f t="shared" si="115"/>
        <v/>
      </c>
      <c r="AS391" s="131">
        <f t="shared" ca="1" si="116"/>
        <v>70216.302764093562</v>
      </c>
      <c r="AT391" s="290"/>
    </row>
    <row r="392" spans="1:46" x14ac:dyDescent="0.35">
      <c r="A392" s="290"/>
      <c r="B392" s="102" t="s">
        <v>2020</v>
      </c>
      <c r="C392" s="444" t="e">
        <v>#N/A</v>
      </c>
      <c r="D392" s="103" t="s">
        <v>901</v>
      </c>
      <c r="E392" s="103"/>
      <c r="F392" s="103"/>
      <c r="G392" s="103" t="s">
        <v>1063</v>
      </c>
      <c r="H392" s="427">
        <v>300</v>
      </c>
      <c r="I392" s="103"/>
      <c r="J392" s="116" t="s">
        <v>1122</v>
      </c>
      <c r="K392" s="104"/>
      <c r="L392" s="415">
        <v>73.933000000000007</v>
      </c>
      <c r="M392" s="138"/>
      <c r="N392" s="139">
        <f t="shared" si="118"/>
        <v>0</v>
      </c>
      <c r="O392" s="140">
        <f t="shared" si="119"/>
        <v>761.42718187341757</v>
      </c>
      <c r="P392" s="337">
        <f t="shared" si="120"/>
        <v>56294.595837447385</v>
      </c>
      <c r="Q392" s="109">
        <v>1</v>
      </c>
      <c r="R392" s="143">
        <f t="shared" si="121"/>
        <v>56294.595837447385</v>
      </c>
      <c r="S392" s="111">
        <v>0.13</v>
      </c>
      <c r="T392" s="139">
        <f t="shared" si="122"/>
        <v>63612.893296315538</v>
      </c>
      <c r="U392" s="113"/>
      <c r="V392" s="147">
        <f t="shared" si="123"/>
        <v>63612.893296315538</v>
      </c>
      <c r="W392" s="413"/>
      <c r="X392" s="412" t="s">
        <v>115</v>
      </c>
      <c r="Y392" s="116"/>
      <c r="Z392" s="116"/>
      <c r="AA392" s="116"/>
      <c r="AB392" s="116"/>
      <c r="AC392" s="117"/>
      <c r="AD392" s="296"/>
      <c r="AE392" s="124">
        <f t="shared" ca="1" si="106"/>
        <v>5850.3942245947292</v>
      </c>
      <c r="AF392" s="125" t="str">
        <f t="shared" si="107"/>
        <v/>
      </c>
      <c r="AG392" s="125" t="str">
        <f t="shared" si="108"/>
        <v/>
      </c>
      <c r="AH392" s="125" t="str">
        <f t="shared" si="109"/>
        <v/>
      </c>
      <c r="AI392" s="125" t="str">
        <f t="shared" si="124"/>
        <v/>
      </c>
      <c r="AJ392" s="126" t="str">
        <f t="shared" si="124"/>
        <v/>
      </c>
      <c r="AK392" s="342">
        <f t="shared" ca="1" si="105"/>
        <v>5850.3942245947292</v>
      </c>
      <c r="AL392" s="290"/>
      <c r="AM392" s="124">
        <f t="shared" ca="1" si="111"/>
        <v>63612.893296315538</v>
      </c>
      <c r="AN392" s="125" t="str">
        <f t="shared" si="112"/>
        <v/>
      </c>
      <c r="AO392" s="125" t="str">
        <f t="shared" si="113"/>
        <v/>
      </c>
      <c r="AP392" s="125" t="str">
        <f t="shared" si="113"/>
        <v/>
      </c>
      <c r="AQ392" s="125" t="str">
        <f t="shared" si="114"/>
        <v/>
      </c>
      <c r="AR392" s="126" t="str">
        <f t="shared" si="115"/>
        <v/>
      </c>
      <c r="AS392" s="131">
        <f t="shared" ca="1" si="116"/>
        <v>63612.893296315538</v>
      </c>
      <c r="AT392" s="290"/>
    </row>
    <row r="393" spans="1:46" x14ac:dyDescent="0.35">
      <c r="A393" s="290"/>
      <c r="B393" s="102" t="s">
        <v>2021</v>
      </c>
      <c r="C393" s="444" t="e">
        <v>#N/A</v>
      </c>
      <c r="D393" s="103" t="s">
        <v>901</v>
      </c>
      <c r="E393" s="103"/>
      <c r="F393" s="103"/>
      <c r="G393" s="103" t="s">
        <v>1063</v>
      </c>
      <c r="H393" s="427">
        <v>300</v>
      </c>
      <c r="I393" s="103"/>
      <c r="J393" s="116" t="s">
        <v>1122</v>
      </c>
      <c r="K393" s="104"/>
      <c r="L393" s="415">
        <v>84.614800000000002</v>
      </c>
      <c r="M393" s="138"/>
      <c r="N393" s="139">
        <f t="shared" si="118"/>
        <v>0</v>
      </c>
      <c r="O393" s="140">
        <f t="shared" si="119"/>
        <v>761.42718187341757</v>
      </c>
      <c r="P393" s="337">
        <f t="shared" si="120"/>
        <v>64428.008708782858</v>
      </c>
      <c r="Q393" s="109">
        <v>1</v>
      </c>
      <c r="R393" s="143">
        <f t="shared" si="121"/>
        <v>64428.008708782858</v>
      </c>
      <c r="S393" s="111">
        <v>0.13</v>
      </c>
      <c r="T393" s="139">
        <f t="shared" si="122"/>
        <v>72803.649840924627</v>
      </c>
      <c r="U393" s="113"/>
      <c r="V393" s="147">
        <f t="shared" si="123"/>
        <v>72803.649840924627</v>
      </c>
      <c r="W393" s="413"/>
      <c r="X393" s="412" t="s">
        <v>115</v>
      </c>
      <c r="Y393" s="116"/>
      <c r="Z393" s="116"/>
      <c r="AA393" s="116"/>
      <c r="AB393" s="116"/>
      <c r="AC393" s="117"/>
      <c r="AD393" s="296"/>
      <c r="AE393" s="124">
        <f t="shared" ca="1" si="106"/>
        <v>5850.3942245947292</v>
      </c>
      <c r="AF393" s="125" t="str">
        <f t="shared" si="107"/>
        <v/>
      </c>
      <c r="AG393" s="125" t="str">
        <f t="shared" si="108"/>
        <v/>
      </c>
      <c r="AH393" s="125" t="str">
        <f t="shared" si="109"/>
        <v/>
      </c>
      <c r="AI393" s="125" t="str">
        <f t="shared" si="124"/>
        <v/>
      </c>
      <c r="AJ393" s="126" t="str">
        <f t="shared" si="124"/>
        <v/>
      </c>
      <c r="AK393" s="342">
        <f t="shared" ca="1" si="105"/>
        <v>5850.3942245947292</v>
      </c>
      <c r="AL393" s="290"/>
      <c r="AM393" s="124">
        <f t="shared" ca="1" si="111"/>
        <v>72803.649840924627</v>
      </c>
      <c r="AN393" s="125" t="str">
        <f t="shared" si="112"/>
        <v/>
      </c>
      <c r="AO393" s="125" t="str">
        <f t="shared" si="113"/>
        <v/>
      </c>
      <c r="AP393" s="125" t="str">
        <f t="shared" si="113"/>
        <v/>
      </c>
      <c r="AQ393" s="125" t="str">
        <f t="shared" si="114"/>
        <v/>
      </c>
      <c r="AR393" s="126" t="str">
        <f t="shared" si="115"/>
        <v/>
      </c>
      <c r="AS393" s="131">
        <f t="shared" ca="1" si="116"/>
        <v>72803.649840924627</v>
      </c>
      <c r="AT393" s="290"/>
    </row>
    <row r="394" spans="1:46" x14ac:dyDescent="0.35">
      <c r="A394" s="290"/>
      <c r="B394" s="102" t="s">
        <v>2022</v>
      </c>
      <c r="C394" s="444" t="e">
        <v>#N/A</v>
      </c>
      <c r="D394" s="103" t="s">
        <v>901</v>
      </c>
      <c r="E394" s="103"/>
      <c r="F394" s="103"/>
      <c r="G394" s="103" t="s">
        <v>1063</v>
      </c>
      <c r="H394" s="427">
        <v>300</v>
      </c>
      <c r="I394" s="103"/>
      <c r="J394" s="116" t="s">
        <v>1122</v>
      </c>
      <c r="K394" s="104"/>
      <c r="L394" s="415">
        <v>38.000700000000002</v>
      </c>
      <c r="M394" s="138"/>
      <c r="N394" s="139">
        <f t="shared" si="118"/>
        <v>0</v>
      </c>
      <c r="O394" s="140">
        <f t="shared" si="119"/>
        <v>761.42718187341757</v>
      </c>
      <c r="P394" s="337">
        <f t="shared" si="120"/>
        <v>28934.765910217182</v>
      </c>
      <c r="Q394" s="109">
        <v>1</v>
      </c>
      <c r="R394" s="143">
        <f t="shared" si="121"/>
        <v>28934.765910217182</v>
      </c>
      <c r="S394" s="111">
        <v>0.13</v>
      </c>
      <c r="T394" s="139">
        <f t="shared" si="122"/>
        <v>32696.285478545411</v>
      </c>
      <c r="U394" s="113"/>
      <c r="V394" s="147">
        <f t="shared" si="123"/>
        <v>32696.285478545411</v>
      </c>
      <c r="W394" s="413"/>
      <c r="X394" s="412" t="s">
        <v>115</v>
      </c>
      <c r="Y394" s="116"/>
      <c r="Z394" s="116"/>
      <c r="AA394" s="116"/>
      <c r="AB394" s="116"/>
      <c r="AC394" s="117"/>
      <c r="AD394" s="296"/>
      <c r="AE394" s="124">
        <f t="shared" ca="1" si="106"/>
        <v>5850.3942245947292</v>
      </c>
      <c r="AF394" s="125" t="str">
        <f t="shared" si="107"/>
        <v/>
      </c>
      <c r="AG394" s="125" t="str">
        <f t="shared" si="108"/>
        <v/>
      </c>
      <c r="AH394" s="125" t="str">
        <f t="shared" si="109"/>
        <v/>
      </c>
      <c r="AI394" s="125" t="str">
        <f t="shared" si="124"/>
        <v/>
      </c>
      <c r="AJ394" s="126" t="str">
        <f t="shared" si="124"/>
        <v/>
      </c>
      <c r="AK394" s="342">
        <f t="shared" ca="1" si="105"/>
        <v>5850.3942245947292</v>
      </c>
      <c r="AL394" s="290"/>
      <c r="AM394" s="124">
        <f t="shared" ca="1" si="111"/>
        <v>32696.285478545415</v>
      </c>
      <c r="AN394" s="125" t="str">
        <f t="shared" si="112"/>
        <v/>
      </c>
      <c r="AO394" s="125" t="str">
        <f t="shared" si="113"/>
        <v/>
      </c>
      <c r="AP394" s="125" t="str">
        <f t="shared" si="113"/>
        <v/>
      </c>
      <c r="AQ394" s="125" t="str">
        <f t="shared" si="114"/>
        <v/>
      </c>
      <c r="AR394" s="126" t="str">
        <f t="shared" si="115"/>
        <v/>
      </c>
      <c r="AS394" s="131">
        <f t="shared" ca="1" si="116"/>
        <v>32696.285478545415</v>
      </c>
      <c r="AT394" s="290"/>
    </row>
    <row r="395" spans="1:46" x14ac:dyDescent="0.35">
      <c r="A395" s="290"/>
      <c r="B395" s="102" t="s">
        <v>2023</v>
      </c>
      <c r="C395" s="444" t="e">
        <v>#N/A</v>
      </c>
      <c r="D395" s="103" t="s">
        <v>901</v>
      </c>
      <c r="E395" s="103"/>
      <c r="F395" s="103"/>
      <c r="G395" s="103" t="s">
        <v>1063</v>
      </c>
      <c r="H395" s="427">
        <v>300</v>
      </c>
      <c r="I395" s="103"/>
      <c r="J395" s="116" t="s">
        <v>1122</v>
      </c>
      <c r="K395" s="104"/>
      <c r="L395" s="415">
        <v>80.336100000000002</v>
      </c>
      <c r="M395" s="138"/>
      <c r="N395" s="139">
        <f t="shared" si="118"/>
        <v>0</v>
      </c>
      <c r="O395" s="140">
        <f t="shared" si="119"/>
        <v>761.42718187341757</v>
      </c>
      <c r="P395" s="337">
        <f t="shared" si="120"/>
        <v>61170.09022570106</v>
      </c>
      <c r="Q395" s="109">
        <v>1</v>
      </c>
      <c r="R395" s="143">
        <f t="shared" si="121"/>
        <v>61170.09022570106</v>
      </c>
      <c r="S395" s="111">
        <v>0.13</v>
      </c>
      <c r="T395" s="139">
        <f t="shared" si="122"/>
        <v>69122.201955042197</v>
      </c>
      <c r="U395" s="113"/>
      <c r="V395" s="147">
        <f t="shared" si="123"/>
        <v>69122.201955042197</v>
      </c>
      <c r="W395" s="413"/>
      <c r="X395" s="412" t="s">
        <v>115</v>
      </c>
      <c r="Y395" s="116"/>
      <c r="Z395" s="116"/>
      <c r="AA395" s="116"/>
      <c r="AB395" s="116"/>
      <c r="AC395" s="117"/>
      <c r="AD395" s="296"/>
      <c r="AE395" s="124">
        <f t="shared" ca="1" si="106"/>
        <v>5850.3942245947292</v>
      </c>
      <c r="AF395" s="125" t="str">
        <f t="shared" si="107"/>
        <v/>
      </c>
      <c r="AG395" s="125" t="str">
        <f t="shared" si="108"/>
        <v/>
      </c>
      <c r="AH395" s="125" t="str">
        <f t="shared" si="109"/>
        <v/>
      </c>
      <c r="AI395" s="125" t="str">
        <f t="shared" si="124"/>
        <v/>
      </c>
      <c r="AJ395" s="126" t="str">
        <f t="shared" si="124"/>
        <v/>
      </c>
      <c r="AK395" s="342">
        <f t="shared" ca="1" si="105"/>
        <v>5850.3942245947292</v>
      </c>
      <c r="AL395" s="290"/>
      <c r="AM395" s="124">
        <f t="shared" ca="1" si="111"/>
        <v>69122.201955042197</v>
      </c>
      <c r="AN395" s="125" t="str">
        <f t="shared" si="112"/>
        <v/>
      </c>
      <c r="AO395" s="125" t="str">
        <f t="shared" si="113"/>
        <v/>
      </c>
      <c r="AP395" s="125" t="str">
        <f t="shared" si="113"/>
        <v/>
      </c>
      <c r="AQ395" s="125" t="str">
        <f t="shared" si="114"/>
        <v/>
      </c>
      <c r="AR395" s="126" t="str">
        <f t="shared" si="115"/>
        <v/>
      </c>
      <c r="AS395" s="131">
        <f t="shared" ca="1" si="116"/>
        <v>69122.201955042197</v>
      </c>
      <c r="AT395" s="290"/>
    </row>
    <row r="396" spans="1:46" x14ac:dyDescent="0.35">
      <c r="A396" s="290"/>
      <c r="B396" s="102" t="s">
        <v>2024</v>
      </c>
      <c r="C396" s="444" t="e">
        <v>#N/A</v>
      </c>
      <c r="D396" s="103" t="s">
        <v>901</v>
      </c>
      <c r="E396" s="103"/>
      <c r="F396" s="103"/>
      <c r="G396" s="103" t="s">
        <v>1063</v>
      </c>
      <c r="H396" s="427">
        <v>300</v>
      </c>
      <c r="I396" s="103"/>
      <c r="J396" s="116" t="s">
        <v>1122</v>
      </c>
      <c r="K396" s="104"/>
      <c r="L396" s="415">
        <v>79.677199999999999</v>
      </c>
      <c r="M396" s="138"/>
      <c r="N396" s="139">
        <f t="shared" si="118"/>
        <v>0</v>
      </c>
      <c r="O396" s="140">
        <f t="shared" si="119"/>
        <v>761.42718187341757</v>
      </c>
      <c r="P396" s="337">
        <f t="shared" si="120"/>
        <v>60668.385855564666</v>
      </c>
      <c r="Q396" s="109">
        <v>1</v>
      </c>
      <c r="R396" s="143">
        <f t="shared" si="121"/>
        <v>60668.385855564666</v>
      </c>
      <c r="S396" s="111">
        <v>0.13</v>
      </c>
      <c r="T396" s="139">
        <f t="shared" si="122"/>
        <v>68555.276016788062</v>
      </c>
      <c r="U396" s="113"/>
      <c r="V396" s="147">
        <f t="shared" si="123"/>
        <v>68555.276016788062</v>
      </c>
      <c r="W396" s="413"/>
      <c r="X396" s="412" t="s">
        <v>115</v>
      </c>
      <c r="Y396" s="116"/>
      <c r="Z396" s="116"/>
      <c r="AA396" s="116"/>
      <c r="AB396" s="116"/>
      <c r="AC396" s="117"/>
      <c r="AD396" s="296"/>
      <c r="AE396" s="124">
        <f t="shared" ca="1" si="106"/>
        <v>5850.3942245947292</v>
      </c>
      <c r="AF396" s="125" t="str">
        <f t="shared" si="107"/>
        <v/>
      </c>
      <c r="AG396" s="125" t="str">
        <f t="shared" si="108"/>
        <v/>
      </c>
      <c r="AH396" s="125" t="str">
        <f t="shared" si="109"/>
        <v/>
      </c>
      <c r="AI396" s="125" t="str">
        <f t="shared" si="124"/>
        <v/>
      </c>
      <c r="AJ396" s="126" t="str">
        <f t="shared" si="124"/>
        <v/>
      </c>
      <c r="AK396" s="342">
        <f t="shared" ca="1" si="105"/>
        <v>5850.3942245947292</v>
      </c>
      <c r="AL396" s="290"/>
      <c r="AM396" s="124">
        <f t="shared" ca="1" si="111"/>
        <v>68555.276016788062</v>
      </c>
      <c r="AN396" s="125" t="str">
        <f t="shared" si="112"/>
        <v/>
      </c>
      <c r="AO396" s="125" t="str">
        <f t="shared" si="113"/>
        <v/>
      </c>
      <c r="AP396" s="125" t="str">
        <f t="shared" si="113"/>
        <v/>
      </c>
      <c r="AQ396" s="125" t="str">
        <f t="shared" si="114"/>
        <v/>
      </c>
      <c r="AR396" s="126" t="str">
        <f t="shared" si="115"/>
        <v/>
      </c>
      <c r="AS396" s="131">
        <f t="shared" ca="1" si="116"/>
        <v>68555.276016788062</v>
      </c>
      <c r="AT396" s="290"/>
    </row>
    <row r="397" spans="1:46" x14ac:dyDescent="0.35">
      <c r="A397" s="290"/>
      <c r="B397" s="102" t="s">
        <v>2025</v>
      </c>
      <c r="C397" s="444" t="e">
        <v>#N/A</v>
      </c>
      <c r="D397" s="103" t="s">
        <v>901</v>
      </c>
      <c r="E397" s="103"/>
      <c r="F397" s="103"/>
      <c r="G397" s="103" t="s">
        <v>1063</v>
      </c>
      <c r="H397" s="427">
        <v>300</v>
      </c>
      <c r="I397" s="103"/>
      <c r="J397" s="116" t="s">
        <v>1122</v>
      </c>
      <c r="K397" s="104"/>
      <c r="L397" s="415">
        <v>57.410800000000002</v>
      </c>
      <c r="M397" s="138"/>
      <c r="N397" s="139">
        <f t="shared" si="118"/>
        <v>0</v>
      </c>
      <c r="O397" s="140">
        <f t="shared" si="119"/>
        <v>761.42718187341757</v>
      </c>
      <c r="P397" s="337">
        <f t="shared" si="120"/>
        <v>43714.143653098399</v>
      </c>
      <c r="Q397" s="109">
        <v>1</v>
      </c>
      <c r="R397" s="143">
        <f t="shared" si="121"/>
        <v>43714.143653098399</v>
      </c>
      <c r="S397" s="111">
        <v>0.13</v>
      </c>
      <c r="T397" s="139">
        <f t="shared" si="122"/>
        <v>49396.982328001184</v>
      </c>
      <c r="U397" s="113"/>
      <c r="V397" s="147">
        <f t="shared" si="123"/>
        <v>49396.982328001184</v>
      </c>
      <c r="W397" s="413"/>
      <c r="X397" s="412" t="s">
        <v>115</v>
      </c>
      <c r="Y397" s="116"/>
      <c r="Z397" s="116"/>
      <c r="AA397" s="116"/>
      <c r="AB397" s="116"/>
      <c r="AC397" s="117"/>
      <c r="AD397" s="296"/>
      <c r="AE397" s="124">
        <f t="shared" ca="1" si="106"/>
        <v>5850.3942245947292</v>
      </c>
      <c r="AF397" s="125" t="str">
        <f t="shared" si="107"/>
        <v/>
      </c>
      <c r="AG397" s="125" t="str">
        <f t="shared" si="108"/>
        <v/>
      </c>
      <c r="AH397" s="125" t="str">
        <f t="shared" si="109"/>
        <v/>
      </c>
      <c r="AI397" s="125" t="str">
        <f t="shared" si="124"/>
        <v/>
      </c>
      <c r="AJ397" s="126" t="str">
        <f t="shared" si="124"/>
        <v/>
      </c>
      <c r="AK397" s="342">
        <f t="shared" ca="1" si="105"/>
        <v>5850.3942245947292</v>
      </c>
      <c r="AL397" s="290"/>
      <c r="AM397" s="124">
        <f t="shared" ca="1" si="111"/>
        <v>49396.982328001184</v>
      </c>
      <c r="AN397" s="125" t="str">
        <f t="shared" si="112"/>
        <v/>
      </c>
      <c r="AO397" s="125" t="str">
        <f t="shared" si="113"/>
        <v/>
      </c>
      <c r="AP397" s="125" t="str">
        <f t="shared" si="113"/>
        <v/>
      </c>
      <c r="AQ397" s="125" t="str">
        <f t="shared" si="114"/>
        <v/>
      </c>
      <c r="AR397" s="126" t="str">
        <f t="shared" si="115"/>
        <v/>
      </c>
      <c r="AS397" s="131">
        <f t="shared" ca="1" si="116"/>
        <v>49396.982328001184</v>
      </c>
      <c r="AT397" s="290"/>
    </row>
    <row r="398" spans="1:46" x14ac:dyDescent="0.35">
      <c r="A398" s="290"/>
      <c r="B398" s="102" t="s">
        <v>2026</v>
      </c>
      <c r="C398" s="444" t="e">
        <v>#N/A</v>
      </c>
      <c r="D398" s="103" t="s">
        <v>901</v>
      </c>
      <c r="E398" s="103"/>
      <c r="F398" s="103"/>
      <c r="G398" s="103" t="s">
        <v>1063</v>
      </c>
      <c r="H398" s="427">
        <v>300</v>
      </c>
      <c r="I398" s="103"/>
      <c r="J398" s="116" t="s">
        <v>1122</v>
      </c>
      <c r="K398" s="104"/>
      <c r="L398" s="415">
        <v>73.671999999999997</v>
      </c>
      <c r="M398" s="138"/>
      <c r="N398" s="139">
        <f t="shared" si="118"/>
        <v>0</v>
      </c>
      <c r="O398" s="140">
        <f t="shared" si="119"/>
        <v>761.42718187341757</v>
      </c>
      <c r="P398" s="337">
        <f t="shared" si="120"/>
        <v>56095.863342978417</v>
      </c>
      <c r="Q398" s="109">
        <v>1</v>
      </c>
      <c r="R398" s="143">
        <f t="shared" si="121"/>
        <v>56095.863342978417</v>
      </c>
      <c r="S398" s="111">
        <v>0.13</v>
      </c>
      <c r="T398" s="139">
        <f t="shared" si="122"/>
        <v>63388.325577565607</v>
      </c>
      <c r="U398" s="113"/>
      <c r="V398" s="147">
        <f t="shared" si="123"/>
        <v>63388.325577565607</v>
      </c>
      <c r="W398" s="413"/>
      <c r="X398" s="412" t="s">
        <v>115</v>
      </c>
      <c r="Y398" s="116"/>
      <c r="Z398" s="116"/>
      <c r="AA398" s="116"/>
      <c r="AB398" s="116"/>
      <c r="AC398" s="117"/>
      <c r="AD398" s="296"/>
      <c r="AE398" s="124">
        <f t="shared" ca="1" si="106"/>
        <v>5850.3942245947292</v>
      </c>
      <c r="AF398" s="125" t="str">
        <f t="shared" si="107"/>
        <v/>
      </c>
      <c r="AG398" s="125" t="str">
        <f t="shared" si="108"/>
        <v/>
      </c>
      <c r="AH398" s="125" t="str">
        <f t="shared" si="109"/>
        <v/>
      </c>
      <c r="AI398" s="125" t="str">
        <f t="shared" si="124"/>
        <v/>
      </c>
      <c r="AJ398" s="126" t="str">
        <f t="shared" si="124"/>
        <v/>
      </c>
      <c r="AK398" s="342">
        <f t="shared" ca="1" si="105"/>
        <v>5850.3942245947292</v>
      </c>
      <c r="AL398" s="290"/>
      <c r="AM398" s="124">
        <f t="shared" ca="1" si="111"/>
        <v>63388.325577565607</v>
      </c>
      <c r="AN398" s="125" t="str">
        <f t="shared" si="112"/>
        <v/>
      </c>
      <c r="AO398" s="125" t="str">
        <f t="shared" si="113"/>
        <v/>
      </c>
      <c r="AP398" s="125" t="str">
        <f t="shared" si="113"/>
        <v/>
      </c>
      <c r="AQ398" s="125" t="str">
        <f t="shared" si="114"/>
        <v/>
      </c>
      <c r="AR398" s="126" t="str">
        <f t="shared" si="115"/>
        <v/>
      </c>
      <c r="AS398" s="131">
        <f t="shared" ca="1" si="116"/>
        <v>63388.325577565607</v>
      </c>
      <c r="AT398" s="290"/>
    </row>
    <row r="399" spans="1:46" x14ac:dyDescent="0.35">
      <c r="A399" s="290"/>
      <c r="B399" s="102" t="s">
        <v>2027</v>
      </c>
      <c r="C399" s="444" t="e">
        <v>#N/A</v>
      </c>
      <c r="D399" s="103" t="s">
        <v>901</v>
      </c>
      <c r="E399" s="103"/>
      <c r="F399" s="103"/>
      <c r="G399" s="103" t="s">
        <v>1063</v>
      </c>
      <c r="H399" s="427">
        <v>300</v>
      </c>
      <c r="I399" s="103"/>
      <c r="J399" s="116" t="s">
        <v>1122</v>
      </c>
      <c r="K399" s="104"/>
      <c r="L399" s="415">
        <v>65.528700000000001</v>
      </c>
      <c r="M399" s="138"/>
      <c r="N399" s="139">
        <f t="shared" si="118"/>
        <v>0</v>
      </c>
      <c r="O399" s="140">
        <f t="shared" si="119"/>
        <v>761.42718187341757</v>
      </c>
      <c r="P399" s="337">
        <f t="shared" si="120"/>
        <v>49895.333372828616</v>
      </c>
      <c r="Q399" s="109">
        <v>1</v>
      </c>
      <c r="R399" s="143">
        <f t="shared" si="121"/>
        <v>49895.333372828616</v>
      </c>
      <c r="S399" s="111">
        <v>0.13</v>
      </c>
      <c r="T399" s="139">
        <f t="shared" si="122"/>
        <v>56381.726711296331</v>
      </c>
      <c r="U399" s="113"/>
      <c r="V399" s="147">
        <f t="shared" si="123"/>
        <v>56381.726711296331</v>
      </c>
      <c r="W399" s="413"/>
      <c r="X399" s="412" t="s">
        <v>115</v>
      </c>
      <c r="Y399" s="116"/>
      <c r="Z399" s="116"/>
      <c r="AA399" s="116"/>
      <c r="AB399" s="116"/>
      <c r="AC399" s="117"/>
      <c r="AD399" s="296"/>
      <c r="AE399" s="124">
        <f t="shared" ca="1" si="106"/>
        <v>5850.3942245947292</v>
      </c>
      <c r="AF399" s="125" t="str">
        <f t="shared" si="107"/>
        <v/>
      </c>
      <c r="AG399" s="125" t="str">
        <f t="shared" si="108"/>
        <v/>
      </c>
      <c r="AH399" s="125" t="str">
        <f t="shared" si="109"/>
        <v/>
      </c>
      <c r="AI399" s="125" t="str">
        <f t="shared" si="124"/>
        <v/>
      </c>
      <c r="AJ399" s="126" t="str">
        <f t="shared" si="124"/>
        <v/>
      </c>
      <c r="AK399" s="342">
        <f t="shared" ca="1" si="105"/>
        <v>5850.3942245947292</v>
      </c>
      <c r="AL399" s="290"/>
      <c r="AM399" s="124">
        <f t="shared" ca="1" si="111"/>
        <v>56381.726711296331</v>
      </c>
      <c r="AN399" s="125" t="str">
        <f t="shared" si="112"/>
        <v/>
      </c>
      <c r="AO399" s="125" t="str">
        <f t="shared" si="113"/>
        <v/>
      </c>
      <c r="AP399" s="125" t="str">
        <f t="shared" si="113"/>
        <v/>
      </c>
      <c r="AQ399" s="125" t="str">
        <f t="shared" si="114"/>
        <v/>
      </c>
      <c r="AR399" s="126" t="str">
        <f t="shared" si="115"/>
        <v/>
      </c>
      <c r="AS399" s="131">
        <f t="shared" ca="1" si="116"/>
        <v>56381.726711296331</v>
      </c>
      <c r="AT399" s="290"/>
    </row>
    <row r="400" spans="1:46" x14ac:dyDescent="0.35">
      <c r="A400" s="290"/>
      <c r="B400" s="102" t="s">
        <v>2028</v>
      </c>
      <c r="C400" s="444" t="e">
        <v>#N/A</v>
      </c>
      <c r="D400" s="103" t="s">
        <v>901</v>
      </c>
      <c r="E400" s="103"/>
      <c r="F400" s="103"/>
      <c r="G400" s="103" t="s">
        <v>1063</v>
      </c>
      <c r="H400" s="427">
        <v>300</v>
      </c>
      <c r="I400" s="103"/>
      <c r="J400" s="116" t="s">
        <v>1122</v>
      </c>
      <c r="K400" s="104"/>
      <c r="L400" s="415">
        <v>50.034599999999998</v>
      </c>
      <c r="M400" s="138"/>
      <c r="N400" s="139">
        <f t="shared" si="118"/>
        <v>0</v>
      </c>
      <c r="O400" s="140">
        <f t="shared" si="119"/>
        <v>761.42718187341757</v>
      </c>
      <c r="P400" s="337">
        <f t="shared" si="120"/>
        <v>38097.7044741637</v>
      </c>
      <c r="Q400" s="109">
        <v>1</v>
      </c>
      <c r="R400" s="143">
        <f t="shared" si="121"/>
        <v>38097.7044741637</v>
      </c>
      <c r="S400" s="111">
        <v>0.13</v>
      </c>
      <c r="T400" s="139">
        <f t="shared" si="122"/>
        <v>43050.406055804975</v>
      </c>
      <c r="U400" s="113"/>
      <c r="V400" s="147">
        <f t="shared" si="123"/>
        <v>43050.406055804975</v>
      </c>
      <c r="W400" s="413"/>
      <c r="X400" s="412" t="s">
        <v>115</v>
      </c>
      <c r="Y400" s="116"/>
      <c r="Z400" s="116"/>
      <c r="AA400" s="116"/>
      <c r="AB400" s="116"/>
      <c r="AC400" s="117"/>
      <c r="AD400" s="296"/>
      <c r="AE400" s="124">
        <f t="shared" ca="1" si="106"/>
        <v>5850.3942245947292</v>
      </c>
      <c r="AF400" s="125" t="str">
        <f t="shared" si="107"/>
        <v/>
      </c>
      <c r="AG400" s="125" t="str">
        <f t="shared" si="108"/>
        <v/>
      </c>
      <c r="AH400" s="125" t="str">
        <f t="shared" si="109"/>
        <v/>
      </c>
      <c r="AI400" s="125" t="str">
        <f t="shared" si="124"/>
        <v/>
      </c>
      <c r="AJ400" s="126" t="str">
        <f t="shared" si="124"/>
        <v/>
      </c>
      <c r="AK400" s="342">
        <f t="shared" ca="1" si="105"/>
        <v>5850.3942245947292</v>
      </c>
      <c r="AL400" s="290"/>
      <c r="AM400" s="124">
        <f t="shared" ca="1" si="111"/>
        <v>43050.406055804975</v>
      </c>
      <c r="AN400" s="125" t="str">
        <f t="shared" si="112"/>
        <v/>
      </c>
      <c r="AO400" s="125" t="str">
        <f t="shared" si="113"/>
        <v/>
      </c>
      <c r="AP400" s="125" t="str">
        <f t="shared" ref="AP400:AP463" si="125">IF(AA400="","",IFERROR(AA400*$V400,$V400/$AK400*AH400))</f>
        <v/>
      </c>
      <c r="AQ400" s="125" t="str">
        <f t="shared" si="114"/>
        <v/>
      </c>
      <c r="AR400" s="126" t="str">
        <f t="shared" si="115"/>
        <v/>
      </c>
      <c r="AS400" s="131">
        <f t="shared" ca="1" si="116"/>
        <v>43050.406055804975</v>
      </c>
      <c r="AT400" s="290"/>
    </row>
    <row r="401" spans="1:46" x14ac:dyDescent="0.35">
      <c r="A401" s="290"/>
      <c r="B401" s="102" t="s">
        <v>2029</v>
      </c>
      <c r="C401" s="444" t="e">
        <v>#N/A</v>
      </c>
      <c r="D401" s="103" t="s">
        <v>901</v>
      </c>
      <c r="E401" s="103"/>
      <c r="F401" s="103"/>
      <c r="G401" s="103" t="s">
        <v>1063</v>
      </c>
      <c r="H401" s="427">
        <v>300</v>
      </c>
      <c r="I401" s="103"/>
      <c r="J401" s="116" t="s">
        <v>1122</v>
      </c>
      <c r="K401" s="104"/>
      <c r="L401" s="415">
        <v>87.242699999999999</v>
      </c>
      <c r="M401" s="138"/>
      <c r="N401" s="139">
        <f t="shared" si="118"/>
        <v>0</v>
      </c>
      <c r="O401" s="140">
        <f t="shared" si="119"/>
        <v>761.42718187341757</v>
      </c>
      <c r="P401" s="337">
        <f t="shared" si="120"/>
        <v>66428.963200028011</v>
      </c>
      <c r="Q401" s="109">
        <v>1</v>
      </c>
      <c r="R401" s="143">
        <f t="shared" si="121"/>
        <v>66428.963200028011</v>
      </c>
      <c r="S401" s="111">
        <v>0.13</v>
      </c>
      <c r="T401" s="139">
        <f t="shared" si="122"/>
        <v>75064.728416031649</v>
      </c>
      <c r="U401" s="113"/>
      <c r="V401" s="147">
        <f t="shared" si="123"/>
        <v>75064.728416031649</v>
      </c>
      <c r="W401" s="413"/>
      <c r="X401" s="412" t="s">
        <v>115</v>
      </c>
      <c r="Y401" s="116"/>
      <c r="Z401" s="116"/>
      <c r="AA401" s="116"/>
      <c r="AB401" s="116"/>
      <c r="AC401" s="117"/>
      <c r="AD401" s="296"/>
      <c r="AE401" s="124">
        <f t="shared" ca="1" si="106"/>
        <v>5850.3942245947292</v>
      </c>
      <c r="AF401" s="125" t="str">
        <f t="shared" si="107"/>
        <v/>
      </c>
      <c r="AG401" s="125" t="str">
        <f t="shared" si="108"/>
        <v/>
      </c>
      <c r="AH401" s="125" t="str">
        <f t="shared" si="109"/>
        <v/>
      </c>
      <c r="AI401" s="125" t="str">
        <f t="shared" si="124"/>
        <v/>
      </c>
      <c r="AJ401" s="126" t="str">
        <f t="shared" si="124"/>
        <v/>
      </c>
      <c r="AK401" s="342">
        <f t="shared" ca="1" si="105"/>
        <v>5850.3942245947292</v>
      </c>
      <c r="AL401" s="290"/>
      <c r="AM401" s="124">
        <f t="shared" ca="1" si="111"/>
        <v>75064.728416031649</v>
      </c>
      <c r="AN401" s="125" t="str">
        <f t="shared" si="112"/>
        <v/>
      </c>
      <c r="AO401" s="125" t="str">
        <f t="shared" si="113"/>
        <v/>
      </c>
      <c r="AP401" s="125" t="str">
        <f t="shared" si="125"/>
        <v/>
      </c>
      <c r="AQ401" s="125" t="str">
        <f t="shared" si="114"/>
        <v/>
      </c>
      <c r="AR401" s="126" t="str">
        <f t="shared" si="115"/>
        <v/>
      </c>
      <c r="AS401" s="131">
        <f t="shared" ca="1" si="116"/>
        <v>75064.728416031649</v>
      </c>
      <c r="AT401" s="290"/>
    </row>
    <row r="402" spans="1:46" x14ac:dyDescent="0.35">
      <c r="A402" s="290"/>
      <c r="B402" s="102" t="s">
        <v>2030</v>
      </c>
      <c r="C402" s="444" t="e">
        <v>#N/A</v>
      </c>
      <c r="D402" s="103" t="s">
        <v>901</v>
      </c>
      <c r="E402" s="103"/>
      <c r="F402" s="103"/>
      <c r="G402" s="103" t="s">
        <v>1063</v>
      </c>
      <c r="H402" s="427">
        <v>300</v>
      </c>
      <c r="I402" s="103"/>
      <c r="J402" s="116" t="s">
        <v>1122</v>
      </c>
      <c r="K402" s="104"/>
      <c r="L402" s="415">
        <v>78.325100000000006</v>
      </c>
      <c r="M402" s="138"/>
      <c r="N402" s="139">
        <f t="shared" si="118"/>
        <v>0</v>
      </c>
      <c r="O402" s="140">
        <f t="shared" si="119"/>
        <v>761.42718187341757</v>
      </c>
      <c r="P402" s="337">
        <f t="shared" si="120"/>
        <v>59638.860162953621</v>
      </c>
      <c r="Q402" s="109">
        <v>1</v>
      </c>
      <c r="R402" s="143">
        <f t="shared" si="121"/>
        <v>59638.860162953621</v>
      </c>
      <c r="S402" s="111">
        <v>0.13</v>
      </c>
      <c r="T402" s="139">
        <f t="shared" si="122"/>
        <v>67391.91198413758</v>
      </c>
      <c r="U402" s="113"/>
      <c r="V402" s="147">
        <f t="shared" si="123"/>
        <v>67391.91198413758</v>
      </c>
      <c r="W402" s="413"/>
      <c r="X402" s="412" t="s">
        <v>115</v>
      </c>
      <c r="Y402" s="116"/>
      <c r="Z402" s="116"/>
      <c r="AA402" s="116"/>
      <c r="AB402" s="116"/>
      <c r="AC402" s="117"/>
      <c r="AD402" s="296"/>
      <c r="AE402" s="124">
        <f t="shared" ca="1" si="106"/>
        <v>5850.3942245947292</v>
      </c>
      <c r="AF402" s="125" t="str">
        <f t="shared" si="107"/>
        <v/>
      </c>
      <c r="AG402" s="125" t="str">
        <f t="shared" si="108"/>
        <v/>
      </c>
      <c r="AH402" s="125" t="str">
        <f t="shared" si="109"/>
        <v/>
      </c>
      <c r="AI402" s="125" t="str">
        <f t="shared" si="124"/>
        <v/>
      </c>
      <c r="AJ402" s="126" t="str">
        <f t="shared" si="124"/>
        <v/>
      </c>
      <c r="AK402" s="342">
        <f t="shared" ca="1" si="105"/>
        <v>5850.3942245947292</v>
      </c>
      <c r="AL402" s="290"/>
      <c r="AM402" s="124">
        <f t="shared" ca="1" si="111"/>
        <v>67391.91198413758</v>
      </c>
      <c r="AN402" s="125" t="str">
        <f t="shared" si="112"/>
        <v/>
      </c>
      <c r="AO402" s="125" t="str">
        <f t="shared" si="113"/>
        <v/>
      </c>
      <c r="AP402" s="125" t="str">
        <f t="shared" si="125"/>
        <v/>
      </c>
      <c r="AQ402" s="125" t="str">
        <f t="shared" si="114"/>
        <v/>
      </c>
      <c r="AR402" s="126" t="str">
        <f t="shared" si="115"/>
        <v/>
      </c>
      <c r="AS402" s="131">
        <f t="shared" ca="1" si="116"/>
        <v>67391.91198413758</v>
      </c>
      <c r="AT402" s="290"/>
    </row>
    <row r="403" spans="1:46" x14ac:dyDescent="0.35">
      <c r="A403" s="290"/>
      <c r="B403" s="102" t="s">
        <v>2031</v>
      </c>
      <c r="C403" s="444" t="e">
        <v>#N/A</v>
      </c>
      <c r="D403" s="103" t="s">
        <v>901</v>
      </c>
      <c r="E403" s="103"/>
      <c r="F403" s="103"/>
      <c r="G403" s="103" t="s">
        <v>1063</v>
      </c>
      <c r="H403" s="427">
        <v>300</v>
      </c>
      <c r="I403" s="103"/>
      <c r="J403" s="116" t="s">
        <v>1122</v>
      </c>
      <c r="K403" s="104"/>
      <c r="L403" s="415">
        <v>83.811199999999999</v>
      </c>
      <c r="M403" s="138"/>
      <c r="N403" s="139">
        <f t="shared" si="118"/>
        <v>0</v>
      </c>
      <c r="O403" s="140">
        <f t="shared" si="119"/>
        <v>761.42718187341757</v>
      </c>
      <c r="P403" s="337">
        <f t="shared" si="120"/>
        <v>63816.125825429372</v>
      </c>
      <c r="Q403" s="109">
        <v>1</v>
      </c>
      <c r="R403" s="143">
        <f t="shared" si="121"/>
        <v>63816.125825429372</v>
      </c>
      <c r="S403" s="111">
        <v>0.13</v>
      </c>
      <c r="T403" s="139">
        <f t="shared" si="122"/>
        <v>72112.22218273519</v>
      </c>
      <c r="U403" s="113"/>
      <c r="V403" s="147">
        <f t="shared" si="123"/>
        <v>72112.22218273519</v>
      </c>
      <c r="W403" s="413"/>
      <c r="X403" s="412" t="s">
        <v>115</v>
      </c>
      <c r="Y403" s="116"/>
      <c r="Z403" s="116"/>
      <c r="AA403" s="116"/>
      <c r="AB403" s="116"/>
      <c r="AC403" s="117"/>
      <c r="AD403" s="296"/>
      <c r="AE403" s="124">
        <f t="shared" ca="1" si="106"/>
        <v>5850.3942245947292</v>
      </c>
      <c r="AF403" s="125" t="str">
        <f t="shared" si="107"/>
        <v/>
      </c>
      <c r="AG403" s="125" t="str">
        <f t="shared" si="108"/>
        <v/>
      </c>
      <c r="AH403" s="125" t="str">
        <f t="shared" si="109"/>
        <v/>
      </c>
      <c r="AI403" s="125" t="str">
        <f t="shared" si="124"/>
        <v/>
      </c>
      <c r="AJ403" s="126" t="str">
        <f t="shared" si="124"/>
        <v/>
      </c>
      <c r="AK403" s="342">
        <f t="shared" ca="1" si="105"/>
        <v>5850.3942245947292</v>
      </c>
      <c r="AL403" s="290"/>
      <c r="AM403" s="124">
        <f t="shared" ca="1" si="111"/>
        <v>72112.22218273519</v>
      </c>
      <c r="AN403" s="125" t="str">
        <f t="shared" si="112"/>
        <v/>
      </c>
      <c r="AO403" s="125" t="str">
        <f t="shared" si="113"/>
        <v/>
      </c>
      <c r="AP403" s="125" t="str">
        <f t="shared" si="125"/>
        <v/>
      </c>
      <c r="AQ403" s="125" t="str">
        <f t="shared" si="114"/>
        <v/>
      </c>
      <c r="AR403" s="126" t="str">
        <f t="shared" si="115"/>
        <v/>
      </c>
      <c r="AS403" s="131">
        <f t="shared" ca="1" si="116"/>
        <v>72112.22218273519</v>
      </c>
      <c r="AT403" s="290"/>
    </row>
    <row r="404" spans="1:46" x14ac:dyDescent="0.35">
      <c r="A404" s="290"/>
      <c r="B404" s="102" t="s">
        <v>2032</v>
      </c>
      <c r="C404" s="444" t="e">
        <v>#N/A</v>
      </c>
      <c r="D404" s="103" t="s">
        <v>901</v>
      </c>
      <c r="E404" s="103"/>
      <c r="F404" s="103"/>
      <c r="G404" s="103" t="s">
        <v>1063</v>
      </c>
      <c r="H404" s="427">
        <v>300</v>
      </c>
      <c r="I404" s="103"/>
      <c r="J404" s="116" t="s">
        <v>1122</v>
      </c>
      <c r="K404" s="104"/>
      <c r="L404" s="415">
        <v>24.405200000000001</v>
      </c>
      <c r="M404" s="138"/>
      <c r="N404" s="139">
        <f t="shared" si="118"/>
        <v>0</v>
      </c>
      <c r="O404" s="140">
        <f t="shared" si="119"/>
        <v>761.42718187341757</v>
      </c>
      <c r="P404" s="337">
        <f t="shared" si="120"/>
        <v>18582.782659057131</v>
      </c>
      <c r="Q404" s="109">
        <v>1</v>
      </c>
      <c r="R404" s="143">
        <f t="shared" si="121"/>
        <v>18582.782659057131</v>
      </c>
      <c r="S404" s="111">
        <v>0.13</v>
      </c>
      <c r="T404" s="139">
        <f t="shared" si="122"/>
        <v>20998.544404734555</v>
      </c>
      <c r="U404" s="113"/>
      <c r="V404" s="147">
        <f t="shared" si="123"/>
        <v>20998.544404734555</v>
      </c>
      <c r="W404" s="413"/>
      <c r="X404" s="412" t="s">
        <v>115</v>
      </c>
      <c r="Y404" s="116"/>
      <c r="Z404" s="116"/>
      <c r="AA404" s="116"/>
      <c r="AB404" s="116"/>
      <c r="AC404" s="117"/>
      <c r="AD404" s="296"/>
      <c r="AE404" s="124">
        <f t="shared" ca="1" si="106"/>
        <v>5850.3942245947292</v>
      </c>
      <c r="AF404" s="125" t="str">
        <f t="shared" si="107"/>
        <v/>
      </c>
      <c r="AG404" s="125" t="str">
        <f t="shared" si="108"/>
        <v/>
      </c>
      <c r="AH404" s="125" t="str">
        <f t="shared" si="109"/>
        <v/>
      </c>
      <c r="AI404" s="125" t="str">
        <f t="shared" si="124"/>
        <v/>
      </c>
      <c r="AJ404" s="126" t="str">
        <f t="shared" si="124"/>
        <v/>
      </c>
      <c r="AK404" s="342">
        <f t="shared" ca="1" si="105"/>
        <v>5850.3942245947292</v>
      </c>
      <c r="AL404" s="290"/>
      <c r="AM404" s="124">
        <f t="shared" ca="1" si="111"/>
        <v>20998.544404734555</v>
      </c>
      <c r="AN404" s="125" t="str">
        <f t="shared" si="112"/>
        <v/>
      </c>
      <c r="AO404" s="125" t="str">
        <f t="shared" si="113"/>
        <v/>
      </c>
      <c r="AP404" s="125" t="str">
        <f t="shared" si="125"/>
        <v/>
      </c>
      <c r="AQ404" s="125" t="str">
        <f t="shared" si="114"/>
        <v/>
      </c>
      <c r="AR404" s="126" t="str">
        <f t="shared" si="115"/>
        <v/>
      </c>
      <c r="AS404" s="131">
        <f t="shared" ca="1" si="116"/>
        <v>20998.544404734555</v>
      </c>
      <c r="AT404" s="290"/>
    </row>
    <row r="405" spans="1:46" x14ac:dyDescent="0.35">
      <c r="A405" s="290"/>
      <c r="B405" s="102" t="s">
        <v>2033</v>
      </c>
      <c r="C405" s="444" t="e">
        <v>#N/A</v>
      </c>
      <c r="D405" s="103" t="s">
        <v>901</v>
      </c>
      <c r="E405" s="103"/>
      <c r="F405" s="103"/>
      <c r="G405" s="103" t="s">
        <v>1063</v>
      </c>
      <c r="H405" s="427">
        <v>300</v>
      </c>
      <c r="I405" s="103"/>
      <c r="J405" s="116" t="s">
        <v>1122</v>
      </c>
      <c r="K405" s="104"/>
      <c r="L405" s="415">
        <v>25.61</v>
      </c>
      <c r="M405" s="138"/>
      <c r="N405" s="139">
        <f t="shared" si="118"/>
        <v>0</v>
      </c>
      <c r="O405" s="140">
        <f t="shared" si="119"/>
        <v>761.42718187341757</v>
      </c>
      <c r="P405" s="337">
        <f t="shared" si="120"/>
        <v>19500.150127778223</v>
      </c>
      <c r="Q405" s="109">
        <v>1</v>
      </c>
      <c r="R405" s="143">
        <f t="shared" si="121"/>
        <v>19500.150127778223</v>
      </c>
      <c r="S405" s="111">
        <v>0.13</v>
      </c>
      <c r="T405" s="139">
        <f t="shared" si="122"/>
        <v>22035.169644389389</v>
      </c>
      <c r="U405" s="113"/>
      <c r="V405" s="147">
        <f t="shared" si="123"/>
        <v>22035.169644389389</v>
      </c>
      <c r="W405" s="413"/>
      <c r="X405" s="412" t="s">
        <v>115</v>
      </c>
      <c r="Y405" s="116"/>
      <c r="Z405" s="116"/>
      <c r="AA405" s="116"/>
      <c r="AB405" s="116"/>
      <c r="AC405" s="117"/>
      <c r="AD405" s="296"/>
      <c r="AE405" s="124">
        <f t="shared" ca="1" si="106"/>
        <v>5850.3942245947292</v>
      </c>
      <c r="AF405" s="125" t="str">
        <f t="shared" si="107"/>
        <v/>
      </c>
      <c r="AG405" s="125" t="str">
        <f t="shared" si="108"/>
        <v/>
      </c>
      <c r="AH405" s="125" t="str">
        <f t="shared" si="109"/>
        <v/>
      </c>
      <c r="AI405" s="125" t="str">
        <f t="shared" si="124"/>
        <v/>
      </c>
      <c r="AJ405" s="126" t="str">
        <f t="shared" si="124"/>
        <v/>
      </c>
      <c r="AK405" s="342">
        <f t="shared" ca="1" si="105"/>
        <v>5850.3942245947292</v>
      </c>
      <c r="AL405" s="290"/>
      <c r="AM405" s="124">
        <f t="shared" ca="1" si="111"/>
        <v>22035.169644389389</v>
      </c>
      <c r="AN405" s="125" t="str">
        <f t="shared" si="112"/>
        <v/>
      </c>
      <c r="AO405" s="125" t="str">
        <f t="shared" si="113"/>
        <v/>
      </c>
      <c r="AP405" s="125" t="str">
        <f t="shared" si="125"/>
        <v/>
      </c>
      <c r="AQ405" s="125" t="str">
        <f t="shared" si="114"/>
        <v/>
      </c>
      <c r="AR405" s="126" t="str">
        <f t="shared" si="115"/>
        <v/>
      </c>
      <c r="AS405" s="131">
        <f t="shared" ca="1" si="116"/>
        <v>22035.169644389389</v>
      </c>
      <c r="AT405" s="290"/>
    </row>
    <row r="406" spans="1:46" x14ac:dyDescent="0.35">
      <c r="A406" s="290"/>
      <c r="B406" s="102" t="s">
        <v>2034</v>
      </c>
      <c r="C406" s="444" t="e">
        <v>#N/A</v>
      </c>
      <c r="D406" s="103" t="s">
        <v>901</v>
      </c>
      <c r="E406" s="103"/>
      <c r="F406" s="103"/>
      <c r="G406" s="103" t="s">
        <v>1063</v>
      </c>
      <c r="H406" s="427">
        <v>300</v>
      </c>
      <c r="I406" s="103"/>
      <c r="J406" s="116" t="s">
        <v>1122</v>
      </c>
      <c r="K406" s="104"/>
      <c r="L406" s="415">
        <v>53.954099999999997</v>
      </c>
      <c r="M406" s="138"/>
      <c r="N406" s="139">
        <f t="shared" si="118"/>
        <v>0</v>
      </c>
      <c r="O406" s="140">
        <f t="shared" si="119"/>
        <v>761.42718187341757</v>
      </c>
      <c r="P406" s="337">
        <f t="shared" si="120"/>
        <v>41082.118313516556</v>
      </c>
      <c r="Q406" s="109">
        <v>1</v>
      </c>
      <c r="R406" s="143">
        <f t="shared" si="121"/>
        <v>41082.118313516556</v>
      </c>
      <c r="S406" s="111">
        <v>0.13</v>
      </c>
      <c r="T406" s="139">
        <f t="shared" si="122"/>
        <v>46422.793694273707</v>
      </c>
      <c r="U406" s="113"/>
      <c r="V406" s="147">
        <f t="shared" si="123"/>
        <v>46422.793694273707</v>
      </c>
      <c r="W406" s="413"/>
      <c r="X406" s="412" t="s">
        <v>115</v>
      </c>
      <c r="Y406" s="116"/>
      <c r="Z406" s="116"/>
      <c r="AA406" s="116"/>
      <c r="AB406" s="116"/>
      <c r="AC406" s="117"/>
      <c r="AD406" s="296"/>
      <c r="AE406" s="124">
        <f t="shared" ca="1" si="106"/>
        <v>5850.3942245947292</v>
      </c>
      <c r="AF406" s="125" t="str">
        <f t="shared" si="107"/>
        <v/>
      </c>
      <c r="AG406" s="125" t="str">
        <f t="shared" si="108"/>
        <v/>
      </c>
      <c r="AH406" s="125" t="str">
        <f t="shared" si="109"/>
        <v/>
      </c>
      <c r="AI406" s="125" t="str">
        <f t="shared" si="124"/>
        <v/>
      </c>
      <c r="AJ406" s="126" t="str">
        <f t="shared" si="124"/>
        <v/>
      </c>
      <c r="AK406" s="342">
        <f t="shared" ca="1" si="105"/>
        <v>5850.3942245947292</v>
      </c>
      <c r="AL406" s="290"/>
      <c r="AM406" s="124">
        <f t="shared" ca="1" si="111"/>
        <v>46422.793694273707</v>
      </c>
      <c r="AN406" s="125" t="str">
        <f t="shared" si="112"/>
        <v/>
      </c>
      <c r="AO406" s="125" t="str">
        <f t="shared" si="113"/>
        <v/>
      </c>
      <c r="AP406" s="125" t="str">
        <f t="shared" si="125"/>
        <v/>
      </c>
      <c r="AQ406" s="125" t="str">
        <f t="shared" si="114"/>
        <v/>
      </c>
      <c r="AR406" s="126" t="str">
        <f t="shared" si="115"/>
        <v/>
      </c>
      <c r="AS406" s="131">
        <f t="shared" ca="1" si="116"/>
        <v>46422.793694273707</v>
      </c>
      <c r="AT406" s="290"/>
    </row>
    <row r="407" spans="1:46" x14ac:dyDescent="0.35">
      <c r="A407" s="290"/>
      <c r="B407" s="102" t="s">
        <v>2035</v>
      </c>
      <c r="C407" s="444" t="e">
        <v>#N/A</v>
      </c>
      <c r="D407" s="103" t="s">
        <v>901</v>
      </c>
      <c r="E407" s="103"/>
      <c r="F407" s="103"/>
      <c r="G407" s="103" t="s">
        <v>1063</v>
      </c>
      <c r="H407" s="427">
        <v>225</v>
      </c>
      <c r="I407" s="103"/>
      <c r="J407" s="116" t="s">
        <v>1143</v>
      </c>
      <c r="K407" s="104"/>
      <c r="L407" s="415">
        <v>30.489100000000001</v>
      </c>
      <c r="M407" s="138"/>
      <c r="N407" s="139">
        <f t="shared" si="118"/>
        <v>0</v>
      </c>
      <c r="O407" s="140">
        <f t="shared" si="119"/>
        <v>626.02776475949361</v>
      </c>
      <c r="P407" s="337">
        <f t="shared" si="120"/>
        <v>19087.023122528677</v>
      </c>
      <c r="Q407" s="109">
        <v>1</v>
      </c>
      <c r="R407" s="143">
        <f t="shared" si="121"/>
        <v>19087.023122528677</v>
      </c>
      <c r="S407" s="111">
        <v>0.13</v>
      </c>
      <c r="T407" s="139">
        <f t="shared" si="122"/>
        <v>21568.336128457402</v>
      </c>
      <c r="U407" s="113"/>
      <c r="V407" s="147">
        <f t="shared" si="123"/>
        <v>21568.336128457402</v>
      </c>
      <c r="W407" s="413"/>
      <c r="X407" s="412" t="s">
        <v>115</v>
      </c>
      <c r="Y407" s="116"/>
      <c r="Z407" s="116"/>
      <c r="AA407" s="116"/>
      <c r="AB407" s="116"/>
      <c r="AC407" s="117"/>
      <c r="AD407" s="296"/>
      <c r="AE407" s="124">
        <f t="shared" ca="1" si="106"/>
        <v>5850.3942245947292</v>
      </c>
      <c r="AF407" s="125" t="str">
        <f t="shared" si="107"/>
        <v/>
      </c>
      <c r="AG407" s="125" t="str">
        <f t="shared" si="108"/>
        <v/>
      </c>
      <c r="AH407" s="125" t="str">
        <f t="shared" si="109"/>
        <v/>
      </c>
      <c r="AI407" s="125" t="str">
        <f t="shared" si="124"/>
        <v/>
      </c>
      <c r="AJ407" s="126" t="str">
        <f t="shared" si="124"/>
        <v/>
      </c>
      <c r="AK407" s="342">
        <f t="shared" ca="1" si="105"/>
        <v>5850.3942245947292</v>
      </c>
      <c r="AL407" s="290"/>
      <c r="AM407" s="124">
        <f t="shared" ca="1" si="111"/>
        <v>21568.336128457402</v>
      </c>
      <c r="AN407" s="125" t="str">
        <f t="shared" si="112"/>
        <v/>
      </c>
      <c r="AO407" s="125" t="str">
        <f t="shared" si="113"/>
        <v/>
      </c>
      <c r="AP407" s="125" t="str">
        <f t="shared" si="125"/>
        <v/>
      </c>
      <c r="AQ407" s="125" t="str">
        <f t="shared" si="114"/>
        <v/>
      </c>
      <c r="AR407" s="126" t="str">
        <f t="shared" si="115"/>
        <v/>
      </c>
      <c r="AS407" s="131">
        <f t="shared" ca="1" si="116"/>
        <v>21568.336128457402</v>
      </c>
      <c r="AT407" s="290"/>
    </row>
    <row r="408" spans="1:46" x14ac:dyDescent="0.35">
      <c r="A408" s="290"/>
      <c r="B408" s="102" t="s">
        <v>2036</v>
      </c>
      <c r="C408" s="444" t="e">
        <v>#N/A</v>
      </c>
      <c r="D408" s="103" t="s">
        <v>901</v>
      </c>
      <c r="E408" s="103"/>
      <c r="F408" s="103"/>
      <c r="G408" s="103" t="s">
        <v>1063</v>
      </c>
      <c r="H408" s="427">
        <v>225</v>
      </c>
      <c r="I408" s="103"/>
      <c r="J408" s="116" t="s">
        <v>1143</v>
      </c>
      <c r="K408" s="104"/>
      <c r="L408" s="415">
        <v>69.804900000000004</v>
      </c>
      <c r="M408" s="138"/>
      <c r="N408" s="139">
        <f t="shared" si="118"/>
        <v>0</v>
      </c>
      <c r="O408" s="140">
        <f t="shared" si="119"/>
        <v>626.02776475949361</v>
      </c>
      <c r="P408" s="337">
        <f t="shared" si="120"/>
        <v>43699.805516259978</v>
      </c>
      <c r="Q408" s="109">
        <v>1</v>
      </c>
      <c r="R408" s="143">
        <f t="shared" si="121"/>
        <v>43699.805516259978</v>
      </c>
      <c r="S408" s="111">
        <v>0.13</v>
      </c>
      <c r="T408" s="139">
        <f t="shared" si="122"/>
        <v>49380.780233373771</v>
      </c>
      <c r="U408" s="113"/>
      <c r="V408" s="147">
        <f t="shared" si="123"/>
        <v>49380.780233373771</v>
      </c>
      <c r="W408" s="413"/>
      <c r="X408" s="412" t="s">
        <v>115</v>
      </c>
      <c r="Y408" s="116"/>
      <c r="Z408" s="116"/>
      <c r="AA408" s="116"/>
      <c r="AB408" s="116"/>
      <c r="AC408" s="117"/>
      <c r="AD408" s="296"/>
      <c r="AE408" s="124">
        <f t="shared" ca="1" si="106"/>
        <v>5850.3942245947292</v>
      </c>
      <c r="AF408" s="125" t="str">
        <f t="shared" si="107"/>
        <v/>
      </c>
      <c r="AG408" s="125" t="str">
        <f t="shared" si="108"/>
        <v/>
      </c>
      <c r="AH408" s="125" t="str">
        <f t="shared" si="109"/>
        <v/>
      </c>
      <c r="AI408" s="125" t="str">
        <f t="shared" si="124"/>
        <v/>
      </c>
      <c r="AJ408" s="126" t="str">
        <f t="shared" si="124"/>
        <v/>
      </c>
      <c r="AK408" s="342">
        <f t="shared" ca="1" si="105"/>
        <v>5850.3942245947292</v>
      </c>
      <c r="AL408" s="290"/>
      <c r="AM408" s="124">
        <f t="shared" ca="1" si="111"/>
        <v>49380.780233373764</v>
      </c>
      <c r="AN408" s="125" t="str">
        <f t="shared" si="112"/>
        <v/>
      </c>
      <c r="AO408" s="125" t="str">
        <f t="shared" si="113"/>
        <v/>
      </c>
      <c r="AP408" s="125" t="str">
        <f t="shared" si="125"/>
        <v/>
      </c>
      <c r="AQ408" s="125" t="str">
        <f t="shared" si="114"/>
        <v/>
      </c>
      <c r="AR408" s="126" t="str">
        <f t="shared" si="115"/>
        <v/>
      </c>
      <c r="AS408" s="131">
        <f t="shared" ca="1" si="116"/>
        <v>49380.780233373764</v>
      </c>
      <c r="AT408" s="290"/>
    </row>
    <row r="409" spans="1:46" x14ac:dyDescent="0.35">
      <c r="A409" s="290"/>
      <c r="B409" s="102" t="s">
        <v>2037</v>
      </c>
      <c r="C409" s="444" t="e">
        <v>#N/A</v>
      </c>
      <c r="D409" s="103" t="s">
        <v>901</v>
      </c>
      <c r="E409" s="103"/>
      <c r="F409" s="103"/>
      <c r="G409" s="103" t="s">
        <v>1063</v>
      </c>
      <c r="H409" s="427">
        <v>225</v>
      </c>
      <c r="I409" s="103"/>
      <c r="J409" s="116" t="s">
        <v>1143</v>
      </c>
      <c r="K409" s="104"/>
      <c r="L409" s="415">
        <v>55.9709</v>
      </c>
      <c r="M409" s="138"/>
      <c r="N409" s="139">
        <f t="shared" si="118"/>
        <v>0</v>
      </c>
      <c r="O409" s="140">
        <f t="shared" si="119"/>
        <v>626.02776475949361</v>
      </c>
      <c r="P409" s="337">
        <f t="shared" si="120"/>
        <v>35039.337418577139</v>
      </c>
      <c r="Q409" s="109">
        <v>1</v>
      </c>
      <c r="R409" s="143">
        <f t="shared" si="121"/>
        <v>35039.337418577139</v>
      </c>
      <c r="S409" s="111">
        <v>0.13</v>
      </c>
      <c r="T409" s="139">
        <f t="shared" si="122"/>
        <v>39594.451282992166</v>
      </c>
      <c r="U409" s="113"/>
      <c r="V409" s="147">
        <f t="shared" si="123"/>
        <v>39594.451282992166</v>
      </c>
      <c r="W409" s="413"/>
      <c r="X409" s="412" t="s">
        <v>115</v>
      </c>
      <c r="Y409" s="116"/>
      <c r="Z409" s="116"/>
      <c r="AA409" s="116"/>
      <c r="AB409" s="116"/>
      <c r="AC409" s="117"/>
      <c r="AD409" s="296"/>
      <c r="AE409" s="124">
        <f t="shared" ca="1" si="106"/>
        <v>5850.3942245947292</v>
      </c>
      <c r="AF409" s="125" t="str">
        <f t="shared" si="107"/>
        <v/>
      </c>
      <c r="AG409" s="125" t="str">
        <f t="shared" si="108"/>
        <v/>
      </c>
      <c r="AH409" s="125" t="str">
        <f t="shared" si="109"/>
        <v/>
      </c>
      <c r="AI409" s="125" t="str">
        <f t="shared" si="124"/>
        <v/>
      </c>
      <c r="AJ409" s="126" t="str">
        <f t="shared" si="124"/>
        <v/>
      </c>
      <c r="AK409" s="342">
        <f t="shared" ca="1" si="105"/>
        <v>5850.3942245947292</v>
      </c>
      <c r="AL409" s="290"/>
      <c r="AM409" s="124">
        <f t="shared" ca="1" si="111"/>
        <v>39594.451282992166</v>
      </c>
      <c r="AN409" s="125" t="str">
        <f t="shared" si="112"/>
        <v/>
      </c>
      <c r="AO409" s="125" t="str">
        <f t="shared" si="113"/>
        <v/>
      </c>
      <c r="AP409" s="125" t="str">
        <f t="shared" si="125"/>
        <v/>
      </c>
      <c r="AQ409" s="125" t="str">
        <f t="shared" si="114"/>
        <v/>
      </c>
      <c r="AR409" s="126" t="str">
        <f t="shared" si="115"/>
        <v/>
      </c>
      <c r="AS409" s="131">
        <f t="shared" ca="1" si="116"/>
        <v>39594.451282992166</v>
      </c>
      <c r="AT409" s="290"/>
    </row>
    <row r="410" spans="1:46" x14ac:dyDescent="0.35">
      <c r="A410" s="290"/>
      <c r="B410" s="102" t="s">
        <v>2038</v>
      </c>
      <c r="C410" s="444" t="e">
        <v>#N/A</v>
      </c>
      <c r="D410" s="103" t="s">
        <v>901</v>
      </c>
      <c r="E410" s="103"/>
      <c r="F410" s="103"/>
      <c r="G410" s="103" t="s">
        <v>1064</v>
      </c>
      <c r="H410" s="427">
        <v>200</v>
      </c>
      <c r="I410" s="103"/>
      <c r="J410" s="116" t="s">
        <v>2338</v>
      </c>
      <c r="K410" s="104"/>
      <c r="L410" s="415">
        <v>58.859400000000001</v>
      </c>
      <c r="M410" s="138"/>
      <c r="N410" s="139">
        <f t="shared" si="118"/>
        <v>0</v>
      </c>
      <c r="O410" s="140">
        <f t="shared" si="119"/>
        <v>309.24815556962022</v>
      </c>
      <c r="P410" s="337">
        <f t="shared" si="120"/>
        <v>18202.160887934504</v>
      </c>
      <c r="Q410" s="109">
        <v>1</v>
      </c>
      <c r="R410" s="143">
        <f t="shared" si="121"/>
        <v>18202.160887934504</v>
      </c>
      <c r="S410" s="111">
        <v>0.13</v>
      </c>
      <c r="T410" s="139">
        <f t="shared" si="122"/>
        <v>20568.441803365986</v>
      </c>
      <c r="U410" s="113"/>
      <c r="V410" s="147">
        <f t="shared" si="123"/>
        <v>20568.441803365986</v>
      </c>
      <c r="W410" s="413"/>
      <c r="X410" s="412" t="s">
        <v>115</v>
      </c>
      <c r="Y410" s="116"/>
      <c r="Z410" s="116"/>
      <c r="AA410" s="116"/>
      <c r="AB410" s="116"/>
      <c r="AC410" s="117"/>
      <c r="AD410" s="296"/>
      <c r="AE410" s="124">
        <f t="shared" ca="1" si="106"/>
        <v>5850.3942245947292</v>
      </c>
      <c r="AF410" s="125" t="str">
        <f t="shared" si="107"/>
        <v/>
      </c>
      <c r="AG410" s="125" t="str">
        <f t="shared" si="108"/>
        <v/>
      </c>
      <c r="AH410" s="125" t="str">
        <f t="shared" si="109"/>
        <v/>
      </c>
      <c r="AI410" s="125" t="str">
        <f t="shared" si="124"/>
        <v/>
      </c>
      <c r="AJ410" s="126" t="str">
        <f t="shared" si="124"/>
        <v/>
      </c>
      <c r="AK410" s="342">
        <f t="shared" ca="1" si="105"/>
        <v>5850.3942245947292</v>
      </c>
      <c r="AL410" s="290"/>
      <c r="AM410" s="124">
        <f t="shared" ca="1" si="111"/>
        <v>20568.441803365986</v>
      </c>
      <c r="AN410" s="125" t="str">
        <f t="shared" si="112"/>
        <v/>
      </c>
      <c r="AO410" s="125" t="str">
        <f t="shared" si="113"/>
        <v/>
      </c>
      <c r="AP410" s="125" t="str">
        <f t="shared" si="125"/>
        <v/>
      </c>
      <c r="AQ410" s="125" t="str">
        <f t="shared" si="114"/>
        <v/>
      </c>
      <c r="AR410" s="126" t="str">
        <f t="shared" si="115"/>
        <v/>
      </c>
      <c r="AS410" s="131">
        <f t="shared" ca="1" si="116"/>
        <v>20568.441803365986</v>
      </c>
      <c r="AT410" s="290"/>
    </row>
    <row r="411" spans="1:46" x14ac:dyDescent="0.35">
      <c r="A411" s="290"/>
      <c r="B411" s="102" t="s">
        <v>2039</v>
      </c>
      <c r="C411" s="444" t="e">
        <v>#N/A</v>
      </c>
      <c r="D411" s="103" t="s">
        <v>901</v>
      </c>
      <c r="E411" s="103"/>
      <c r="F411" s="103"/>
      <c r="G411" s="103" t="s">
        <v>1064</v>
      </c>
      <c r="H411" s="427">
        <v>225</v>
      </c>
      <c r="I411" s="103"/>
      <c r="J411" s="116" t="s">
        <v>2339</v>
      </c>
      <c r="K411" s="104"/>
      <c r="L411" s="415">
        <v>29.837399999999999</v>
      </c>
      <c r="M411" s="138"/>
      <c r="N411" s="139">
        <f t="shared" si="118"/>
        <v>0</v>
      </c>
      <c r="O411" s="140">
        <f t="shared" si="119"/>
        <v>626.02776475949361</v>
      </c>
      <c r="P411" s="337">
        <f t="shared" si="120"/>
        <v>18679.040828234913</v>
      </c>
      <c r="Q411" s="109">
        <v>1</v>
      </c>
      <c r="R411" s="143">
        <f t="shared" si="121"/>
        <v>18679.040828234913</v>
      </c>
      <c r="S411" s="111">
        <v>0.13</v>
      </c>
      <c r="T411" s="139">
        <f t="shared" si="122"/>
        <v>21107.31613590545</v>
      </c>
      <c r="U411" s="113"/>
      <c r="V411" s="147">
        <f t="shared" si="123"/>
        <v>21107.31613590545</v>
      </c>
      <c r="W411" s="413"/>
      <c r="X411" s="412" t="s">
        <v>115</v>
      </c>
      <c r="Y411" s="116"/>
      <c r="Z411" s="116"/>
      <c r="AA411" s="116"/>
      <c r="AB411" s="116"/>
      <c r="AC411" s="117"/>
      <c r="AD411" s="296"/>
      <c r="AE411" s="124">
        <f t="shared" ca="1" si="106"/>
        <v>5850.3942245947292</v>
      </c>
      <c r="AF411" s="125" t="str">
        <f t="shared" si="107"/>
        <v/>
      </c>
      <c r="AG411" s="125" t="str">
        <f t="shared" si="108"/>
        <v/>
      </c>
      <c r="AH411" s="125" t="str">
        <f t="shared" si="109"/>
        <v/>
      </c>
      <c r="AI411" s="125" t="str">
        <f t="shared" si="124"/>
        <v/>
      </c>
      <c r="AJ411" s="126" t="str">
        <f t="shared" si="124"/>
        <v/>
      </c>
      <c r="AK411" s="342">
        <f t="shared" ca="1" si="105"/>
        <v>5850.3942245947292</v>
      </c>
      <c r="AL411" s="290"/>
      <c r="AM411" s="124">
        <f t="shared" ca="1" si="111"/>
        <v>21107.31613590545</v>
      </c>
      <c r="AN411" s="125" t="str">
        <f t="shared" si="112"/>
        <v/>
      </c>
      <c r="AO411" s="125" t="str">
        <f t="shared" si="113"/>
        <v/>
      </c>
      <c r="AP411" s="125" t="str">
        <f t="shared" si="125"/>
        <v/>
      </c>
      <c r="AQ411" s="125" t="str">
        <f t="shared" si="114"/>
        <v/>
      </c>
      <c r="AR411" s="126" t="str">
        <f t="shared" si="115"/>
        <v/>
      </c>
      <c r="AS411" s="131">
        <f t="shared" ca="1" si="116"/>
        <v>21107.31613590545</v>
      </c>
      <c r="AT411" s="290"/>
    </row>
    <row r="412" spans="1:46" x14ac:dyDescent="0.35">
      <c r="A412" s="290"/>
      <c r="B412" s="102" t="s">
        <v>2040</v>
      </c>
      <c r="C412" s="444" t="e">
        <v>#N/A</v>
      </c>
      <c r="D412" s="103" t="s">
        <v>901</v>
      </c>
      <c r="E412" s="103"/>
      <c r="F412" s="103"/>
      <c r="G412" s="103" t="s">
        <v>1063</v>
      </c>
      <c r="H412" s="427">
        <v>225</v>
      </c>
      <c r="I412" s="103"/>
      <c r="J412" s="116" t="s">
        <v>1143</v>
      </c>
      <c r="K412" s="104"/>
      <c r="L412" s="415">
        <v>83.389200000000002</v>
      </c>
      <c r="M412" s="138"/>
      <c r="N412" s="139">
        <f t="shared" si="118"/>
        <v>0</v>
      </c>
      <c r="O412" s="140">
        <f t="shared" si="119"/>
        <v>626.02776475949361</v>
      </c>
      <c r="P412" s="337">
        <f t="shared" si="120"/>
        <v>52203.954481082365</v>
      </c>
      <c r="Q412" s="109">
        <v>1</v>
      </c>
      <c r="R412" s="143">
        <f t="shared" si="121"/>
        <v>52203.954481082365</v>
      </c>
      <c r="S412" s="111">
        <v>0.13</v>
      </c>
      <c r="T412" s="139">
        <f t="shared" si="122"/>
        <v>58990.468563623064</v>
      </c>
      <c r="U412" s="113"/>
      <c r="V412" s="147">
        <f t="shared" si="123"/>
        <v>58990.468563623064</v>
      </c>
      <c r="W412" s="413"/>
      <c r="X412" s="412" t="s">
        <v>115</v>
      </c>
      <c r="Y412" s="116"/>
      <c r="Z412" s="116"/>
      <c r="AA412" s="116"/>
      <c r="AB412" s="116"/>
      <c r="AC412" s="117"/>
      <c r="AD412" s="296"/>
      <c r="AE412" s="124">
        <f t="shared" ca="1" si="106"/>
        <v>5850.3942245947292</v>
      </c>
      <c r="AF412" s="125" t="str">
        <f t="shared" si="107"/>
        <v/>
      </c>
      <c r="AG412" s="125" t="str">
        <f t="shared" si="108"/>
        <v/>
      </c>
      <c r="AH412" s="125" t="str">
        <f t="shared" si="109"/>
        <v/>
      </c>
      <c r="AI412" s="125" t="str">
        <f t="shared" si="124"/>
        <v/>
      </c>
      <c r="AJ412" s="126" t="str">
        <f t="shared" si="124"/>
        <v/>
      </c>
      <c r="AK412" s="342">
        <f t="shared" ca="1" si="105"/>
        <v>5850.3942245947292</v>
      </c>
      <c r="AL412" s="290"/>
      <c r="AM412" s="124">
        <f t="shared" ca="1" si="111"/>
        <v>58990.468563623064</v>
      </c>
      <c r="AN412" s="125" t="str">
        <f t="shared" si="112"/>
        <v/>
      </c>
      <c r="AO412" s="125" t="str">
        <f t="shared" si="113"/>
        <v/>
      </c>
      <c r="AP412" s="125" t="str">
        <f t="shared" si="125"/>
        <v/>
      </c>
      <c r="AQ412" s="125" t="str">
        <f t="shared" si="114"/>
        <v/>
      </c>
      <c r="AR412" s="126" t="str">
        <f t="shared" si="115"/>
        <v/>
      </c>
      <c r="AS412" s="131">
        <f t="shared" ca="1" si="116"/>
        <v>58990.468563623064</v>
      </c>
      <c r="AT412" s="290"/>
    </row>
    <row r="413" spans="1:46" x14ac:dyDescent="0.35">
      <c r="A413" s="290"/>
      <c r="B413" s="102" t="s">
        <v>2041</v>
      </c>
      <c r="C413" s="444" t="e">
        <v>#N/A</v>
      </c>
      <c r="D413" s="103" t="s">
        <v>901</v>
      </c>
      <c r="E413" s="103"/>
      <c r="F413" s="103"/>
      <c r="G413" s="103" t="s">
        <v>1064</v>
      </c>
      <c r="H413" s="427">
        <v>225</v>
      </c>
      <c r="I413" s="103"/>
      <c r="J413" s="116" t="s">
        <v>2339</v>
      </c>
      <c r="K413" s="104"/>
      <c r="L413" s="415">
        <v>53.847299999999997</v>
      </c>
      <c r="M413" s="138"/>
      <c r="N413" s="139">
        <f t="shared" si="118"/>
        <v>0</v>
      </c>
      <c r="O413" s="140">
        <f t="shared" si="119"/>
        <v>626.02776475949361</v>
      </c>
      <c r="P413" s="337">
        <f t="shared" si="120"/>
        <v>33709.90485733388</v>
      </c>
      <c r="Q413" s="109">
        <v>1</v>
      </c>
      <c r="R413" s="143">
        <f t="shared" si="121"/>
        <v>33709.90485733388</v>
      </c>
      <c r="S413" s="111">
        <v>0.13</v>
      </c>
      <c r="T413" s="139">
        <f t="shared" si="122"/>
        <v>38092.192488787281</v>
      </c>
      <c r="U413" s="113"/>
      <c r="V413" s="147">
        <f t="shared" si="123"/>
        <v>38092.192488787281</v>
      </c>
      <c r="W413" s="413"/>
      <c r="X413" s="412" t="s">
        <v>115</v>
      </c>
      <c r="Y413" s="116"/>
      <c r="Z413" s="116"/>
      <c r="AA413" s="116"/>
      <c r="AB413" s="116"/>
      <c r="AC413" s="117"/>
      <c r="AD413" s="296"/>
      <c r="AE413" s="124">
        <f t="shared" ca="1" si="106"/>
        <v>5850.3942245947292</v>
      </c>
      <c r="AF413" s="125" t="str">
        <f t="shared" si="107"/>
        <v/>
      </c>
      <c r="AG413" s="125" t="str">
        <f t="shared" si="108"/>
        <v/>
      </c>
      <c r="AH413" s="125" t="str">
        <f t="shared" si="109"/>
        <v/>
      </c>
      <c r="AI413" s="125" t="str">
        <f t="shared" si="124"/>
        <v/>
      </c>
      <c r="AJ413" s="126" t="str">
        <f t="shared" si="124"/>
        <v/>
      </c>
      <c r="AK413" s="342">
        <f t="shared" ca="1" si="105"/>
        <v>5850.3942245947292</v>
      </c>
      <c r="AL413" s="290"/>
      <c r="AM413" s="124">
        <f t="shared" ca="1" si="111"/>
        <v>38092.192488787281</v>
      </c>
      <c r="AN413" s="125" t="str">
        <f t="shared" si="112"/>
        <v/>
      </c>
      <c r="AO413" s="125" t="str">
        <f t="shared" si="113"/>
        <v/>
      </c>
      <c r="AP413" s="125" t="str">
        <f t="shared" si="125"/>
        <v/>
      </c>
      <c r="AQ413" s="125" t="str">
        <f t="shared" si="114"/>
        <v/>
      </c>
      <c r="AR413" s="126" t="str">
        <f t="shared" si="115"/>
        <v/>
      </c>
      <c r="AS413" s="131">
        <f t="shared" ca="1" si="116"/>
        <v>38092.192488787281</v>
      </c>
      <c r="AT413" s="290"/>
    </row>
    <row r="414" spans="1:46" x14ac:dyDescent="0.35">
      <c r="A414" s="290"/>
      <c r="B414" s="102" t="s">
        <v>2042</v>
      </c>
      <c r="C414" s="444" t="e">
        <v>#N/A</v>
      </c>
      <c r="D414" s="103" t="s">
        <v>901</v>
      </c>
      <c r="E414" s="103"/>
      <c r="F414" s="103"/>
      <c r="G414" s="103" t="s">
        <v>1063</v>
      </c>
      <c r="H414" s="427">
        <v>225</v>
      </c>
      <c r="I414" s="103"/>
      <c r="J414" s="116" t="s">
        <v>1143</v>
      </c>
      <c r="K414" s="104"/>
      <c r="L414" s="415">
        <v>63.695599999999999</v>
      </c>
      <c r="M414" s="138"/>
      <c r="N414" s="139">
        <f t="shared" si="118"/>
        <v>0</v>
      </c>
      <c r="O414" s="140">
        <f t="shared" si="119"/>
        <v>626.02776475949361</v>
      </c>
      <c r="P414" s="337">
        <f t="shared" si="120"/>
        <v>39875.214093014802</v>
      </c>
      <c r="Q414" s="109">
        <v>1</v>
      </c>
      <c r="R414" s="143">
        <f t="shared" si="121"/>
        <v>39875.214093014802</v>
      </c>
      <c r="S414" s="111">
        <v>0.13</v>
      </c>
      <c r="T414" s="139">
        <f t="shared" si="122"/>
        <v>45058.991925106719</v>
      </c>
      <c r="U414" s="113"/>
      <c r="V414" s="147">
        <f t="shared" si="123"/>
        <v>45058.991925106719</v>
      </c>
      <c r="W414" s="413"/>
      <c r="X414" s="412" t="s">
        <v>115</v>
      </c>
      <c r="Y414" s="116"/>
      <c r="Z414" s="116"/>
      <c r="AA414" s="116"/>
      <c r="AB414" s="116"/>
      <c r="AC414" s="117"/>
      <c r="AD414" s="296"/>
      <c r="AE414" s="124">
        <f t="shared" ca="1" si="106"/>
        <v>5850.3942245947292</v>
      </c>
      <c r="AF414" s="125" t="str">
        <f t="shared" si="107"/>
        <v/>
      </c>
      <c r="AG414" s="125" t="str">
        <f t="shared" si="108"/>
        <v/>
      </c>
      <c r="AH414" s="125" t="str">
        <f t="shared" si="109"/>
        <v/>
      </c>
      <c r="AI414" s="125" t="str">
        <f t="shared" si="124"/>
        <v/>
      </c>
      <c r="AJ414" s="126" t="str">
        <f t="shared" si="124"/>
        <v/>
      </c>
      <c r="AK414" s="342">
        <f t="shared" ca="1" si="105"/>
        <v>5850.3942245947292</v>
      </c>
      <c r="AL414" s="290"/>
      <c r="AM414" s="124">
        <f t="shared" ca="1" si="111"/>
        <v>45058.991925106719</v>
      </c>
      <c r="AN414" s="125" t="str">
        <f t="shared" si="112"/>
        <v/>
      </c>
      <c r="AO414" s="125" t="str">
        <f t="shared" si="113"/>
        <v/>
      </c>
      <c r="AP414" s="125" t="str">
        <f t="shared" si="125"/>
        <v/>
      </c>
      <c r="AQ414" s="125" t="str">
        <f t="shared" si="114"/>
        <v/>
      </c>
      <c r="AR414" s="126" t="str">
        <f t="shared" si="115"/>
        <v/>
      </c>
      <c r="AS414" s="131">
        <f t="shared" ca="1" si="116"/>
        <v>45058.991925106719</v>
      </c>
      <c r="AT414" s="290"/>
    </row>
    <row r="415" spans="1:46" x14ac:dyDescent="0.35">
      <c r="A415" s="290"/>
      <c r="B415" s="102" t="s">
        <v>2043</v>
      </c>
      <c r="C415" s="444" t="e">
        <v>#N/A</v>
      </c>
      <c r="D415" s="103" t="s">
        <v>901</v>
      </c>
      <c r="E415" s="103"/>
      <c r="F415" s="103"/>
      <c r="G415" s="103" t="s">
        <v>1066</v>
      </c>
      <c r="H415" s="427">
        <v>300</v>
      </c>
      <c r="I415" s="103"/>
      <c r="J415" s="116" t="s">
        <v>2335</v>
      </c>
      <c r="K415" s="104"/>
      <c r="L415" s="415">
        <v>91.027500000000003</v>
      </c>
      <c r="M415" s="138"/>
      <c r="N415" s="139">
        <f t="shared" si="118"/>
        <v>0</v>
      </c>
      <c r="O415" s="140">
        <f t="shared" si="119"/>
        <v>761.42718187341757</v>
      </c>
      <c r="P415" s="337">
        <f t="shared" si="120"/>
        <v>69310.812797982522</v>
      </c>
      <c r="Q415" s="109">
        <v>1</v>
      </c>
      <c r="R415" s="143">
        <f t="shared" si="121"/>
        <v>69310.812797982522</v>
      </c>
      <c r="S415" s="111">
        <v>0.13</v>
      </c>
      <c r="T415" s="139">
        <f t="shared" si="122"/>
        <v>78321.218461720244</v>
      </c>
      <c r="U415" s="113"/>
      <c r="V415" s="147">
        <f t="shared" si="123"/>
        <v>78321.218461720244</v>
      </c>
      <c r="W415" s="413"/>
      <c r="X415" s="412" t="s">
        <v>115</v>
      </c>
      <c r="Y415" s="116"/>
      <c r="Z415" s="116"/>
      <c r="AA415" s="116"/>
      <c r="AB415" s="116"/>
      <c r="AC415" s="117"/>
      <c r="AD415" s="296"/>
      <c r="AE415" s="124">
        <f t="shared" ca="1" si="106"/>
        <v>5850.3942245947292</v>
      </c>
      <c r="AF415" s="125" t="str">
        <f t="shared" si="107"/>
        <v/>
      </c>
      <c r="AG415" s="125" t="str">
        <f t="shared" si="108"/>
        <v/>
      </c>
      <c r="AH415" s="125" t="str">
        <f t="shared" si="109"/>
        <v/>
      </c>
      <c r="AI415" s="125" t="str">
        <f t="shared" si="124"/>
        <v/>
      </c>
      <c r="AJ415" s="126" t="str">
        <f t="shared" si="124"/>
        <v/>
      </c>
      <c r="AK415" s="342">
        <f t="shared" ca="1" si="105"/>
        <v>5850.3942245947292</v>
      </c>
      <c r="AL415" s="290"/>
      <c r="AM415" s="124">
        <f t="shared" ca="1" si="111"/>
        <v>78321.218461720244</v>
      </c>
      <c r="AN415" s="125" t="str">
        <f t="shared" si="112"/>
        <v/>
      </c>
      <c r="AO415" s="125" t="str">
        <f t="shared" si="113"/>
        <v/>
      </c>
      <c r="AP415" s="125" t="str">
        <f t="shared" si="125"/>
        <v/>
      </c>
      <c r="AQ415" s="125" t="str">
        <f t="shared" si="114"/>
        <v/>
      </c>
      <c r="AR415" s="126" t="str">
        <f t="shared" si="115"/>
        <v/>
      </c>
      <c r="AS415" s="131">
        <f t="shared" ca="1" si="116"/>
        <v>78321.218461720244</v>
      </c>
      <c r="AT415" s="290"/>
    </row>
    <row r="416" spans="1:46" x14ac:dyDescent="0.35">
      <c r="A416" s="290"/>
      <c r="B416" s="102" t="s">
        <v>2044</v>
      </c>
      <c r="C416" s="444" t="e">
        <v>#N/A</v>
      </c>
      <c r="D416" s="103" t="s">
        <v>901</v>
      </c>
      <c r="E416" s="103"/>
      <c r="F416" s="103"/>
      <c r="G416" s="103" t="s">
        <v>119</v>
      </c>
      <c r="H416" s="427">
        <v>200</v>
      </c>
      <c r="I416" s="103"/>
      <c r="J416" s="116" t="s">
        <v>2340</v>
      </c>
      <c r="K416" s="104"/>
      <c r="L416" s="415">
        <v>86.426500000000004</v>
      </c>
      <c r="M416" s="138"/>
      <c r="N416" s="139">
        <f t="shared" si="118"/>
        <v>0</v>
      </c>
      <c r="O416" s="140">
        <f t="shared" si="119"/>
        <v>309.24815556962022</v>
      </c>
      <c r="P416" s="337">
        <f t="shared" si="120"/>
        <v>26727.235717337782</v>
      </c>
      <c r="Q416" s="109">
        <v>1</v>
      </c>
      <c r="R416" s="143">
        <f t="shared" si="121"/>
        <v>26727.235717337782</v>
      </c>
      <c r="S416" s="111">
        <v>0.13</v>
      </c>
      <c r="T416" s="139">
        <f t="shared" si="122"/>
        <v>30201.776360591692</v>
      </c>
      <c r="U416" s="113"/>
      <c r="V416" s="147">
        <f t="shared" si="123"/>
        <v>30201.776360591692</v>
      </c>
      <c r="W416" s="413"/>
      <c r="X416" s="412" t="s">
        <v>115</v>
      </c>
      <c r="Y416" s="116"/>
      <c r="Z416" s="116"/>
      <c r="AA416" s="116"/>
      <c r="AB416" s="116"/>
      <c r="AC416" s="117"/>
      <c r="AD416" s="296"/>
      <c r="AE416" s="124">
        <f t="shared" ca="1" si="106"/>
        <v>5850.3942245947292</v>
      </c>
      <c r="AF416" s="125" t="str">
        <f t="shared" si="107"/>
        <v/>
      </c>
      <c r="AG416" s="125" t="str">
        <f t="shared" si="108"/>
        <v/>
      </c>
      <c r="AH416" s="125" t="str">
        <f t="shared" si="109"/>
        <v/>
      </c>
      <c r="AI416" s="125" t="str">
        <f t="shared" si="124"/>
        <v/>
      </c>
      <c r="AJ416" s="126" t="str">
        <f t="shared" si="124"/>
        <v/>
      </c>
      <c r="AK416" s="342">
        <f t="shared" ca="1" si="105"/>
        <v>5850.3942245947292</v>
      </c>
      <c r="AL416" s="290"/>
      <c r="AM416" s="124">
        <f t="shared" ca="1" si="111"/>
        <v>30201.776360591692</v>
      </c>
      <c r="AN416" s="125" t="str">
        <f t="shared" si="112"/>
        <v/>
      </c>
      <c r="AO416" s="125" t="str">
        <f t="shared" si="113"/>
        <v/>
      </c>
      <c r="AP416" s="125" t="str">
        <f t="shared" si="125"/>
        <v/>
      </c>
      <c r="AQ416" s="125" t="str">
        <f t="shared" si="114"/>
        <v/>
      </c>
      <c r="AR416" s="126" t="str">
        <f t="shared" si="115"/>
        <v/>
      </c>
      <c r="AS416" s="131">
        <f t="shared" ca="1" si="116"/>
        <v>30201.776360591692</v>
      </c>
      <c r="AT416" s="290"/>
    </row>
    <row r="417" spans="1:46" x14ac:dyDescent="0.35">
      <c r="A417" s="290"/>
      <c r="B417" s="102" t="s">
        <v>2045</v>
      </c>
      <c r="C417" s="444" t="e">
        <v>#N/A</v>
      </c>
      <c r="D417" s="103" t="s">
        <v>901</v>
      </c>
      <c r="E417" s="103"/>
      <c r="F417" s="103"/>
      <c r="G417" s="103" t="s">
        <v>1064</v>
      </c>
      <c r="H417" s="427">
        <v>150</v>
      </c>
      <c r="I417" s="103"/>
      <c r="J417" s="116" t="s">
        <v>2341</v>
      </c>
      <c r="K417" s="104"/>
      <c r="L417" s="415">
        <v>87.176100000000005</v>
      </c>
      <c r="M417" s="138"/>
      <c r="N417" s="139">
        <f t="shared" si="118"/>
        <v>0</v>
      </c>
      <c r="O417" s="140">
        <f t="shared" si="119"/>
        <v>424.48495422784811</v>
      </c>
      <c r="P417" s="337">
        <f t="shared" si="120"/>
        <v>37004.942818262309</v>
      </c>
      <c r="Q417" s="109">
        <v>1</v>
      </c>
      <c r="R417" s="143">
        <f t="shared" si="121"/>
        <v>37004.942818262309</v>
      </c>
      <c r="S417" s="111">
        <v>0.13</v>
      </c>
      <c r="T417" s="139">
        <f t="shared" si="122"/>
        <v>41815.585384636404</v>
      </c>
      <c r="U417" s="113"/>
      <c r="V417" s="147">
        <f t="shared" si="123"/>
        <v>41815.585384636404</v>
      </c>
      <c r="W417" s="413"/>
      <c r="X417" s="412" t="s">
        <v>115</v>
      </c>
      <c r="Y417" s="116"/>
      <c r="Z417" s="116"/>
      <c r="AA417" s="116"/>
      <c r="AB417" s="116"/>
      <c r="AC417" s="117"/>
      <c r="AD417" s="296"/>
      <c r="AE417" s="124">
        <f t="shared" ca="1" si="106"/>
        <v>5850.3942245947292</v>
      </c>
      <c r="AF417" s="125" t="str">
        <f t="shared" si="107"/>
        <v/>
      </c>
      <c r="AG417" s="125" t="str">
        <f t="shared" si="108"/>
        <v/>
      </c>
      <c r="AH417" s="125" t="str">
        <f t="shared" si="109"/>
        <v/>
      </c>
      <c r="AI417" s="125" t="str">
        <f t="shared" si="124"/>
        <v/>
      </c>
      <c r="AJ417" s="126" t="str">
        <f t="shared" si="124"/>
        <v/>
      </c>
      <c r="AK417" s="342">
        <f t="shared" ca="1" si="105"/>
        <v>5850.3942245947292</v>
      </c>
      <c r="AL417" s="290"/>
      <c r="AM417" s="124">
        <f t="shared" ca="1" si="111"/>
        <v>41815.585384636404</v>
      </c>
      <c r="AN417" s="125" t="str">
        <f t="shared" si="112"/>
        <v/>
      </c>
      <c r="AO417" s="125" t="str">
        <f t="shared" si="113"/>
        <v/>
      </c>
      <c r="AP417" s="125" t="str">
        <f t="shared" si="125"/>
        <v/>
      </c>
      <c r="AQ417" s="125" t="str">
        <f t="shared" si="114"/>
        <v/>
      </c>
      <c r="AR417" s="126" t="str">
        <f t="shared" si="115"/>
        <v/>
      </c>
      <c r="AS417" s="131">
        <f t="shared" ca="1" si="116"/>
        <v>41815.585384636404</v>
      </c>
      <c r="AT417" s="290"/>
    </row>
    <row r="418" spans="1:46" x14ac:dyDescent="0.35">
      <c r="A418" s="290"/>
      <c r="B418" s="102" t="s">
        <v>2046</v>
      </c>
      <c r="C418" s="444" t="e">
        <v>#N/A</v>
      </c>
      <c r="D418" s="103" t="s">
        <v>901</v>
      </c>
      <c r="E418" s="103"/>
      <c r="F418" s="103"/>
      <c r="G418" s="103" t="s">
        <v>1064</v>
      </c>
      <c r="H418" s="427">
        <v>150</v>
      </c>
      <c r="I418" s="103"/>
      <c r="J418" s="116" t="s">
        <v>2341</v>
      </c>
      <c r="K418" s="104"/>
      <c r="L418" s="415">
        <v>45.627400000000002</v>
      </c>
      <c r="M418" s="138"/>
      <c r="N418" s="139">
        <f t="shared" si="118"/>
        <v>0</v>
      </c>
      <c r="O418" s="140">
        <f t="shared" si="119"/>
        <v>424.48495422784811</v>
      </c>
      <c r="P418" s="337">
        <f t="shared" si="120"/>
        <v>19368.144800535716</v>
      </c>
      <c r="Q418" s="109">
        <v>1</v>
      </c>
      <c r="R418" s="143">
        <f t="shared" si="121"/>
        <v>19368.144800535716</v>
      </c>
      <c r="S418" s="111">
        <v>0.13</v>
      </c>
      <c r="T418" s="139">
        <f t="shared" si="122"/>
        <v>21886.003624605357</v>
      </c>
      <c r="U418" s="113"/>
      <c r="V418" s="147">
        <f t="shared" si="123"/>
        <v>21886.003624605357</v>
      </c>
      <c r="W418" s="413"/>
      <c r="X418" s="412" t="s">
        <v>115</v>
      </c>
      <c r="Y418" s="116"/>
      <c r="Z418" s="116"/>
      <c r="AA418" s="116"/>
      <c r="AB418" s="116"/>
      <c r="AC418" s="117"/>
      <c r="AD418" s="296"/>
      <c r="AE418" s="124">
        <f t="shared" ca="1" si="106"/>
        <v>5850.3942245947292</v>
      </c>
      <c r="AF418" s="125" t="str">
        <f t="shared" si="107"/>
        <v/>
      </c>
      <c r="AG418" s="125" t="str">
        <f t="shared" si="108"/>
        <v/>
      </c>
      <c r="AH418" s="125" t="str">
        <f t="shared" si="109"/>
        <v/>
      </c>
      <c r="AI418" s="125" t="str">
        <f t="shared" si="124"/>
        <v/>
      </c>
      <c r="AJ418" s="126" t="str">
        <f t="shared" si="124"/>
        <v/>
      </c>
      <c r="AK418" s="342">
        <f t="shared" ca="1" si="105"/>
        <v>5850.3942245947292</v>
      </c>
      <c r="AL418" s="290"/>
      <c r="AM418" s="124">
        <f t="shared" ca="1" si="111"/>
        <v>21886.003624605357</v>
      </c>
      <c r="AN418" s="125" t="str">
        <f t="shared" si="112"/>
        <v/>
      </c>
      <c r="AO418" s="125" t="str">
        <f t="shared" si="113"/>
        <v/>
      </c>
      <c r="AP418" s="125" t="str">
        <f t="shared" si="125"/>
        <v/>
      </c>
      <c r="AQ418" s="125" t="str">
        <f t="shared" si="114"/>
        <v/>
      </c>
      <c r="AR418" s="126" t="str">
        <f t="shared" si="115"/>
        <v/>
      </c>
      <c r="AS418" s="131">
        <f t="shared" ca="1" si="116"/>
        <v>21886.003624605357</v>
      </c>
      <c r="AT418" s="290"/>
    </row>
    <row r="419" spans="1:46" x14ac:dyDescent="0.35">
      <c r="A419" s="290"/>
      <c r="B419" s="102" t="s">
        <v>2047</v>
      </c>
      <c r="C419" s="444" t="e">
        <v>#N/A</v>
      </c>
      <c r="D419" s="103" t="s">
        <v>901</v>
      </c>
      <c r="E419" s="103"/>
      <c r="F419" s="103"/>
      <c r="G419" s="103" t="s">
        <v>1064</v>
      </c>
      <c r="H419" s="427">
        <v>150</v>
      </c>
      <c r="I419" s="103"/>
      <c r="J419" s="116" t="s">
        <v>2341</v>
      </c>
      <c r="K419" s="104"/>
      <c r="L419" s="415">
        <v>73.766199999999998</v>
      </c>
      <c r="M419" s="138"/>
      <c r="N419" s="139">
        <f t="shared" si="118"/>
        <v>0</v>
      </c>
      <c r="O419" s="140">
        <f t="shared" si="119"/>
        <v>424.48495422784811</v>
      </c>
      <c r="P419" s="337">
        <f t="shared" si="120"/>
        <v>31312.642030562289</v>
      </c>
      <c r="Q419" s="109">
        <v>1</v>
      </c>
      <c r="R419" s="143">
        <f t="shared" si="121"/>
        <v>31312.642030562289</v>
      </c>
      <c r="S419" s="111">
        <v>0.13</v>
      </c>
      <c r="T419" s="139">
        <f t="shared" si="122"/>
        <v>35383.285494535383</v>
      </c>
      <c r="U419" s="113"/>
      <c r="V419" s="147">
        <f t="shared" si="123"/>
        <v>35383.285494535383</v>
      </c>
      <c r="W419" s="413"/>
      <c r="X419" s="412" t="s">
        <v>115</v>
      </c>
      <c r="Y419" s="116"/>
      <c r="Z419" s="116"/>
      <c r="AA419" s="116"/>
      <c r="AB419" s="116"/>
      <c r="AC419" s="117"/>
      <c r="AD419" s="296"/>
      <c r="AE419" s="124">
        <f t="shared" ca="1" si="106"/>
        <v>5850.3942245947292</v>
      </c>
      <c r="AF419" s="125" t="str">
        <f t="shared" si="107"/>
        <v/>
      </c>
      <c r="AG419" s="125" t="str">
        <f t="shared" si="108"/>
        <v/>
      </c>
      <c r="AH419" s="125" t="str">
        <f t="shared" si="109"/>
        <v/>
      </c>
      <c r="AI419" s="125" t="str">
        <f t="shared" si="124"/>
        <v/>
      </c>
      <c r="AJ419" s="126" t="str">
        <f t="shared" si="124"/>
        <v/>
      </c>
      <c r="AK419" s="342">
        <f t="shared" ca="1" si="105"/>
        <v>5850.3942245947292</v>
      </c>
      <c r="AL419" s="290"/>
      <c r="AM419" s="124">
        <f t="shared" ca="1" si="111"/>
        <v>35383.285494535383</v>
      </c>
      <c r="AN419" s="125" t="str">
        <f t="shared" si="112"/>
        <v/>
      </c>
      <c r="AO419" s="125" t="str">
        <f t="shared" si="113"/>
        <v/>
      </c>
      <c r="AP419" s="125" t="str">
        <f t="shared" si="125"/>
        <v/>
      </c>
      <c r="AQ419" s="125" t="str">
        <f t="shared" si="114"/>
        <v/>
      </c>
      <c r="AR419" s="126" t="str">
        <f t="shared" si="115"/>
        <v/>
      </c>
      <c r="AS419" s="131">
        <f t="shared" ca="1" si="116"/>
        <v>35383.285494535383</v>
      </c>
      <c r="AT419" s="290"/>
    </row>
    <row r="420" spans="1:46" x14ac:dyDescent="0.35">
      <c r="A420" s="290"/>
      <c r="B420" s="102" t="s">
        <v>2048</v>
      </c>
      <c r="C420" s="444" t="e">
        <v>#N/A</v>
      </c>
      <c r="D420" s="103" t="s">
        <v>901</v>
      </c>
      <c r="E420" s="103"/>
      <c r="F420" s="103"/>
      <c r="G420" s="103" t="s">
        <v>119</v>
      </c>
      <c r="H420" s="427">
        <v>150</v>
      </c>
      <c r="I420" s="103"/>
      <c r="J420" s="116" t="s">
        <v>1109</v>
      </c>
      <c r="K420" s="104"/>
      <c r="L420" s="415">
        <v>8.5</v>
      </c>
      <c r="M420" s="138"/>
      <c r="N420" s="139">
        <f t="shared" si="118"/>
        <v>0</v>
      </c>
      <c r="O420" s="140">
        <f t="shared" si="119"/>
        <v>424.48495422784811</v>
      </c>
      <c r="P420" s="337">
        <f t="shared" si="120"/>
        <v>3608.1221109367089</v>
      </c>
      <c r="Q420" s="109">
        <v>1</v>
      </c>
      <c r="R420" s="143">
        <f t="shared" si="121"/>
        <v>3608.1221109367089</v>
      </c>
      <c r="S420" s="111">
        <v>0.13</v>
      </c>
      <c r="T420" s="139">
        <f t="shared" si="122"/>
        <v>4077.1779853584808</v>
      </c>
      <c r="U420" s="113"/>
      <c r="V420" s="147">
        <f t="shared" si="123"/>
        <v>4077.1779853584808</v>
      </c>
      <c r="W420" s="413"/>
      <c r="X420" s="412" t="s">
        <v>115</v>
      </c>
      <c r="Y420" s="116"/>
      <c r="Z420" s="116"/>
      <c r="AA420" s="116"/>
      <c r="AB420" s="116"/>
      <c r="AC420" s="117"/>
      <c r="AD420" s="296"/>
      <c r="AE420" s="124">
        <f t="shared" ca="1" si="106"/>
        <v>5850.3942245947292</v>
      </c>
      <c r="AF420" s="125" t="str">
        <f t="shared" si="107"/>
        <v/>
      </c>
      <c r="AG420" s="125" t="str">
        <f t="shared" si="108"/>
        <v/>
      </c>
      <c r="AH420" s="125" t="str">
        <f t="shared" si="109"/>
        <v/>
      </c>
      <c r="AI420" s="125" t="str">
        <f t="shared" si="124"/>
        <v/>
      </c>
      <c r="AJ420" s="126" t="str">
        <f t="shared" si="124"/>
        <v/>
      </c>
      <c r="AK420" s="342">
        <f t="shared" ca="1" si="105"/>
        <v>5850.3942245947292</v>
      </c>
      <c r="AL420" s="290"/>
      <c r="AM420" s="124">
        <f t="shared" ca="1" si="111"/>
        <v>4077.1779853584812</v>
      </c>
      <c r="AN420" s="125" t="str">
        <f t="shared" si="112"/>
        <v/>
      </c>
      <c r="AO420" s="125" t="str">
        <f t="shared" si="113"/>
        <v/>
      </c>
      <c r="AP420" s="125" t="str">
        <f t="shared" si="125"/>
        <v/>
      </c>
      <c r="AQ420" s="125" t="str">
        <f t="shared" si="114"/>
        <v/>
      </c>
      <c r="AR420" s="126" t="str">
        <f t="shared" si="115"/>
        <v/>
      </c>
      <c r="AS420" s="131">
        <f t="shared" ca="1" si="116"/>
        <v>4077.1779853584812</v>
      </c>
      <c r="AT420" s="290"/>
    </row>
    <row r="421" spans="1:46" x14ac:dyDescent="0.35">
      <c r="A421" s="290"/>
      <c r="B421" s="102" t="s">
        <v>2049</v>
      </c>
      <c r="C421" s="444" t="e">
        <v>#N/A</v>
      </c>
      <c r="D421" s="103" t="s">
        <v>901</v>
      </c>
      <c r="E421" s="103"/>
      <c r="F421" s="103"/>
      <c r="G421" s="103" t="s">
        <v>119</v>
      </c>
      <c r="H421" s="427">
        <v>300</v>
      </c>
      <c r="I421" s="103"/>
      <c r="J421" s="116" t="s">
        <v>1112</v>
      </c>
      <c r="K421" s="104"/>
      <c r="L421" s="415">
        <v>31.304300000000001</v>
      </c>
      <c r="M421" s="138"/>
      <c r="N421" s="139">
        <f t="shared" si="118"/>
        <v>0</v>
      </c>
      <c r="O421" s="140">
        <f t="shared" si="119"/>
        <v>761.42718187341757</v>
      </c>
      <c r="P421" s="337">
        <f t="shared" si="120"/>
        <v>23835.944929520025</v>
      </c>
      <c r="Q421" s="109">
        <v>1</v>
      </c>
      <c r="R421" s="143">
        <f t="shared" si="121"/>
        <v>23835.944929520025</v>
      </c>
      <c r="S421" s="111">
        <v>0.13</v>
      </c>
      <c r="T421" s="139">
        <f t="shared" si="122"/>
        <v>26934.617770357625</v>
      </c>
      <c r="U421" s="113"/>
      <c r="V421" s="147">
        <f t="shared" si="123"/>
        <v>26934.617770357625</v>
      </c>
      <c r="W421" s="413"/>
      <c r="X421" s="412" t="s">
        <v>115</v>
      </c>
      <c r="Y421" s="116"/>
      <c r="Z421" s="116"/>
      <c r="AA421" s="116"/>
      <c r="AB421" s="116"/>
      <c r="AC421" s="117"/>
      <c r="AD421" s="296"/>
      <c r="AE421" s="124">
        <f t="shared" ca="1" si="106"/>
        <v>5850.3942245947292</v>
      </c>
      <c r="AF421" s="125" t="str">
        <f t="shared" si="107"/>
        <v/>
      </c>
      <c r="AG421" s="125" t="str">
        <f t="shared" si="108"/>
        <v/>
      </c>
      <c r="AH421" s="125" t="str">
        <f t="shared" si="109"/>
        <v/>
      </c>
      <c r="AI421" s="125" t="str">
        <f t="shared" si="124"/>
        <v/>
      </c>
      <c r="AJ421" s="126" t="str">
        <f t="shared" si="124"/>
        <v/>
      </c>
      <c r="AK421" s="342">
        <f t="shared" ca="1" si="105"/>
        <v>5850.3942245947292</v>
      </c>
      <c r="AL421" s="290"/>
      <c r="AM421" s="124">
        <f t="shared" ca="1" si="111"/>
        <v>26934.617770357625</v>
      </c>
      <c r="AN421" s="125" t="str">
        <f t="shared" si="112"/>
        <v/>
      </c>
      <c r="AO421" s="125" t="str">
        <f t="shared" si="113"/>
        <v/>
      </c>
      <c r="AP421" s="125" t="str">
        <f t="shared" si="125"/>
        <v/>
      </c>
      <c r="AQ421" s="125" t="str">
        <f t="shared" si="114"/>
        <v/>
      </c>
      <c r="AR421" s="126" t="str">
        <f t="shared" si="115"/>
        <v/>
      </c>
      <c r="AS421" s="131">
        <f t="shared" ca="1" si="116"/>
        <v>26934.617770357625</v>
      </c>
      <c r="AT421" s="290"/>
    </row>
    <row r="422" spans="1:46" x14ac:dyDescent="0.35">
      <c r="A422" s="290"/>
      <c r="B422" s="102" t="s">
        <v>2050</v>
      </c>
      <c r="C422" s="444" t="e">
        <v>#N/A</v>
      </c>
      <c r="D422" s="103" t="s">
        <v>901</v>
      </c>
      <c r="E422" s="103"/>
      <c r="F422" s="103"/>
      <c r="G422" s="103" t="s">
        <v>119</v>
      </c>
      <c r="H422" s="427">
        <v>300</v>
      </c>
      <c r="I422" s="103"/>
      <c r="J422" s="116" t="s">
        <v>1112</v>
      </c>
      <c r="K422" s="104"/>
      <c r="L422" s="415">
        <v>78.391199999999998</v>
      </c>
      <c r="M422" s="138"/>
      <c r="N422" s="139">
        <f t="shared" si="118"/>
        <v>0</v>
      </c>
      <c r="O422" s="140">
        <f t="shared" si="119"/>
        <v>761.42718187341757</v>
      </c>
      <c r="P422" s="337">
        <f t="shared" si="120"/>
        <v>59689.190499675453</v>
      </c>
      <c r="Q422" s="109">
        <v>1</v>
      </c>
      <c r="R422" s="143">
        <f t="shared" si="121"/>
        <v>59689.190499675453</v>
      </c>
      <c r="S422" s="111">
        <v>0.13</v>
      </c>
      <c r="T422" s="139">
        <f t="shared" si="122"/>
        <v>67448.785264633261</v>
      </c>
      <c r="U422" s="113"/>
      <c r="V422" s="147">
        <f t="shared" si="123"/>
        <v>67448.785264633261</v>
      </c>
      <c r="W422" s="413"/>
      <c r="X422" s="412" t="s">
        <v>115</v>
      </c>
      <c r="Y422" s="116"/>
      <c r="Z422" s="116"/>
      <c r="AA422" s="116"/>
      <c r="AB422" s="116"/>
      <c r="AC422" s="117"/>
      <c r="AD422" s="296"/>
      <c r="AE422" s="124">
        <f t="shared" ca="1" si="106"/>
        <v>5850.3942245947292</v>
      </c>
      <c r="AF422" s="125" t="str">
        <f t="shared" si="107"/>
        <v/>
      </c>
      <c r="AG422" s="125" t="str">
        <f t="shared" si="108"/>
        <v/>
      </c>
      <c r="AH422" s="125" t="str">
        <f t="shared" si="109"/>
        <v/>
      </c>
      <c r="AI422" s="125" t="str">
        <f t="shared" si="124"/>
        <v/>
      </c>
      <c r="AJ422" s="126" t="str">
        <f t="shared" si="124"/>
        <v/>
      </c>
      <c r="AK422" s="342">
        <f t="shared" ca="1" si="105"/>
        <v>5850.3942245947292</v>
      </c>
      <c r="AL422" s="290"/>
      <c r="AM422" s="124">
        <f t="shared" ca="1" si="111"/>
        <v>67448.785264633261</v>
      </c>
      <c r="AN422" s="125" t="str">
        <f t="shared" si="112"/>
        <v/>
      </c>
      <c r="AO422" s="125" t="str">
        <f t="shared" si="113"/>
        <v/>
      </c>
      <c r="AP422" s="125" t="str">
        <f t="shared" si="125"/>
        <v/>
      </c>
      <c r="AQ422" s="125" t="str">
        <f t="shared" si="114"/>
        <v/>
      </c>
      <c r="AR422" s="126" t="str">
        <f t="shared" si="115"/>
        <v/>
      </c>
      <c r="AS422" s="131">
        <f t="shared" ca="1" si="116"/>
        <v>67448.785264633261</v>
      </c>
      <c r="AT422" s="290"/>
    </row>
    <row r="423" spans="1:46" x14ac:dyDescent="0.35">
      <c r="A423" s="290"/>
      <c r="B423" s="102" t="s">
        <v>2051</v>
      </c>
      <c r="C423" s="444" t="e">
        <v>#N/A</v>
      </c>
      <c r="D423" s="103" t="s">
        <v>901</v>
      </c>
      <c r="E423" s="103"/>
      <c r="F423" s="103"/>
      <c r="G423" s="103" t="s">
        <v>119</v>
      </c>
      <c r="H423" s="427">
        <v>300</v>
      </c>
      <c r="I423" s="103"/>
      <c r="J423" s="116" t="s">
        <v>1112</v>
      </c>
      <c r="K423" s="104"/>
      <c r="L423" s="415">
        <v>86.754599999999996</v>
      </c>
      <c r="M423" s="138"/>
      <c r="N423" s="139">
        <f t="shared" si="118"/>
        <v>0</v>
      </c>
      <c r="O423" s="140">
        <f t="shared" si="119"/>
        <v>761.42718187341757</v>
      </c>
      <c r="P423" s="337">
        <f t="shared" si="120"/>
        <v>66057.310592555586</v>
      </c>
      <c r="Q423" s="109">
        <v>1</v>
      </c>
      <c r="R423" s="143">
        <f t="shared" si="121"/>
        <v>66057.310592555586</v>
      </c>
      <c r="S423" s="111">
        <v>0.13</v>
      </c>
      <c r="T423" s="139">
        <f t="shared" si="122"/>
        <v>74644.760969587805</v>
      </c>
      <c r="U423" s="113"/>
      <c r="V423" s="147">
        <f t="shared" si="123"/>
        <v>74644.760969587805</v>
      </c>
      <c r="W423" s="413"/>
      <c r="X423" s="412" t="s">
        <v>115</v>
      </c>
      <c r="Y423" s="116"/>
      <c r="Z423" s="116"/>
      <c r="AA423" s="116"/>
      <c r="AB423" s="116"/>
      <c r="AC423" s="117"/>
      <c r="AD423" s="296"/>
      <c r="AE423" s="124">
        <f t="shared" ca="1" si="106"/>
        <v>5850.3942245947292</v>
      </c>
      <c r="AF423" s="125" t="str">
        <f t="shared" si="107"/>
        <v/>
      </c>
      <c r="AG423" s="125" t="str">
        <f t="shared" si="108"/>
        <v/>
      </c>
      <c r="AH423" s="125" t="str">
        <f t="shared" si="109"/>
        <v/>
      </c>
      <c r="AI423" s="125" t="str">
        <f t="shared" si="124"/>
        <v/>
      </c>
      <c r="AJ423" s="126" t="str">
        <f t="shared" si="124"/>
        <v/>
      </c>
      <c r="AK423" s="342">
        <f t="shared" ca="1" si="105"/>
        <v>5850.3942245947292</v>
      </c>
      <c r="AL423" s="290"/>
      <c r="AM423" s="124">
        <f t="shared" ca="1" si="111"/>
        <v>74644.760969587805</v>
      </c>
      <c r="AN423" s="125" t="str">
        <f t="shared" si="112"/>
        <v/>
      </c>
      <c r="AO423" s="125" t="str">
        <f t="shared" si="113"/>
        <v/>
      </c>
      <c r="AP423" s="125" t="str">
        <f t="shared" si="125"/>
        <v/>
      </c>
      <c r="AQ423" s="125" t="str">
        <f t="shared" si="114"/>
        <v/>
      </c>
      <c r="AR423" s="126" t="str">
        <f t="shared" si="115"/>
        <v/>
      </c>
      <c r="AS423" s="131">
        <f t="shared" ca="1" si="116"/>
        <v>74644.760969587805</v>
      </c>
      <c r="AT423" s="290"/>
    </row>
    <row r="424" spans="1:46" x14ac:dyDescent="0.35">
      <c r="A424" s="290"/>
      <c r="B424" s="102" t="s">
        <v>2052</v>
      </c>
      <c r="C424" s="444" t="e">
        <v>#N/A</v>
      </c>
      <c r="D424" s="103" t="s">
        <v>901</v>
      </c>
      <c r="E424" s="103"/>
      <c r="F424" s="103"/>
      <c r="G424" s="103" t="s">
        <v>119</v>
      </c>
      <c r="H424" s="427">
        <v>300</v>
      </c>
      <c r="I424" s="103"/>
      <c r="J424" s="116" t="s">
        <v>1112</v>
      </c>
      <c r="K424" s="104"/>
      <c r="L424" s="415">
        <v>104.983</v>
      </c>
      <c r="M424" s="138"/>
      <c r="N424" s="139">
        <f t="shared" si="118"/>
        <v>0</v>
      </c>
      <c r="O424" s="140">
        <f t="shared" si="119"/>
        <v>761.42718187341757</v>
      </c>
      <c r="P424" s="337">
        <f t="shared" si="120"/>
        <v>79936.909834617007</v>
      </c>
      <c r="Q424" s="109">
        <v>1</v>
      </c>
      <c r="R424" s="143">
        <f t="shared" si="121"/>
        <v>79936.909834617007</v>
      </c>
      <c r="S424" s="111">
        <v>0.13</v>
      </c>
      <c r="T424" s="139">
        <f t="shared" si="122"/>
        <v>90328.708113117216</v>
      </c>
      <c r="U424" s="113"/>
      <c r="V424" s="147">
        <f t="shared" si="123"/>
        <v>90328.708113117216</v>
      </c>
      <c r="W424" s="413"/>
      <c r="X424" s="412" t="s">
        <v>115</v>
      </c>
      <c r="Y424" s="116"/>
      <c r="Z424" s="116"/>
      <c r="AA424" s="116"/>
      <c r="AB424" s="116"/>
      <c r="AC424" s="117"/>
      <c r="AD424" s="296"/>
      <c r="AE424" s="124">
        <f t="shared" ca="1" si="106"/>
        <v>5850.3942245947292</v>
      </c>
      <c r="AF424" s="125" t="str">
        <f t="shared" si="107"/>
        <v/>
      </c>
      <c r="AG424" s="125" t="str">
        <f t="shared" si="108"/>
        <v/>
      </c>
      <c r="AH424" s="125" t="str">
        <f t="shared" si="109"/>
        <v/>
      </c>
      <c r="AI424" s="125" t="str">
        <f t="shared" si="124"/>
        <v/>
      </c>
      <c r="AJ424" s="126" t="str">
        <f t="shared" si="124"/>
        <v/>
      </c>
      <c r="AK424" s="342">
        <f t="shared" ca="1" si="105"/>
        <v>5850.3942245947292</v>
      </c>
      <c r="AL424" s="290"/>
      <c r="AM424" s="124">
        <f t="shared" ca="1" si="111"/>
        <v>90328.708113117216</v>
      </c>
      <c r="AN424" s="125" t="str">
        <f t="shared" si="112"/>
        <v/>
      </c>
      <c r="AO424" s="125" t="str">
        <f t="shared" si="113"/>
        <v/>
      </c>
      <c r="AP424" s="125" t="str">
        <f t="shared" si="125"/>
        <v/>
      </c>
      <c r="AQ424" s="125" t="str">
        <f t="shared" si="114"/>
        <v/>
      </c>
      <c r="AR424" s="126" t="str">
        <f t="shared" si="115"/>
        <v/>
      </c>
      <c r="AS424" s="131">
        <f t="shared" ca="1" si="116"/>
        <v>90328.708113117216</v>
      </c>
      <c r="AT424" s="290"/>
    </row>
    <row r="425" spans="1:46" x14ac:dyDescent="0.35">
      <c r="A425" s="290"/>
      <c r="B425" s="102" t="s">
        <v>2053</v>
      </c>
      <c r="C425" s="444" t="e">
        <v>#N/A</v>
      </c>
      <c r="D425" s="103" t="s">
        <v>901</v>
      </c>
      <c r="E425" s="103"/>
      <c r="F425" s="103"/>
      <c r="G425" s="103" t="s">
        <v>119</v>
      </c>
      <c r="H425" s="427">
        <v>300</v>
      </c>
      <c r="I425" s="103"/>
      <c r="J425" s="116" t="s">
        <v>1112</v>
      </c>
      <c r="K425" s="104"/>
      <c r="L425" s="415">
        <v>60.648299999999999</v>
      </c>
      <c r="M425" s="138"/>
      <c r="N425" s="139">
        <f t="shared" si="118"/>
        <v>0</v>
      </c>
      <c r="O425" s="140">
        <f t="shared" si="119"/>
        <v>761.42718187341757</v>
      </c>
      <c r="P425" s="337">
        <f t="shared" si="120"/>
        <v>46179.264154413591</v>
      </c>
      <c r="Q425" s="109">
        <v>1</v>
      </c>
      <c r="R425" s="143">
        <f t="shared" si="121"/>
        <v>46179.264154413591</v>
      </c>
      <c r="S425" s="111">
        <v>0.13</v>
      </c>
      <c r="T425" s="139">
        <f t="shared" si="122"/>
        <v>52182.56849448735</v>
      </c>
      <c r="U425" s="113"/>
      <c r="V425" s="147">
        <f t="shared" si="123"/>
        <v>52182.56849448735</v>
      </c>
      <c r="W425" s="413"/>
      <c r="X425" s="412" t="s">
        <v>115</v>
      </c>
      <c r="Y425" s="116"/>
      <c r="Z425" s="116"/>
      <c r="AA425" s="116"/>
      <c r="AB425" s="116"/>
      <c r="AC425" s="117"/>
      <c r="AD425" s="296"/>
      <c r="AE425" s="124">
        <f t="shared" ca="1" si="106"/>
        <v>5850.3942245947292</v>
      </c>
      <c r="AF425" s="125" t="str">
        <f t="shared" si="107"/>
        <v/>
      </c>
      <c r="AG425" s="125" t="str">
        <f t="shared" si="108"/>
        <v/>
      </c>
      <c r="AH425" s="125" t="str">
        <f t="shared" si="109"/>
        <v/>
      </c>
      <c r="AI425" s="125" t="str">
        <f t="shared" si="124"/>
        <v/>
      </c>
      <c r="AJ425" s="126" t="str">
        <f t="shared" si="124"/>
        <v/>
      </c>
      <c r="AK425" s="342">
        <f t="shared" ca="1" si="105"/>
        <v>5850.3942245947292</v>
      </c>
      <c r="AL425" s="290"/>
      <c r="AM425" s="124">
        <f t="shared" ca="1" si="111"/>
        <v>52182.56849448735</v>
      </c>
      <c r="AN425" s="125" t="str">
        <f t="shared" si="112"/>
        <v/>
      </c>
      <c r="AO425" s="125" t="str">
        <f t="shared" si="113"/>
        <v/>
      </c>
      <c r="AP425" s="125" t="str">
        <f t="shared" si="125"/>
        <v/>
      </c>
      <c r="AQ425" s="125" t="str">
        <f t="shared" si="114"/>
        <v/>
      </c>
      <c r="AR425" s="126" t="str">
        <f t="shared" si="115"/>
        <v/>
      </c>
      <c r="AS425" s="131">
        <f t="shared" ca="1" si="116"/>
        <v>52182.56849448735</v>
      </c>
      <c r="AT425" s="290"/>
    </row>
    <row r="426" spans="1:46" x14ac:dyDescent="0.35">
      <c r="A426" s="290"/>
      <c r="B426" s="102" t="s">
        <v>2054</v>
      </c>
      <c r="C426" s="444" t="e">
        <v>#N/A</v>
      </c>
      <c r="D426" s="103" t="s">
        <v>901</v>
      </c>
      <c r="E426" s="103"/>
      <c r="F426" s="103"/>
      <c r="G426" s="103" t="s">
        <v>119</v>
      </c>
      <c r="H426" s="427">
        <v>300</v>
      </c>
      <c r="I426" s="103"/>
      <c r="J426" s="116" t="s">
        <v>1112</v>
      </c>
      <c r="K426" s="104"/>
      <c r="L426" s="415">
        <v>59.674900000000001</v>
      </c>
      <c r="M426" s="138"/>
      <c r="N426" s="139">
        <f t="shared" si="118"/>
        <v>0</v>
      </c>
      <c r="O426" s="140">
        <f t="shared" si="119"/>
        <v>761.42718187341757</v>
      </c>
      <c r="P426" s="337">
        <f t="shared" si="120"/>
        <v>45438.09093557801</v>
      </c>
      <c r="Q426" s="109">
        <v>1</v>
      </c>
      <c r="R426" s="143">
        <f t="shared" si="121"/>
        <v>45438.09093557801</v>
      </c>
      <c r="S426" s="111">
        <v>0.13</v>
      </c>
      <c r="T426" s="139">
        <f t="shared" si="122"/>
        <v>51345.042757203148</v>
      </c>
      <c r="U426" s="113"/>
      <c r="V426" s="147">
        <f t="shared" si="123"/>
        <v>51345.042757203148</v>
      </c>
      <c r="W426" s="413"/>
      <c r="X426" s="412" t="s">
        <v>115</v>
      </c>
      <c r="Y426" s="116"/>
      <c r="Z426" s="116"/>
      <c r="AA426" s="116"/>
      <c r="AB426" s="116"/>
      <c r="AC426" s="117"/>
      <c r="AD426" s="296"/>
      <c r="AE426" s="124">
        <f t="shared" ca="1" si="106"/>
        <v>5850.3942245947292</v>
      </c>
      <c r="AF426" s="125" t="str">
        <f t="shared" si="107"/>
        <v/>
      </c>
      <c r="AG426" s="125" t="str">
        <f t="shared" si="108"/>
        <v/>
      </c>
      <c r="AH426" s="125" t="str">
        <f t="shared" si="109"/>
        <v/>
      </c>
      <c r="AI426" s="125" t="str">
        <f t="shared" si="124"/>
        <v/>
      </c>
      <c r="AJ426" s="126" t="str">
        <f t="shared" si="124"/>
        <v/>
      </c>
      <c r="AK426" s="342">
        <f t="shared" ca="1" si="105"/>
        <v>5850.3942245947292</v>
      </c>
      <c r="AL426" s="290"/>
      <c r="AM426" s="124">
        <f t="shared" ca="1" si="111"/>
        <v>51345.042757203148</v>
      </c>
      <c r="AN426" s="125" t="str">
        <f t="shared" si="112"/>
        <v/>
      </c>
      <c r="AO426" s="125" t="str">
        <f t="shared" si="113"/>
        <v/>
      </c>
      <c r="AP426" s="125" t="str">
        <f t="shared" si="125"/>
        <v/>
      </c>
      <c r="AQ426" s="125" t="str">
        <f t="shared" si="114"/>
        <v/>
      </c>
      <c r="AR426" s="126" t="str">
        <f t="shared" si="115"/>
        <v/>
      </c>
      <c r="AS426" s="131">
        <f t="shared" ca="1" si="116"/>
        <v>51345.042757203148</v>
      </c>
      <c r="AT426" s="290"/>
    </row>
    <row r="427" spans="1:46" x14ac:dyDescent="0.35">
      <c r="A427" s="290"/>
      <c r="B427" s="102" t="s">
        <v>2055</v>
      </c>
      <c r="C427" s="444" t="e">
        <v>#N/A</v>
      </c>
      <c r="D427" s="103" t="s">
        <v>901</v>
      </c>
      <c r="E427" s="103"/>
      <c r="F427" s="103"/>
      <c r="G427" s="103" t="s">
        <v>734</v>
      </c>
      <c r="H427" s="427">
        <v>150</v>
      </c>
      <c r="I427" s="103"/>
      <c r="J427" s="116" t="s">
        <v>1119</v>
      </c>
      <c r="K427" s="104"/>
      <c r="L427" s="415">
        <v>89.973100000000002</v>
      </c>
      <c r="M427" s="138"/>
      <c r="N427" s="139">
        <f t="shared" si="118"/>
        <v>0</v>
      </c>
      <c r="O427" s="140">
        <f t="shared" si="119"/>
        <v>424.48495422784811</v>
      </c>
      <c r="P427" s="337">
        <f t="shared" si="120"/>
        <v>38192.227235237602</v>
      </c>
      <c r="Q427" s="109">
        <v>1</v>
      </c>
      <c r="R427" s="143">
        <f t="shared" si="121"/>
        <v>38192.227235237602</v>
      </c>
      <c r="S427" s="111">
        <v>0.13</v>
      </c>
      <c r="T427" s="139">
        <f t="shared" si="122"/>
        <v>43157.216775818488</v>
      </c>
      <c r="U427" s="113"/>
      <c r="V427" s="147">
        <f t="shared" si="123"/>
        <v>43157.216775818488</v>
      </c>
      <c r="W427" s="413"/>
      <c r="X427" s="412"/>
      <c r="Y427" s="116" t="s">
        <v>115</v>
      </c>
      <c r="Z427" s="116"/>
      <c r="AA427" s="116"/>
      <c r="AB427" s="116"/>
      <c r="AC427" s="117"/>
      <c r="AD427" s="296"/>
      <c r="AE427" s="124" t="str">
        <f t="shared" si="106"/>
        <v/>
      </c>
      <c r="AF427" s="125">
        <f t="shared" ca="1" si="107"/>
        <v>16150.853740115352</v>
      </c>
      <c r="AG427" s="125" t="str">
        <f t="shared" si="108"/>
        <v/>
      </c>
      <c r="AH427" s="125" t="str">
        <f t="shared" si="109"/>
        <v/>
      </c>
      <c r="AI427" s="125" t="str">
        <f t="shared" si="124"/>
        <v/>
      </c>
      <c r="AJ427" s="126" t="str">
        <f t="shared" si="124"/>
        <v/>
      </c>
      <c r="AK427" s="342">
        <f t="shared" ca="1" si="105"/>
        <v>16150.853740115352</v>
      </c>
      <c r="AL427" s="290"/>
      <c r="AM427" s="124" t="str">
        <f t="shared" si="111"/>
        <v/>
      </c>
      <c r="AN427" s="125">
        <f t="shared" ca="1" si="112"/>
        <v>43157.216775818488</v>
      </c>
      <c r="AO427" s="125" t="str">
        <f t="shared" si="113"/>
        <v/>
      </c>
      <c r="AP427" s="125" t="str">
        <f t="shared" si="125"/>
        <v/>
      </c>
      <c r="AQ427" s="125" t="str">
        <f t="shared" si="114"/>
        <v/>
      </c>
      <c r="AR427" s="126" t="str">
        <f t="shared" si="115"/>
        <v/>
      </c>
      <c r="AS427" s="131">
        <f t="shared" ca="1" si="116"/>
        <v>43157.216775818488</v>
      </c>
      <c r="AT427" s="290"/>
    </row>
    <row r="428" spans="1:46" x14ac:dyDescent="0.35">
      <c r="A428" s="290"/>
      <c r="B428" s="102" t="s">
        <v>2056</v>
      </c>
      <c r="C428" s="444" t="e">
        <v>#N/A</v>
      </c>
      <c r="D428" s="103" t="s">
        <v>901</v>
      </c>
      <c r="E428" s="103"/>
      <c r="F428" s="103"/>
      <c r="G428" s="103" t="s">
        <v>734</v>
      </c>
      <c r="H428" s="427">
        <v>150</v>
      </c>
      <c r="I428" s="103"/>
      <c r="J428" s="116" t="s">
        <v>1119</v>
      </c>
      <c r="K428" s="104"/>
      <c r="L428" s="415">
        <v>75.701300000000003</v>
      </c>
      <c r="M428" s="138"/>
      <c r="N428" s="139">
        <f t="shared" si="118"/>
        <v>0</v>
      </c>
      <c r="O428" s="140">
        <f t="shared" si="119"/>
        <v>424.48495422784811</v>
      </c>
      <c r="P428" s="337">
        <f t="shared" si="120"/>
        <v>32134.062865488599</v>
      </c>
      <c r="Q428" s="109">
        <v>1</v>
      </c>
      <c r="R428" s="143">
        <f t="shared" si="121"/>
        <v>32134.062865488599</v>
      </c>
      <c r="S428" s="111">
        <v>0.13</v>
      </c>
      <c r="T428" s="139">
        <f t="shared" si="122"/>
        <v>36311.49103800211</v>
      </c>
      <c r="U428" s="113"/>
      <c r="V428" s="147">
        <f t="shared" si="123"/>
        <v>36311.49103800211</v>
      </c>
      <c r="W428" s="413"/>
      <c r="X428" s="412"/>
      <c r="Y428" s="116" t="s">
        <v>115</v>
      </c>
      <c r="Z428" s="116"/>
      <c r="AA428" s="116"/>
      <c r="AB428" s="116"/>
      <c r="AC428" s="117"/>
      <c r="AD428" s="296"/>
      <c r="AE428" s="124" t="str">
        <f t="shared" si="106"/>
        <v/>
      </c>
      <c r="AF428" s="125">
        <f t="shared" ca="1" si="107"/>
        <v>16150.853740115352</v>
      </c>
      <c r="AG428" s="125" t="str">
        <f t="shared" si="108"/>
        <v/>
      </c>
      <c r="AH428" s="125" t="str">
        <f t="shared" si="109"/>
        <v/>
      </c>
      <c r="AI428" s="125" t="str">
        <f t="shared" si="124"/>
        <v/>
      </c>
      <c r="AJ428" s="126" t="str">
        <f t="shared" si="124"/>
        <v/>
      </c>
      <c r="AK428" s="342">
        <f t="shared" ca="1" si="105"/>
        <v>16150.853740115352</v>
      </c>
      <c r="AL428" s="290"/>
      <c r="AM428" s="124" t="str">
        <f t="shared" si="111"/>
        <v/>
      </c>
      <c r="AN428" s="125">
        <f t="shared" ca="1" si="112"/>
        <v>36311.49103800211</v>
      </c>
      <c r="AO428" s="125" t="str">
        <f t="shared" si="113"/>
        <v/>
      </c>
      <c r="AP428" s="125" t="str">
        <f t="shared" si="125"/>
        <v/>
      </c>
      <c r="AQ428" s="125" t="str">
        <f t="shared" si="114"/>
        <v/>
      </c>
      <c r="AR428" s="126" t="str">
        <f t="shared" si="115"/>
        <v/>
      </c>
      <c r="AS428" s="131">
        <f t="shared" ca="1" si="116"/>
        <v>36311.49103800211</v>
      </c>
      <c r="AT428" s="290"/>
    </row>
    <row r="429" spans="1:46" x14ac:dyDescent="0.35">
      <c r="A429" s="290"/>
      <c r="B429" s="102" t="s">
        <v>2057</v>
      </c>
      <c r="C429" s="444" t="e">
        <v>#N/A</v>
      </c>
      <c r="D429" s="103" t="s">
        <v>901</v>
      </c>
      <c r="E429" s="103"/>
      <c r="F429" s="103"/>
      <c r="G429" s="103" t="s">
        <v>734</v>
      </c>
      <c r="H429" s="427">
        <v>150</v>
      </c>
      <c r="I429" s="103"/>
      <c r="J429" s="116" t="s">
        <v>1119</v>
      </c>
      <c r="K429" s="104"/>
      <c r="L429" s="415">
        <v>88.003699999999995</v>
      </c>
      <c r="M429" s="138"/>
      <c r="N429" s="139">
        <f t="shared" si="118"/>
        <v>0</v>
      </c>
      <c r="O429" s="140">
        <f t="shared" si="119"/>
        <v>424.48495422784811</v>
      </c>
      <c r="P429" s="337">
        <f t="shared" si="120"/>
        <v>37356.246566381276</v>
      </c>
      <c r="Q429" s="109">
        <v>1</v>
      </c>
      <c r="R429" s="143">
        <f t="shared" si="121"/>
        <v>37356.246566381276</v>
      </c>
      <c r="S429" s="111">
        <v>0.13</v>
      </c>
      <c r="T429" s="139">
        <f t="shared" si="122"/>
        <v>42212.558620010837</v>
      </c>
      <c r="U429" s="113"/>
      <c r="V429" s="147">
        <f t="shared" si="123"/>
        <v>42212.558620010837</v>
      </c>
      <c r="W429" s="413"/>
      <c r="X429" s="412"/>
      <c r="Y429" s="116" t="s">
        <v>115</v>
      </c>
      <c r="Z429" s="116"/>
      <c r="AA429" s="116"/>
      <c r="AB429" s="116"/>
      <c r="AC429" s="117"/>
      <c r="AD429" s="296"/>
      <c r="AE429" s="124" t="str">
        <f t="shared" si="106"/>
        <v/>
      </c>
      <c r="AF429" s="125">
        <f t="shared" ca="1" si="107"/>
        <v>16150.853740115352</v>
      </c>
      <c r="AG429" s="125" t="str">
        <f t="shared" si="108"/>
        <v/>
      </c>
      <c r="AH429" s="125" t="str">
        <f t="shared" si="109"/>
        <v/>
      </c>
      <c r="AI429" s="125" t="str">
        <f t="shared" si="124"/>
        <v/>
      </c>
      <c r="AJ429" s="126" t="str">
        <f t="shared" si="124"/>
        <v/>
      </c>
      <c r="AK429" s="342">
        <f t="shared" ca="1" si="105"/>
        <v>16150.853740115352</v>
      </c>
      <c r="AL429" s="290"/>
      <c r="AM429" s="124" t="str">
        <f t="shared" si="111"/>
        <v/>
      </c>
      <c r="AN429" s="125">
        <f t="shared" ca="1" si="112"/>
        <v>42212.558620010837</v>
      </c>
      <c r="AO429" s="125" t="str">
        <f t="shared" si="113"/>
        <v/>
      </c>
      <c r="AP429" s="125" t="str">
        <f t="shared" si="125"/>
        <v/>
      </c>
      <c r="AQ429" s="125" t="str">
        <f t="shared" si="114"/>
        <v/>
      </c>
      <c r="AR429" s="126" t="str">
        <f t="shared" si="115"/>
        <v/>
      </c>
      <c r="AS429" s="131">
        <f t="shared" ca="1" si="116"/>
        <v>42212.558620010837</v>
      </c>
      <c r="AT429" s="290"/>
    </row>
    <row r="430" spans="1:46" x14ac:dyDescent="0.35">
      <c r="A430" s="290"/>
      <c r="B430" s="102" t="s">
        <v>2058</v>
      </c>
      <c r="C430" s="444" t="e">
        <v>#N/A</v>
      </c>
      <c r="D430" s="103" t="s">
        <v>901</v>
      </c>
      <c r="E430" s="103"/>
      <c r="F430" s="103"/>
      <c r="G430" s="103" t="s">
        <v>734</v>
      </c>
      <c r="H430" s="427">
        <v>150</v>
      </c>
      <c r="I430" s="103"/>
      <c r="J430" s="116" t="s">
        <v>1119</v>
      </c>
      <c r="K430" s="104"/>
      <c r="L430" s="415">
        <v>87.346000000000004</v>
      </c>
      <c r="M430" s="138"/>
      <c r="N430" s="139">
        <f t="shared" si="118"/>
        <v>0</v>
      </c>
      <c r="O430" s="140">
        <f t="shared" si="119"/>
        <v>424.48495422784811</v>
      </c>
      <c r="P430" s="337">
        <f t="shared" si="120"/>
        <v>37077.062811985619</v>
      </c>
      <c r="Q430" s="109">
        <v>1</v>
      </c>
      <c r="R430" s="143">
        <f t="shared" si="121"/>
        <v>37077.062811985619</v>
      </c>
      <c r="S430" s="111">
        <v>0.13</v>
      </c>
      <c r="T430" s="139">
        <f t="shared" si="122"/>
        <v>41897.080977543745</v>
      </c>
      <c r="U430" s="113"/>
      <c r="V430" s="147">
        <f t="shared" si="123"/>
        <v>41897.080977543745</v>
      </c>
      <c r="W430" s="413"/>
      <c r="X430" s="412"/>
      <c r="Y430" s="116" t="s">
        <v>115</v>
      </c>
      <c r="Z430" s="116"/>
      <c r="AA430" s="116"/>
      <c r="AB430" s="116"/>
      <c r="AC430" s="117"/>
      <c r="AD430" s="296"/>
      <c r="AE430" s="124" t="str">
        <f t="shared" si="106"/>
        <v/>
      </c>
      <c r="AF430" s="125">
        <f t="shared" ca="1" si="107"/>
        <v>16150.853740115352</v>
      </c>
      <c r="AG430" s="125" t="str">
        <f t="shared" si="108"/>
        <v/>
      </c>
      <c r="AH430" s="125" t="str">
        <f t="shared" si="109"/>
        <v/>
      </c>
      <c r="AI430" s="125" t="str">
        <f t="shared" si="124"/>
        <v/>
      </c>
      <c r="AJ430" s="126" t="str">
        <f t="shared" si="124"/>
        <v/>
      </c>
      <c r="AK430" s="342">
        <f t="shared" ca="1" si="105"/>
        <v>16150.853740115352</v>
      </c>
      <c r="AL430" s="290"/>
      <c r="AM430" s="124" t="str">
        <f t="shared" si="111"/>
        <v/>
      </c>
      <c r="AN430" s="125">
        <f t="shared" ca="1" si="112"/>
        <v>41897.080977543745</v>
      </c>
      <c r="AO430" s="125" t="str">
        <f t="shared" si="113"/>
        <v/>
      </c>
      <c r="AP430" s="125" t="str">
        <f t="shared" si="125"/>
        <v/>
      </c>
      <c r="AQ430" s="125" t="str">
        <f t="shared" si="114"/>
        <v/>
      </c>
      <c r="AR430" s="126" t="str">
        <f t="shared" si="115"/>
        <v/>
      </c>
      <c r="AS430" s="131">
        <f t="shared" ca="1" si="116"/>
        <v>41897.080977543745</v>
      </c>
      <c r="AT430" s="290"/>
    </row>
    <row r="431" spans="1:46" x14ac:dyDescent="0.35">
      <c r="A431" s="290"/>
      <c r="B431" s="102" t="s">
        <v>2059</v>
      </c>
      <c r="C431" s="444" t="e">
        <v>#N/A</v>
      </c>
      <c r="D431" s="103" t="s">
        <v>901</v>
      </c>
      <c r="E431" s="103"/>
      <c r="F431" s="103"/>
      <c r="G431" s="103" t="s">
        <v>734</v>
      </c>
      <c r="H431" s="427">
        <v>150</v>
      </c>
      <c r="I431" s="103"/>
      <c r="J431" s="116" t="s">
        <v>1119</v>
      </c>
      <c r="K431" s="104"/>
      <c r="L431" s="415">
        <v>88.087800000000001</v>
      </c>
      <c r="M431" s="138"/>
      <c r="N431" s="139">
        <f t="shared" si="118"/>
        <v>0</v>
      </c>
      <c r="O431" s="140">
        <f t="shared" si="119"/>
        <v>424.48495422784811</v>
      </c>
      <c r="P431" s="337">
        <f t="shared" si="120"/>
        <v>37391.945751031839</v>
      </c>
      <c r="Q431" s="109">
        <v>1</v>
      </c>
      <c r="R431" s="143">
        <f t="shared" si="121"/>
        <v>37391.945751031839</v>
      </c>
      <c r="S431" s="111">
        <v>0.13</v>
      </c>
      <c r="T431" s="139">
        <f t="shared" si="122"/>
        <v>42252.898698665973</v>
      </c>
      <c r="U431" s="113"/>
      <c r="V431" s="147">
        <f t="shared" si="123"/>
        <v>42252.898698665973</v>
      </c>
      <c r="W431" s="413"/>
      <c r="X431" s="412"/>
      <c r="Y431" s="116" t="s">
        <v>115</v>
      </c>
      <c r="Z431" s="116"/>
      <c r="AA431" s="116"/>
      <c r="AB431" s="116"/>
      <c r="AC431" s="117"/>
      <c r="AD431" s="296"/>
      <c r="AE431" s="124" t="str">
        <f t="shared" si="106"/>
        <v/>
      </c>
      <c r="AF431" s="125">
        <f t="shared" ca="1" si="107"/>
        <v>16150.853740115352</v>
      </c>
      <c r="AG431" s="125" t="str">
        <f t="shared" si="108"/>
        <v/>
      </c>
      <c r="AH431" s="125" t="str">
        <f t="shared" si="109"/>
        <v/>
      </c>
      <c r="AI431" s="125" t="str">
        <f t="shared" si="124"/>
        <v/>
      </c>
      <c r="AJ431" s="126" t="str">
        <f t="shared" si="124"/>
        <v/>
      </c>
      <c r="AK431" s="342">
        <f t="shared" ca="1" si="105"/>
        <v>16150.853740115352</v>
      </c>
      <c r="AL431" s="290"/>
      <c r="AM431" s="124" t="str">
        <f t="shared" si="111"/>
        <v/>
      </c>
      <c r="AN431" s="125">
        <f t="shared" ca="1" si="112"/>
        <v>42252.898698665973</v>
      </c>
      <c r="AO431" s="125" t="str">
        <f t="shared" si="113"/>
        <v/>
      </c>
      <c r="AP431" s="125" t="str">
        <f t="shared" si="125"/>
        <v/>
      </c>
      <c r="AQ431" s="125" t="str">
        <f t="shared" si="114"/>
        <v/>
      </c>
      <c r="AR431" s="126" t="str">
        <f t="shared" si="115"/>
        <v/>
      </c>
      <c r="AS431" s="131">
        <f t="shared" ca="1" si="116"/>
        <v>42252.898698665973</v>
      </c>
      <c r="AT431" s="290"/>
    </row>
    <row r="432" spans="1:46" x14ac:dyDescent="0.35">
      <c r="A432" s="290"/>
      <c r="B432" s="102" t="s">
        <v>2060</v>
      </c>
      <c r="C432" s="444" t="e">
        <v>#N/A</v>
      </c>
      <c r="D432" s="103" t="s">
        <v>901</v>
      </c>
      <c r="E432" s="103"/>
      <c r="F432" s="103"/>
      <c r="G432" s="103" t="s">
        <v>734</v>
      </c>
      <c r="H432" s="427">
        <v>150</v>
      </c>
      <c r="I432" s="103"/>
      <c r="J432" s="116" t="s">
        <v>1119</v>
      </c>
      <c r="K432" s="104"/>
      <c r="L432" s="415">
        <v>41.829599999999999</v>
      </c>
      <c r="M432" s="138"/>
      <c r="N432" s="139">
        <f t="shared" si="118"/>
        <v>0</v>
      </c>
      <c r="O432" s="140">
        <f t="shared" si="119"/>
        <v>424.48495422784811</v>
      </c>
      <c r="P432" s="337">
        <f t="shared" si="120"/>
        <v>17756.035841369194</v>
      </c>
      <c r="Q432" s="109">
        <v>1</v>
      </c>
      <c r="R432" s="143">
        <f t="shared" si="121"/>
        <v>17756.035841369194</v>
      </c>
      <c r="S432" s="111">
        <v>0.13</v>
      </c>
      <c r="T432" s="139">
        <f t="shared" si="122"/>
        <v>20064.320500747188</v>
      </c>
      <c r="U432" s="113"/>
      <c r="V432" s="147">
        <f t="shared" si="123"/>
        <v>20064.320500747188</v>
      </c>
      <c r="W432" s="413"/>
      <c r="X432" s="412"/>
      <c r="Y432" s="116" t="s">
        <v>115</v>
      </c>
      <c r="Z432" s="116"/>
      <c r="AA432" s="116"/>
      <c r="AB432" s="116"/>
      <c r="AC432" s="117"/>
      <c r="AD432" s="296"/>
      <c r="AE432" s="124" t="str">
        <f t="shared" si="106"/>
        <v/>
      </c>
      <c r="AF432" s="125">
        <f t="shared" ca="1" si="107"/>
        <v>16150.853740115352</v>
      </c>
      <c r="AG432" s="125" t="str">
        <f t="shared" si="108"/>
        <v/>
      </c>
      <c r="AH432" s="125" t="str">
        <f t="shared" si="109"/>
        <v/>
      </c>
      <c r="AI432" s="125" t="str">
        <f t="shared" si="124"/>
        <v/>
      </c>
      <c r="AJ432" s="126" t="str">
        <f t="shared" si="124"/>
        <v/>
      </c>
      <c r="AK432" s="342">
        <f t="shared" ca="1" si="105"/>
        <v>16150.853740115352</v>
      </c>
      <c r="AL432" s="290"/>
      <c r="AM432" s="124" t="str">
        <f t="shared" si="111"/>
        <v/>
      </c>
      <c r="AN432" s="125">
        <f t="shared" ca="1" si="112"/>
        <v>20064.320500747188</v>
      </c>
      <c r="AO432" s="125" t="str">
        <f t="shared" si="113"/>
        <v/>
      </c>
      <c r="AP432" s="125" t="str">
        <f t="shared" si="125"/>
        <v/>
      </c>
      <c r="AQ432" s="125" t="str">
        <f t="shared" si="114"/>
        <v/>
      </c>
      <c r="AR432" s="126" t="str">
        <f t="shared" si="115"/>
        <v/>
      </c>
      <c r="AS432" s="131">
        <f t="shared" ca="1" si="116"/>
        <v>20064.320500747188</v>
      </c>
      <c r="AT432" s="290"/>
    </row>
    <row r="433" spans="1:46" x14ac:dyDescent="0.35">
      <c r="A433" s="290"/>
      <c r="B433" s="102" t="s">
        <v>2061</v>
      </c>
      <c r="C433" s="444" t="e">
        <v>#N/A</v>
      </c>
      <c r="D433" s="103" t="s">
        <v>901</v>
      </c>
      <c r="E433" s="103"/>
      <c r="F433" s="103"/>
      <c r="G433" s="103" t="s">
        <v>734</v>
      </c>
      <c r="H433" s="427">
        <v>150</v>
      </c>
      <c r="I433" s="103"/>
      <c r="J433" s="116" t="s">
        <v>1119</v>
      </c>
      <c r="K433" s="104"/>
      <c r="L433" s="415">
        <v>69.049800000000005</v>
      </c>
      <c r="M433" s="138"/>
      <c r="N433" s="139">
        <f t="shared" si="118"/>
        <v>0</v>
      </c>
      <c r="O433" s="140">
        <f t="shared" si="119"/>
        <v>424.48495422784811</v>
      </c>
      <c r="P433" s="337">
        <f t="shared" si="120"/>
        <v>29310.601192442067</v>
      </c>
      <c r="Q433" s="109">
        <v>1</v>
      </c>
      <c r="R433" s="143">
        <f t="shared" si="121"/>
        <v>29310.601192442067</v>
      </c>
      <c r="S433" s="111">
        <v>0.13</v>
      </c>
      <c r="T433" s="139">
        <f t="shared" si="122"/>
        <v>33120.979347459535</v>
      </c>
      <c r="U433" s="113"/>
      <c r="V433" s="147">
        <f t="shared" si="123"/>
        <v>33120.979347459535</v>
      </c>
      <c r="W433" s="413"/>
      <c r="X433" s="412"/>
      <c r="Y433" s="116" t="s">
        <v>115</v>
      </c>
      <c r="Z433" s="116"/>
      <c r="AA433" s="116"/>
      <c r="AB433" s="116"/>
      <c r="AC433" s="117"/>
      <c r="AD433" s="296"/>
      <c r="AE433" s="124" t="str">
        <f t="shared" si="106"/>
        <v/>
      </c>
      <c r="AF433" s="125">
        <f t="shared" ca="1" si="107"/>
        <v>16150.853740115352</v>
      </c>
      <c r="AG433" s="125" t="str">
        <f t="shared" si="108"/>
        <v/>
      </c>
      <c r="AH433" s="125" t="str">
        <f t="shared" si="109"/>
        <v/>
      </c>
      <c r="AI433" s="125" t="str">
        <f t="shared" si="124"/>
        <v/>
      </c>
      <c r="AJ433" s="126" t="str">
        <f t="shared" si="124"/>
        <v/>
      </c>
      <c r="AK433" s="342">
        <f t="shared" ca="1" si="105"/>
        <v>16150.853740115352</v>
      </c>
      <c r="AL433" s="290"/>
      <c r="AM433" s="124" t="str">
        <f t="shared" si="111"/>
        <v/>
      </c>
      <c r="AN433" s="125">
        <f t="shared" ca="1" si="112"/>
        <v>33120.979347459535</v>
      </c>
      <c r="AO433" s="125" t="str">
        <f t="shared" si="113"/>
        <v/>
      </c>
      <c r="AP433" s="125" t="str">
        <f t="shared" si="125"/>
        <v/>
      </c>
      <c r="AQ433" s="125" t="str">
        <f t="shared" si="114"/>
        <v/>
      </c>
      <c r="AR433" s="126" t="str">
        <f t="shared" si="115"/>
        <v/>
      </c>
      <c r="AS433" s="131">
        <f t="shared" ca="1" si="116"/>
        <v>33120.979347459535</v>
      </c>
      <c r="AT433" s="290"/>
    </row>
    <row r="434" spans="1:46" x14ac:dyDescent="0.35">
      <c r="A434" s="290"/>
      <c r="B434" s="102" t="s">
        <v>2062</v>
      </c>
      <c r="C434" s="444" t="e">
        <v>#N/A</v>
      </c>
      <c r="D434" s="103" t="s">
        <v>901</v>
      </c>
      <c r="E434" s="103"/>
      <c r="F434" s="103"/>
      <c r="G434" s="103" t="s">
        <v>734</v>
      </c>
      <c r="H434" s="427">
        <v>150</v>
      </c>
      <c r="I434" s="103"/>
      <c r="J434" s="116" t="s">
        <v>1119</v>
      </c>
      <c r="K434" s="104"/>
      <c r="L434" s="415">
        <v>54.231499999999997</v>
      </c>
      <c r="M434" s="138"/>
      <c r="N434" s="139">
        <f t="shared" si="118"/>
        <v>0</v>
      </c>
      <c r="O434" s="140">
        <f t="shared" ref="O434:O497" si="126">IFERROR(VLOOKUP(J434,UR_N2,3,FALSE),"")</f>
        <v>424.48495422784811</v>
      </c>
      <c r="P434" s="337">
        <f t="shared" si="120"/>
        <v>23020.455795207545</v>
      </c>
      <c r="Q434" s="109">
        <v>1</v>
      </c>
      <c r="R434" s="143">
        <f t="shared" si="121"/>
        <v>23020.455795207545</v>
      </c>
      <c r="S434" s="111">
        <v>0.13</v>
      </c>
      <c r="T434" s="139">
        <f t="shared" si="122"/>
        <v>26013.115048584525</v>
      </c>
      <c r="U434" s="113"/>
      <c r="V434" s="147">
        <f t="shared" si="123"/>
        <v>26013.115048584525</v>
      </c>
      <c r="W434" s="413"/>
      <c r="X434" s="412"/>
      <c r="Y434" s="116" t="s">
        <v>115</v>
      </c>
      <c r="Z434" s="116"/>
      <c r="AA434" s="116"/>
      <c r="AB434" s="116"/>
      <c r="AC434" s="117"/>
      <c r="AD434" s="296"/>
      <c r="AE434" s="124" t="str">
        <f t="shared" si="106"/>
        <v/>
      </c>
      <c r="AF434" s="125">
        <f t="shared" ca="1" si="107"/>
        <v>16150.853740115352</v>
      </c>
      <c r="AG434" s="125" t="str">
        <f t="shared" si="108"/>
        <v/>
      </c>
      <c r="AH434" s="125" t="str">
        <f t="shared" si="109"/>
        <v/>
      </c>
      <c r="AI434" s="125" t="str">
        <f t="shared" si="124"/>
        <v/>
      </c>
      <c r="AJ434" s="126" t="str">
        <f t="shared" si="124"/>
        <v/>
      </c>
      <c r="AK434" s="342">
        <f t="shared" ca="1" si="105"/>
        <v>16150.853740115352</v>
      </c>
      <c r="AL434" s="290"/>
      <c r="AM434" s="124" t="str">
        <f t="shared" si="111"/>
        <v/>
      </c>
      <c r="AN434" s="125">
        <f t="shared" ca="1" si="112"/>
        <v>26013.115048584525</v>
      </c>
      <c r="AO434" s="125" t="str">
        <f t="shared" si="113"/>
        <v/>
      </c>
      <c r="AP434" s="125" t="str">
        <f t="shared" si="125"/>
        <v/>
      </c>
      <c r="AQ434" s="125" t="str">
        <f t="shared" si="114"/>
        <v/>
      </c>
      <c r="AR434" s="126" t="str">
        <f t="shared" si="115"/>
        <v/>
      </c>
      <c r="AS434" s="131">
        <f t="shared" ca="1" si="116"/>
        <v>26013.115048584525</v>
      </c>
      <c r="AT434" s="290"/>
    </row>
    <row r="435" spans="1:46" x14ac:dyDescent="0.35">
      <c r="A435" s="290"/>
      <c r="B435" s="102" t="s">
        <v>2063</v>
      </c>
      <c r="C435" s="444" t="e">
        <v>#N/A</v>
      </c>
      <c r="D435" s="103" t="s">
        <v>901</v>
      </c>
      <c r="E435" s="103"/>
      <c r="F435" s="103"/>
      <c r="G435" s="103" t="s">
        <v>734</v>
      </c>
      <c r="H435" s="427">
        <v>150</v>
      </c>
      <c r="I435" s="103"/>
      <c r="J435" s="116" t="s">
        <v>1119</v>
      </c>
      <c r="K435" s="104"/>
      <c r="L435" s="415">
        <v>21.474599999999999</v>
      </c>
      <c r="M435" s="138"/>
      <c r="N435" s="139">
        <f t="shared" si="118"/>
        <v>0</v>
      </c>
      <c r="O435" s="140">
        <f t="shared" si="126"/>
        <v>424.48495422784811</v>
      </c>
      <c r="P435" s="337">
        <f t="shared" ref="P435:P498" si="127">O435*L435</f>
        <v>9115.6445980613462</v>
      </c>
      <c r="Q435" s="109">
        <v>1</v>
      </c>
      <c r="R435" s="143">
        <f t="shared" ref="R435:R498" si="128">P435*Q435</f>
        <v>9115.6445980613462</v>
      </c>
      <c r="S435" s="111">
        <v>0.13</v>
      </c>
      <c r="T435" s="139">
        <f t="shared" ref="T435:T498" si="129">R435*(1+S435)</f>
        <v>10300.67839580932</v>
      </c>
      <c r="U435" s="113"/>
      <c r="V435" s="147">
        <f t="shared" ref="V435:V498" si="130">(T435*(1-U435))+N435</f>
        <v>10300.67839580932</v>
      </c>
      <c r="W435" s="413"/>
      <c r="X435" s="412"/>
      <c r="Y435" s="116" t="s">
        <v>115</v>
      </c>
      <c r="Z435" s="116"/>
      <c r="AA435" s="116"/>
      <c r="AB435" s="116"/>
      <c r="AC435" s="117"/>
      <c r="AD435" s="296"/>
      <c r="AE435" s="124" t="str">
        <f t="shared" si="106"/>
        <v/>
      </c>
      <c r="AF435" s="125">
        <f t="shared" ca="1" si="107"/>
        <v>16150.853740115352</v>
      </c>
      <c r="AG435" s="125" t="str">
        <f t="shared" si="108"/>
        <v/>
      </c>
      <c r="AH435" s="125" t="str">
        <f t="shared" si="109"/>
        <v/>
      </c>
      <c r="AI435" s="125" t="str">
        <f t="shared" si="124"/>
        <v/>
      </c>
      <c r="AJ435" s="126" t="str">
        <f t="shared" si="124"/>
        <v/>
      </c>
      <c r="AK435" s="342">
        <f t="shared" ca="1" si="105"/>
        <v>16150.853740115352</v>
      </c>
      <c r="AL435" s="290"/>
      <c r="AM435" s="124" t="str">
        <f t="shared" si="111"/>
        <v/>
      </c>
      <c r="AN435" s="125">
        <f t="shared" ca="1" si="112"/>
        <v>10300.67839580932</v>
      </c>
      <c r="AO435" s="125" t="str">
        <f t="shared" si="113"/>
        <v/>
      </c>
      <c r="AP435" s="125" t="str">
        <f t="shared" si="125"/>
        <v/>
      </c>
      <c r="AQ435" s="125" t="str">
        <f t="shared" si="114"/>
        <v/>
      </c>
      <c r="AR435" s="126" t="str">
        <f t="shared" si="115"/>
        <v/>
      </c>
      <c r="AS435" s="131">
        <f t="shared" ca="1" si="116"/>
        <v>10300.67839580932</v>
      </c>
      <c r="AT435" s="290"/>
    </row>
    <row r="436" spans="1:46" x14ac:dyDescent="0.35">
      <c r="A436" s="290"/>
      <c r="B436" s="102" t="s">
        <v>2064</v>
      </c>
      <c r="C436" s="444" t="e">
        <v>#N/A</v>
      </c>
      <c r="D436" s="103" t="s">
        <v>901</v>
      </c>
      <c r="E436" s="103"/>
      <c r="F436" s="103"/>
      <c r="G436" s="103" t="s">
        <v>734</v>
      </c>
      <c r="H436" s="427">
        <v>150</v>
      </c>
      <c r="I436" s="103"/>
      <c r="J436" s="116" t="s">
        <v>1119</v>
      </c>
      <c r="K436" s="104"/>
      <c r="L436" s="415">
        <v>26.6007</v>
      </c>
      <c r="M436" s="138"/>
      <c r="N436" s="139">
        <f t="shared" si="118"/>
        <v>0</v>
      </c>
      <c r="O436" s="140">
        <f t="shared" si="126"/>
        <v>424.48495422784811</v>
      </c>
      <c r="P436" s="337">
        <f t="shared" si="127"/>
        <v>11291.59692192872</v>
      </c>
      <c r="Q436" s="109">
        <v>1</v>
      </c>
      <c r="R436" s="143">
        <f t="shared" si="128"/>
        <v>11291.59692192872</v>
      </c>
      <c r="S436" s="111">
        <v>0.13</v>
      </c>
      <c r="T436" s="139">
        <f t="shared" si="129"/>
        <v>12759.504521779452</v>
      </c>
      <c r="U436" s="113"/>
      <c r="V436" s="147">
        <f t="shared" si="130"/>
        <v>12759.504521779452</v>
      </c>
      <c r="W436" s="413"/>
      <c r="X436" s="412"/>
      <c r="Y436" s="116" t="s">
        <v>115</v>
      </c>
      <c r="Z436" s="116"/>
      <c r="AA436" s="116"/>
      <c r="AB436" s="116"/>
      <c r="AC436" s="117"/>
      <c r="AD436" s="296"/>
      <c r="AE436" s="124" t="str">
        <f t="shared" si="106"/>
        <v/>
      </c>
      <c r="AF436" s="125">
        <f t="shared" ca="1" si="107"/>
        <v>16150.853740115352</v>
      </c>
      <c r="AG436" s="125" t="str">
        <f t="shared" si="108"/>
        <v/>
      </c>
      <c r="AH436" s="125" t="str">
        <f t="shared" si="109"/>
        <v/>
      </c>
      <c r="AI436" s="125" t="str">
        <f t="shared" si="124"/>
        <v/>
      </c>
      <c r="AJ436" s="126" t="str">
        <f t="shared" si="124"/>
        <v/>
      </c>
      <c r="AK436" s="342">
        <f t="shared" ca="1" si="105"/>
        <v>16150.853740115352</v>
      </c>
      <c r="AL436" s="290"/>
      <c r="AM436" s="124" t="str">
        <f t="shared" si="111"/>
        <v/>
      </c>
      <c r="AN436" s="125">
        <f t="shared" ca="1" si="112"/>
        <v>12759.504521779452</v>
      </c>
      <c r="AO436" s="125" t="str">
        <f t="shared" si="113"/>
        <v/>
      </c>
      <c r="AP436" s="125" t="str">
        <f t="shared" si="125"/>
        <v/>
      </c>
      <c r="AQ436" s="125" t="str">
        <f t="shared" si="114"/>
        <v/>
      </c>
      <c r="AR436" s="126" t="str">
        <f t="shared" si="115"/>
        <v/>
      </c>
      <c r="AS436" s="131">
        <f t="shared" ca="1" si="116"/>
        <v>12759.504521779452</v>
      </c>
      <c r="AT436" s="290"/>
    </row>
    <row r="437" spans="1:46" x14ac:dyDescent="0.35">
      <c r="A437" s="290"/>
      <c r="B437" s="102" t="s">
        <v>2065</v>
      </c>
      <c r="C437" s="444" t="e">
        <v>#N/A</v>
      </c>
      <c r="D437" s="103" t="s">
        <v>901</v>
      </c>
      <c r="E437" s="103"/>
      <c r="F437" s="103"/>
      <c r="G437" s="103" t="s">
        <v>734</v>
      </c>
      <c r="H437" s="427">
        <v>150</v>
      </c>
      <c r="I437" s="103"/>
      <c r="J437" s="116" t="s">
        <v>1119</v>
      </c>
      <c r="K437" s="104"/>
      <c r="L437" s="415">
        <v>60.993499999999997</v>
      </c>
      <c r="M437" s="138"/>
      <c r="N437" s="139">
        <f t="shared" si="118"/>
        <v>0</v>
      </c>
      <c r="O437" s="140">
        <f t="shared" si="126"/>
        <v>424.48495422784811</v>
      </c>
      <c r="P437" s="337">
        <f t="shared" si="127"/>
        <v>25890.823055696252</v>
      </c>
      <c r="Q437" s="109">
        <v>1</v>
      </c>
      <c r="R437" s="143">
        <f t="shared" si="128"/>
        <v>25890.823055696252</v>
      </c>
      <c r="S437" s="111">
        <v>0.13</v>
      </c>
      <c r="T437" s="139">
        <f t="shared" si="129"/>
        <v>29256.630052936762</v>
      </c>
      <c r="U437" s="113"/>
      <c r="V437" s="147">
        <f t="shared" si="130"/>
        <v>29256.630052936762</v>
      </c>
      <c r="W437" s="413"/>
      <c r="X437" s="412"/>
      <c r="Y437" s="116" t="s">
        <v>115</v>
      </c>
      <c r="Z437" s="116"/>
      <c r="AA437" s="116"/>
      <c r="AB437" s="116"/>
      <c r="AC437" s="117"/>
      <c r="AD437" s="296"/>
      <c r="AE437" s="124" t="str">
        <f t="shared" si="106"/>
        <v/>
      </c>
      <c r="AF437" s="125">
        <f t="shared" ca="1" si="107"/>
        <v>16150.853740115352</v>
      </c>
      <c r="AG437" s="125" t="str">
        <f t="shared" si="108"/>
        <v/>
      </c>
      <c r="AH437" s="125" t="str">
        <f t="shared" si="109"/>
        <v/>
      </c>
      <c r="AI437" s="125" t="str">
        <f t="shared" si="124"/>
        <v/>
      </c>
      <c r="AJ437" s="126" t="str">
        <f t="shared" si="124"/>
        <v/>
      </c>
      <c r="AK437" s="342">
        <f t="shared" ca="1" si="105"/>
        <v>16150.853740115352</v>
      </c>
      <c r="AL437" s="290"/>
      <c r="AM437" s="124" t="str">
        <f t="shared" si="111"/>
        <v/>
      </c>
      <c r="AN437" s="125">
        <f t="shared" ca="1" si="112"/>
        <v>29256.630052936762</v>
      </c>
      <c r="AO437" s="125" t="str">
        <f t="shared" si="113"/>
        <v/>
      </c>
      <c r="AP437" s="125" t="str">
        <f t="shared" si="125"/>
        <v/>
      </c>
      <c r="AQ437" s="125" t="str">
        <f t="shared" si="114"/>
        <v/>
      </c>
      <c r="AR437" s="126" t="str">
        <f t="shared" si="115"/>
        <v/>
      </c>
      <c r="AS437" s="131">
        <f t="shared" ca="1" si="116"/>
        <v>29256.630052936762</v>
      </c>
      <c r="AT437" s="290"/>
    </row>
    <row r="438" spans="1:46" x14ac:dyDescent="0.35">
      <c r="A438" s="290"/>
      <c r="B438" s="102" t="s">
        <v>2066</v>
      </c>
      <c r="C438" s="444" t="e">
        <v>#N/A</v>
      </c>
      <c r="D438" s="103" t="s">
        <v>901</v>
      </c>
      <c r="E438" s="103"/>
      <c r="F438" s="103"/>
      <c r="G438" s="103" t="s">
        <v>734</v>
      </c>
      <c r="H438" s="427">
        <v>150</v>
      </c>
      <c r="I438" s="103"/>
      <c r="J438" s="116" t="s">
        <v>1119</v>
      </c>
      <c r="K438" s="104"/>
      <c r="L438" s="415">
        <v>31.91</v>
      </c>
      <c r="M438" s="138"/>
      <c r="N438" s="139">
        <f t="shared" si="118"/>
        <v>0</v>
      </c>
      <c r="O438" s="140">
        <f t="shared" si="126"/>
        <v>424.48495422784811</v>
      </c>
      <c r="P438" s="337">
        <f t="shared" si="127"/>
        <v>13545.314889410633</v>
      </c>
      <c r="Q438" s="109">
        <v>1</v>
      </c>
      <c r="R438" s="143">
        <f t="shared" si="128"/>
        <v>13545.314889410633</v>
      </c>
      <c r="S438" s="111">
        <v>0.13</v>
      </c>
      <c r="T438" s="139">
        <f t="shared" si="129"/>
        <v>15306.205825034014</v>
      </c>
      <c r="U438" s="113"/>
      <c r="V438" s="147">
        <f t="shared" si="130"/>
        <v>15306.205825034014</v>
      </c>
      <c r="W438" s="413"/>
      <c r="X438" s="412"/>
      <c r="Y438" s="116" t="s">
        <v>115</v>
      </c>
      <c r="Z438" s="116"/>
      <c r="AA438" s="116"/>
      <c r="AB438" s="116"/>
      <c r="AC438" s="117"/>
      <c r="AD438" s="296"/>
      <c r="AE438" s="124" t="str">
        <f t="shared" si="106"/>
        <v/>
      </c>
      <c r="AF438" s="125">
        <f t="shared" ca="1" si="107"/>
        <v>16150.853740115352</v>
      </c>
      <c r="AG438" s="125" t="str">
        <f t="shared" si="108"/>
        <v/>
      </c>
      <c r="AH438" s="125" t="str">
        <f t="shared" si="109"/>
        <v/>
      </c>
      <c r="AI438" s="125" t="str">
        <f t="shared" si="124"/>
        <v/>
      </c>
      <c r="AJ438" s="126" t="str">
        <f t="shared" si="124"/>
        <v/>
      </c>
      <c r="AK438" s="342">
        <f t="shared" ca="1" si="105"/>
        <v>16150.853740115352</v>
      </c>
      <c r="AL438" s="290"/>
      <c r="AM438" s="124" t="str">
        <f t="shared" si="111"/>
        <v/>
      </c>
      <c r="AN438" s="125">
        <f t="shared" ca="1" si="112"/>
        <v>15306.205825034014</v>
      </c>
      <c r="AO438" s="125" t="str">
        <f t="shared" si="113"/>
        <v/>
      </c>
      <c r="AP438" s="125" t="str">
        <f t="shared" si="125"/>
        <v/>
      </c>
      <c r="AQ438" s="125" t="str">
        <f t="shared" si="114"/>
        <v/>
      </c>
      <c r="AR438" s="126" t="str">
        <f t="shared" si="115"/>
        <v/>
      </c>
      <c r="AS438" s="131">
        <f t="shared" ca="1" si="116"/>
        <v>15306.205825034014</v>
      </c>
      <c r="AT438" s="290"/>
    </row>
    <row r="439" spans="1:46" x14ac:dyDescent="0.35">
      <c r="A439" s="290"/>
      <c r="B439" s="102" t="s">
        <v>2067</v>
      </c>
      <c r="C439" s="444" t="e">
        <v>#N/A</v>
      </c>
      <c r="D439" s="103" t="s">
        <v>901</v>
      </c>
      <c r="E439" s="103"/>
      <c r="F439" s="103"/>
      <c r="G439" s="103" t="s">
        <v>734</v>
      </c>
      <c r="H439" s="427">
        <v>150</v>
      </c>
      <c r="I439" s="103"/>
      <c r="J439" s="116" t="s">
        <v>1119</v>
      </c>
      <c r="K439" s="104"/>
      <c r="L439" s="415">
        <v>45.709499999999998</v>
      </c>
      <c r="M439" s="138"/>
      <c r="N439" s="139">
        <f t="shared" si="118"/>
        <v>0</v>
      </c>
      <c r="O439" s="140">
        <f t="shared" si="126"/>
        <v>424.48495422784811</v>
      </c>
      <c r="P439" s="337">
        <f t="shared" si="127"/>
        <v>19402.995015277822</v>
      </c>
      <c r="Q439" s="109">
        <v>1</v>
      </c>
      <c r="R439" s="143">
        <f t="shared" si="128"/>
        <v>19402.995015277822</v>
      </c>
      <c r="S439" s="111">
        <v>0.13</v>
      </c>
      <c r="T439" s="139">
        <f t="shared" si="129"/>
        <v>21925.384367263938</v>
      </c>
      <c r="U439" s="113"/>
      <c r="V439" s="147">
        <f t="shared" si="130"/>
        <v>21925.384367263938</v>
      </c>
      <c r="W439" s="413"/>
      <c r="X439" s="412"/>
      <c r="Y439" s="116" t="s">
        <v>115</v>
      </c>
      <c r="Z439" s="116"/>
      <c r="AA439" s="116"/>
      <c r="AB439" s="116"/>
      <c r="AC439" s="117"/>
      <c r="AD439" s="296"/>
      <c r="AE439" s="124" t="str">
        <f t="shared" si="106"/>
        <v/>
      </c>
      <c r="AF439" s="125">
        <f t="shared" ca="1" si="107"/>
        <v>16150.853740115352</v>
      </c>
      <c r="AG439" s="125" t="str">
        <f t="shared" si="108"/>
        <v/>
      </c>
      <c r="AH439" s="125" t="str">
        <f t="shared" si="109"/>
        <v/>
      </c>
      <c r="AI439" s="125" t="str">
        <f t="shared" ref="AI439:AJ502" si="131">IF(AB439="","",AI$8)</f>
        <v/>
      </c>
      <c r="AJ439" s="126" t="str">
        <f t="shared" si="131"/>
        <v/>
      </c>
      <c r="AK439" s="342">
        <f t="shared" ca="1" si="105"/>
        <v>16150.853740115352</v>
      </c>
      <c r="AL439" s="290"/>
      <c r="AM439" s="124" t="str">
        <f t="shared" si="111"/>
        <v/>
      </c>
      <c r="AN439" s="125">
        <f t="shared" ca="1" si="112"/>
        <v>21925.384367263938</v>
      </c>
      <c r="AO439" s="125" t="str">
        <f t="shared" si="113"/>
        <v/>
      </c>
      <c r="AP439" s="125" t="str">
        <f t="shared" si="125"/>
        <v/>
      </c>
      <c r="AQ439" s="125" t="str">
        <f t="shared" si="114"/>
        <v/>
      </c>
      <c r="AR439" s="126" t="str">
        <f t="shared" si="115"/>
        <v/>
      </c>
      <c r="AS439" s="131">
        <f t="shared" ca="1" si="116"/>
        <v>21925.384367263938</v>
      </c>
      <c r="AT439" s="290"/>
    </row>
    <row r="440" spans="1:46" x14ac:dyDescent="0.35">
      <c r="A440" s="290"/>
      <c r="B440" s="102" t="s">
        <v>2068</v>
      </c>
      <c r="C440" s="444" t="e">
        <v>#N/A</v>
      </c>
      <c r="D440" s="103" t="s">
        <v>901</v>
      </c>
      <c r="E440" s="103"/>
      <c r="F440" s="103"/>
      <c r="G440" s="103" t="s">
        <v>734</v>
      </c>
      <c r="H440" s="427">
        <v>150</v>
      </c>
      <c r="I440" s="103"/>
      <c r="J440" s="116" t="s">
        <v>1119</v>
      </c>
      <c r="K440" s="104"/>
      <c r="L440" s="415">
        <v>34.133200000000002</v>
      </c>
      <c r="M440" s="138"/>
      <c r="N440" s="139">
        <f t="shared" si="118"/>
        <v>0</v>
      </c>
      <c r="O440" s="140">
        <f t="shared" si="126"/>
        <v>424.48495422784811</v>
      </c>
      <c r="P440" s="337">
        <f t="shared" si="127"/>
        <v>14489.029839649986</v>
      </c>
      <c r="Q440" s="109">
        <v>1</v>
      </c>
      <c r="R440" s="143">
        <f t="shared" si="128"/>
        <v>14489.029839649986</v>
      </c>
      <c r="S440" s="111">
        <v>0.13</v>
      </c>
      <c r="T440" s="139">
        <f t="shared" si="129"/>
        <v>16372.603718804483</v>
      </c>
      <c r="U440" s="113"/>
      <c r="V440" s="147">
        <f t="shared" si="130"/>
        <v>16372.603718804483</v>
      </c>
      <c r="W440" s="413"/>
      <c r="X440" s="412"/>
      <c r="Y440" s="116" t="s">
        <v>115</v>
      </c>
      <c r="Z440" s="116"/>
      <c r="AA440" s="116"/>
      <c r="AB440" s="116"/>
      <c r="AC440" s="117"/>
      <c r="AD440" s="296"/>
      <c r="AE440" s="124" t="str">
        <f t="shared" si="106"/>
        <v/>
      </c>
      <c r="AF440" s="125">
        <f t="shared" ca="1" si="107"/>
        <v>16150.853740115352</v>
      </c>
      <c r="AG440" s="125" t="str">
        <f t="shared" si="108"/>
        <v/>
      </c>
      <c r="AH440" s="125" t="str">
        <f t="shared" si="109"/>
        <v/>
      </c>
      <c r="AI440" s="125" t="str">
        <f t="shared" si="131"/>
        <v/>
      </c>
      <c r="AJ440" s="126" t="str">
        <f t="shared" si="131"/>
        <v/>
      </c>
      <c r="AK440" s="342">
        <f t="shared" ca="1" si="105"/>
        <v>16150.853740115352</v>
      </c>
      <c r="AL440" s="290"/>
      <c r="AM440" s="124" t="str">
        <f t="shared" si="111"/>
        <v/>
      </c>
      <c r="AN440" s="125">
        <f t="shared" ca="1" si="112"/>
        <v>16372.603718804485</v>
      </c>
      <c r="AO440" s="125" t="str">
        <f t="shared" si="113"/>
        <v/>
      </c>
      <c r="AP440" s="125" t="str">
        <f t="shared" si="125"/>
        <v/>
      </c>
      <c r="AQ440" s="125" t="str">
        <f t="shared" si="114"/>
        <v/>
      </c>
      <c r="AR440" s="126" t="str">
        <f t="shared" si="115"/>
        <v/>
      </c>
      <c r="AS440" s="131">
        <f t="shared" ca="1" si="116"/>
        <v>16372.603718804485</v>
      </c>
      <c r="AT440" s="290"/>
    </row>
    <row r="441" spans="1:46" x14ac:dyDescent="0.35">
      <c r="A441" s="290"/>
      <c r="B441" s="102" t="s">
        <v>2069</v>
      </c>
      <c r="C441" s="444" t="e">
        <v>#N/A</v>
      </c>
      <c r="D441" s="103" t="s">
        <v>901</v>
      </c>
      <c r="E441" s="103"/>
      <c r="F441" s="103"/>
      <c r="G441" s="103" t="s">
        <v>734</v>
      </c>
      <c r="H441" s="427">
        <v>150</v>
      </c>
      <c r="I441" s="103"/>
      <c r="J441" s="116" t="s">
        <v>1119</v>
      </c>
      <c r="K441" s="104"/>
      <c r="L441" s="415">
        <v>23.665199999999999</v>
      </c>
      <c r="M441" s="138"/>
      <c r="N441" s="139">
        <f t="shared" si="118"/>
        <v>0</v>
      </c>
      <c r="O441" s="140">
        <f t="shared" si="126"/>
        <v>424.48495422784811</v>
      </c>
      <c r="P441" s="337">
        <f t="shared" si="127"/>
        <v>10045.521338792871</v>
      </c>
      <c r="Q441" s="109">
        <v>1</v>
      </c>
      <c r="R441" s="143">
        <f t="shared" si="128"/>
        <v>10045.521338792871</v>
      </c>
      <c r="S441" s="111">
        <v>0.13</v>
      </c>
      <c r="T441" s="139">
        <f t="shared" si="129"/>
        <v>11351.439112835942</v>
      </c>
      <c r="U441" s="113"/>
      <c r="V441" s="147">
        <f t="shared" si="130"/>
        <v>11351.439112835942</v>
      </c>
      <c r="W441" s="413"/>
      <c r="X441" s="412"/>
      <c r="Y441" s="116" t="s">
        <v>115</v>
      </c>
      <c r="Z441" s="116"/>
      <c r="AA441" s="116"/>
      <c r="AB441" s="116"/>
      <c r="AC441" s="117"/>
      <c r="AD441" s="296"/>
      <c r="AE441" s="124" t="str">
        <f t="shared" si="106"/>
        <v/>
      </c>
      <c r="AF441" s="125">
        <f t="shared" ca="1" si="107"/>
        <v>16150.853740115352</v>
      </c>
      <c r="AG441" s="125" t="str">
        <f t="shared" si="108"/>
        <v/>
      </c>
      <c r="AH441" s="125" t="str">
        <f t="shared" si="109"/>
        <v/>
      </c>
      <c r="AI441" s="125" t="str">
        <f t="shared" si="131"/>
        <v/>
      </c>
      <c r="AJ441" s="126" t="str">
        <f t="shared" si="131"/>
        <v/>
      </c>
      <c r="AK441" s="342">
        <f t="shared" ca="1" si="105"/>
        <v>16150.853740115352</v>
      </c>
      <c r="AL441" s="290"/>
      <c r="AM441" s="124" t="str">
        <f t="shared" si="111"/>
        <v/>
      </c>
      <c r="AN441" s="125">
        <f t="shared" ca="1" si="112"/>
        <v>11351.439112835942</v>
      </c>
      <c r="AO441" s="125" t="str">
        <f t="shared" si="113"/>
        <v/>
      </c>
      <c r="AP441" s="125" t="str">
        <f t="shared" si="125"/>
        <v/>
      </c>
      <c r="AQ441" s="125" t="str">
        <f t="shared" si="114"/>
        <v/>
      </c>
      <c r="AR441" s="126" t="str">
        <f t="shared" si="115"/>
        <v/>
      </c>
      <c r="AS441" s="131">
        <f t="shared" ca="1" si="116"/>
        <v>11351.439112835942</v>
      </c>
      <c r="AT441" s="290"/>
    </row>
    <row r="442" spans="1:46" x14ac:dyDescent="0.35">
      <c r="A442" s="290"/>
      <c r="B442" s="102" t="s">
        <v>2070</v>
      </c>
      <c r="C442" s="444" t="e">
        <v>#N/A</v>
      </c>
      <c r="D442" s="103" t="s">
        <v>901</v>
      </c>
      <c r="E442" s="103"/>
      <c r="F442" s="103"/>
      <c r="G442" s="103" t="s">
        <v>734</v>
      </c>
      <c r="H442" s="427">
        <v>150</v>
      </c>
      <c r="I442" s="103"/>
      <c r="J442" s="116" t="s">
        <v>1119</v>
      </c>
      <c r="K442" s="104"/>
      <c r="L442" s="415">
        <v>26.8109</v>
      </c>
      <c r="M442" s="138"/>
      <c r="N442" s="139">
        <f t="shared" si="118"/>
        <v>0</v>
      </c>
      <c r="O442" s="140">
        <f t="shared" si="126"/>
        <v>424.48495422784811</v>
      </c>
      <c r="P442" s="337">
        <f t="shared" si="127"/>
        <v>11380.823659307413</v>
      </c>
      <c r="Q442" s="109">
        <v>1</v>
      </c>
      <c r="R442" s="143">
        <f t="shared" si="128"/>
        <v>11380.823659307413</v>
      </c>
      <c r="S442" s="111">
        <v>0.13</v>
      </c>
      <c r="T442" s="139">
        <f t="shared" si="129"/>
        <v>12860.330735017375</v>
      </c>
      <c r="U442" s="113"/>
      <c r="V442" s="147">
        <f t="shared" si="130"/>
        <v>12860.330735017375</v>
      </c>
      <c r="W442" s="413"/>
      <c r="X442" s="412"/>
      <c r="Y442" s="116" t="s">
        <v>115</v>
      </c>
      <c r="Z442" s="116"/>
      <c r="AA442" s="116"/>
      <c r="AB442" s="116"/>
      <c r="AC442" s="117"/>
      <c r="AD442" s="296"/>
      <c r="AE442" s="124" t="str">
        <f t="shared" si="106"/>
        <v/>
      </c>
      <c r="AF442" s="125">
        <f t="shared" ca="1" si="107"/>
        <v>16150.853740115352</v>
      </c>
      <c r="AG442" s="125" t="str">
        <f t="shared" si="108"/>
        <v/>
      </c>
      <c r="AH442" s="125" t="str">
        <f t="shared" si="109"/>
        <v/>
      </c>
      <c r="AI442" s="125" t="str">
        <f t="shared" si="131"/>
        <v/>
      </c>
      <c r="AJ442" s="126" t="str">
        <f t="shared" si="131"/>
        <v/>
      </c>
      <c r="AK442" s="342">
        <f t="shared" ca="1" si="105"/>
        <v>16150.853740115352</v>
      </c>
      <c r="AL442" s="290"/>
      <c r="AM442" s="124" t="str">
        <f t="shared" si="111"/>
        <v/>
      </c>
      <c r="AN442" s="125">
        <f t="shared" ca="1" si="112"/>
        <v>12860.330735017375</v>
      </c>
      <c r="AO442" s="125" t="str">
        <f t="shared" si="113"/>
        <v/>
      </c>
      <c r="AP442" s="125" t="str">
        <f t="shared" si="125"/>
        <v/>
      </c>
      <c r="AQ442" s="125" t="str">
        <f t="shared" si="114"/>
        <v/>
      </c>
      <c r="AR442" s="126" t="str">
        <f t="shared" si="115"/>
        <v/>
      </c>
      <c r="AS442" s="131">
        <f t="shared" ca="1" si="116"/>
        <v>12860.330735017375</v>
      </c>
      <c r="AT442" s="290"/>
    </row>
    <row r="443" spans="1:46" x14ac:dyDescent="0.35">
      <c r="A443" s="290"/>
      <c r="B443" s="102" t="s">
        <v>2071</v>
      </c>
      <c r="C443" s="444" t="e">
        <v>#N/A</v>
      </c>
      <c r="D443" s="103" t="s">
        <v>901</v>
      </c>
      <c r="E443" s="103"/>
      <c r="F443" s="103"/>
      <c r="G443" s="103" t="s">
        <v>734</v>
      </c>
      <c r="H443" s="427">
        <v>150</v>
      </c>
      <c r="I443" s="103"/>
      <c r="J443" s="116" t="s">
        <v>1119</v>
      </c>
      <c r="K443" s="104"/>
      <c r="L443" s="415">
        <v>72.180700000000002</v>
      </c>
      <c r="M443" s="138"/>
      <c r="N443" s="139">
        <f t="shared" si="118"/>
        <v>0</v>
      </c>
      <c r="O443" s="140">
        <f t="shared" si="126"/>
        <v>424.48495422784811</v>
      </c>
      <c r="P443" s="337">
        <f t="shared" si="127"/>
        <v>30639.621135634035</v>
      </c>
      <c r="Q443" s="109">
        <v>1</v>
      </c>
      <c r="R443" s="143">
        <f t="shared" si="128"/>
        <v>30639.621135634035</v>
      </c>
      <c r="S443" s="111">
        <v>0.13</v>
      </c>
      <c r="T443" s="139">
        <f t="shared" si="129"/>
        <v>34622.771883266454</v>
      </c>
      <c r="U443" s="113"/>
      <c r="V443" s="147">
        <f t="shared" si="130"/>
        <v>34622.771883266454</v>
      </c>
      <c r="W443" s="413"/>
      <c r="X443" s="412"/>
      <c r="Y443" s="116" t="s">
        <v>115</v>
      </c>
      <c r="Z443" s="116"/>
      <c r="AA443" s="116"/>
      <c r="AB443" s="116"/>
      <c r="AC443" s="117"/>
      <c r="AD443" s="296"/>
      <c r="AE443" s="124" t="str">
        <f t="shared" si="106"/>
        <v/>
      </c>
      <c r="AF443" s="125">
        <f t="shared" ca="1" si="107"/>
        <v>16150.853740115352</v>
      </c>
      <c r="AG443" s="125" t="str">
        <f t="shared" si="108"/>
        <v/>
      </c>
      <c r="AH443" s="125" t="str">
        <f t="shared" si="109"/>
        <v/>
      </c>
      <c r="AI443" s="125" t="str">
        <f t="shared" si="131"/>
        <v/>
      </c>
      <c r="AJ443" s="126" t="str">
        <f t="shared" si="131"/>
        <v/>
      </c>
      <c r="AK443" s="342">
        <f t="shared" ca="1" si="105"/>
        <v>16150.853740115352</v>
      </c>
      <c r="AL443" s="290"/>
      <c r="AM443" s="124" t="str">
        <f t="shared" si="111"/>
        <v/>
      </c>
      <c r="AN443" s="125">
        <f t="shared" ca="1" si="112"/>
        <v>34622.771883266454</v>
      </c>
      <c r="AO443" s="125" t="str">
        <f t="shared" si="113"/>
        <v/>
      </c>
      <c r="AP443" s="125" t="str">
        <f t="shared" si="125"/>
        <v/>
      </c>
      <c r="AQ443" s="125" t="str">
        <f t="shared" si="114"/>
        <v/>
      </c>
      <c r="AR443" s="126" t="str">
        <f t="shared" si="115"/>
        <v/>
      </c>
      <c r="AS443" s="131">
        <f t="shared" ca="1" si="116"/>
        <v>34622.771883266454</v>
      </c>
      <c r="AT443" s="290"/>
    </row>
    <row r="444" spans="1:46" x14ac:dyDescent="0.35">
      <c r="A444" s="290"/>
      <c r="B444" s="102" t="s">
        <v>2072</v>
      </c>
      <c r="C444" s="444" t="e">
        <v>#N/A</v>
      </c>
      <c r="D444" s="103" t="s">
        <v>901</v>
      </c>
      <c r="E444" s="103"/>
      <c r="F444" s="103"/>
      <c r="G444" s="103" t="s">
        <v>734</v>
      </c>
      <c r="H444" s="427">
        <v>150</v>
      </c>
      <c r="I444" s="103"/>
      <c r="J444" s="116" t="s">
        <v>1119</v>
      </c>
      <c r="K444" s="104"/>
      <c r="L444" s="415">
        <v>43.541400000000003</v>
      </c>
      <c r="M444" s="138"/>
      <c r="N444" s="139">
        <f t="shared" si="118"/>
        <v>0</v>
      </c>
      <c r="O444" s="140">
        <f t="shared" si="126"/>
        <v>424.48495422784811</v>
      </c>
      <c r="P444" s="337">
        <f t="shared" si="127"/>
        <v>18482.669186016428</v>
      </c>
      <c r="Q444" s="109">
        <v>1</v>
      </c>
      <c r="R444" s="143">
        <f t="shared" si="128"/>
        <v>18482.669186016428</v>
      </c>
      <c r="S444" s="111">
        <v>0.13</v>
      </c>
      <c r="T444" s="139">
        <f t="shared" si="129"/>
        <v>20885.416180198561</v>
      </c>
      <c r="U444" s="113"/>
      <c r="V444" s="147">
        <f t="shared" si="130"/>
        <v>20885.416180198561</v>
      </c>
      <c r="W444" s="413"/>
      <c r="X444" s="412"/>
      <c r="Y444" s="116" t="s">
        <v>115</v>
      </c>
      <c r="Z444" s="116"/>
      <c r="AA444" s="116"/>
      <c r="AB444" s="116"/>
      <c r="AC444" s="117"/>
      <c r="AD444" s="296"/>
      <c r="AE444" s="124" t="str">
        <f t="shared" si="106"/>
        <v/>
      </c>
      <c r="AF444" s="125">
        <f t="shared" ca="1" si="107"/>
        <v>16150.853740115352</v>
      </c>
      <c r="AG444" s="125" t="str">
        <f t="shared" si="108"/>
        <v/>
      </c>
      <c r="AH444" s="125" t="str">
        <f t="shared" si="109"/>
        <v/>
      </c>
      <c r="AI444" s="125" t="str">
        <f t="shared" si="131"/>
        <v/>
      </c>
      <c r="AJ444" s="126" t="str">
        <f t="shared" si="131"/>
        <v/>
      </c>
      <c r="AK444" s="342">
        <f t="shared" ca="1" si="105"/>
        <v>16150.853740115352</v>
      </c>
      <c r="AL444" s="290"/>
      <c r="AM444" s="124" t="str">
        <f t="shared" si="111"/>
        <v/>
      </c>
      <c r="AN444" s="125">
        <f t="shared" ca="1" si="112"/>
        <v>20885.416180198561</v>
      </c>
      <c r="AO444" s="125" t="str">
        <f t="shared" si="113"/>
        <v/>
      </c>
      <c r="AP444" s="125" t="str">
        <f t="shared" si="125"/>
        <v/>
      </c>
      <c r="AQ444" s="125" t="str">
        <f t="shared" si="114"/>
        <v/>
      </c>
      <c r="AR444" s="126" t="str">
        <f t="shared" si="115"/>
        <v/>
      </c>
      <c r="AS444" s="131">
        <f t="shared" ca="1" si="116"/>
        <v>20885.416180198561</v>
      </c>
      <c r="AT444" s="290"/>
    </row>
    <row r="445" spans="1:46" x14ac:dyDescent="0.35">
      <c r="A445" s="290"/>
      <c r="B445" s="102" t="s">
        <v>2073</v>
      </c>
      <c r="C445" s="444" t="e">
        <v>#N/A</v>
      </c>
      <c r="D445" s="103" t="s">
        <v>901</v>
      </c>
      <c r="E445" s="103"/>
      <c r="F445" s="103"/>
      <c r="G445" s="103" t="s">
        <v>734</v>
      </c>
      <c r="H445" s="427">
        <v>150</v>
      </c>
      <c r="I445" s="103"/>
      <c r="J445" s="116" t="s">
        <v>1119</v>
      </c>
      <c r="K445" s="104"/>
      <c r="L445" s="415">
        <v>55.627600000000001</v>
      </c>
      <c r="M445" s="138"/>
      <c r="N445" s="139">
        <f t="shared" si="118"/>
        <v>0</v>
      </c>
      <c r="O445" s="140">
        <f t="shared" si="126"/>
        <v>424.48495422784811</v>
      </c>
      <c r="P445" s="337">
        <f t="shared" si="127"/>
        <v>23613.079239805043</v>
      </c>
      <c r="Q445" s="109">
        <v>1</v>
      </c>
      <c r="R445" s="143">
        <f t="shared" si="128"/>
        <v>23613.079239805043</v>
      </c>
      <c r="S445" s="111">
        <v>0.13</v>
      </c>
      <c r="T445" s="139">
        <f t="shared" si="129"/>
        <v>26682.779540979696</v>
      </c>
      <c r="U445" s="113"/>
      <c r="V445" s="147">
        <f t="shared" si="130"/>
        <v>26682.779540979696</v>
      </c>
      <c r="W445" s="413"/>
      <c r="X445" s="412"/>
      <c r="Y445" s="116" t="s">
        <v>115</v>
      </c>
      <c r="Z445" s="116"/>
      <c r="AA445" s="116"/>
      <c r="AB445" s="116"/>
      <c r="AC445" s="117"/>
      <c r="AD445" s="296"/>
      <c r="AE445" s="124" t="str">
        <f t="shared" si="106"/>
        <v/>
      </c>
      <c r="AF445" s="125">
        <f t="shared" ca="1" si="107"/>
        <v>16150.853740115352</v>
      </c>
      <c r="AG445" s="125" t="str">
        <f t="shared" si="108"/>
        <v/>
      </c>
      <c r="AH445" s="125" t="str">
        <f t="shared" si="109"/>
        <v/>
      </c>
      <c r="AI445" s="125" t="str">
        <f t="shared" si="131"/>
        <v/>
      </c>
      <c r="AJ445" s="126" t="str">
        <f t="shared" si="131"/>
        <v/>
      </c>
      <c r="AK445" s="342">
        <f t="shared" ca="1" si="105"/>
        <v>16150.853740115352</v>
      </c>
      <c r="AL445" s="290"/>
      <c r="AM445" s="124" t="str">
        <f t="shared" si="111"/>
        <v/>
      </c>
      <c r="AN445" s="125">
        <f t="shared" ca="1" si="112"/>
        <v>26682.779540979696</v>
      </c>
      <c r="AO445" s="125" t="str">
        <f t="shared" si="113"/>
        <v/>
      </c>
      <c r="AP445" s="125" t="str">
        <f t="shared" si="125"/>
        <v/>
      </c>
      <c r="AQ445" s="125" t="str">
        <f t="shared" si="114"/>
        <v/>
      </c>
      <c r="AR445" s="126" t="str">
        <f t="shared" si="115"/>
        <v/>
      </c>
      <c r="AS445" s="131">
        <f t="shared" ca="1" si="116"/>
        <v>26682.779540979696</v>
      </c>
      <c r="AT445" s="290"/>
    </row>
    <row r="446" spans="1:46" x14ac:dyDescent="0.35">
      <c r="A446" s="290"/>
      <c r="B446" s="102" t="s">
        <v>2074</v>
      </c>
      <c r="C446" s="444" t="e">
        <v>#N/A</v>
      </c>
      <c r="D446" s="103" t="s">
        <v>901</v>
      </c>
      <c r="E446" s="103"/>
      <c r="F446" s="103"/>
      <c r="G446" s="103" t="s">
        <v>734</v>
      </c>
      <c r="H446" s="427">
        <v>150</v>
      </c>
      <c r="I446" s="103"/>
      <c r="J446" s="116" t="s">
        <v>1119</v>
      </c>
      <c r="K446" s="104"/>
      <c r="L446" s="415">
        <v>14.5701</v>
      </c>
      <c r="M446" s="138"/>
      <c r="N446" s="139">
        <f t="shared" si="118"/>
        <v>0</v>
      </c>
      <c r="O446" s="140">
        <f t="shared" si="126"/>
        <v>424.48495422784811</v>
      </c>
      <c r="P446" s="337">
        <f t="shared" si="127"/>
        <v>6184.7882315951701</v>
      </c>
      <c r="Q446" s="109">
        <v>1</v>
      </c>
      <c r="R446" s="143">
        <f t="shared" si="128"/>
        <v>6184.7882315951701</v>
      </c>
      <c r="S446" s="111">
        <v>0.13</v>
      </c>
      <c r="T446" s="139">
        <f t="shared" si="129"/>
        <v>6988.8107017025413</v>
      </c>
      <c r="U446" s="113"/>
      <c r="V446" s="147">
        <f t="shared" si="130"/>
        <v>6988.8107017025413</v>
      </c>
      <c r="W446" s="413"/>
      <c r="X446" s="412"/>
      <c r="Y446" s="116" t="s">
        <v>115</v>
      </c>
      <c r="Z446" s="116"/>
      <c r="AA446" s="116"/>
      <c r="AB446" s="116"/>
      <c r="AC446" s="117"/>
      <c r="AD446" s="296"/>
      <c r="AE446" s="124" t="str">
        <f t="shared" si="106"/>
        <v/>
      </c>
      <c r="AF446" s="125">
        <f t="shared" ca="1" si="107"/>
        <v>16150.853740115352</v>
      </c>
      <c r="AG446" s="125" t="str">
        <f t="shared" si="108"/>
        <v/>
      </c>
      <c r="AH446" s="125" t="str">
        <f t="shared" si="109"/>
        <v/>
      </c>
      <c r="AI446" s="125" t="str">
        <f t="shared" si="131"/>
        <v/>
      </c>
      <c r="AJ446" s="126" t="str">
        <f t="shared" si="131"/>
        <v/>
      </c>
      <c r="AK446" s="342">
        <f t="shared" ca="1" si="105"/>
        <v>16150.853740115352</v>
      </c>
      <c r="AL446" s="290"/>
      <c r="AM446" s="124" t="str">
        <f t="shared" si="111"/>
        <v/>
      </c>
      <c r="AN446" s="125">
        <f t="shared" ca="1" si="112"/>
        <v>6988.8107017025413</v>
      </c>
      <c r="AO446" s="125" t="str">
        <f t="shared" si="113"/>
        <v/>
      </c>
      <c r="AP446" s="125" t="str">
        <f t="shared" si="125"/>
        <v/>
      </c>
      <c r="AQ446" s="125" t="str">
        <f t="shared" si="114"/>
        <v/>
      </c>
      <c r="AR446" s="126" t="str">
        <f t="shared" si="115"/>
        <v/>
      </c>
      <c r="AS446" s="131">
        <f t="shared" ca="1" si="116"/>
        <v>6988.8107017025413</v>
      </c>
      <c r="AT446" s="290"/>
    </row>
    <row r="447" spans="1:46" x14ac:dyDescent="0.35">
      <c r="A447" s="290"/>
      <c r="B447" s="102" t="s">
        <v>2075</v>
      </c>
      <c r="C447" s="444" t="e">
        <v>#N/A</v>
      </c>
      <c r="D447" s="103" t="s">
        <v>901</v>
      </c>
      <c r="E447" s="103"/>
      <c r="F447" s="103"/>
      <c r="G447" s="103" t="s">
        <v>734</v>
      </c>
      <c r="H447" s="427">
        <v>150</v>
      </c>
      <c r="I447" s="103"/>
      <c r="J447" s="116" t="s">
        <v>1119</v>
      </c>
      <c r="K447" s="104"/>
      <c r="L447" s="415">
        <v>15.615500000000001</v>
      </c>
      <c r="M447" s="138"/>
      <c r="N447" s="139">
        <f t="shared" si="118"/>
        <v>0</v>
      </c>
      <c r="O447" s="140">
        <f t="shared" si="126"/>
        <v>424.48495422784811</v>
      </c>
      <c r="P447" s="337">
        <f t="shared" si="127"/>
        <v>6628.5448027449629</v>
      </c>
      <c r="Q447" s="109">
        <v>1</v>
      </c>
      <c r="R447" s="143">
        <f t="shared" si="128"/>
        <v>6628.5448027449629</v>
      </c>
      <c r="S447" s="111">
        <v>0.13</v>
      </c>
      <c r="T447" s="139">
        <f t="shared" si="129"/>
        <v>7490.2556271018075</v>
      </c>
      <c r="U447" s="113"/>
      <c r="V447" s="147">
        <f t="shared" si="130"/>
        <v>7490.2556271018075</v>
      </c>
      <c r="W447" s="413"/>
      <c r="X447" s="412"/>
      <c r="Y447" s="116" t="s">
        <v>115</v>
      </c>
      <c r="Z447" s="116"/>
      <c r="AA447" s="116"/>
      <c r="AB447" s="116"/>
      <c r="AC447" s="117"/>
      <c r="AD447" s="296"/>
      <c r="AE447" s="124" t="str">
        <f t="shared" si="106"/>
        <v/>
      </c>
      <c r="AF447" s="125">
        <f t="shared" ca="1" si="107"/>
        <v>16150.853740115352</v>
      </c>
      <c r="AG447" s="125" t="str">
        <f t="shared" si="108"/>
        <v/>
      </c>
      <c r="AH447" s="125" t="str">
        <f t="shared" si="109"/>
        <v/>
      </c>
      <c r="AI447" s="125" t="str">
        <f t="shared" si="131"/>
        <v/>
      </c>
      <c r="AJ447" s="126" t="str">
        <f t="shared" si="131"/>
        <v/>
      </c>
      <c r="AK447" s="342">
        <f t="shared" ca="1" si="105"/>
        <v>16150.853740115352</v>
      </c>
      <c r="AL447" s="290"/>
      <c r="AM447" s="124" t="str">
        <f t="shared" si="111"/>
        <v/>
      </c>
      <c r="AN447" s="125">
        <f t="shared" ca="1" si="112"/>
        <v>7490.2556271018075</v>
      </c>
      <c r="AO447" s="125" t="str">
        <f t="shared" si="113"/>
        <v/>
      </c>
      <c r="AP447" s="125" t="str">
        <f t="shared" si="125"/>
        <v/>
      </c>
      <c r="AQ447" s="125" t="str">
        <f t="shared" si="114"/>
        <v/>
      </c>
      <c r="AR447" s="126" t="str">
        <f t="shared" si="115"/>
        <v/>
      </c>
      <c r="AS447" s="131">
        <f t="shared" ca="1" si="116"/>
        <v>7490.2556271018075</v>
      </c>
      <c r="AT447" s="290"/>
    </row>
    <row r="448" spans="1:46" x14ac:dyDescent="0.35">
      <c r="A448" s="290"/>
      <c r="B448" s="102" t="s">
        <v>2076</v>
      </c>
      <c r="C448" s="444" t="e">
        <v>#N/A</v>
      </c>
      <c r="D448" s="103" t="s">
        <v>901</v>
      </c>
      <c r="E448" s="103"/>
      <c r="F448" s="103"/>
      <c r="G448" s="103" t="s">
        <v>119</v>
      </c>
      <c r="H448" s="427">
        <v>375</v>
      </c>
      <c r="I448" s="103"/>
      <c r="J448" s="116" t="s">
        <v>1113</v>
      </c>
      <c r="K448" s="104"/>
      <c r="L448" s="415">
        <v>129.83199999999999</v>
      </c>
      <c r="M448" s="138"/>
      <c r="N448" s="139">
        <f t="shared" si="118"/>
        <v>0</v>
      </c>
      <c r="O448" s="140">
        <f t="shared" si="126"/>
        <v>906.05332445569616</v>
      </c>
      <c r="P448" s="337">
        <f t="shared" si="127"/>
        <v>117634.71522073193</v>
      </c>
      <c r="Q448" s="109">
        <v>1</v>
      </c>
      <c r="R448" s="143">
        <f t="shared" si="128"/>
        <v>117634.71522073193</v>
      </c>
      <c r="S448" s="111">
        <v>0.13</v>
      </c>
      <c r="T448" s="139">
        <f t="shared" si="129"/>
        <v>132927.22819942707</v>
      </c>
      <c r="U448" s="113"/>
      <c r="V448" s="147">
        <f t="shared" si="130"/>
        <v>132927.22819942707</v>
      </c>
      <c r="W448" s="413"/>
      <c r="X448" s="412"/>
      <c r="Y448" s="116"/>
      <c r="Z448" s="116"/>
      <c r="AA448" s="116"/>
      <c r="AB448" s="116" t="s">
        <v>115</v>
      </c>
      <c r="AC448" s="117"/>
      <c r="AD448" s="296"/>
      <c r="AE448" s="124" t="str">
        <f t="shared" si="106"/>
        <v/>
      </c>
      <c r="AF448" s="125" t="str">
        <f t="shared" si="107"/>
        <v/>
      </c>
      <c r="AG448" s="125" t="str">
        <f t="shared" si="108"/>
        <v/>
      </c>
      <c r="AH448" s="125" t="str">
        <f t="shared" si="109"/>
        <v/>
      </c>
      <c r="AI448" s="125">
        <f t="shared" ca="1" si="131"/>
        <v>1722.8586382543533</v>
      </c>
      <c r="AJ448" s="126" t="str">
        <f t="shared" si="131"/>
        <v/>
      </c>
      <c r="AK448" s="342">
        <f t="shared" ca="1" si="105"/>
        <v>1722.8586382543533</v>
      </c>
      <c r="AL448" s="290"/>
      <c r="AM448" s="124" t="str">
        <f t="shared" si="111"/>
        <v/>
      </c>
      <c r="AN448" s="125" t="str">
        <f t="shared" si="112"/>
        <v/>
      </c>
      <c r="AO448" s="125" t="str">
        <f t="shared" si="113"/>
        <v/>
      </c>
      <c r="AP448" s="125" t="str">
        <f t="shared" si="125"/>
        <v/>
      </c>
      <c r="AQ448" s="125">
        <f t="shared" ca="1" si="114"/>
        <v>132927.22819942707</v>
      </c>
      <c r="AR448" s="126" t="str">
        <f t="shared" si="115"/>
        <v/>
      </c>
      <c r="AS448" s="131">
        <f t="shared" ca="1" si="116"/>
        <v>132927.22819942707</v>
      </c>
      <c r="AT448" s="290"/>
    </row>
    <row r="449" spans="1:46" x14ac:dyDescent="0.35">
      <c r="A449" s="290"/>
      <c r="B449" s="102" t="s">
        <v>2077</v>
      </c>
      <c r="C449" s="444" t="e">
        <v>#N/A</v>
      </c>
      <c r="D449" s="103" t="s">
        <v>901</v>
      </c>
      <c r="E449" s="103"/>
      <c r="F449" s="103"/>
      <c r="G449" s="103" t="s">
        <v>119</v>
      </c>
      <c r="H449" s="427">
        <v>375</v>
      </c>
      <c r="I449" s="103"/>
      <c r="J449" s="116" t="s">
        <v>1113</v>
      </c>
      <c r="K449" s="104"/>
      <c r="L449" s="415">
        <v>124.71299999999999</v>
      </c>
      <c r="M449" s="138"/>
      <c r="N449" s="139">
        <f t="shared" si="118"/>
        <v>0</v>
      </c>
      <c r="O449" s="140">
        <f t="shared" si="126"/>
        <v>906.05332445569616</v>
      </c>
      <c r="P449" s="337">
        <f t="shared" si="127"/>
        <v>112996.62825284323</v>
      </c>
      <c r="Q449" s="109">
        <v>1</v>
      </c>
      <c r="R449" s="143">
        <f t="shared" si="128"/>
        <v>112996.62825284323</v>
      </c>
      <c r="S449" s="111">
        <v>0.13</v>
      </c>
      <c r="T449" s="139">
        <f t="shared" si="129"/>
        <v>127686.18992571284</v>
      </c>
      <c r="U449" s="113"/>
      <c r="V449" s="147">
        <f t="shared" si="130"/>
        <v>127686.18992571284</v>
      </c>
      <c r="W449" s="413"/>
      <c r="X449" s="412"/>
      <c r="Y449" s="116"/>
      <c r="Z449" s="116"/>
      <c r="AA449" s="116"/>
      <c r="AB449" s="116" t="s">
        <v>115</v>
      </c>
      <c r="AC449" s="117"/>
      <c r="AD449" s="296"/>
      <c r="AE449" s="124" t="str">
        <f t="shared" si="106"/>
        <v/>
      </c>
      <c r="AF449" s="125" t="str">
        <f t="shared" si="107"/>
        <v/>
      </c>
      <c r="AG449" s="125" t="str">
        <f t="shared" si="108"/>
        <v/>
      </c>
      <c r="AH449" s="125" t="str">
        <f t="shared" si="109"/>
        <v/>
      </c>
      <c r="AI449" s="125">
        <f t="shared" ca="1" si="131"/>
        <v>1722.8586382543533</v>
      </c>
      <c r="AJ449" s="126" t="str">
        <f t="shared" si="131"/>
        <v/>
      </c>
      <c r="AK449" s="342">
        <f t="shared" ca="1" si="105"/>
        <v>1722.8586382543533</v>
      </c>
      <c r="AL449" s="290"/>
      <c r="AM449" s="124" t="str">
        <f t="shared" si="111"/>
        <v/>
      </c>
      <c r="AN449" s="125" t="str">
        <f t="shared" si="112"/>
        <v/>
      </c>
      <c r="AO449" s="125" t="str">
        <f t="shared" si="113"/>
        <v/>
      </c>
      <c r="AP449" s="125" t="str">
        <f t="shared" si="125"/>
        <v/>
      </c>
      <c r="AQ449" s="125">
        <f t="shared" ca="1" si="114"/>
        <v>127686.18992571285</v>
      </c>
      <c r="AR449" s="126" t="str">
        <f t="shared" si="115"/>
        <v/>
      </c>
      <c r="AS449" s="131">
        <f t="shared" ca="1" si="116"/>
        <v>127686.18992571285</v>
      </c>
      <c r="AT449" s="290"/>
    </row>
    <row r="450" spans="1:46" x14ac:dyDescent="0.35">
      <c r="A450" s="290"/>
      <c r="B450" s="102" t="s">
        <v>2078</v>
      </c>
      <c r="C450" s="444" t="e">
        <v>#N/A</v>
      </c>
      <c r="D450" s="103" t="s">
        <v>901</v>
      </c>
      <c r="E450" s="103"/>
      <c r="F450" s="103"/>
      <c r="G450" s="103" t="s">
        <v>119</v>
      </c>
      <c r="H450" s="427">
        <v>375</v>
      </c>
      <c r="I450" s="103"/>
      <c r="J450" s="116" t="s">
        <v>1113</v>
      </c>
      <c r="K450" s="104"/>
      <c r="L450" s="415">
        <v>74.284300000000002</v>
      </c>
      <c r="M450" s="138"/>
      <c r="N450" s="139">
        <f t="shared" si="118"/>
        <v>0</v>
      </c>
      <c r="O450" s="140">
        <f t="shared" si="126"/>
        <v>906.05332445569616</v>
      </c>
      <c r="P450" s="337">
        <f t="shared" si="127"/>
        <v>67305.536969864275</v>
      </c>
      <c r="Q450" s="109">
        <v>1</v>
      </c>
      <c r="R450" s="143">
        <f t="shared" si="128"/>
        <v>67305.536969864275</v>
      </c>
      <c r="S450" s="111">
        <v>0.13</v>
      </c>
      <c r="T450" s="139">
        <f t="shared" si="129"/>
        <v>76055.256775946618</v>
      </c>
      <c r="U450" s="113"/>
      <c r="V450" s="147">
        <f t="shared" si="130"/>
        <v>76055.256775946618</v>
      </c>
      <c r="W450" s="413"/>
      <c r="X450" s="412"/>
      <c r="Y450" s="116"/>
      <c r="Z450" s="116"/>
      <c r="AA450" s="116"/>
      <c r="AB450" s="116" t="s">
        <v>115</v>
      </c>
      <c r="AC450" s="117"/>
      <c r="AD450" s="296"/>
      <c r="AE450" s="124" t="str">
        <f t="shared" si="106"/>
        <v/>
      </c>
      <c r="AF450" s="125" t="str">
        <f t="shared" si="107"/>
        <v/>
      </c>
      <c r="AG450" s="125" t="str">
        <f t="shared" si="108"/>
        <v/>
      </c>
      <c r="AH450" s="125" t="str">
        <f t="shared" si="109"/>
        <v/>
      </c>
      <c r="AI450" s="125">
        <f t="shared" ca="1" si="131"/>
        <v>1722.8586382543533</v>
      </c>
      <c r="AJ450" s="126" t="str">
        <f t="shared" si="131"/>
        <v/>
      </c>
      <c r="AK450" s="342">
        <f t="shared" ca="1" si="105"/>
        <v>1722.8586382543533</v>
      </c>
      <c r="AL450" s="290"/>
      <c r="AM450" s="124" t="str">
        <f t="shared" si="111"/>
        <v/>
      </c>
      <c r="AN450" s="125" t="str">
        <f t="shared" si="112"/>
        <v/>
      </c>
      <c r="AO450" s="125" t="str">
        <f t="shared" si="113"/>
        <v/>
      </c>
      <c r="AP450" s="125" t="str">
        <f t="shared" si="125"/>
        <v/>
      </c>
      <c r="AQ450" s="125">
        <f t="shared" ca="1" si="114"/>
        <v>76055.256775946618</v>
      </c>
      <c r="AR450" s="126" t="str">
        <f t="shared" si="115"/>
        <v/>
      </c>
      <c r="AS450" s="131">
        <f t="shared" ca="1" si="116"/>
        <v>76055.256775946618</v>
      </c>
      <c r="AT450" s="290"/>
    </row>
    <row r="451" spans="1:46" x14ac:dyDescent="0.35">
      <c r="A451" s="290"/>
      <c r="B451" s="102" t="s">
        <v>2079</v>
      </c>
      <c r="C451" s="444" t="e">
        <v>#N/A</v>
      </c>
      <c r="D451" s="103" t="s">
        <v>901</v>
      </c>
      <c r="E451" s="103"/>
      <c r="F451" s="103"/>
      <c r="G451" s="103" t="s">
        <v>119</v>
      </c>
      <c r="H451" s="427">
        <v>300</v>
      </c>
      <c r="I451" s="103"/>
      <c r="J451" s="116" t="s">
        <v>1112</v>
      </c>
      <c r="K451" s="104"/>
      <c r="L451" s="415">
        <v>42.591799999999999</v>
      </c>
      <c r="M451" s="138"/>
      <c r="N451" s="139">
        <f t="shared" si="118"/>
        <v>0</v>
      </c>
      <c r="O451" s="140">
        <f t="shared" si="126"/>
        <v>761.42718187341757</v>
      </c>
      <c r="P451" s="337">
        <f t="shared" si="127"/>
        <v>32430.554244916224</v>
      </c>
      <c r="Q451" s="109">
        <v>1</v>
      </c>
      <c r="R451" s="143">
        <f t="shared" si="128"/>
        <v>32430.554244916224</v>
      </c>
      <c r="S451" s="111">
        <v>0.13</v>
      </c>
      <c r="T451" s="139">
        <f t="shared" si="129"/>
        <v>36646.526296755328</v>
      </c>
      <c r="U451" s="113"/>
      <c r="V451" s="147">
        <f t="shared" si="130"/>
        <v>36646.526296755328</v>
      </c>
      <c r="W451" s="413"/>
      <c r="X451" s="412"/>
      <c r="Y451" s="116"/>
      <c r="Z451" s="116"/>
      <c r="AA451" s="116"/>
      <c r="AB451" s="116" t="s">
        <v>115</v>
      </c>
      <c r="AC451" s="117"/>
      <c r="AD451" s="296"/>
      <c r="AE451" s="124" t="str">
        <f t="shared" si="106"/>
        <v/>
      </c>
      <c r="AF451" s="125" t="str">
        <f t="shared" si="107"/>
        <v/>
      </c>
      <c r="AG451" s="125" t="str">
        <f t="shared" si="108"/>
        <v/>
      </c>
      <c r="AH451" s="125" t="str">
        <f t="shared" si="109"/>
        <v/>
      </c>
      <c r="AI451" s="125">
        <f t="shared" ca="1" si="131"/>
        <v>1722.8586382543533</v>
      </c>
      <c r="AJ451" s="126" t="str">
        <f t="shared" si="131"/>
        <v/>
      </c>
      <c r="AK451" s="342">
        <f t="shared" ca="1" si="105"/>
        <v>1722.8586382543533</v>
      </c>
      <c r="AL451" s="290"/>
      <c r="AM451" s="124" t="str">
        <f t="shared" si="111"/>
        <v/>
      </c>
      <c r="AN451" s="125" t="str">
        <f t="shared" si="112"/>
        <v/>
      </c>
      <c r="AO451" s="125" t="str">
        <f t="shared" si="113"/>
        <v/>
      </c>
      <c r="AP451" s="125" t="str">
        <f t="shared" si="125"/>
        <v/>
      </c>
      <c r="AQ451" s="125">
        <f t="shared" ca="1" si="114"/>
        <v>36646.526296755328</v>
      </c>
      <c r="AR451" s="126" t="str">
        <f t="shared" si="115"/>
        <v/>
      </c>
      <c r="AS451" s="131">
        <f t="shared" ca="1" si="116"/>
        <v>36646.526296755328</v>
      </c>
      <c r="AT451" s="290"/>
    </row>
    <row r="452" spans="1:46" x14ac:dyDescent="0.35">
      <c r="A452" s="290"/>
      <c r="B452" s="102" t="s">
        <v>2080</v>
      </c>
      <c r="C452" s="444" t="e">
        <v>#N/A</v>
      </c>
      <c r="D452" s="103" t="s">
        <v>901</v>
      </c>
      <c r="E452" s="103"/>
      <c r="F452" s="103"/>
      <c r="G452" s="103" t="s">
        <v>119</v>
      </c>
      <c r="H452" s="427">
        <v>300</v>
      </c>
      <c r="I452" s="103"/>
      <c r="J452" s="116" t="s">
        <v>1112</v>
      </c>
      <c r="K452" s="104"/>
      <c r="L452" s="415">
        <v>59.954700000000003</v>
      </c>
      <c r="M452" s="138"/>
      <c r="N452" s="139">
        <f t="shared" si="118"/>
        <v>0</v>
      </c>
      <c r="O452" s="140">
        <f t="shared" si="126"/>
        <v>761.42718187341757</v>
      </c>
      <c r="P452" s="337">
        <f t="shared" si="127"/>
        <v>45651.138261066189</v>
      </c>
      <c r="Q452" s="109">
        <v>1</v>
      </c>
      <c r="R452" s="143">
        <f t="shared" si="128"/>
        <v>45651.138261066189</v>
      </c>
      <c r="S452" s="111">
        <v>0.13</v>
      </c>
      <c r="T452" s="139">
        <f t="shared" si="129"/>
        <v>51585.786235004787</v>
      </c>
      <c r="U452" s="113"/>
      <c r="V452" s="147">
        <f t="shared" si="130"/>
        <v>51585.786235004787</v>
      </c>
      <c r="W452" s="413"/>
      <c r="X452" s="412"/>
      <c r="Y452" s="116"/>
      <c r="Z452" s="116"/>
      <c r="AA452" s="116"/>
      <c r="AB452" s="116" t="s">
        <v>115</v>
      </c>
      <c r="AC452" s="117"/>
      <c r="AD452" s="296"/>
      <c r="AE452" s="124" t="str">
        <f t="shared" si="106"/>
        <v/>
      </c>
      <c r="AF452" s="125" t="str">
        <f t="shared" si="107"/>
        <v/>
      </c>
      <c r="AG452" s="125" t="str">
        <f t="shared" si="108"/>
        <v/>
      </c>
      <c r="AH452" s="125" t="str">
        <f t="shared" si="109"/>
        <v/>
      </c>
      <c r="AI452" s="125">
        <f t="shared" ca="1" si="131"/>
        <v>1722.8586382543533</v>
      </c>
      <c r="AJ452" s="126" t="str">
        <f t="shared" si="131"/>
        <v/>
      </c>
      <c r="AK452" s="342">
        <f t="shared" ca="1" si="105"/>
        <v>1722.8586382543533</v>
      </c>
      <c r="AL452" s="290"/>
      <c r="AM452" s="124" t="str">
        <f t="shared" si="111"/>
        <v/>
      </c>
      <c r="AN452" s="125" t="str">
        <f t="shared" si="112"/>
        <v/>
      </c>
      <c r="AO452" s="125" t="str">
        <f t="shared" si="113"/>
        <v/>
      </c>
      <c r="AP452" s="125" t="str">
        <f t="shared" si="125"/>
        <v/>
      </c>
      <c r="AQ452" s="125">
        <f t="shared" ca="1" si="114"/>
        <v>51585.786235004787</v>
      </c>
      <c r="AR452" s="126" t="str">
        <f t="shared" si="115"/>
        <v/>
      </c>
      <c r="AS452" s="131">
        <f t="shared" ca="1" si="116"/>
        <v>51585.786235004787</v>
      </c>
      <c r="AT452" s="290"/>
    </row>
    <row r="453" spans="1:46" x14ac:dyDescent="0.35">
      <c r="A453" s="290"/>
      <c r="B453" s="102" t="s">
        <v>2081</v>
      </c>
      <c r="C453" s="444" t="e">
        <v>#N/A</v>
      </c>
      <c r="D453" s="103" t="s">
        <v>901</v>
      </c>
      <c r="E453" s="103"/>
      <c r="F453" s="103"/>
      <c r="G453" s="103" t="s">
        <v>119</v>
      </c>
      <c r="H453" s="427">
        <v>225</v>
      </c>
      <c r="I453" s="103"/>
      <c r="J453" s="116" t="s">
        <v>1110</v>
      </c>
      <c r="K453" s="104"/>
      <c r="L453" s="415">
        <v>40.282400000000003</v>
      </c>
      <c r="M453" s="138"/>
      <c r="N453" s="139">
        <f t="shared" si="118"/>
        <v>0</v>
      </c>
      <c r="O453" s="140">
        <f t="shared" si="126"/>
        <v>626.02776475949361</v>
      </c>
      <c r="P453" s="337">
        <f t="shared" si="127"/>
        <v>25217.900831147828</v>
      </c>
      <c r="Q453" s="109">
        <v>1</v>
      </c>
      <c r="R453" s="143">
        <f t="shared" si="128"/>
        <v>25217.900831147828</v>
      </c>
      <c r="S453" s="111">
        <v>0.13</v>
      </c>
      <c r="T453" s="139">
        <f t="shared" si="129"/>
        <v>28496.227939197044</v>
      </c>
      <c r="U453" s="113"/>
      <c r="V453" s="147">
        <f t="shared" si="130"/>
        <v>28496.227939197044</v>
      </c>
      <c r="W453" s="413"/>
      <c r="X453" s="412"/>
      <c r="Y453" s="116"/>
      <c r="Z453" s="116"/>
      <c r="AA453" s="116"/>
      <c r="AB453" s="116" t="s">
        <v>115</v>
      </c>
      <c r="AC453" s="117"/>
      <c r="AD453" s="296"/>
      <c r="AE453" s="124" t="str">
        <f t="shared" si="106"/>
        <v/>
      </c>
      <c r="AF453" s="125" t="str">
        <f t="shared" si="107"/>
        <v/>
      </c>
      <c r="AG453" s="125" t="str">
        <f t="shared" si="108"/>
        <v/>
      </c>
      <c r="AH453" s="125" t="str">
        <f t="shared" si="109"/>
        <v/>
      </c>
      <c r="AI453" s="125">
        <f t="shared" ca="1" si="131"/>
        <v>1722.8586382543533</v>
      </c>
      <c r="AJ453" s="126" t="str">
        <f t="shared" si="131"/>
        <v/>
      </c>
      <c r="AK453" s="342">
        <f t="shared" ca="1" si="105"/>
        <v>1722.8586382543533</v>
      </c>
      <c r="AL453" s="290"/>
      <c r="AM453" s="124" t="str">
        <f t="shared" si="111"/>
        <v/>
      </c>
      <c r="AN453" s="125" t="str">
        <f t="shared" si="112"/>
        <v/>
      </c>
      <c r="AO453" s="125" t="str">
        <f t="shared" si="113"/>
        <v/>
      </c>
      <c r="AP453" s="125" t="str">
        <f t="shared" si="125"/>
        <v/>
      </c>
      <c r="AQ453" s="125">
        <f t="shared" ca="1" si="114"/>
        <v>28496.227939197048</v>
      </c>
      <c r="AR453" s="126" t="str">
        <f t="shared" si="115"/>
        <v/>
      </c>
      <c r="AS453" s="131">
        <f t="shared" ca="1" si="116"/>
        <v>28496.227939197048</v>
      </c>
      <c r="AT453" s="290"/>
    </row>
    <row r="454" spans="1:46" x14ac:dyDescent="0.35">
      <c r="A454" s="290"/>
      <c r="B454" s="102" t="s">
        <v>2082</v>
      </c>
      <c r="C454" s="444" t="e">
        <v>#N/A</v>
      </c>
      <c r="D454" s="103" t="s">
        <v>901</v>
      </c>
      <c r="E454" s="103"/>
      <c r="F454" s="103"/>
      <c r="G454" s="103" t="s">
        <v>119</v>
      </c>
      <c r="H454" s="427">
        <v>225</v>
      </c>
      <c r="I454" s="103"/>
      <c r="J454" s="116" t="s">
        <v>1110</v>
      </c>
      <c r="K454" s="104"/>
      <c r="L454" s="415">
        <v>24.481000000000002</v>
      </c>
      <c r="M454" s="138"/>
      <c r="N454" s="139">
        <f t="shared" si="118"/>
        <v>0</v>
      </c>
      <c r="O454" s="140">
        <f t="shared" si="126"/>
        <v>626.02776475949361</v>
      </c>
      <c r="P454" s="337">
        <f t="shared" si="127"/>
        <v>15325.785709077163</v>
      </c>
      <c r="Q454" s="109">
        <v>1</v>
      </c>
      <c r="R454" s="143">
        <f t="shared" si="128"/>
        <v>15325.785709077163</v>
      </c>
      <c r="S454" s="111">
        <v>0.13</v>
      </c>
      <c r="T454" s="139">
        <f t="shared" si="129"/>
        <v>17318.137851257194</v>
      </c>
      <c r="U454" s="113"/>
      <c r="V454" s="147">
        <f t="shared" si="130"/>
        <v>17318.137851257194</v>
      </c>
      <c r="W454" s="413"/>
      <c r="X454" s="412"/>
      <c r="Y454" s="116"/>
      <c r="Z454" s="116"/>
      <c r="AA454" s="116"/>
      <c r="AB454" s="116" t="s">
        <v>115</v>
      </c>
      <c r="AC454" s="117"/>
      <c r="AD454" s="296"/>
      <c r="AE454" s="124" t="str">
        <f t="shared" si="106"/>
        <v/>
      </c>
      <c r="AF454" s="125" t="str">
        <f t="shared" si="107"/>
        <v/>
      </c>
      <c r="AG454" s="125" t="str">
        <f t="shared" si="108"/>
        <v/>
      </c>
      <c r="AH454" s="125" t="str">
        <f t="shared" si="109"/>
        <v/>
      </c>
      <c r="AI454" s="125">
        <f t="shared" ca="1" si="131"/>
        <v>1722.8586382543533</v>
      </c>
      <c r="AJ454" s="126" t="str">
        <f t="shared" si="131"/>
        <v/>
      </c>
      <c r="AK454" s="342">
        <f t="shared" ca="1" si="105"/>
        <v>1722.8586382543533</v>
      </c>
      <c r="AL454" s="290"/>
      <c r="AM454" s="124" t="str">
        <f t="shared" si="111"/>
        <v/>
      </c>
      <c r="AN454" s="125" t="str">
        <f t="shared" si="112"/>
        <v/>
      </c>
      <c r="AO454" s="125" t="str">
        <f t="shared" si="113"/>
        <v/>
      </c>
      <c r="AP454" s="125" t="str">
        <f t="shared" si="125"/>
        <v/>
      </c>
      <c r="AQ454" s="125">
        <f t="shared" ca="1" si="114"/>
        <v>17318.137851257194</v>
      </c>
      <c r="AR454" s="126" t="str">
        <f t="shared" si="115"/>
        <v/>
      </c>
      <c r="AS454" s="131">
        <f t="shared" ca="1" si="116"/>
        <v>17318.137851257194</v>
      </c>
      <c r="AT454" s="290"/>
    </row>
    <row r="455" spans="1:46" x14ac:dyDescent="0.35">
      <c r="A455" s="290"/>
      <c r="B455" s="102" t="s">
        <v>2083</v>
      </c>
      <c r="C455" s="444" t="e">
        <v>#N/A</v>
      </c>
      <c r="D455" s="103" t="s">
        <v>901</v>
      </c>
      <c r="E455" s="103"/>
      <c r="F455" s="103"/>
      <c r="G455" s="103" t="s">
        <v>119</v>
      </c>
      <c r="H455" s="427">
        <v>225</v>
      </c>
      <c r="I455" s="103"/>
      <c r="J455" s="116" t="s">
        <v>1110</v>
      </c>
      <c r="K455" s="104"/>
      <c r="L455" s="415">
        <v>35.216799999999999</v>
      </c>
      <c r="M455" s="138"/>
      <c r="N455" s="139">
        <f t="shared" si="118"/>
        <v>0</v>
      </c>
      <c r="O455" s="140">
        <f t="shared" si="126"/>
        <v>626.02776475949361</v>
      </c>
      <c r="P455" s="337">
        <f t="shared" si="127"/>
        <v>22046.694585982135</v>
      </c>
      <c r="Q455" s="109">
        <v>1</v>
      </c>
      <c r="R455" s="143">
        <f t="shared" si="128"/>
        <v>22046.694585982135</v>
      </c>
      <c r="S455" s="111">
        <v>0.13</v>
      </c>
      <c r="T455" s="139">
        <f t="shared" si="129"/>
        <v>24912.764882159812</v>
      </c>
      <c r="U455" s="113"/>
      <c r="V455" s="147">
        <f t="shared" si="130"/>
        <v>24912.764882159812</v>
      </c>
      <c r="W455" s="413"/>
      <c r="X455" s="412"/>
      <c r="Y455" s="116"/>
      <c r="Z455" s="116"/>
      <c r="AA455" s="116"/>
      <c r="AB455" s="116" t="s">
        <v>115</v>
      </c>
      <c r="AC455" s="117"/>
      <c r="AD455" s="296"/>
      <c r="AE455" s="124" t="str">
        <f t="shared" si="106"/>
        <v/>
      </c>
      <c r="AF455" s="125" t="str">
        <f t="shared" si="107"/>
        <v/>
      </c>
      <c r="AG455" s="125" t="str">
        <f t="shared" si="108"/>
        <v/>
      </c>
      <c r="AH455" s="125" t="str">
        <f t="shared" si="109"/>
        <v/>
      </c>
      <c r="AI455" s="125">
        <f t="shared" ca="1" si="131"/>
        <v>1722.8586382543533</v>
      </c>
      <c r="AJ455" s="126" t="str">
        <f t="shared" si="131"/>
        <v/>
      </c>
      <c r="AK455" s="342">
        <f t="shared" ca="1" si="105"/>
        <v>1722.8586382543533</v>
      </c>
      <c r="AL455" s="290"/>
      <c r="AM455" s="124" t="str">
        <f t="shared" si="111"/>
        <v/>
      </c>
      <c r="AN455" s="125" t="str">
        <f t="shared" si="112"/>
        <v/>
      </c>
      <c r="AO455" s="125" t="str">
        <f t="shared" si="113"/>
        <v/>
      </c>
      <c r="AP455" s="125" t="str">
        <f t="shared" si="125"/>
        <v/>
      </c>
      <c r="AQ455" s="125">
        <f t="shared" ca="1" si="114"/>
        <v>24912.764882159812</v>
      </c>
      <c r="AR455" s="126" t="str">
        <f t="shared" si="115"/>
        <v/>
      </c>
      <c r="AS455" s="131">
        <f t="shared" ca="1" si="116"/>
        <v>24912.764882159812</v>
      </c>
      <c r="AT455" s="290"/>
    </row>
    <row r="456" spans="1:46" x14ac:dyDescent="0.35">
      <c r="A456" s="290"/>
      <c r="B456" s="102" t="s">
        <v>2084</v>
      </c>
      <c r="C456" s="444" t="e">
        <v>#N/A</v>
      </c>
      <c r="D456" s="103" t="s">
        <v>901</v>
      </c>
      <c r="E456" s="103"/>
      <c r="F456" s="103"/>
      <c r="G456" s="103" t="s">
        <v>119</v>
      </c>
      <c r="H456" s="427">
        <v>225</v>
      </c>
      <c r="I456" s="103"/>
      <c r="J456" s="116" t="s">
        <v>1110</v>
      </c>
      <c r="K456" s="104"/>
      <c r="L456" s="415">
        <v>48.057600000000001</v>
      </c>
      <c r="M456" s="138"/>
      <c r="N456" s="139">
        <f t="shared" si="118"/>
        <v>0</v>
      </c>
      <c r="O456" s="140">
        <f t="shared" si="126"/>
        <v>626.02776475949361</v>
      </c>
      <c r="P456" s="337">
        <f t="shared" si="127"/>
        <v>30085.391907705842</v>
      </c>
      <c r="Q456" s="109">
        <v>1</v>
      </c>
      <c r="R456" s="143">
        <f t="shared" si="128"/>
        <v>30085.391907705842</v>
      </c>
      <c r="S456" s="111">
        <v>0.13</v>
      </c>
      <c r="T456" s="139">
        <f t="shared" si="129"/>
        <v>33996.492855707598</v>
      </c>
      <c r="U456" s="113"/>
      <c r="V456" s="147">
        <f t="shared" si="130"/>
        <v>33996.492855707598</v>
      </c>
      <c r="W456" s="413"/>
      <c r="X456" s="412"/>
      <c r="Y456" s="116"/>
      <c r="Z456" s="116"/>
      <c r="AA456" s="116"/>
      <c r="AB456" s="116" t="s">
        <v>115</v>
      </c>
      <c r="AC456" s="117"/>
      <c r="AD456" s="296"/>
      <c r="AE456" s="124" t="str">
        <f t="shared" si="106"/>
        <v/>
      </c>
      <c r="AF456" s="125" t="str">
        <f t="shared" si="107"/>
        <v/>
      </c>
      <c r="AG456" s="125" t="str">
        <f t="shared" si="108"/>
        <v/>
      </c>
      <c r="AH456" s="125" t="str">
        <f t="shared" si="109"/>
        <v/>
      </c>
      <c r="AI456" s="125">
        <f t="shared" ca="1" si="131"/>
        <v>1722.8586382543533</v>
      </c>
      <c r="AJ456" s="126" t="str">
        <f t="shared" si="131"/>
        <v/>
      </c>
      <c r="AK456" s="342">
        <f t="shared" ca="1" si="105"/>
        <v>1722.8586382543533</v>
      </c>
      <c r="AL456" s="290"/>
      <c r="AM456" s="124" t="str">
        <f t="shared" si="111"/>
        <v/>
      </c>
      <c r="AN456" s="125" t="str">
        <f t="shared" si="112"/>
        <v/>
      </c>
      <c r="AO456" s="125" t="str">
        <f t="shared" si="113"/>
        <v/>
      </c>
      <c r="AP456" s="125" t="str">
        <f t="shared" si="125"/>
        <v/>
      </c>
      <c r="AQ456" s="125">
        <f t="shared" ca="1" si="114"/>
        <v>33996.492855707598</v>
      </c>
      <c r="AR456" s="126" t="str">
        <f t="shared" si="115"/>
        <v/>
      </c>
      <c r="AS456" s="131">
        <f t="shared" ca="1" si="116"/>
        <v>33996.492855707598</v>
      </c>
      <c r="AT456" s="290"/>
    </row>
    <row r="457" spans="1:46" x14ac:dyDescent="0.35">
      <c r="A457" s="290"/>
      <c r="B457" s="102" t="s">
        <v>2085</v>
      </c>
      <c r="C457" s="444" t="e">
        <v>#N/A</v>
      </c>
      <c r="D457" s="103" t="s">
        <v>901</v>
      </c>
      <c r="E457" s="103"/>
      <c r="F457" s="103"/>
      <c r="G457" s="103" t="s">
        <v>119</v>
      </c>
      <c r="H457" s="427">
        <v>225</v>
      </c>
      <c r="I457" s="103"/>
      <c r="J457" s="116" t="s">
        <v>1110</v>
      </c>
      <c r="K457" s="104"/>
      <c r="L457" s="415">
        <v>40.728400000000001</v>
      </c>
      <c r="M457" s="138"/>
      <c r="N457" s="139">
        <f t="shared" si="118"/>
        <v>0</v>
      </c>
      <c r="O457" s="140">
        <f t="shared" si="126"/>
        <v>626.02776475949361</v>
      </c>
      <c r="P457" s="337">
        <f t="shared" si="127"/>
        <v>25497.109214230561</v>
      </c>
      <c r="Q457" s="109">
        <v>1</v>
      </c>
      <c r="R457" s="143">
        <f t="shared" si="128"/>
        <v>25497.109214230561</v>
      </c>
      <c r="S457" s="111">
        <v>0.13</v>
      </c>
      <c r="T457" s="139">
        <f t="shared" si="129"/>
        <v>28811.733412080532</v>
      </c>
      <c r="U457" s="113"/>
      <c r="V457" s="147">
        <f t="shared" si="130"/>
        <v>28811.733412080532</v>
      </c>
      <c r="W457" s="413"/>
      <c r="X457" s="412"/>
      <c r="Y457" s="116"/>
      <c r="Z457" s="116"/>
      <c r="AA457" s="116"/>
      <c r="AB457" s="116" t="s">
        <v>115</v>
      </c>
      <c r="AC457" s="117"/>
      <c r="AD457" s="296"/>
      <c r="AE457" s="124" t="str">
        <f t="shared" si="106"/>
        <v/>
      </c>
      <c r="AF457" s="125" t="str">
        <f t="shared" si="107"/>
        <v/>
      </c>
      <c r="AG457" s="125" t="str">
        <f t="shared" si="108"/>
        <v/>
      </c>
      <c r="AH457" s="125" t="str">
        <f t="shared" si="109"/>
        <v/>
      </c>
      <c r="AI457" s="125">
        <f t="shared" ca="1" si="131"/>
        <v>1722.8586382543533</v>
      </c>
      <c r="AJ457" s="126" t="str">
        <f t="shared" si="131"/>
        <v/>
      </c>
      <c r="AK457" s="342">
        <f t="shared" ca="1" si="105"/>
        <v>1722.8586382543533</v>
      </c>
      <c r="AL457" s="290"/>
      <c r="AM457" s="124" t="str">
        <f t="shared" si="111"/>
        <v/>
      </c>
      <c r="AN457" s="125" t="str">
        <f t="shared" si="112"/>
        <v/>
      </c>
      <c r="AO457" s="125" t="str">
        <f t="shared" si="113"/>
        <v/>
      </c>
      <c r="AP457" s="125" t="str">
        <f t="shared" si="125"/>
        <v/>
      </c>
      <c r="AQ457" s="125">
        <f t="shared" ca="1" si="114"/>
        <v>28811.733412080532</v>
      </c>
      <c r="AR457" s="126" t="str">
        <f t="shared" si="115"/>
        <v/>
      </c>
      <c r="AS457" s="131">
        <f t="shared" ca="1" si="116"/>
        <v>28811.733412080532</v>
      </c>
      <c r="AT457" s="290"/>
    </row>
    <row r="458" spans="1:46" x14ac:dyDescent="0.35">
      <c r="A458" s="290"/>
      <c r="B458" s="102" t="s">
        <v>2086</v>
      </c>
      <c r="C458" s="444" t="e">
        <v>#N/A</v>
      </c>
      <c r="D458" s="103" t="s">
        <v>901</v>
      </c>
      <c r="E458" s="103"/>
      <c r="F458" s="103"/>
      <c r="G458" s="103" t="s">
        <v>119</v>
      </c>
      <c r="H458" s="427">
        <v>225</v>
      </c>
      <c r="I458" s="103"/>
      <c r="J458" s="116" t="s">
        <v>1110</v>
      </c>
      <c r="K458" s="104"/>
      <c r="L458" s="415">
        <v>26.352699999999999</v>
      </c>
      <c r="M458" s="138"/>
      <c r="N458" s="139">
        <f t="shared" si="118"/>
        <v>0</v>
      </c>
      <c r="O458" s="140">
        <f t="shared" si="126"/>
        <v>626.02776475949361</v>
      </c>
      <c r="P458" s="337">
        <f t="shared" si="127"/>
        <v>16497.521876377505</v>
      </c>
      <c r="Q458" s="109">
        <v>1</v>
      </c>
      <c r="R458" s="143">
        <f t="shared" si="128"/>
        <v>16497.521876377505</v>
      </c>
      <c r="S458" s="111">
        <v>0.13</v>
      </c>
      <c r="T458" s="139">
        <f t="shared" si="129"/>
        <v>18642.19972030658</v>
      </c>
      <c r="U458" s="113"/>
      <c r="V458" s="147">
        <f t="shared" si="130"/>
        <v>18642.19972030658</v>
      </c>
      <c r="W458" s="413"/>
      <c r="X458" s="412"/>
      <c r="Y458" s="116"/>
      <c r="Z458" s="116"/>
      <c r="AA458" s="116"/>
      <c r="AB458" s="116" t="s">
        <v>115</v>
      </c>
      <c r="AC458" s="117"/>
      <c r="AD458" s="296"/>
      <c r="AE458" s="124" t="str">
        <f t="shared" si="106"/>
        <v/>
      </c>
      <c r="AF458" s="125" t="str">
        <f t="shared" si="107"/>
        <v/>
      </c>
      <c r="AG458" s="125" t="str">
        <f t="shared" si="108"/>
        <v/>
      </c>
      <c r="AH458" s="125" t="str">
        <f t="shared" si="109"/>
        <v/>
      </c>
      <c r="AI458" s="125">
        <f t="shared" ca="1" si="131"/>
        <v>1722.8586382543533</v>
      </c>
      <c r="AJ458" s="126" t="str">
        <f t="shared" si="131"/>
        <v/>
      </c>
      <c r="AK458" s="342">
        <f t="shared" ca="1" si="105"/>
        <v>1722.8586382543533</v>
      </c>
      <c r="AL458" s="290"/>
      <c r="AM458" s="124" t="str">
        <f t="shared" si="111"/>
        <v/>
      </c>
      <c r="AN458" s="125" t="str">
        <f t="shared" si="112"/>
        <v/>
      </c>
      <c r="AO458" s="125" t="str">
        <f t="shared" si="113"/>
        <v/>
      </c>
      <c r="AP458" s="125" t="str">
        <f t="shared" si="125"/>
        <v/>
      </c>
      <c r="AQ458" s="125">
        <f t="shared" ca="1" si="114"/>
        <v>18642.19972030658</v>
      </c>
      <c r="AR458" s="126" t="str">
        <f t="shared" si="115"/>
        <v/>
      </c>
      <c r="AS458" s="131">
        <f t="shared" ca="1" si="116"/>
        <v>18642.19972030658</v>
      </c>
      <c r="AT458" s="290"/>
    </row>
    <row r="459" spans="1:46" x14ac:dyDescent="0.35">
      <c r="A459" s="290"/>
      <c r="B459" s="102" t="s">
        <v>2087</v>
      </c>
      <c r="C459" s="444" t="e">
        <v>#N/A</v>
      </c>
      <c r="D459" s="103" t="s">
        <v>901</v>
      </c>
      <c r="E459" s="103"/>
      <c r="F459" s="103"/>
      <c r="G459" s="103" t="s">
        <v>119</v>
      </c>
      <c r="H459" s="427">
        <v>225</v>
      </c>
      <c r="I459" s="103"/>
      <c r="J459" s="116" t="s">
        <v>1110</v>
      </c>
      <c r="K459" s="104"/>
      <c r="L459" s="415">
        <v>27.081700000000001</v>
      </c>
      <c r="M459" s="138"/>
      <c r="N459" s="139">
        <f t="shared" si="118"/>
        <v>0</v>
      </c>
      <c r="O459" s="140">
        <f t="shared" si="126"/>
        <v>626.02776475949361</v>
      </c>
      <c r="P459" s="337">
        <f t="shared" si="127"/>
        <v>16953.896116887179</v>
      </c>
      <c r="Q459" s="109">
        <v>1</v>
      </c>
      <c r="R459" s="143">
        <f t="shared" si="128"/>
        <v>16953.896116887179</v>
      </c>
      <c r="S459" s="111">
        <v>0.13</v>
      </c>
      <c r="T459" s="139">
        <f t="shared" si="129"/>
        <v>19157.902612082511</v>
      </c>
      <c r="U459" s="113"/>
      <c r="V459" s="147">
        <f t="shared" si="130"/>
        <v>19157.902612082511</v>
      </c>
      <c r="W459" s="413"/>
      <c r="X459" s="412"/>
      <c r="Y459" s="116"/>
      <c r="Z459" s="116"/>
      <c r="AA459" s="116"/>
      <c r="AB459" s="116" t="s">
        <v>115</v>
      </c>
      <c r="AC459" s="117"/>
      <c r="AD459" s="296"/>
      <c r="AE459" s="124" t="str">
        <f t="shared" si="106"/>
        <v/>
      </c>
      <c r="AF459" s="125" t="str">
        <f t="shared" si="107"/>
        <v/>
      </c>
      <c r="AG459" s="125" t="str">
        <f t="shared" si="108"/>
        <v/>
      </c>
      <c r="AH459" s="125" t="str">
        <f t="shared" si="109"/>
        <v/>
      </c>
      <c r="AI459" s="125">
        <f t="shared" ca="1" si="131"/>
        <v>1722.8586382543533</v>
      </c>
      <c r="AJ459" s="126" t="str">
        <f t="shared" si="131"/>
        <v/>
      </c>
      <c r="AK459" s="342">
        <f t="shared" ca="1" si="105"/>
        <v>1722.8586382543533</v>
      </c>
      <c r="AL459" s="290"/>
      <c r="AM459" s="124" t="str">
        <f t="shared" si="111"/>
        <v/>
      </c>
      <c r="AN459" s="125" t="str">
        <f t="shared" si="112"/>
        <v/>
      </c>
      <c r="AO459" s="125" t="str">
        <f t="shared" si="113"/>
        <v/>
      </c>
      <c r="AP459" s="125" t="str">
        <f t="shared" si="125"/>
        <v/>
      </c>
      <c r="AQ459" s="125">
        <f t="shared" ca="1" si="114"/>
        <v>19157.902612082511</v>
      </c>
      <c r="AR459" s="126" t="str">
        <f t="shared" si="115"/>
        <v/>
      </c>
      <c r="AS459" s="131">
        <f t="shared" ca="1" si="116"/>
        <v>19157.902612082511</v>
      </c>
      <c r="AT459" s="290"/>
    </row>
    <row r="460" spans="1:46" x14ac:dyDescent="0.35">
      <c r="A460" s="290"/>
      <c r="B460" s="102" t="s">
        <v>2088</v>
      </c>
      <c r="C460" s="444" t="e">
        <v>#N/A</v>
      </c>
      <c r="D460" s="103" t="s">
        <v>901</v>
      </c>
      <c r="E460" s="103"/>
      <c r="F460" s="103"/>
      <c r="G460" s="103" t="s">
        <v>119</v>
      </c>
      <c r="H460" s="427">
        <v>225</v>
      </c>
      <c r="I460" s="103"/>
      <c r="J460" s="116" t="s">
        <v>1110</v>
      </c>
      <c r="K460" s="104"/>
      <c r="L460" s="415">
        <v>29.166</v>
      </c>
      <c r="M460" s="138"/>
      <c r="N460" s="139">
        <f t="shared" si="118"/>
        <v>0</v>
      </c>
      <c r="O460" s="140">
        <f t="shared" si="126"/>
        <v>626.02776475949361</v>
      </c>
      <c r="P460" s="337">
        <f t="shared" si="127"/>
        <v>18258.725786975392</v>
      </c>
      <c r="Q460" s="109">
        <v>1</v>
      </c>
      <c r="R460" s="143">
        <f t="shared" si="128"/>
        <v>18258.725786975392</v>
      </c>
      <c r="S460" s="111">
        <v>0.13</v>
      </c>
      <c r="T460" s="139">
        <f t="shared" si="129"/>
        <v>20632.360139282191</v>
      </c>
      <c r="U460" s="113"/>
      <c r="V460" s="147">
        <f t="shared" si="130"/>
        <v>20632.360139282191</v>
      </c>
      <c r="W460" s="413"/>
      <c r="X460" s="412"/>
      <c r="Y460" s="116"/>
      <c r="Z460" s="116"/>
      <c r="AA460" s="116"/>
      <c r="AB460" s="116" t="s">
        <v>115</v>
      </c>
      <c r="AC460" s="117"/>
      <c r="AD460" s="296"/>
      <c r="AE460" s="124" t="str">
        <f t="shared" si="106"/>
        <v/>
      </c>
      <c r="AF460" s="125" t="str">
        <f t="shared" si="107"/>
        <v/>
      </c>
      <c r="AG460" s="125" t="str">
        <f t="shared" si="108"/>
        <v/>
      </c>
      <c r="AH460" s="125" t="str">
        <f t="shared" si="109"/>
        <v/>
      </c>
      <c r="AI460" s="125">
        <f t="shared" ca="1" si="131"/>
        <v>1722.8586382543533</v>
      </c>
      <c r="AJ460" s="126" t="str">
        <f t="shared" si="131"/>
        <v/>
      </c>
      <c r="AK460" s="342">
        <f t="shared" ca="1" si="105"/>
        <v>1722.8586382543533</v>
      </c>
      <c r="AL460" s="290"/>
      <c r="AM460" s="124" t="str">
        <f t="shared" si="111"/>
        <v/>
      </c>
      <c r="AN460" s="125" t="str">
        <f t="shared" si="112"/>
        <v/>
      </c>
      <c r="AO460" s="125" t="str">
        <f t="shared" si="113"/>
        <v/>
      </c>
      <c r="AP460" s="125" t="str">
        <f t="shared" si="125"/>
        <v/>
      </c>
      <c r="AQ460" s="125">
        <f t="shared" ca="1" si="114"/>
        <v>20632.360139282191</v>
      </c>
      <c r="AR460" s="126" t="str">
        <f t="shared" si="115"/>
        <v/>
      </c>
      <c r="AS460" s="131">
        <f t="shared" ca="1" si="116"/>
        <v>20632.360139282191</v>
      </c>
      <c r="AT460" s="290"/>
    </row>
    <row r="461" spans="1:46" x14ac:dyDescent="0.35">
      <c r="A461" s="290"/>
      <c r="B461" s="102" t="s">
        <v>2089</v>
      </c>
      <c r="C461" s="444" t="e">
        <v>#N/A</v>
      </c>
      <c r="D461" s="103" t="s">
        <v>901</v>
      </c>
      <c r="E461" s="103"/>
      <c r="F461" s="103"/>
      <c r="G461" s="103" t="s">
        <v>119</v>
      </c>
      <c r="H461" s="427">
        <v>225</v>
      </c>
      <c r="I461" s="103"/>
      <c r="J461" s="116" t="s">
        <v>1110</v>
      </c>
      <c r="K461" s="104"/>
      <c r="L461" s="415">
        <v>23.753599999999999</v>
      </c>
      <c r="M461" s="138"/>
      <c r="N461" s="139">
        <f t="shared" si="118"/>
        <v>0</v>
      </c>
      <c r="O461" s="140">
        <f t="shared" si="126"/>
        <v>626.02776475949361</v>
      </c>
      <c r="P461" s="337">
        <f t="shared" si="127"/>
        <v>14870.413112991106</v>
      </c>
      <c r="Q461" s="109">
        <v>1</v>
      </c>
      <c r="R461" s="143">
        <f t="shared" si="128"/>
        <v>14870.413112991106</v>
      </c>
      <c r="S461" s="111">
        <v>0.13</v>
      </c>
      <c r="T461" s="139">
        <f t="shared" si="129"/>
        <v>16803.566817679948</v>
      </c>
      <c r="U461" s="113"/>
      <c r="V461" s="147">
        <f t="shared" si="130"/>
        <v>16803.566817679948</v>
      </c>
      <c r="W461" s="413"/>
      <c r="X461" s="412"/>
      <c r="Y461" s="116"/>
      <c r="Z461" s="116"/>
      <c r="AA461" s="116"/>
      <c r="AB461" s="116" t="s">
        <v>115</v>
      </c>
      <c r="AC461" s="117"/>
      <c r="AD461" s="296"/>
      <c r="AE461" s="124" t="str">
        <f t="shared" si="106"/>
        <v/>
      </c>
      <c r="AF461" s="125" t="str">
        <f t="shared" si="107"/>
        <v/>
      </c>
      <c r="AG461" s="125" t="str">
        <f t="shared" si="108"/>
        <v/>
      </c>
      <c r="AH461" s="125" t="str">
        <f t="shared" si="109"/>
        <v/>
      </c>
      <c r="AI461" s="125">
        <f t="shared" ca="1" si="131"/>
        <v>1722.8586382543533</v>
      </c>
      <c r="AJ461" s="126" t="str">
        <f t="shared" si="131"/>
        <v/>
      </c>
      <c r="AK461" s="342">
        <f t="shared" ca="1" si="105"/>
        <v>1722.8586382543533</v>
      </c>
      <c r="AL461" s="290"/>
      <c r="AM461" s="124" t="str">
        <f t="shared" si="111"/>
        <v/>
      </c>
      <c r="AN461" s="125" t="str">
        <f t="shared" si="112"/>
        <v/>
      </c>
      <c r="AO461" s="125" t="str">
        <f t="shared" si="113"/>
        <v/>
      </c>
      <c r="AP461" s="125" t="str">
        <f t="shared" si="125"/>
        <v/>
      </c>
      <c r="AQ461" s="125">
        <f t="shared" ca="1" si="114"/>
        <v>16803.566817679948</v>
      </c>
      <c r="AR461" s="126" t="str">
        <f t="shared" si="115"/>
        <v/>
      </c>
      <c r="AS461" s="131">
        <f t="shared" ca="1" si="116"/>
        <v>16803.566817679948</v>
      </c>
      <c r="AT461" s="290"/>
    </row>
    <row r="462" spans="1:46" x14ac:dyDescent="0.35">
      <c r="A462" s="290"/>
      <c r="B462" s="102" t="s">
        <v>2090</v>
      </c>
      <c r="C462" s="444" t="e">
        <v>#N/A</v>
      </c>
      <c r="D462" s="103" t="s">
        <v>901</v>
      </c>
      <c r="E462" s="103"/>
      <c r="F462" s="103"/>
      <c r="G462" s="103" t="s">
        <v>119</v>
      </c>
      <c r="H462" s="427">
        <v>225</v>
      </c>
      <c r="I462" s="103"/>
      <c r="J462" s="116" t="s">
        <v>1110</v>
      </c>
      <c r="K462" s="104"/>
      <c r="L462" s="415">
        <v>25.697099999999999</v>
      </c>
      <c r="M462" s="138"/>
      <c r="N462" s="139">
        <f t="shared" si="118"/>
        <v>0</v>
      </c>
      <c r="O462" s="140">
        <f t="shared" si="126"/>
        <v>626.02776475949361</v>
      </c>
      <c r="P462" s="337">
        <f t="shared" si="127"/>
        <v>16087.098073801182</v>
      </c>
      <c r="Q462" s="109">
        <v>1</v>
      </c>
      <c r="R462" s="143">
        <f t="shared" si="128"/>
        <v>16087.098073801182</v>
      </c>
      <c r="S462" s="111">
        <v>0.13</v>
      </c>
      <c r="T462" s="139">
        <f t="shared" si="129"/>
        <v>18178.420823395336</v>
      </c>
      <c r="U462" s="113"/>
      <c r="V462" s="147">
        <f t="shared" si="130"/>
        <v>18178.420823395336</v>
      </c>
      <c r="W462" s="413"/>
      <c r="X462" s="412"/>
      <c r="Y462" s="116"/>
      <c r="Z462" s="116"/>
      <c r="AA462" s="116"/>
      <c r="AB462" s="116" t="s">
        <v>115</v>
      </c>
      <c r="AC462" s="117"/>
      <c r="AD462" s="296"/>
      <c r="AE462" s="124" t="str">
        <f t="shared" si="106"/>
        <v/>
      </c>
      <c r="AF462" s="125" t="str">
        <f t="shared" si="107"/>
        <v/>
      </c>
      <c r="AG462" s="125" t="str">
        <f t="shared" si="108"/>
        <v/>
      </c>
      <c r="AH462" s="125" t="str">
        <f t="shared" si="109"/>
        <v/>
      </c>
      <c r="AI462" s="125">
        <f t="shared" ca="1" si="131"/>
        <v>1722.8586382543533</v>
      </c>
      <c r="AJ462" s="126" t="str">
        <f t="shared" si="131"/>
        <v/>
      </c>
      <c r="AK462" s="342">
        <f t="shared" ca="1" si="105"/>
        <v>1722.8586382543533</v>
      </c>
      <c r="AL462" s="290"/>
      <c r="AM462" s="124" t="str">
        <f t="shared" si="111"/>
        <v/>
      </c>
      <c r="AN462" s="125" t="str">
        <f t="shared" si="112"/>
        <v/>
      </c>
      <c r="AO462" s="125" t="str">
        <f t="shared" si="113"/>
        <v/>
      </c>
      <c r="AP462" s="125" t="str">
        <f t="shared" si="125"/>
        <v/>
      </c>
      <c r="AQ462" s="125">
        <f t="shared" ca="1" si="114"/>
        <v>18178.420823395336</v>
      </c>
      <c r="AR462" s="126" t="str">
        <f t="shared" si="115"/>
        <v/>
      </c>
      <c r="AS462" s="131">
        <f t="shared" ca="1" si="116"/>
        <v>18178.420823395336</v>
      </c>
      <c r="AT462" s="290"/>
    </row>
    <row r="463" spans="1:46" x14ac:dyDescent="0.35">
      <c r="A463" s="290"/>
      <c r="B463" s="102" t="s">
        <v>2091</v>
      </c>
      <c r="C463" s="444" t="e">
        <v>#N/A</v>
      </c>
      <c r="D463" s="103" t="s">
        <v>901</v>
      </c>
      <c r="E463" s="103"/>
      <c r="F463" s="103"/>
      <c r="G463" s="103" t="s">
        <v>119</v>
      </c>
      <c r="H463" s="427">
        <v>225</v>
      </c>
      <c r="I463" s="103"/>
      <c r="J463" s="116" t="s">
        <v>1110</v>
      </c>
      <c r="K463" s="104"/>
      <c r="L463" s="415">
        <v>38.927500000000002</v>
      </c>
      <c r="M463" s="138"/>
      <c r="N463" s="139">
        <f t="shared" si="118"/>
        <v>0</v>
      </c>
      <c r="O463" s="140">
        <f t="shared" si="126"/>
        <v>626.02776475949361</v>
      </c>
      <c r="P463" s="337">
        <f t="shared" si="127"/>
        <v>24369.695812675189</v>
      </c>
      <c r="Q463" s="109">
        <v>1</v>
      </c>
      <c r="R463" s="143">
        <f t="shared" si="128"/>
        <v>24369.695812675189</v>
      </c>
      <c r="S463" s="111">
        <v>0.13</v>
      </c>
      <c r="T463" s="139">
        <f t="shared" si="129"/>
        <v>27537.756268322959</v>
      </c>
      <c r="U463" s="113"/>
      <c r="V463" s="147">
        <f t="shared" si="130"/>
        <v>27537.756268322959</v>
      </c>
      <c r="W463" s="413"/>
      <c r="X463" s="412"/>
      <c r="Y463" s="116"/>
      <c r="Z463" s="116"/>
      <c r="AA463" s="116"/>
      <c r="AB463" s="116" t="s">
        <v>115</v>
      </c>
      <c r="AC463" s="117"/>
      <c r="AD463" s="296"/>
      <c r="AE463" s="124" t="str">
        <f t="shared" si="106"/>
        <v/>
      </c>
      <c r="AF463" s="125" t="str">
        <f t="shared" si="107"/>
        <v/>
      </c>
      <c r="AG463" s="125" t="str">
        <f t="shared" si="108"/>
        <v/>
      </c>
      <c r="AH463" s="125" t="str">
        <f t="shared" si="109"/>
        <v/>
      </c>
      <c r="AI463" s="125">
        <f t="shared" ca="1" si="131"/>
        <v>1722.8586382543533</v>
      </c>
      <c r="AJ463" s="126" t="str">
        <f t="shared" si="131"/>
        <v/>
      </c>
      <c r="AK463" s="342">
        <f t="shared" ca="1" si="105"/>
        <v>1722.8586382543533</v>
      </c>
      <c r="AL463" s="290"/>
      <c r="AM463" s="124" t="str">
        <f t="shared" si="111"/>
        <v/>
      </c>
      <c r="AN463" s="125" t="str">
        <f t="shared" si="112"/>
        <v/>
      </c>
      <c r="AO463" s="125" t="str">
        <f t="shared" si="113"/>
        <v/>
      </c>
      <c r="AP463" s="125" t="str">
        <f t="shared" si="125"/>
        <v/>
      </c>
      <c r="AQ463" s="125">
        <f t="shared" ca="1" si="114"/>
        <v>27537.756268322959</v>
      </c>
      <c r="AR463" s="126" t="str">
        <f t="shared" si="115"/>
        <v/>
      </c>
      <c r="AS463" s="131">
        <f t="shared" ca="1" si="116"/>
        <v>27537.756268322959</v>
      </c>
      <c r="AT463" s="290"/>
    </row>
    <row r="464" spans="1:46" x14ac:dyDescent="0.35">
      <c r="A464" s="290"/>
      <c r="B464" s="102" t="s">
        <v>2092</v>
      </c>
      <c r="C464" s="444" t="e">
        <v>#N/A</v>
      </c>
      <c r="D464" s="103" t="s">
        <v>901</v>
      </c>
      <c r="E464" s="103"/>
      <c r="F464" s="103"/>
      <c r="G464" s="103" t="s">
        <v>119</v>
      </c>
      <c r="H464" s="427">
        <v>225</v>
      </c>
      <c r="I464" s="103"/>
      <c r="J464" s="116" t="s">
        <v>1110</v>
      </c>
      <c r="K464" s="104"/>
      <c r="L464" s="415">
        <v>59.250700000000002</v>
      </c>
      <c r="M464" s="138"/>
      <c r="N464" s="139">
        <f t="shared" si="118"/>
        <v>0</v>
      </c>
      <c r="O464" s="140">
        <f t="shared" si="126"/>
        <v>626.02776475949361</v>
      </c>
      <c r="P464" s="337">
        <f t="shared" si="127"/>
        <v>37092.583281435327</v>
      </c>
      <c r="Q464" s="109">
        <v>1</v>
      </c>
      <c r="R464" s="143">
        <f t="shared" si="128"/>
        <v>37092.583281435327</v>
      </c>
      <c r="S464" s="111">
        <v>0.13</v>
      </c>
      <c r="T464" s="139">
        <f t="shared" si="129"/>
        <v>41914.619108021914</v>
      </c>
      <c r="U464" s="113"/>
      <c r="V464" s="147">
        <f t="shared" si="130"/>
        <v>41914.619108021914</v>
      </c>
      <c r="W464" s="413"/>
      <c r="X464" s="412"/>
      <c r="Y464" s="116"/>
      <c r="Z464" s="116"/>
      <c r="AA464" s="116"/>
      <c r="AB464" s="116" t="s">
        <v>115</v>
      </c>
      <c r="AC464" s="117"/>
      <c r="AD464" s="296"/>
      <c r="AE464" s="124" t="str">
        <f t="shared" si="106"/>
        <v/>
      </c>
      <c r="AF464" s="125" t="str">
        <f t="shared" si="107"/>
        <v/>
      </c>
      <c r="AG464" s="125" t="str">
        <f t="shared" si="108"/>
        <v/>
      </c>
      <c r="AH464" s="125" t="str">
        <f t="shared" si="109"/>
        <v/>
      </c>
      <c r="AI464" s="125">
        <f t="shared" ca="1" si="131"/>
        <v>1722.8586382543533</v>
      </c>
      <c r="AJ464" s="126" t="str">
        <f t="shared" si="131"/>
        <v/>
      </c>
      <c r="AK464" s="342">
        <f t="shared" ca="1" si="105"/>
        <v>1722.8586382543533</v>
      </c>
      <c r="AL464" s="290"/>
      <c r="AM464" s="124" t="str">
        <f t="shared" si="111"/>
        <v/>
      </c>
      <c r="AN464" s="125" t="str">
        <f t="shared" si="112"/>
        <v/>
      </c>
      <c r="AO464" s="125" t="str">
        <f t="shared" si="113"/>
        <v/>
      </c>
      <c r="AP464" s="125" t="str">
        <f t="shared" ref="AP464:AR527" si="132">IF(AA464="","",IFERROR(AA464*$V464,$V464/$AK464*AH464))</f>
        <v/>
      </c>
      <c r="AQ464" s="125">
        <f t="shared" ca="1" si="114"/>
        <v>41914.619108021914</v>
      </c>
      <c r="AR464" s="126" t="str">
        <f t="shared" si="115"/>
        <v/>
      </c>
      <c r="AS464" s="131">
        <f t="shared" ca="1" si="116"/>
        <v>41914.619108021914</v>
      </c>
      <c r="AT464" s="290"/>
    </row>
    <row r="465" spans="1:46" x14ac:dyDescent="0.35">
      <c r="A465" s="290"/>
      <c r="B465" s="102" t="s">
        <v>2093</v>
      </c>
      <c r="C465" s="444" t="e">
        <v>#N/A</v>
      </c>
      <c r="D465" s="103" t="s">
        <v>901</v>
      </c>
      <c r="E465" s="103"/>
      <c r="F465" s="103"/>
      <c r="G465" s="103" t="s">
        <v>119</v>
      </c>
      <c r="H465" s="427">
        <v>225</v>
      </c>
      <c r="I465" s="103"/>
      <c r="J465" s="116" t="s">
        <v>1110</v>
      </c>
      <c r="K465" s="104"/>
      <c r="L465" s="415">
        <v>38.688600000000001</v>
      </c>
      <c r="M465" s="138"/>
      <c r="N465" s="139">
        <f t="shared" si="118"/>
        <v>0</v>
      </c>
      <c r="O465" s="140">
        <f t="shared" si="126"/>
        <v>626.02776475949361</v>
      </c>
      <c r="P465" s="337">
        <f t="shared" si="127"/>
        <v>24220.137779674144</v>
      </c>
      <c r="Q465" s="109">
        <v>1</v>
      </c>
      <c r="R465" s="143">
        <f t="shared" si="128"/>
        <v>24220.137779674144</v>
      </c>
      <c r="S465" s="111">
        <v>0.13</v>
      </c>
      <c r="T465" s="139">
        <f t="shared" si="129"/>
        <v>27368.75569103178</v>
      </c>
      <c r="U465" s="113"/>
      <c r="V465" s="147">
        <f t="shared" si="130"/>
        <v>27368.75569103178</v>
      </c>
      <c r="W465" s="413"/>
      <c r="X465" s="412"/>
      <c r="Y465" s="116"/>
      <c r="Z465" s="116"/>
      <c r="AA465" s="116"/>
      <c r="AB465" s="116" t="s">
        <v>115</v>
      </c>
      <c r="AC465" s="117"/>
      <c r="AD465" s="296"/>
      <c r="AE465" s="124" t="str">
        <f t="shared" si="106"/>
        <v/>
      </c>
      <c r="AF465" s="125" t="str">
        <f t="shared" si="107"/>
        <v/>
      </c>
      <c r="AG465" s="125" t="str">
        <f t="shared" si="108"/>
        <v/>
      </c>
      <c r="AH465" s="125" t="str">
        <f t="shared" si="109"/>
        <v/>
      </c>
      <c r="AI465" s="125">
        <f t="shared" ca="1" si="131"/>
        <v>1722.8586382543533</v>
      </c>
      <c r="AJ465" s="126" t="str">
        <f t="shared" si="131"/>
        <v/>
      </c>
      <c r="AK465" s="342">
        <f t="shared" ca="1" si="105"/>
        <v>1722.8586382543533</v>
      </c>
      <c r="AL465" s="290"/>
      <c r="AM465" s="124" t="str">
        <f t="shared" si="111"/>
        <v/>
      </c>
      <c r="AN465" s="125" t="str">
        <f t="shared" si="112"/>
        <v/>
      </c>
      <c r="AO465" s="125" t="str">
        <f t="shared" si="113"/>
        <v/>
      </c>
      <c r="AP465" s="125" t="str">
        <f t="shared" si="132"/>
        <v/>
      </c>
      <c r="AQ465" s="125">
        <f t="shared" ca="1" si="114"/>
        <v>27368.75569103178</v>
      </c>
      <c r="AR465" s="126" t="str">
        <f t="shared" si="115"/>
        <v/>
      </c>
      <c r="AS465" s="131">
        <f t="shared" ca="1" si="116"/>
        <v>27368.75569103178</v>
      </c>
      <c r="AT465" s="290"/>
    </row>
    <row r="466" spans="1:46" x14ac:dyDescent="0.35">
      <c r="A466" s="290"/>
      <c r="B466" s="102" t="s">
        <v>2094</v>
      </c>
      <c r="C466" s="444" t="e">
        <v>#N/A</v>
      </c>
      <c r="D466" s="103" t="s">
        <v>901</v>
      </c>
      <c r="E466" s="103"/>
      <c r="F466" s="103"/>
      <c r="G466" s="103" t="s">
        <v>119</v>
      </c>
      <c r="H466" s="427">
        <v>225</v>
      </c>
      <c r="I466" s="103"/>
      <c r="J466" s="116" t="s">
        <v>1110</v>
      </c>
      <c r="K466" s="104"/>
      <c r="L466" s="415">
        <v>33.592500000000001</v>
      </c>
      <c r="M466" s="138"/>
      <c r="N466" s="139">
        <f t="shared" si="118"/>
        <v>0</v>
      </c>
      <c r="O466" s="140">
        <f t="shared" si="126"/>
        <v>626.02776475949361</v>
      </c>
      <c r="P466" s="337">
        <f t="shared" si="127"/>
        <v>21029.837687683288</v>
      </c>
      <c r="Q466" s="109">
        <v>1</v>
      </c>
      <c r="R466" s="143">
        <f t="shared" si="128"/>
        <v>21029.837687683288</v>
      </c>
      <c r="S466" s="111">
        <v>0.13</v>
      </c>
      <c r="T466" s="139">
        <f t="shared" si="129"/>
        <v>23763.716587082112</v>
      </c>
      <c r="U466" s="113"/>
      <c r="V466" s="147">
        <f t="shared" si="130"/>
        <v>23763.716587082112</v>
      </c>
      <c r="W466" s="413"/>
      <c r="X466" s="412"/>
      <c r="Y466" s="116"/>
      <c r="Z466" s="116"/>
      <c r="AA466" s="116"/>
      <c r="AB466" s="116" t="s">
        <v>115</v>
      </c>
      <c r="AC466" s="117"/>
      <c r="AD466" s="296"/>
      <c r="AE466" s="124" t="str">
        <f t="shared" si="106"/>
        <v/>
      </c>
      <c r="AF466" s="125" t="str">
        <f t="shared" si="107"/>
        <v/>
      </c>
      <c r="AG466" s="125" t="str">
        <f t="shared" si="108"/>
        <v/>
      </c>
      <c r="AH466" s="125" t="str">
        <f t="shared" si="109"/>
        <v/>
      </c>
      <c r="AI466" s="125">
        <f t="shared" ca="1" si="131"/>
        <v>1722.8586382543533</v>
      </c>
      <c r="AJ466" s="126" t="str">
        <f t="shared" si="131"/>
        <v/>
      </c>
      <c r="AK466" s="342">
        <f t="shared" ca="1" si="105"/>
        <v>1722.8586382543533</v>
      </c>
      <c r="AL466" s="290"/>
      <c r="AM466" s="124" t="str">
        <f t="shared" si="111"/>
        <v/>
      </c>
      <c r="AN466" s="125" t="str">
        <f t="shared" si="112"/>
        <v/>
      </c>
      <c r="AO466" s="125" t="str">
        <f t="shared" si="113"/>
        <v/>
      </c>
      <c r="AP466" s="125" t="str">
        <f t="shared" si="132"/>
        <v/>
      </c>
      <c r="AQ466" s="125">
        <f t="shared" ca="1" si="114"/>
        <v>23763.716587082112</v>
      </c>
      <c r="AR466" s="126" t="str">
        <f t="shared" si="115"/>
        <v/>
      </c>
      <c r="AS466" s="131">
        <f t="shared" ca="1" si="116"/>
        <v>23763.716587082112</v>
      </c>
      <c r="AT466" s="290"/>
    </row>
    <row r="467" spans="1:46" x14ac:dyDescent="0.35">
      <c r="A467" s="290"/>
      <c r="B467" s="102" t="s">
        <v>2095</v>
      </c>
      <c r="C467" s="444" t="e">
        <v>#N/A</v>
      </c>
      <c r="D467" s="103" t="s">
        <v>901</v>
      </c>
      <c r="E467" s="103"/>
      <c r="F467" s="103"/>
      <c r="G467" s="103" t="s">
        <v>119</v>
      </c>
      <c r="H467" s="427">
        <v>225</v>
      </c>
      <c r="I467" s="103"/>
      <c r="J467" s="116" t="s">
        <v>1110</v>
      </c>
      <c r="K467" s="104"/>
      <c r="L467" s="415">
        <v>50.911900000000003</v>
      </c>
      <c r="M467" s="138"/>
      <c r="N467" s="139">
        <f t="shared" si="118"/>
        <v>0</v>
      </c>
      <c r="O467" s="140">
        <f t="shared" si="126"/>
        <v>626.02776475949361</v>
      </c>
      <c r="P467" s="337">
        <f t="shared" si="127"/>
        <v>31872.262956658866</v>
      </c>
      <c r="Q467" s="109">
        <v>1</v>
      </c>
      <c r="R467" s="143">
        <f t="shared" si="128"/>
        <v>31872.262956658866</v>
      </c>
      <c r="S467" s="111">
        <v>0.13</v>
      </c>
      <c r="T467" s="139">
        <f t="shared" si="129"/>
        <v>36015.657141024516</v>
      </c>
      <c r="U467" s="113"/>
      <c r="V467" s="147">
        <f t="shared" si="130"/>
        <v>36015.657141024516</v>
      </c>
      <c r="W467" s="413"/>
      <c r="X467" s="412"/>
      <c r="Y467" s="116"/>
      <c r="Z467" s="116"/>
      <c r="AA467" s="116"/>
      <c r="AB467" s="116" t="s">
        <v>115</v>
      </c>
      <c r="AC467" s="117"/>
      <c r="AD467" s="296"/>
      <c r="AE467" s="124" t="str">
        <f t="shared" si="106"/>
        <v/>
      </c>
      <c r="AF467" s="125" t="str">
        <f t="shared" si="107"/>
        <v/>
      </c>
      <c r="AG467" s="125" t="str">
        <f t="shared" si="108"/>
        <v/>
      </c>
      <c r="AH467" s="125" t="str">
        <f t="shared" si="109"/>
        <v/>
      </c>
      <c r="AI467" s="125">
        <f t="shared" ca="1" si="131"/>
        <v>1722.8586382543533</v>
      </c>
      <c r="AJ467" s="126" t="str">
        <f t="shared" si="131"/>
        <v/>
      </c>
      <c r="AK467" s="342">
        <f t="shared" ca="1" si="105"/>
        <v>1722.8586382543533</v>
      </c>
      <c r="AL467" s="290"/>
      <c r="AM467" s="124" t="str">
        <f t="shared" si="111"/>
        <v/>
      </c>
      <c r="AN467" s="125" t="str">
        <f t="shared" si="112"/>
        <v/>
      </c>
      <c r="AO467" s="125" t="str">
        <f t="shared" si="113"/>
        <v/>
      </c>
      <c r="AP467" s="125" t="str">
        <f t="shared" si="132"/>
        <v/>
      </c>
      <c r="AQ467" s="125">
        <f t="shared" ca="1" si="114"/>
        <v>36015.657141024516</v>
      </c>
      <c r="AR467" s="126" t="str">
        <f t="shared" si="115"/>
        <v/>
      </c>
      <c r="AS467" s="131">
        <f t="shared" ca="1" si="116"/>
        <v>36015.657141024516</v>
      </c>
      <c r="AT467" s="290"/>
    </row>
    <row r="468" spans="1:46" x14ac:dyDescent="0.35">
      <c r="A468" s="290"/>
      <c r="B468" s="102" t="s">
        <v>2096</v>
      </c>
      <c r="C468" s="444" t="e">
        <v>#N/A</v>
      </c>
      <c r="D468" s="103" t="s">
        <v>901</v>
      </c>
      <c r="E468" s="103"/>
      <c r="F468" s="103"/>
      <c r="G468" s="103" t="s">
        <v>119</v>
      </c>
      <c r="H468" s="427">
        <v>375</v>
      </c>
      <c r="I468" s="103"/>
      <c r="J468" s="116" t="s">
        <v>1113</v>
      </c>
      <c r="K468" s="104"/>
      <c r="L468" s="415">
        <v>63.864400000000003</v>
      </c>
      <c r="M468" s="138"/>
      <c r="N468" s="139">
        <f t="shared" si="118"/>
        <v>0</v>
      </c>
      <c r="O468" s="140">
        <f t="shared" si="126"/>
        <v>906.05332445569616</v>
      </c>
      <c r="P468" s="337">
        <f t="shared" si="127"/>
        <v>57864.551934368363</v>
      </c>
      <c r="Q468" s="109">
        <v>1</v>
      </c>
      <c r="R468" s="143">
        <f t="shared" si="128"/>
        <v>57864.551934368363</v>
      </c>
      <c r="S468" s="111">
        <v>0.13</v>
      </c>
      <c r="T468" s="139">
        <f t="shared" si="129"/>
        <v>65386.943685836246</v>
      </c>
      <c r="U468" s="113"/>
      <c r="V468" s="147">
        <f t="shared" si="130"/>
        <v>65386.943685836246</v>
      </c>
      <c r="W468" s="413"/>
      <c r="X468" s="412"/>
      <c r="Y468" s="116"/>
      <c r="Z468" s="116"/>
      <c r="AA468" s="116"/>
      <c r="AB468" s="116" t="s">
        <v>115</v>
      </c>
      <c r="AC468" s="117"/>
      <c r="AD468" s="296"/>
      <c r="AE468" s="124" t="str">
        <f t="shared" si="106"/>
        <v/>
      </c>
      <c r="AF468" s="125" t="str">
        <f t="shared" si="107"/>
        <v/>
      </c>
      <c r="AG468" s="125" t="str">
        <f t="shared" si="108"/>
        <v/>
      </c>
      <c r="AH468" s="125" t="str">
        <f t="shared" si="109"/>
        <v/>
      </c>
      <c r="AI468" s="125">
        <f t="shared" ca="1" si="131"/>
        <v>1722.8586382543533</v>
      </c>
      <c r="AJ468" s="126" t="str">
        <f t="shared" si="131"/>
        <v/>
      </c>
      <c r="AK468" s="342">
        <f t="shared" ca="1" si="105"/>
        <v>1722.8586382543533</v>
      </c>
      <c r="AL468" s="290"/>
      <c r="AM468" s="124" t="str">
        <f t="shared" si="111"/>
        <v/>
      </c>
      <c r="AN468" s="125" t="str">
        <f t="shared" si="112"/>
        <v/>
      </c>
      <c r="AO468" s="125" t="str">
        <f t="shared" si="113"/>
        <v/>
      </c>
      <c r="AP468" s="125" t="str">
        <f t="shared" si="132"/>
        <v/>
      </c>
      <c r="AQ468" s="125">
        <f t="shared" ca="1" si="114"/>
        <v>65386.943685836246</v>
      </c>
      <c r="AR468" s="126" t="str">
        <f t="shared" si="115"/>
        <v/>
      </c>
      <c r="AS468" s="131">
        <f t="shared" ca="1" si="116"/>
        <v>65386.943685836246</v>
      </c>
      <c r="AT468" s="290"/>
    </row>
    <row r="469" spans="1:46" x14ac:dyDescent="0.35">
      <c r="A469" s="290"/>
      <c r="B469" s="102" t="s">
        <v>2097</v>
      </c>
      <c r="C469" s="444" t="e">
        <v>#N/A</v>
      </c>
      <c r="D469" s="103" t="s">
        <v>901</v>
      </c>
      <c r="E469" s="103"/>
      <c r="F469" s="103"/>
      <c r="G469" s="103" t="s">
        <v>119</v>
      </c>
      <c r="H469" s="427">
        <v>375</v>
      </c>
      <c r="I469" s="103"/>
      <c r="J469" s="116" t="s">
        <v>1113</v>
      </c>
      <c r="K469" s="104"/>
      <c r="L469" s="415">
        <v>88.206000000000003</v>
      </c>
      <c r="M469" s="138"/>
      <c r="N469" s="139">
        <f t="shared" si="118"/>
        <v>0</v>
      </c>
      <c r="O469" s="140">
        <f t="shared" si="126"/>
        <v>906.05332445569616</v>
      </c>
      <c r="P469" s="337">
        <f t="shared" si="127"/>
        <v>79919.339536939136</v>
      </c>
      <c r="Q469" s="109">
        <v>1</v>
      </c>
      <c r="R469" s="143">
        <f t="shared" si="128"/>
        <v>79919.339536939136</v>
      </c>
      <c r="S469" s="111">
        <v>0.13</v>
      </c>
      <c r="T469" s="139">
        <f t="shared" si="129"/>
        <v>90308.853676741215</v>
      </c>
      <c r="U469" s="113"/>
      <c r="V469" s="147">
        <f t="shared" si="130"/>
        <v>90308.853676741215</v>
      </c>
      <c r="W469" s="413"/>
      <c r="X469" s="412"/>
      <c r="Y469" s="116"/>
      <c r="Z469" s="116"/>
      <c r="AA469" s="116"/>
      <c r="AB469" s="116" t="s">
        <v>115</v>
      </c>
      <c r="AC469" s="117"/>
      <c r="AD469" s="296"/>
      <c r="AE469" s="124" t="str">
        <f t="shared" si="106"/>
        <v/>
      </c>
      <c r="AF469" s="125" t="str">
        <f t="shared" si="107"/>
        <v/>
      </c>
      <c r="AG469" s="125" t="str">
        <f t="shared" si="108"/>
        <v/>
      </c>
      <c r="AH469" s="125" t="str">
        <f t="shared" si="109"/>
        <v/>
      </c>
      <c r="AI469" s="125">
        <f t="shared" ca="1" si="131"/>
        <v>1722.8586382543533</v>
      </c>
      <c r="AJ469" s="126" t="str">
        <f t="shared" si="131"/>
        <v/>
      </c>
      <c r="AK469" s="342">
        <f t="shared" ca="1" si="105"/>
        <v>1722.8586382543533</v>
      </c>
      <c r="AL469" s="290"/>
      <c r="AM469" s="124" t="str">
        <f t="shared" si="111"/>
        <v/>
      </c>
      <c r="AN469" s="125" t="str">
        <f t="shared" si="112"/>
        <v/>
      </c>
      <c r="AO469" s="125" t="str">
        <f t="shared" si="113"/>
        <v/>
      </c>
      <c r="AP469" s="125" t="str">
        <f t="shared" si="132"/>
        <v/>
      </c>
      <c r="AQ469" s="125">
        <f t="shared" ca="1" si="114"/>
        <v>90308.853676741215</v>
      </c>
      <c r="AR469" s="126" t="str">
        <f t="shared" si="115"/>
        <v/>
      </c>
      <c r="AS469" s="131">
        <f t="shared" ca="1" si="116"/>
        <v>90308.853676741215</v>
      </c>
      <c r="AT469" s="290"/>
    </row>
    <row r="470" spans="1:46" x14ac:dyDescent="0.35">
      <c r="A470" s="290"/>
      <c r="B470" s="102" t="s">
        <v>2098</v>
      </c>
      <c r="C470" s="444" t="e">
        <v>#N/A</v>
      </c>
      <c r="D470" s="103" t="s">
        <v>901</v>
      </c>
      <c r="E470" s="103"/>
      <c r="F470" s="103"/>
      <c r="G470" s="103" t="s">
        <v>119</v>
      </c>
      <c r="H470" s="427">
        <v>150</v>
      </c>
      <c r="I470" s="103"/>
      <c r="J470" s="116" t="s">
        <v>1109</v>
      </c>
      <c r="K470" s="104"/>
      <c r="L470" s="415">
        <v>49.035200000000003</v>
      </c>
      <c r="M470" s="138"/>
      <c r="N470" s="139">
        <f t="shared" si="118"/>
        <v>0</v>
      </c>
      <c r="O470" s="140">
        <f t="shared" si="126"/>
        <v>424.48495422784811</v>
      </c>
      <c r="P470" s="337">
        <f t="shared" si="127"/>
        <v>20814.704627553379</v>
      </c>
      <c r="Q470" s="109">
        <v>1</v>
      </c>
      <c r="R470" s="143">
        <f t="shared" si="128"/>
        <v>20814.704627553379</v>
      </c>
      <c r="S470" s="111">
        <v>0.13</v>
      </c>
      <c r="T470" s="139">
        <f t="shared" si="129"/>
        <v>23520.616229135318</v>
      </c>
      <c r="U470" s="113"/>
      <c r="V470" s="147">
        <f t="shared" si="130"/>
        <v>23520.616229135318</v>
      </c>
      <c r="W470" s="413"/>
      <c r="X470" s="412"/>
      <c r="Y470" s="116"/>
      <c r="Z470" s="116"/>
      <c r="AA470" s="116"/>
      <c r="AB470" s="116" t="s">
        <v>115</v>
      </c>
      <c r="AC470" s="117"/>
      <c r="AD470" s="296"/>
      <c r="AE470" s="124" t="str">
        <f t="shared" si="106"/>
        <v/>
      </c>
      <c r="AF470" s="125" t="str">
        <f t="shared" si="107"/>
        <v/>
      </c>
      <c r="AG470" s="125" t="str">
        <f t="shared" si="108"/>
        <v/>
      </c>
      <c r="AH470" s="125" t="str">
        <f t="shared" si="109"/>
        <v/>
      </c>
      <c r="AI470" s="125">
        <f t="shared" ca="1" si="131"/>
        <v>1722.8586382543533</v>
      </c>
      <c r="AJ470" s="126" t="str">
        <f t="shared" si="131"/>
        <v/>
      </c>
      <c r="AK470" s="342">
        <f t="shared" ca="1" si="105"/>
        <v>1722.8586382543533</v>
      </c>
      <c r="AL470" s="290"/>
      <c r="AM470" s="124" t="str">
        <f t="shared" si="111"/>
        <v/>
      </c>
      <c r="AN470" s="125" t="str">
        <f t="shared" si="112"/>
        <v/>
      </c>
      <c r="AO470" s="125" t="str">
        <f t="shared" si="113"/>
        <v/>
      </c>
      <c r="AP470" s="125" t="str">
        <f t="shared" si="132"/>
        <v/>
      </c>
      <c r="AQ470" s="125">
        <f t="shared" ca="1" si="114"/>
        <v>23520.616229135318</v>
      </c>
      <c r="AR470" s="126" t="str">
        <f t="shared" si="115"/>
        <v/>
      </c>
      <c r="AS470" s="131">
        <f t="shared" ca="1" si="116"/>
        <v>23520.616229135318</v>
      </c>
      <c r="AT470" s="290"/>
    </row>
    <row r="471" spans="1:46" x14ac:dyDescent="0.35">
      <c r="A471" s="290"/>
      <c r="B471" s="102" t="s">
        <v>2099</v>
      </c>
      <c r="C471" s="444" t="e">
        <v>#N/A</v>
      </c>
      <c r="D471" s="103" t="s">
        <v>901</v>
      </c>
      <c r="E471" s="103"/>
      <c r="F471" s="103"/>
      <c r="G471" s="103" t="s">
        <v>119</v>
      </c>
      <c r="H471" s="427">
        <v>150</v>
      </c>
      <c r="I471" s="103"/>
      <c r="J471" s="116" t="s">
        <v>1109</v>
      </c>
      <c r="K471" s="104"/>
      <c r="L471" s="415">
        <v>89.862200000000001</v>
      </c>
      <c r="M471" s="138"/>
      <c r="N471" s="139">
        <f t="shared" si="118"/>
        <v>0</v>
      </c>
      <c r="O471" s="140">
        <f t="shared" si="126"/>
        <v>424.48495422784811</v>
      </c>
      <c r="P471" s="337">
        <f t="shared" si="127"/>
        <v>38145.151853813732</v>
      </c>
      <c r="Q471" s="109">
        <v>1</v>
      </c>
      <c r="R471" s="143">
        <f t="shared" si="128"/>
        <v>38145.151853813732</v>
      </c>
      <c r="S471" s="111">
        <v>0.13</v>
      </c>
      <c r="T471" s="139">
        <f t="shared" si="129"/>
        <v>43104.021594809514</v>
      </c>
      <c r="U471" s="113"/>
      <c r="V471" s="147">
        <f t="shared" si="130"/>
        <v>43104.021594809514</v>
      </c>
      <c r="W471" s="413"/>
      <c r="X471" s="412"/>
      <c r="Y471" s="116"/>
      <c r="Z471" s="116"/>
      <c r="AA471" s="116"/>
      <c r="AB471" s="116" t="s">
        <v>115</v>
      </c>
      <c r="AC471" s="117"/>
      <c r="AD471" s="296"/>
      <c r="AE471" s="124" t="str">
        <f t="shared" si="106"/>
        <v/>
      </c>
      <c r="AF471" s="125" t="str">
        <f t="shared" si="107"/>
        <v/>
      </c>
      <c r="AG471" s="125" t="str">
        <f t="shared" si="108"/>
        <v/>
      </c>
      <c r="AH471" s="125" t="str">
        <f t="shared" si="109"/>
        <v/>
      </c>
      <c r="AI471" s="125">
        <f t="shared" ca="1" si="131"/>
        <v>1722.8586382543533</v>
      </c>
      <c r="AJ471" s="126" t="str">
        <f t="shared" si="131"/>
        <v/>
      </c>
      <c r="AK471" s="342">
        <f t="shared" ca="1" si="105"/>
        <v>1722.8586382543533</v>
      </c>
      <c r="AL471" s="290"/>
      <c r="AM471" s="124" t="str">
        <f t="shared" si="111"/>
        <v/>
      </c>
      <c r="AN471" s="125" t="str">
        <f t="shared" si="112"/>
        <v/>
      </c>
      <c r="AO471" s="125" t="str">
        <f t="shared" si="113"/>
        <v/>
      </c>
      <c r="AP471" s="125" t="str">
        <f t="shared" si="132"/>
        <v/>
      </c>
      <c r="AQ471" s="125">
        <f t="shared" ca="1" si="114"/>
        <v>43104.021594809514</v>
      </c>
      <c r="AR471" s="126" t="str">
        <f t="shared" si="115"/>
        <v/>
      </c>
      <c r="AS471" s="131">
        <f t="shared" ca="1" si="116"/>
        <v>43104.021594809514</v>
      </c>
      <c r="AT471" s="290"/>
    </row>
    <row r="472" spans="1:46" x14ac:dyDescent="0.35">
      <c r="A472" s="290"/>
      <c r="B472" s="102" t="s">
        <v>2100</v>
      </c>
      <c r="C472" s="444" t="e">
        <v>#N/A</v>
      </c>
      <c r="D472" s="103" t="s">
        <v>901</v>
      </c>
      <c r="E472" s="103"/>
      <c r="F472" s="103"/>
      <c r="G472" s="103" t="s">
        <v>119</v>
      </c>
      <c r="H472" s="427">
        <v>375</v>
      </c>
      <c r="I472" s="103"/>
      <c r="J472" s="116" t="s">
        <v>1113</v>
      </c>
      <c r="K472" s="104"/>
      <c r="L472" s="415">
        <v>96.510900000000007</v>
      </c>
      <c r="M472" s="138"/>
      <c r="N472" s="139">
        <f t="shared" si="118"/>
        <v>0</v>
      </c>
      <c r="O472" s="140">
        <f t="shared" si="126"/>
        <v>906.05332445569616</v>
      </c>
      <c r="P472" s="337">
        <f t="shared" si="127"/>
        <v>87444.021791211257</v>
      </c>
      <c r="Q472" s="109">
        <v>1</v>
      </c>
      <c r="R472" s="143">
        <f t="shared" si="128"/>
        <v>87444.021791211257</v>
      </c>
      <c r="S472" s="111">
        <v>0.13</v>
      </c>
      <c r="T472" s="139">
        <f t="shared" si="129"/>
        <v>98811.744624068713</v>
      </c>
      <c r="U472" s="113"/>
      <c r="V472" s="147">
        <f t="shared" si="130"/>
        <v>98811.744624068713</v>
      </c>
      <c r="W472" s="413"/>
      <c r="X472" s="412"/>
      <c r="Y472" s="116"/>
      <c r="Z472" s="116"/>
      <c r="AA472" s="116"/>
      <c r="AB472" s="116" t="s">
        <v>115</v>
      </c>
      <c r="AC472" s="117"/>
      <c r="AD472" s="296"/>
      <c r="AE472" s="124" t="str">
        <f t="shared" si="106"/>
        <v/>
      </c>
      <c r="AF472" s="125" t="str">
        <f t="shared" si="107"/>
        <v/>
      </c>
      <c r="AG472" s="125" t="str">
        <f t="shared" si="108"/>
        <v/>
      </c>
      <c r="AH472" s="125" t="str">
        <f t="shared" si="109"/>
        <v/>
      </c>
      <c r="AI472" s="125">
        <f t="shared" ca="1" si="131"/>
        <v>1722.8586382543533</v>
      </c>
      <c r="AJ472" s="126" t="str">
        <f t="shared" si="131"/>
        <v/>
      </c>
      <c r="AK472" s="342">
        <f t="shared" ca="1" si="105"/>
        <v>1722.8586382543533</v>
      </c>
      <c r="AL472" s="290"/>
      <c r="AM472" s="124" t="str">
        <f t="shared" si="111"/>
        <v/>
      </c>
      <c r="AN472" s="125" t="str">
        <f t="shared" si="112"/>
        <v/>
      </c>
      <c r="AO472" s="125" t="str">
        <f t="shared" si="113"/>
        <v/>
      </c>
      <c r="AP472" s="125" t="str">
        <f t="shared" si="132"/>
        <v/>
      </c>
      <c r="AQ472" s="125">
        <f t="shared" ca="1" si="114"/>
        <v>98811.744624068713</v>
      </c>
      <c r="AR472" s="126" t="str">
        <f t="shared" si="115"/>
        <v/>
      </c>
      <c r="AS472" s="131">
        <f t="shared" ca="1" si="116"/>
        <v>98811.744624068713</v>
      </c>
      <c r="AT472" s="290"/>
    </row>
    <row r="473" spans="1:46" x14ac:dyDescent="0.35">
      <c r="A473" s="290"/>
      <c r="B473" s="102" t="s">
        <v>2101</v>
      </c>
      <c r="C473" s="444" t="e">
        <v>#N/A</v>
      </c>
      <c r="D473" s="103" t="s">
        <v>901</v>
      </c>
      <c r="E473" s="103"/>
      <c r="F473" s="103"/>
      <c r="G473" s="103" t="s">
        <v>119</v>
      </c>
      <c r="H473" s="427">
        <v>150</v>
      </c>
      <c r="I473" s="103"/>
      <c r="J473" s="116" t="s">
        <v>1109</v>
      </c>
      <c r="K473" s="104"/>
      <c r="L473" s="415">
        <v>44.116300000000003</v>
      </c>
      <c r="M473" s="138"/>
      <c r="N473" s="139">
        <f t="shared" si="118"/>
        <v>0</v>
      </c>
      <c r="O473" s="140">
        <f t="shared" si="126"/>
        <v>424.48495422784811</v>
      </c>
      <c r="P473" s="337">
        <f t="shared" si="127"/>
        <v>18726.705586202017</v>
      </c>
      <c r="Q473" s="109">
        <v>1</v>
      </c>
      <c r="R473" s="143">
        <f t="shared" si="128"/>
        <v>18726.705586202017</v>
      </c>
      <c r="S473" s="111">
        <v>0.13</v>
      </c>
      <c r="T473" s="139">
        <f t="shared" si="129"/>
        <v>21161.177312408276</v>
      </c>
      <c r="U473" s="113"/>
      <c r="V473" s="147">
        <f t="shared" si="130"/>
        <v>21161.177312408276</v>
      </c>
      <c r="W473" s="413"/>
      <c r="X473" s="412"/>
      <c r="Y473" s="116"/>
      <c r="Z473" s="116"/>
      <c r="AA473" s="116"/>
      <c r="AB473" s="116" t="s">
        <v>115</v>
      </c>
      <c r="AC473" s="117"/>
      <c r="AD473" s="296"/>
      <c r="AE473" s="124" t="str">
        <f t="shared" si="106"/>
        <v/>
      </c>
      <c r="AF473" s="125" t="str">
        <f t="shared" si="107"/>
        <v/>
      </c>
      <c r="AG473" s="125" t="str">
        <f t="shared" si="108"/>
        <v/>
      </c>
      <c r="AH473" s="125" t="str">
        <f t="shared" si="109"/>
        <v/>
      </c>
      <c r="AI473" s="125">
        <f t="shared" ca="1" si="131"/>
        <v>1722.8586382543533</v>
      </c>
      <c r="AJ473" s="126" t="str">
        <f t="shared" si="131"/>
        <v/>
      </c>
      <c r="AK473" s="342">
        <f t="shared" ca="1" si="105"/>
        <v>1722.8586382543533</v>
      </c>
      <c r="AL473" s="290"/>
      <c r="AM473" s="124" t="str">
        <f t="shared" si="111"/>
        <v/>
      </c>
      <c r="AN473" s="125" t="str">
        <f t="shared" si="112"/>
        <v/>
      </c>
      <c r="AO473" s="125" t="str">
        <f t="shared" si="113"/>
        <v/>
      </c>
      <c r="AP473" s="125" t="str">
        <f t="shared" si="132"/>
        <v/>
      </c>
      <c r="AQ473" s="125">
        <f t="shared" ca="1" si="114"/>
        <v>21161.177312408276</v>
      </c>
      <c r="AR473" s="126" t="str">
        <f t="shared" si="115"/>
        <v/>
      </c>
      <c r="AS473" s="131">
        <f t="shared" ca="1" si="116"/>
        <v>21161.177312408276</v>
      </c>
      <c r="AT473" s="290"/>
    </row>
    <row r="474" spans="1:46" x14ac:dyDescent="0.35">
      <c r="A474" s="290"/>
      <c r="B474" s="102" t="s">
        <v>2102</v>
      </c>
      <c r="C474" s="444" t="e">
        <v>#N/A</v>
      </c>
      <c r="D474" s="103" t="s">
        <v>901</v>
      </c>
      <c r="E474" s="103"/>
      <c r="F474" s="103"/>
      <c r="G474" s="103" t="s">
        <v>119</v>
      </c>
      <c r="H474" s="427">
        <v>150</v>
      </c>
      <c r="I474" s="103"/>
      <c r="J474" s="116" t="s">
        <v>1109</v>
      </c>
      <c r="K474" s="104"/>
      <c r="L474" s="415">
        <v>76.052700000000002</v>
      </c>
      <c r="M474" s="138"/>
      <c r="N474" s="139">
        <f t="shared" si="118"/>
        <v>0</v>
      </c>
      <c r="O474" s="140">
        <f t="shared" si="126"/>
        <v>424.48495422784811</v>
      </c>
      <c r="P474" s="337">
        <f t="shared" si="127"/>
        <v>32283.226878404264</v>
      </c>
      <c r="Q474" s="109">
        <v>1</v>
      </c>
      <c r="R474" s="143">
        <f t="shared" si="128"/>
        <v>32283.226878404264</v>
      </c>
      <c r="S474" s="111">
        <v>0.13</v>
      </c>
      <c r="T474" s="139">
        <f t="shared" si="129"/>
        <v>36480.046372596815</v>
      </c>
      <c r="U474" s="113"/>
      <c r="V474" s="147">
        <f t="shared" si="130"/>
        <v>36480.046372596815</v>
      </c>
      <c r="W474" s="413"/>
      <c r="X474" s="412"/>
      <c r="Y474" s="116"/>
      <c r="Z474" s="116"/>
      <c r="AA474" s="116"/>
      <c r="AB474" s="116" t="s">
        <v>115</v>
      </c>
      <c r="AC474" s="117"/>
      <c r="AD474" s="296"/>
      <c r="AE474" s="124" t="str">
        <f t="shared" si="106"/>
        <v/>
      </c>
      <c r="AF474" s="125" t="str">
        <f t="shared" si="107"/>
        <v/>
      </c>
      <c r="AG474" s="125" t="str">
        <f t="shared" si="108"/>
        <v/>
      </c>
      <c r="AH474" s="125" t="str">
        <f t="shared" si="109"/>
        <v/>
      </c>
      <c r="AI474" s="125">
        <f t="shared" ca="1" si="131"/>
        <v>1722.8586382543533</v>
      </c>
      <c r="AJ474" s="126" t="str">
        <f t="shared" si="131"/>
        <v/>
      </c>
      <c r="AK474" s="342">
        <f t="shared" ca="1" si="105"/>
        <v>1722.8586382543533</v>
      </c>
      <c r="AL474" s="290"/>
      <c r="AM474" s="124" t="str">
        <f t="shared" si="111"/>
        <v/>
      </c>
      <c r="AN474" s="125" t="str">
        <f t="shared" si="112"/>
        <v/>
      </c>
      <c r="AO474" s="125" t="str">
        <f t="shared" si="113"/>
        <v/>
      </c>
      <c r="AP474" s="125" t="str">
        <f t="shared" si="132"/>
        <v/>
      </c>
      <c r="AQ474" s="125">
        <f t="shared" ca="1" si="114"/>
        <v>36480.046372596815</v>
      </c>
      <c r="AR474" s="126" t="str">
        <f t="shared" si="115"/>
        <v/>
      </c>
      <c r="AS474" s="131">
        <f t="shared" ca="1" si="116"/>
        <v>36480.046372596815</v>
      </c>
      <c r="AT474" s="290"/>
    </row>
    <row r="475" spans="1:46" x14ac:dyDescent="0.35">
      <c r="A475" s="290"/>
      <c r="B475" s="102" t="s">
        <v>2103</v>
      </c>
      <c r="C475" s="444" t="e">
        <v>#N/A</v>
      </c>
      <c r="D475" s="103" t="s">
        <v>901</v>
      </c>
      <c r="E475" s="103"/>
      <c r="F475" s="103"/>
      <c r="G475" s="103" t="s">
        <v>119</v>
      </c>
      <c r="H475" s="427">
        <v>150</v>
      </c>
      <c r="I475" s="103"/>
      <c r="J475" s="116" t="s">
        <v>1109</v>
      </c>
      <c r="K475" s="104"/>
      <c r="L475" s="415">
        <v>16.620799999999999</v>
      </c>
      <c r="M475" s="138"/>
      <c r="N475" s="139">
        <f t="shared" si="118"/>
        <v>0</v>
      </c>
      <c r="O475" s="140">
        <f t="shared" si="126"/>
        <v>424.48495422784811</v>
      </c>
      <c r="P475" s="337">
        <f t="shared" si="127"/>
        <v>7055.2795272302174</v>
      </c>
      <c r="Q475" s="109">
        <v>1</v>
      </c>
      <c r="R475" s="143">
        <f t="shared" si="128"/>
        <v>7055.2795272302174</v>
      </c>
      <c r="S475" s="111">
        <v>0.13</v>
      </c>
      <c r="T475" s="139">
        <f t="shared" si="129"/>
        <v>7972.4658657701448</v>
      </c>
      <c r="U475" s="113"/>
      <c r="V475" s="147">
        <f t="shared" si="130"/>
        <v>7972.4658657701448</v>
      </c>
      <c r="W475" s="413"/>
      <c r="X475" s="412"/>
      <c r="Y475" s="116"/>
      <c r="Z475" s="116"/>
      <c r="AA475" s="116"/>
      <c r="AB475" s="116" t="s">
        <v>115</v>
      </c>
      <c r="AC475" s="117"/>
      <c r="AD475" s="296"/>
      <c r="AE475" s="124" t="str">
        <f t="shared" si="106"/>
        <v/>
      </c>
      <c r="AF475" s="125" t="str">
        <f t="shared" si="107"/>
        <v/>
      </c>
      <c r="AG475" s="125" t="str">
        <f t="shared" si="108"/>
        <v/>
      </c>
      <c r="AH475" s="125" t="str">
        <f t="shared" si="109"/>
        <v/>
      </c>
      <c r="AI475" s="125">
        <f t="shared" ca="1" si="131"/>
        <v>1722.8586382543533</v>
      </c>
      <c r="AJ475" s="126" t="str">
        <f t="shared" si="131"/>
        <v/>
      </c>
      <c r="AK475" s="342">
        <f t="shared" ca="1" si="105"/>
        <v>1722.8586382543533</v>
      </c>
      <c r="AL475" s="290"/>
      <c r="AM475" s="124" t="str">
        <f t="shared" si="111"/>
        <v/>
      </c>
      <c r="AN475" s="125" t="str">
        <f t="shared" si="112"/>
        <v/>
      </c>
      <c r="AO475" s="125" t="str">
        <f t="shared" si="113"/>
        <v/>
      </c>
      <c r="AP475" s="125" t="str">
        <f t="shared" si="132"/>
        <v/>
      </c>
      <c r="AQ475" s="125">
        <f t="shared" ca="1" si="114"/>
        <v>7972.4658657701439</v>
      </c>
      <c r="AR475" s="126" t="str">
        <f t="shared" si="115"/>
        <v/>
      </c>
      <c r="AS475" s="131">
        <f t="shared" ca="1" si="116"/>
        <v>7972.4658657701439</v>
      </c>
      <c r="AT475" s="290"/>
    </row>
    <row r="476" spans="1:46" x14ac:dyDescent="0.35">
      <c r="A476" s="290"/>
      <c r="B476" s="102" t="s">
        <v>2104</v>
      </c>
      <c r="C476" s="444" t="e">
        <v>#N/A</v>
      </c>
      <c r="D476" s="103" t="s">
        <v>901</v>
      </c>
      <c r="E476" s="103"/>
      <c r="F476" s="103"/>
      <c r="G476" s="103" t="s">
        <v>119</v>
      </c>
      <c r="H476" s="427">
        <v>150</v>
      </c>
      <c r="I476" s="103"/>
      <c r="J476" s="116" t="s">
        <v>1109</v>
      </c>
      <c r="K476" s="104"/>
      <c r="L476" s="415">
        <v>72.991699999999994</v>
      </c>
      <c r="M476" s="138"/>
      <c r="N476" s="139">
        <f t="shared" si="118"/>
        <v>0</v>
      </c>
      <c r="O476" s="140">
        <f t="shared" si="126"/>
        <v>424.48495422784811</v>
      </c>
      <c r="P476" s="337">
        <f t="shared" si="127"/>
        <v>30983.878433512818</v>
      </c>
      <c r="Q476" s="109">
        <v>1</v>
      </c>
      <c r="R476" s="143">
        <f t="shared" si="128"/>
        <v>30983.878433512818</v>
      </c>
      <c r="S476" s="111">
        <v>0.13</v>
      </c>
      <c r="T476" s="139">
        <f t="shared" si="129"/>
        <v>35011.782629869478</v>
      </c>
      <c r="U476" s="113"/>
      <c r="V476" s="147">
        <f t="shared" si="130"/>
        <v>35011.782629869478</v>
      </c>
      <c r="W476" s="413"/>
      <c r="X476" s="412"/>
      <c r="Y476" s="116"/>
      <c r="Z476" s="116"/>
      <c r="AA476" s="116"/>
      <c r="AB476" s="116" t="s">
        <v>115</v>
      </c>
      <c r="AC476" s="117"/>
      <c r="AD476" s="296"/>
      <c r="AE476" s="124" t="str">
        <f t="shared" si="106"/>
        <v/>
      </c>
      <c r="AF476" s="125" t="str">
        <f t="shared" si="107"/>
        <v/>
      </c>
      <c r="AG476" s="125" t="str">
        <f t="shared" si="108"/>
        <v/>
      </c>
      <c r="AH476" s="125" t="str">
        <f t="shared" si="109"/>
        <v/>
      </c>
      <c r="AI476" s="125">
        <f t="shared" ca="1" si="131"/>
        <v>1722.8586382543533</v>
      </c>
      <c r="AJ476" s="126" t="str">
        <f t="shared" si="131"/>
        <v/>
      </c>
      <c r="AK476" s="342">
        <f t="shared" ca="1" si="105"/>
        <v>1722.8586382543533</v>
      </c>
      <c r="AL476" s="290"/>
      <c r="AM476" s="124" t="str">
        <f t="shared" si="111"/>
        <v/>
      </c>
      <c r="AN476" s="125" t="str">
        <f t="shared" si="112"/>
        <v/>
      </c>
      <c r="AO476" s="125" t="str">
        <f t="shared" si="113"/>
        <v/>
      </c>
      <c r="AP476" s="125" t="str">
        <f t="shared" si="132"/>
        <v/>
      </c>
      <c r="AQ476" s="125">
        <f t="shared" ca="1" si="114"/>
        <v>35011.782629869478</v>
      </c>
      <c r="AR476" s="126" t="str">
        <f t="shared" si="115"/>
        <v/>
      </c>
      <c r="AS476" s="131">
        <f t="shared" ca="1" si="116"/>
        <v>35011.782629869478</v>
      </c>
      <c r="AT476" s="290"/>
    </row>
    <row r="477" spans="1:46" x14ac:dyDescent="0.35">
      <c r="A477" s="290"/>
      <c r="B477" s="102" t="s">
        <v>2105</v>
      </c>
      <c r="C477" s="444" t="e">
        <v>#N/A</v>
      </c>
      <c r="D477" s="103" t="s">
        <v>901</v>
      </c>
      <c r="E477" s="103"/>
      <c r="F477" s="103"/>
      <c r="G477" s="103" t="s">
        <v>119</v>
      </c>
      <c r="H477" s="427">
        <v>150</v>
      </c>
      <c r="I477" s="103"/>
      <c r="J477" s="116" t="s">
        <v>1109</v>
      </c>
      <c r="K477" s="104"/>
      <c r="L477" s="415">
        <v>74.668000000000006</v>
      </c>
      <c r="M477" s="138"/>
      <c r="N477" s="139">
        <f t="shared" si="118"/>
        <v>0</v>
      </c>
      <c r="O477" s="140">
        <f t="shared" si="126"/>
        <v>424.48495422784811</v>
      </c>
      <c r="P477" s="337">
        <f t="shared" si="127"/>
        <v>31695.442562284967</v>
      </c>
      <c r="Q477" s="109">
        <v>1</v>
      </c>
      <c r="R477" s="143">
        <f t="shared" si="128"/>
        <v>31695.442562284967</v>
      </c>
      <c r="S477" s="111">
        <v>0.13</v>
      </c>
      <c r="T477" s="139">
        <f t="shared" si="129"/>
        <v>35815.850095382011</v>
      </c>
      <c r="U477" s="113"/>
      <c r="V477" s="147">
        <f t="shared" si="130"/>
        <v>35815.850095382011</v>
      </c>
      <c r="W477" s="413"/>
      <c r="X477" s="412"/>
      <c r="Y477" s="116"/>
      <c r="Z477" s="116"/>
      <c r="AA477" s="116"/>
      <c r="AB477" s="116" t="s">
        <v>115</v>
      </c>
      <c r="AC477" s="117"/>
      <c r="AD477" s="296"/>
      <c r="AE477" s="124" t="str">
        <f t="shared" si="106"/>
        <v/>
      </c>
      <c r="AF477" s="125" t="str">
        <f t="shared" si="107"/>
        <v/>
      </c>
      <c r="AG477" s="125" t="str">
        <f t="shared" si="108"/>
        <v/>
      </c>
      <c r="AH477" s="125" t="str">
        <f t="shared" si="109"/>
        <v/>
      </c>
      <c r="AI477" s="125">
        <f t="shared" ca="1" si="131"/>
        <v>1722.8586382543533</v>
      </c>
      <c r="AJ477" s="126" t="str">
        <f t="shared" si="131"/>
        <v/>
      </c>
      <c r="AK477" s="342">
        <f t="shared" ca="1" si="105"/>
        <v>1722.8586382543533</v>
      </c>
      <c r="AL477" s="290"/>
      <c r="AM477" s="124" t="str">
        <f t="shared" si="111"/>
        <v/>
      </c>
      <c r="AN477" s="125" t="str">
        <f t="shared" si="112"/>
        <v/>
      </c>
      <c r="AO477" s="125" t="str">
        <f t="shared" si="113"/>
        <v/>
      </c>
      <c r="AP477" s="125" t="str">
        <f t="shared" si="132"/>
        <v/>
      </c>
      <c r="AQ477" s="125">
        <f t="shared" ca="1" si="114"/>
        <v>35815.850095382011</v>
      </c>
      <c r="AR477" s="126" t="str">
        <f t="shared" si="115"/>
        <v/>
      </c>
      <c r="AS477" s="131">
        <f t="shared" ca="1" si="116"/>
        <v>35815.850095382011</v>
      </c>
      <c r="AT477" s="290"/>
    </row>
    <row r="478" spans="1:46" x14ac:dyDescent="0.35">
      <c r="A478" s="290"/>
      <c r="B478" s="102" t="s">
        <v>2106</v>
      </c>
      <c r="C478" s="444" t="e">
        <v>#N/A</v>
      </c>
      <c r="D478" s="103" t="s">
        <v>901</v>
      </c>
      <c r="E478" s="103"/>
      <c r="F478" s="103"/>
      <c r="G478" s="103" t="s">
        <v>119</v>
      </c>
      <c r="H478" s="427">
        <v>150</v>
      </c>
      <c r="I478" s="103"/>
      <c r="J478" s="116" t="s">
        <v>1109</v>
      </c>
      <c r="K478" s="104"/>
      <c r="L478" s="415">
        <v>79.160899999999998</v>
      </c>
      <c r="M478" s="138"/>
      <c r="N478" s="139">
        <f t="shared" si="118"/>
        <v>0</v>
      </c>
      <c r="O478" s="140">
        <f t="shared" si="126"/>
        <v>424.48495422784811</v>
      </c>
      <c r="P478" s="337">
        <f t="shared" si="127"/>
        <v>33602.611013135262</v>
      </c>
      <c r="Q478" s="109">
        <v>1</v>
      </c>
      <c r="R478" s="143">
        <f t="shared" si="128"/>
        <v>33602.611013135262</v>
      </c>
      <c r="S478" s="111">
        <v>0.13</v>
      </c>
      <c r="T478" s="139">
        <f t="shared" si="129"/>
        <v>37970.950444842842</v>
      </c>
      <c r="U478" s="113"/>
      <c r="V478" s="147">
        <f t="shared" si="130"/>
        <v>37970.950444842842</v>
      </c>
      <c r="W478" s="413"/>
      <c r="X478" s="412"/>
      <c r="Y478" s="116"/>
      <c r="Z478" s="116"/>
      <c r="AA478" s="116"/>
      <c r="AB478" s="116" t="s">
        <v>115</v>
      </c>
      <c r="AC478" s="117"/>
      <c r="AD478" s="296"/>
      <c r="AE478" s="124" t="str">
        <f t="shared" si="106"/>
        <v/>
      </c>
      <c r="AF478" s="125" t="str">
        <f t="shared" si="107"/>
        <v/>
      </c>
      <c r="AG478" s="125" t="str">
        <f t="shared" si="108"/>
        <v/>
      </c>
      <c r="AH478" s="125" t="str">
        <f t="shared" si="109"/>
        <v/>
      </c>
      <c r="AI478" s="125">
        <f t="shared" ca="1" si="131"/>
        <v>1722.8586382543533</v>
      </c>
      <c r="AJ478" s="126" t="str">
        <f t="shared" si="131"/>
        <v/>
      </c>
      <c r="AK478" s="342">
        <f t="shared" ca="1" si="105"/>
        <v>1722.8586382543533</v>
      </c>
      <c r="AL478" s="290"/>
      <c r="AM478" s="124" t="str">
        <f t="shared" si="111"/>
        <v/>
      </c>
      <c r="AN478" s="125" t="str">
        <f t="shared" si="112"/>
        <v/>
      </c>
      <c r="AO478" s="125" t="str">
        <f t="shared" si="113"/>
        <v/>
      </c>
      <c r="AP478" s="125" t="str">
        <f t="shared" si="132"/>
        <v/>
      </c>
      <c r="AQ478" s="125">
        <f t="shared" ca="1" si="114"/>
        <v>37970.950444842842</v>
      </c>
      <c r="AR478" s="126" t="str">
        <f t="shared" si="115"/>
        <v/>
      </c>
      <c r="AS478" s="131">
        <f t="shared" ca="1" si="116"/>
        <v>37970.950444842842</v>
      </c>
      <c r="AT478" s="290"/>
    </row>
    <row r="479" spans="1:46" x14ac:dyDescent="0.35">
      <c r="A479" s="290"/>
      <c r="B479" s="102" t="s">
        <v>2107</v>
      </c>
      <c r="C479" s="444" t="e">
        <v>#N/A</v>
      </c>
      <c r="D479" s="103" t="s">
        <v>901</v>
      </c>
      <c r="E479" s="103"/>
      <c r="F479" s="103"/>
      <c r="G479" s="103" t="s">
        <v>119</v>
      </c>
      <c r="H479" s="427">
        <v>150</v>
      </c>
      <c r="I479" s="103"/>
      <c r="J479" s="116" t="s">
        <v>1109</v>
      </c>
      <c r="K479" s="104"/>
      <c r="L479" s="415">
        <v>28.7058</v>
      </c>
      <c r="M479" s="138"/>
      <c r="N479" s="139">
        <f t="shared" si="118"/>
        <v>0</v>
      </c>
      <c r="O479" s="140">
        <f t="shared" si="126"/>
        <v>424.48495422784811</v>
      </c>
      <c r="P479" s="337">
        <f t="shared" si="127"/>
        <v>12185.180199073762</v>
      </c>
      <c r="Q479" s="109">
        <v>1</v>
      </c>
      <c r="R479" s="143">
        <f t="shared" si="128"/>
        <v>12185.180199073762</v>
      </c>
      <c r="S479" s="111">
        <v>0.13</v>
      </c>
      <c r="T479" s="139">
        <f t="shared" si="129"/>
        <v>13769.25362495335</v>
      </c>
      <c r="U479" s="113"/>
      <c r="V479" s="147">
        <f t="shared" si="130"/>
        <v>13769.25362495335</v>
      </c>
      <c r="W479" s="413"/>
      <c r="X479" s="412"/>
      <c r="Y479" s="116"/>
      <c r="Z479" s="116"/>
      <c r="AA479" s="116"/>
      <c r="AB479" s="116" t="s">
        <v>115</v>
      </c>
      <c r="AC479" s="117"/>
      <c r="AD479" s="296"/>
      <c r="AE479" s="124" t="str">
        <f t="shared" si="106"/>
        <v/>
      </c>
      <c r="AF479" s="125" t="str">
        <f t="shared" si="107"/>
        <v/>
      </c>
      <c r="AG479" s="125" t="str">
        <f t="shared" si="108"/>
        <v/>
      </c>
      <c r="AH479" s="125" t="str">
        <f t="shared" si="109"/>
        <v/>
      </c>
      <c r="AI479" s="125">
        <f t="shared" ca="1" si="131"/>
        <v>1722.8586382543533</v>
      </c>
      <c r="AJ479" s="126" t="str">
        <f t="shared" si="131"/>
        <v/>
      </c>
      <c r="AK479" s="342">
        <f t="shared" ca="1" si="105"/>
        <v>1722.8586382543533</v>
      </c>
      <c r="AL479" s="290"/>
      <c r="AM479" s="124" t="str">
        <f t="shared" si="111"/>
        <v/>
      </c>
      <c r="AN479" s="125" t="str">
        <f t="shared" si="112"/>
        <v/>
      </c>
      <c r="AO479" s="125" t="str">
        <f t="shared" si="113"/>
        <v/>
      </c>
      <c r="AP479" s="125" t="str">
        <f t="shared" si="132"/>
        <v/>
      </c>
      <c r="AQ479" s="125">
        <f t="shared" ca="1" si="114"/>
        <v>13769.25362495335</v>
      </c>
      <c r="AR479" s="126" t="str">
        <f t="shared" si="115"/>
        <v/>
      </c>
      <c r="AS479" s="131">
        <f t="shared" ca="1" si="116"/>
        <v>13769.25362495335</v>
      </c>
      <c r="AT479" s="290"/>
    </row>
    <row r="480" spans="1:46" x14ac:dyDescent="0.35">
      <c r="A480" s="290"/>
      <c r="B480" s="102" t="s">
        <v>2108</v>
      </c>
      <c r="C480" s="444" t="e">
        <v>#N/A</v>
      </c>
      <c r="D480" s="103" t="s">
        <v>901</v>
      </c>
      <c r="E480" s="103"/>
      <c r="F480" s="103"/>
      <c r="G480" s="103" t="s">
        <v>119</v>
      </c>
      <c r="H480" s="427">
        <v>150</v>
      </c>
      <c r="I480" s="103"/>
      <c r="J480" s="116" t="s">
        <v>1109</v>
      </c>
      <c r="K480" s="104"/>
      <c r="L480" s="415">
        <v>55.360500000000002</v>
      </c>
      <c r="M480" s="138"/>
      <c r="N480" s="139">
        <f t="shared" si="118"/>
        <v>0</v>
      </c>
      <c r="O480" s="140">
        <f t="shared" si="126"/>
        <v>424.48495422784811</v>
      </c>
      <c r="P480" s="337">
        <f t="shared" si="127"/>
        <v>23499.699308530788</v>
      </c>
      <c r="Q480" s="109">
        <v>1</v>
      </c>
      <c r="R480" s="143">
        <f t="shared" si="128"/>
        <v>23499.699308530788</v>
      </c>
      <c r="S480" s="111">
        <v>0.13</v>
      </c>
      <c r="T480" s="139">
        <f t="shared" si="129"/>
        <v>26554.660218639787</v>
      </c>
      <c r="U480" s="113"/>
      <c r="V480" s="147">
        <f t="shared" si="130"/>
        <v>26554.660218639787</v>
      </c>
      <c r="W480" s="413"/>
      <c r="X480" s="412"/>
      <c r="Y480" s="116"/>
      <c r="Z480" s="116"/>
      <c r="AA480" s="116"/>
      <c r="AB480" s="116" t="s">
        <v>115</v>
      </c>
      <c r="AC480" s="117"/>
      <c r="AD480" s="296"/>
      <c r="AE480" s="124" t="str">
        <f t="shared" si="106"/>
        <v/>
      </c>
      <c r="AF480" s="125" t="str">
        <f t="shared" si="107"/>
        <v/>
      </c>
      <c r="AG480" s="125" t="str">
        <f t="shared" si="108"/>
        <v/>
      </c>
      <c r="AH480" s="125" t="str">
        <f t="shared" si="109"/>
        <v/>
      </c>
      <c r="AI480" s="125">
        <f t="shared" ca="1" si="131"/>
        <v>1722.8586382543533</v>
      </c>
      <c r="AJ480" s="126" t="str">
        <f t="shared" si="131"/>
        <v/>
      </c>
      <c r="AK480" s="342">
        <f t="shared" ca="1" si="105"/>
        <v>1722.8586382543533</v>
      </c>
      <c r="AL480" s="290"/>
      <c r="AM480" s="124" t="str">
        <f t="shared" si="111"/>
        <v/>
      </c>
      <c r="AN480" s="125" t="str">
        <f t="shared" si="112"/>
        <v/>
      </c>
      <c r="AO480" s="125" t="str">
        <f t="shared" si="113"/>
        <v/>
      </c>
      <c r="AP480" s="125" t="str">
        <f t="shared" si="132"/>
        <v/>
      </c>
      <c r="AQ480" s="125">
        <f t="shared" ca="1" si="114"/>
        <v>26554.660218639787</v>
      </c>
      <c r="AR480" s="126" t="str">
        <f t="shared" si="115"/>
        <v/>
      </c>
      <c r="AS480" s="131">
        <f t="shared" ca="1" si="116"/>
        <v>26554.660218639787</v>
      </c>
      <c r="AT480" s="290"/>
    </row>
    <row r="481" spans="1:46" x14ac:dyDescent="0.35">
      <c r="A481" s="290"/>
      <c r="B481" s="102" t="s">
        <v>2109</v>
      </c>
      <c r="C481" s="444" t="e">
        <v>#N/A</v>
      </c>
      <c r="D481" s="103" t="s">
        <v>901</v>
      </c>
      <c r="E481" s="103"/>
      <c r="F481" s="103"/>
      <c r="G481" s="103" t="s">
        <v>119</v>
      </c>
      <c r="H481" s="427">
        <v>150</v>
      </c>
      <c r="I481" s="103"/>
      <c r="J481" s="116" t="s">
        <v>1109</v>
      </c>
      <c r="K481" s="104"/>
      <c r="L481" s="415">
        <v>88.28</v>
      </c>
      <c r="M481" s="138"/>
      <c r="N481" s="139">
        <f t="shared" si="118"/>
        <v>0</v>
      </c>
      <c r="O481" s="140">
        <f t="shared" si="126"/>
        <v>424.48495422784811</v>
      </c>
      <c r="P481" s="337">
        <f t="shared" si="127"/>
        <v>37473.531759234429</v>
      </c>
      <c r="Q481" s="109">
        <v>1</v>
      </c>
      <c r="R481" s="143">
        <f t="shared" si="128"/>
        <v>37473.531759234429</v>
      </c>
      <c r="S481" s="111">
        <v>0.13</v>
      </c>
      <c r="T481" s="139">
        <f t="shared" si="129"/>
        <v>42345.090887934901</v>
      </c>
      <c r="U481" s="113"/>
      <c r="V481" s="147">
        <f t="shared" si="130"/>
        <v>42345.090887934901</v>
      </c>
      <c r="W481" s="413"/>
      <c r="X481" s="412"/>
      <c r="Y481" s="116"/>
      <c r="Z481" s="116"/>
      <c r="AA481" s="116"/>
      <c r="AB481" s="116" t="s">
        <v>115</v>
      </c>
      <c r="AC481" s="117"/>
      <c r="AD481" s="296"/>
      <c r="AE481" s="124" t="str">
        <f t="shared" si="106"/>
        <v/>
      </c>
      <c r="AF481" s="125" t="str">
        <f t="shared" si="107"/>
        <v/>
      </c>
      <c r="AG481" s="125" t="str">
        <f t="shared" si="108"/>
        <v/>
      </c>
      <c r="AH481" s="125" t="str">
        <f t="shared" si="109"/>
        <v/>
      </c>
      <c r="AI481" s="125">
        <f t="shared" ca="1" si="131"/>
        <v>1722.8586382543533</v>
      </c>
      <c r="AJ481" s="126" t="str">
        <f t="shared" si="131"/>
        <v/>
      </c>
      <c r="AK481" s="342">
        <f t="shared" ca="1" si="105"/>
        <v>1722.8586382543533</v>
      </c>
      <c r="AL481" s="290"/>
      <c r="AM481" s="124" t="str">
        <f t="shared" si="111"/>
        <v/>
      </c>
      <c r="AN481" s="125" t="str">
        <f t="shared" si="112"/>
        <v/>
      </c>
      <c r="AO481" s="125" t="str">
        <f t="shared" si="113"/>
        <v/>
      </c>
      <c r="AP481" s="125" t="str">
        <f t="shared" si="132"/>
        <v/>
      </c>
      <c r="AQ481" s="125">
        <f t="shared" ca="1" si="114"/>
        <v>42345.090887934901</v>
      </c>
      <c r="AR481" s="126" t="str">
        <f t="shared" si="115"/>
        <v/>
      </c>
      <c r="AS481" s="131">
        <f t="shared" ca="1" si="116"/>
        <v>42345.090887934901</v>
      </c>
      <c r="AT481" s="290"/>
    </row>
    <row r="482" spans="1:46" x14ac:dyDescent="0.35">
      <c r="A482" s="290"/>
      <c r="B482" s="102" t="s">
        <v>2110</v>
      </c>
      <c r="C482" s="444" t="e">
        <v>#N/A</v>
      </c>
      <c r="D482" s="103" t="s">
        <v>901</v>
      </c>
      <c r="E482" s="103"/>
      <c r="F482" s="103"/>
      <c r="G482" s="103" t="s">
        <v>119</v>
      </c>
      <c r="H482" s="427">
        <v>150</v>
      </c>
      <c r="I482" s="103"/>
      <c r="J482" s="116" t="s">
        <v>1109</v>
      </c>
      <c r="K482" s="104"/>
      <c r="L482" s="415">
        <v>78.142499999999998</v>
      </c>
      <c r="M482" s="138"/>
      <c r="N482" s="139">
        <f t="shared" si="118"/>
        <v>0</v>
      </c>
      <c r="O482" s="140">
        <f t="shared" si="126"/>
        <v>424.48495422784811</v>
      </c>
      <c r="P482" s="337">
        <f t="shared" si="127"/>
        <v>33170.315535749622</v>
      </c>
      <c r="Q482" s="109">
        <v>1</v>
      </c>
      <c r="R482" s="143">
        <f t="shared" si="128"/>
        <v>33170.315535749622</v>
      </c>
      <c r="S482" s="111">
        <v>0.13</v>
      </c>
      <c r="T482" s="139">
        <f t="shared" si="129"/>
        <v>37482.456555397068</v>
      </c>
      <c r="U482" s="113"/>
      <c r="V482" s="147">
        <f t="shared" si="130"/>
        <v>37482.456555397068</v>
      </c>
      <c r="W482" s="413"/>
      <c r="X482" s="412"/>
      <c r="Y482" s="116"/>
      <c r="Z482" s="116"/>
      <c r="AA482" s="116"/>
      <c r="AB482" s="116" t="s">
        <v>115</v>
      </c>
      <c r="AC482" s="117"/>
      <c r="AD482" s="296"/>
      <c r="AE482" s="124" t="str">
        <f t="shared" si="106"/>
        <v/>
      </c>
      <c r="AF482" s="125" t="str">
        <f t="shared" si="107"/>
        <v/>
      </c>
      <c r="AG482" s="125" t="str">
        <f t="shared" si="108"/>
        <v/>
      </c>
      <c r="AH482" s="125" t="str">
        <f t="shared" si="109"/>
        <v/>
      </c>
      <c r="AI482" s="125">
        <f t="shared" ca="1" si="131"/>
        <v>1722.8586382543533</v>
      </c>
      <c r="AJ482" s="126" t="str">
        <f t="shared" si="131"/>
        <v/>
      </c>
      <c r="AK482" s="342">
        <f t="shared" ca="1" si="105"/>
        <v>1722.8586382543533</v>
      </c>
      <c r="AL482" s="290"/>
      <c r="AM482" s="124" t="str">
        <f t="shared" si="111"/>
        <v/>
      </c>
      <c r="AN482" s="125" t="str">
        <f t="shared" si="112"/>
        <v/>
      </c>
      <c r="AO482" s="125" t="str">
        <f t="shared" si="113"/>
        <v/>
      </c>
      <c r="AP482" s="125" t="str">
        <f t="shared" si="132"/>
        <v/>
      </c>
      <c r="AQ482" s="125">
        <f t="shared" ca="1" si="114"/>
        <v>37482.456555397068</v>
      </c>
      <c r="AR482" s="126" t="str">
        <f t="shared" si="115"/>
        <v/>
      </c>
      <c r="AS482" s="131">
        <f t="shared" ca="1" si="116"/>
        <v>37482.456555397068</v>
      </c>
      <c r="AT482" s="290"/>
    </row>
    <row r="483" spans="1:46" x14ac:dyDescent="0.35">
      <c r="A483" s="290"/>
      <c r="B483" s="102" t="s">
        <v>2111</v>
      </c>
      <c r="C483" s="444" t="e">
        <v>#N/A</v>
      </c>
      <c r="D483" s="103" t="s">
        <v>901</v>
      </c>
      <c r="E483" s="103"/>
      <c r="F483" s="103"/>
      <c r="G483" s="103" t="s">
        <v>119</v>
      </c>
      <c r="H483" s="427">
        <v>150</v>
      </c>
      <c r="I483" s="103"/>
      <c r="J483" s="116" t="s">
        <v>1109</v>
      </c>
      <c r="K483" s="104"/>
      <c r="L483" s="415">
        <v>66.049899999999994</v>
      </c>
      <c r="M483" s="138"/>
      <c r="N483" s="139">
        <f t="shared" si="118"/>
        <v>0</v>
      </c>
      <c r="O483" s="140">
        <f t="shared" si="126"/>
        <v>424.48495422784811</v>
      </c>
      <c r="P483" s="337">
        <f t="shared" si="127"/>
        <v>28037.188778253942</v>
      </c>
      <c r="Q483" s="109">
        <v>1</v>
      </c>
      <c r="R483" s="143">
        <f t="shared" si="128"/>
        <v>28037.188778253942</v>
      </c>
      <c r="S483" s="111">
        <v>0.13</v>
      </c>
      <c r="T483" s="139">
        <f t="shared" si="129"/>
        <v>31682.023319426949</v>
      </c>
      <c r="U483" s="113"/>
      <c r="V483" s="147">
        <f t="shared" si="130"/>
        <v>31682.023319426949</v>
      </c>
      <c r="W483" s="413"/>
      <c r="X483" s="412"/>
      <c r="Y483" s="116"/>
      <c r="Z483" s="116"/>
      <c r="AA483" s="116"/>
      <c r="AB483" s="116" t="s">
        <v>115</v>
      </c>
      <c r="AC483" s="117"/>
      <c r="AD483" s="296"/>
      <c r="AE483" s="124" t="str">
        <f t="shared" si="106"/>
        <v/>
      </c>
      <c r="AF483" s="125" t="str">
        <f t="shared" si="107"/>
        <v/>
      </c>
      <c r="AG483" s="125" t="str">
        <f t="shared" si="108"/>
        <v/>
      </c>
      <c r="AH483" s="125" t="str">
        <f t="shared" si="109"/>
        <v/>
      </c>
      <c r="AI483" s="125">
        <f t="shared" ca="1" si="131"/>
        <v>1722.8586382543533</v>
      </c>
      <c r="AJ483" s="126" t="str">
        <f t="shared" si="131"/>
        <v/>
      </c>
      <c r="AK483" s="342">
        <f t="shared" ca="1" si="105"/>
        <v>1722.8586382543533</v>
      </c>
      <c r="AL483" s="290"/>
      <c r="AM483" s="124" t="str">
        <f t="shared" si="111"/>
        <v/>
      </c>
      <c r="AN483" s="125" t="str">
        <f t="shared" si="112"/>
        <v/>
      </c>
      <c r="AO483" s="125" t="str">
        <f t="shared" si="113"/>
        <v/>
      </c>
      <c r="AP483" s="125" t="str">
        <f t="shared" si="132"/>
        <v/>
      </c>
      <c r="AQ483" s="125">
        <f t="shared" ca="1" si="114"/>
        <v>31682.023319426949</v>
      </c>
      <c r="AR483" s="126" t="str">
        <f t="shared" si="115"/>
        <v/>
      </c>
      <c r="AS483" s="131">
        <f t="shared" ca="1" si="116"/>
        <v>31682.023319426949</v>
      </c>
      <c r="AT483" s="290"/>
    </row>
    <row r="484" spans="1:46" x14ac:dyDescent="0.35">
      <c r="A484" s="290"/>
      <c r="B484" s="102" t="s">
        <v>2112</v>
      </c>
      <c r="C484" s="444" t="e">
        <v>#N/A</v>
      </c>
      <c r="D484" s="103" t="s">
        <v>901</v>
      </c>
      <c r="E484" s="103"/>
      <c r="F484" s="103"/>
      <c r="G484" s="103" t="s">
        <v>119</v>
      </c>
      <c r="H484" s="427">
        <v>150</v>
      </c>
      <c r="I484" s="103"/>
      <c r="J484" s="116" t="s">
        <v>1109</v>
      </c>
      <c r="K484" s="104"/>
      <c r="L484" s="415">
        <v>53.9482</v>
      </c>
      <c r="M484" s="138"/>
      <c r="N484" s="139">
        <f t="shared" si="118"/>
        <v>0</v>
      </c>
      <c r="O484" s="140">
        <f t="shared" si="126"/>
        <v>424.48495422784811</v>
      </c>
      <c r="P484" s="337">
        <f t="shared" si="127"/>
        <v>22900.199207674796</v>
      </c>
      <c r="Q484" s="109">
        <v>1</v>
      </c>
      <c r="R484" s="143">
        <f t="shared" si="128"/>
        <v>22900.199207674796</v>
      </c>
      <c r="S484" s="111">
        <v>0.13</v>
      </c>
      <c r="T484" s="139">
        <f t="shared" si="129"/>
        <v>25877.225104672518</v>
      </c>
      <c r="U484" s="113"/>
      <c r="V484" s="147">
        <f t="shared" si="130"/>
        <v>25877.225104672518</v>
      </c>
      <c r="W484" s="413"/>
      <c r="X484" s="412"/>
      <c r="Y484" s="116"/>
      <c r="Z484" s="116"/>
      <c r="AA484" s="116"/>
      <c r="AB484" s="116" t="s">
        <v>115</v>
      </c>
      <c r="AC484" s="117"/>
      <c r="AD484" s="296"/>
      <c r="AE484" s="124" t="str">
        <f t="shared" si="106"/>
        <v/>
      </c>
      <c r="AF484" s="125" t="str">
        <f t="shared" si="107"/>
        <v/>
      </c>
      <c r="AG484" s="125" t="str">
        <f t="shared" si="108"/>
        <v/>
      </c>
      <c r="AH484" s="125" t="str">
        <f t="shared" si="109"/>
        <v/>
      </c>
      <c r="AI484" s="125">
        <f t="shared" ca="1" si="131"/>
        <v>1722.8586382543533</v>
      </c>
      <c r="AJ484" s="126" t="str">
        <f t="shared" si="131"/>
        <v/>
      </c>
      <c r="AK484" s="342">
        <f t="shared" ca="1" si="105"/>
        <v>1722.8586382543533</v>
      </c>
      <c r="AL484" s="290"/>
      <c r="AM484" s="124" t="str">
        <f t="shared" si="111"/>
        <v/>
      </c>
      <c r="AN484" s="125" t="str">
        <f t="shared" si="112"/>
        <v/>
      </c>
      <c r="AO484" s="125" t="str">
        <f t="shared" si="113"/>
        <v/>
      </c>
      <c r="AP484" s="125" t="str">
        <f t="shared" si="132"/>
        <v/>
      </c>
      <c r="AQ484" s="125">
        <f t="shared" ca="1" si="114"/>
        <v>25877.225104672518</v>
      </c>
      <c r="AR484" s="126" t="str">
        <f t="shared" si="115"/>
        <v/>
      </c>
      <c r="AS484" s="131">
        <f t="shared" ca="1" si="116"/>
        <v>25877.225104672518</v>
      </c>
      <c r="AT484" s="290"/>
    </row>
    <row r="485" spans="1:46" x14ac:dyDescent="0.35">
      <c r="A485" s="290"/>
      <c r="B485" s="102" t="s">
        <v>2113</v>
      </c>
      <c r="C485" s="444" t="e">
        <v>#N/A</v>
      </c>
      <c r="D485" s="103" t="s">
        <v>901</v>
      </c>
      <c r="E485" s="103"/>
      <c r="F485" s="103"/>
      <c r="G485" s="103" t="s">
        <v>119</v>
      </c>
      <c r="H485" s="427">
        <v>150</v>
      </c>
      <c r="I485" s="103"/>
      <c r="J485" s="116" t="s">
        <v>1109</v>
      </c>
      <c r="K485" s="104"/>
      <c r="L485" s="415">
        <v>56.628300000000003</v>
      </c>
      <c r="M485" s="138"/>
      <c r="N485" s="139">
        <f t="shared" si="118"/>
        <v>0</v>
      </c>
      <c r="O485" s="140">
        <f t="shared" si="126"/>
        <v>424.48495422784811</v>
      </c>
      <c r="P485" s="337">
        <f t="shared" si="127"/>
        <v>24037.861333500852</v>
      </c>
      <c r="Q485" s="109">
        <v>1</v>
      </c>
      <c r="R485" s="143">
        <f t="shared" si="128"/>
        <v>24037.861333500852</v>
      </c>
      <c r="S485" s="111">
        <v>0.13</v>
      </c>
      <c r="T485" s="139">
        <f t="shared" si="129"/>
        <v>27162.783306855959</v>
      </c>
      <c r="U485" s="113"/>
      <c r="V485" s="147">
        <f t="shared" si="130"/>
        <v>27162.783306855959</v>
      </c>
      <c r="W485" s="413"/>
      <c r="X485" s="412"/>
      <c r="Y485" s="116"/>
      <c r="Z485" s="116"/>
      <c r="AA485" s="116"/>
      <c r="AB485" s="116" t="s">
        <v>115</v>
      </c>
      <c r="AC485" s="117"/>
      <c r="AD485" s="296"/>
      <c r="AE485" s="124" t="str">
        <f t="shared" si="106"/>
        <v/>
      </c>
      <c r="AF485" s="125" t="str">
        <f t="shared" si="107"/>
        <v/>
      </c>
      <c r="AG485" s="125" t="str">
        <f t="shared" si="108"/>
        <v/>
      </c>
      <c r="AH485" s="125" t="str">
        <f t="shared" si="109"/>
        <v/>
      </c>
      <c r="AI485" s="125">
        <f t="shared" ca="1" si="131"/>
        <v>1722.8586382543533</v>
      </c>
      <c r="AJ485" s="126" t="str">
        <f t="shared" si="131"/>
        <v/>
      </c>
      <c r="AK485" s="342">
        <f t="shared" ca="1" si="105"/>
        <v>1722.8586382543533</v>
      </c>
      <c r="AL485" s="290"/>
      <c r="AM485" s="124" t="str">
        <f t="shared" si="111"/>
        <v/>
      </c>
      <c r="AN485" s="125" t="str">
        <f t="shared" si="112"/>
        <v/>
      </c>
      <c r="AO485" s="125" t="str">
        <f t="shared" si="113"/>
        <v/>
      </c>
      <c r="AP485" s="125" t="str">
        <f t="shared" si="132"/>
        <v/>
      </c>
      <c r="AQ485" s="125">
        <f t="shared" ca="1" si="114"/>
        <v>27162.783306855959</v>
      </c>
      <c r="AR485" s="126" t="str">
        <f t="shared" si="115"/>
        <v/>
      </c>
      <c r="AS485" s="131">
        <f t="shared" ca="1" si="116"/>
        <v>27162.783306855959</v>
      </c>
      <c r="AT485" s="290"/>
    </row>
    <row r="486" spans="1:46" x14ac:dyDescent="0.35">
      <c r="A486" s="290"/>
      <c r="B486" s="102" t="s">
        <v>2114</v>
      </c>
      <c r="C486" s="444" t="e">
        <v>#N/A</v>
      </c>
      <c r="D486" s="103" t="s">
        <v>901</v>
      </c>
      <c r="E486" s="103"/>
      <c r="F486" s="103"/>
      <c r="G486" s="103" t="s">
        <v>119</v>
      </c>
      <c r="H486" s="427">
        <v>150</v>
      </c>
      <c r="I486" s="103"/>
      <c r="J486" s="116" t="s">
        <v>1109</v>
      </c>
      <c r="K486" s="104"/>
      <c r="L486" s="415">
        <v>71.332300000000004</v>
      </c>
      <c r="M486" s="138"/>
      <c r="N486" s="139">
        <f t="shared" si="118"/>
        <v>0</v>
      </c>
      <c r="O486" s="140">
        <f t="shared" si="126"/>
        <v>424.48495422784811</v>
      </c>
      <c r="P486" s="337">
        <f t="shared" si="127"/>
        <v>30279.48810046713</v>
      </c>
      <c r="Q486" s="109">
        <v>1</v>
      </c>
      <c r="R486" s="143">
        <f t="shared" si="128"/>
        <v>30279.48810046713</v>
      </c>
      <c r="S486" s="111">
        <v>0.13</v>
      </c>
      <c r="T486" s="139">
        <f t="shared" si="129"/>
        <v>34215.82155352785</v>
      </c>
      <c r="U486" s="113"/>
      <c r="V486" s="147">
        <f t="shared" si="130"/>
        <v>34215.82155352785</v>
      </c>
      <c r="W486" s="413"/>
      <c r="X486" s="412"/>
      <c r="Y486" s="116"/>
      <c r="Z486" s="116"/>
      <c r="AA486" s="116"/>
      <c r="AB486" s="116" t="s">
        <v>115</v>
      </c>
      <c r="AC486" s="117"/>
      <c r="AD486" s="296"/>
      <c r="AE486" s="124" t="str">
        <f t="shared" si="106"/>
        <v/>
      </c>
      <c r="AF486" s="125" t="str">
        <f t="shared" si="107"/>
        <v/>
      </c>
      <c r="AG486" s="125" t="str">
        <f t="shared" si="108"/>
        <v/>
      </c>
      <c r="AH486" s="125" t="str">
        <f t="shared" si="109"/>
        <v/>
      </c>
      <c r="AI486" s="125">
        <f t="shared" ca="1" si="131"/>
        <v>1722.8586382543533</v>
      </c>
      <c r="AJ486" s="126" t="str">
        <f t="shared" si="131"/>
        <v/>
      </c>
      <c r="AK486" s="342">
        <f t="shared" ca="1" si="105"/>
        <v>1722.8586382543533</v>
      </c>
      <c r="AL486" s="290"/>
      <c r="AM486" s="124" t="str">
        <f t="shared" si="111"/>
        <v/>
      </c>
      <c r="AN486" s="125" t="str">
        <f t="shared" si="112"/>
        <v/>
      </c>
      <c r="AO486" s="125" t="str">
        <f t="shared" si="113"/>
        <v/>
      </c>
      <c r="AP486" s="125" t="str">
        <f t="shared" si="132"/>
        <v/>
      </c>
      <c r="AQ486" s="125">
        <f t="shared" ca="1" si="114"/>
        <v>34215.82155352785</v>
      </c>
      <c r="AR486" s="126" t="str">
        <f t="shared" si="115"/>
        <v/>
      </c>
      <c r="AS486" s="131">
        <f t="shared" ca="1" si="116"/>
        <v>34215.82155352785</v>
      </c>
      <c r="AT486" s="290"/>
    </row>
    <row r="487" spans="1:46" x14ac:dyDescent="0.35">
      <c r="A487" s="290"/>
      <c r="B487" s="102" t="s">
        <v>2115</v>
      </c>
      <c r="C487" s="444" t="e">
        <v>#N/A</v>
      </c>
      <c r="D487" s="103" t="s">
        <v>901</v>
      </c>
      <c r="E487" s="103"/>
      <c r="F487" s="103"/>
      <c r="G487" s="103" t="s">
        <v>119</v>
      </c>
      <c r="H487" s="427">
        <v>150</v>
      </c>
      <c r="I487" s="103"/>
      <c r="J487" s="116" t="s">
        <v>1109</v>
      </c>
      <c r="K487" s="104"/>
      <c r="L487" s="415">
        <v>86.793599999999998</v>
      </c>
      <c r="M487" s="138"/>
      <c r="N487" s="139">
        <f t="shared" si="118"/>
        <v>0</v>
      </c>
      <c r="O487" s="140">
        <f t="shared" si="126"/>
        <v>424.48495422784811</v>
      </c>
      <c r="P487" s="337">
        <f t="shared" si="127"/>
        <v>36842.577323270154</v>
      </c>
      <c r="Q487" s="109">
        <v>1</v>
      </c>
      <c r="R487" s="143">
        <f t="shared" si="128"/>
        <v>36842.577323270154</v>
      </c>
      <c r="S487" s="111">
        <v>0.13</v>
      </c>
      <c r="T487" s="139">
        <f t="shared" si="129"/>
        <v>41632.11237529527</v>
      </c>
      <c r="U487" s="113"/>
      <c r="V487" s="147">
        <f t="shared" si="130"/>
        <v>41632.11237529527</v>
      </c>
      <c r="W487" s="413"/>
      <c r="X487" s="412"/>
      <c r="Y487" s="116"/>
      <c r="Z487" s="116"/>
      <c r="AA487" s="116"/>
      <c r="AB487" s="116" t="s">
        <v>115</v>
      </c>
      <c r="AC487" s="117"/>
      <c r="AD487" s="296"/>
      <c r="AE487" s="124" t="str">
        <f t="shared" si="106"/>
        <v/>
      </c>
      <c r="AF487" s="125" t="str">
        <f t="shared" si="107"/>
        <v/>
      </c>
      <c r="AG487" s="125" t="str">
        <f t="shared" si="108"/>
        <v/>
      </c>
      <c r="AH487" s="125" t="str">
        <f t="shared" si="109"/>
        <v/>
      </c>
      <c r="AI487" s="125">
        <f t="shared" ca="1" si="131"/>
        <v>1722.8586382543533</v>
      </c>
      <c r="AJ487" s="126" t="str">
        <f t="shared" si="131"/>
        <v/>
      </c>
      <c r="AK487" s="342">
        <f t="shared" ca="1" si="105"/>
        <v>1722.8586382543533</v>
      </c>
      <c r="AL487" s="290"/>
      <c r="AM487" s="124" t="str">
        <f t="shared" si="111"/>
        <v/>
      </c>
      <c r="AN487" s="125" t="str">
        <f t="shared" si="112"/>
        <v/>
      </c>
      <c r="AO487" s="125" t="str">
        <f t="shared" si="113"/>
        <v/>
      </c>
      <c r="AP487" s="125" t="str">
        <f t="shared" si="132"/>
        <v/>
      </c>
      <c r="AQ487" s="125">
        <f t="shared" ca="1" si="114"/>
        <v>41632.11237529527</v>
      </c>
      <c r="AR487" s="126" t="str">
        <f t="shared" si="115"/>
        <v/>
      </c>
      <c r="AS487" s="131">
        <f t="shared" ca="1" si="116"/>
        <v>41632.11237529527</v>
      </c>
      <c r="AT487" s="290"/>
    </row>
    <row r="488" spans="1:46" x14ac:dyDescent="0.35">
      <c r="A488" s="290"/>
      <c r="B488" s="102" t="s">
        <v>2116</v>
      </c>
      <c r="C488" s="444" t="e">
        <v>#N/A</v>
      </c>
      <c r="D488" s="103" t="s">
        <v>901</v>
      </c>
      <c r="E488" s="103"/>
      <c r="F488" s="103"/>
      <c r="G488" s="103" t="s">
        <v>119</v>
      </c>
      <c r="H488" s="427">
        <v>150</v>
      </c>
      <c r="I488" s="103"/>
      <c r="J488" s="116" t="s">
        <v>1109</v>
      </c>
      <c r="K488" s="104"/>
      <c r="L488" s="415">
        <v>57.571300000000001</v>
      </c>
      <c r="M488" s="138"/>
      <c r="N488" s="139">
        <f t="shared" si="118"/>
        <v>0</v>
      </c>
      <c r="O488" s="140">
        <f t="shared" si="126"/>
        <v>424.48495422784811</v>
      </c>
      <c r="P488" s="337">
        <f t="shared" si="127"/>
        <v>24438.150645337711</v>
      </c>
      <c r="Q488" s="109">
        <v>1</v>
      </c>
      <c r="R488" s="143">
        <f t="shared" si="128"/>
        <v>24438.150645337711</v>
      </c>
      <c r="S488" s="111">
        <v>0.13</v>
      </c>
      <c r="T488" s="139">
        <f t="shared" si="129"/>
        <v>27615.11022923161</v>
      </c>
      <c r="U488" s="113"/>
      <c r="V488" s="147">
        <f t="shared" si="130"/>
        <v>27615.11022923161</v>
      </c>
      <c r="W488" s="413"/>
      <c r="X488" s="412"/>
      <c r="Y488" s="116"/>
      <c r="Z488" s="116"/>
      <c r="AA488" s="116"/>
      <c r="AB488" s="116" t="s">
        <v>115</v>
      </c>
      <c r="AC488" s="117"/>
      <c r="AD488" s="296"/>
      <c r="AE488" s="124" t="str">
        <f t="shared" si="106"/>
        <v/>
      </c>
      <c r="AF488" s="125" t="str">
        <f t="shared" si="107"/>
        <v/>
      </c>
      <c r="AG488" s="125" t="str">
        <f t="shared" si="108"/>
        <v/>
      </c>
      <c r="AH488" s="125" t="str">
        <f t="shared" si="109"/>
        <v/>
      </c>
      <c r="AI488" s="125">
        <f t="shared" ca="1" si="131"/>
        <v>1722.8586382543533</v>
      </c>
      <c r="AJ488" s="126" t="str">
        <f t="shared" si="131"/>
        <v/>
      </c>
      <c r="AK488" s="342">
        <f t="shared" ca="1" si="105"/>
        <v>1722.8586382543533</v>
      </c>
      <c r="AL488" s="290"/>
      <c r="AM488" s="124" t="str">
        <f t="shared" si="111"/>
        <v/>
      </c>
      <c r="AN488" s="125" t="str">
        <f t="shared" si="112"/>
        <v/>
      </c>
      <c r="AO488" s="125" t="str">
        <f t="shared" si="113"/>
        <v/>
      </c>
      <c r="AP488" s="125" t="str">
        <f t="shared" si="132"/>
        <v/>
      </c>
      <c r="AQ488" s="125">
        <f t="shared" ca="1" si="114"/>
        <v>27615.11022923161</v>
      </c>
      <c r="AR488" s="126" t="str">
        <f t="shared" si="115"/>
        <v/>
      </c>
      <c r="AS488" s="131">
        <f t="shared" ca="1" si="116"/>
        <v>27615.11022923161</v>
      </c>
      <c r="AT488" s="290"/>
    </row>
    <row r="489" spans="1:46" x14ac:dyDescent="0.35">
      <c r="A489" s="290"/>
      <c r="B489" s="102" t="s">
        <v>2117</v>
      </c>
      <c r="C489" s="444" t="e">
        <v>#N/A</v>
      </c>
      <c r="D489" s="103" t="s">
        <v>901</v>
      </c>
      <c r="E489" s="103"/>
      <c r="F489" s="103"/>
      <c r="G489" s="103" t="s">
        <v>119</v>
      </c>
      <c r="H489" s="427">
        <v>150</v>
      </c>
      <c r="I489" s="103"/>
      <c r="J489" s="116" t="s">
        <v>1109</v>
      </c>
      <c r="K489" s="104"/>
      <c r="L489" s="415">
        <v>38.665999999999997</v>
      </c>
      <c r="M489" s="138"/>
      <c r="N489" s="139">
        <f t="shared" si="118"/>
        <v>0</v>
      </c>
      <c r="O489" s="140">
        <f t="shared" si="126"/>
        <v>424.48495422784811</v>
      </c>
      <c r="P489" s="337">
        <f t="shared" si="127"/>
        <v>16413.135240173975</v>
      </c>
      <c r="Q489" s="109">
        <v>1</v>
      </c>
      <c r="R489" s="143">
        <f t="shared" si="128"/>
        <v>16413.135240173975</v>
      </c>
      <c r="S489" s="111">
        <v>0.13</v>
      </c>
      <c r="T489" s="139">
        <f t="shared" si="129"/>
        <v>18546.842821396589</v>
      </c>
      <c r="U489" s="113"/>
      <c r="V489" s="147">
        <f t="shared" si="130"/>
        <v>18546.842821396589</v>
      </c>
      <c r="W489" s="413"/>
      <c r="X489" s="412"/>
      <c r="Y489" s="116"/>
      <c r="Z489" s="116"/>
      <c r="AA489" s="116"/>
      <c r="AB489" s="116" t="s">
        <v>115</v>
      </c>
      <c r="AC489" s="117"/>
      <c r="AD489" s="296"/>
      <c r="AE489" s="124" t="str">
        <f t="shared" si="106"/>
        <v/>
      </c>
      <c r="AF489" s="125" t="str">
        <f t="shared" si="107"/>
        <v/>
      </c>
      <c r="AG489" s="125" t="str">
        <f t="shared" si="108"/>
        <v/>
      </c>
      <c r="AH489" s="125" t="str">
        <f t="shared" si="109"/>
        <v/>
      </c>
      <c r="AI489" s="125">
        <f t="shared" ca="1" si="131"/>
        <v>1722.8586382543533</v>
      </c>
      <c r="AJ489" s="126" t="str">
        <f t="shared" si="131"/>
        <v/>
      </c>
      <c r="AK489" s="342">
        <f t="shared" ca="1" si="105"/>
        <v>1722.8586382543533</v>
      </c>
      <c r="AL489" s="290"/>
      <c r="AM489" s="124" t="str">
        <f t="shared" si="111"/>
        <v/>
      </c>
      <c r="AN489" s="125" t="str">
        <f t="shared" si="112"/>
        <v/>
      </c>
      <c r="AO489" s="125" t="str">
        <f t="shared" si="113"/>
        <v/>
      </c>
      <c r="AP489" s="125" t="str">
        <f t="shared" si="132"/>
        <v/>
      </c>
      <c r="AQ489" s="125">
        <f t="shared" ca="1" si="114"/>
        <v>18546.842821396589</v>
      </c>
      <c r="AR489" s="126" t="str">
        <f t="shared" si="115"/>
        <v/>
      </c>
      <c r="AS489" s="131">
        <f t="shared" ca="1" si="116"/>
        <v>18546.842821396589</v>
      </c>
      <c r="AT489" s="290"/>
    </row>
    <row r="490" spans="1:46" x14ac:dyDescent="0.35">
      <c r="A490" s="290"/>
      <c r="B490" s="102" t="s">
        <v>2118</v>
      </c>
      <c r="C490" s="444" t="e">
        <v>#N/A</v>
      </c>
      <c r="D490" s="103" t="s">
        <v>901</v>
      </c>
      <c r="E490" s="103"/>
      <c r="F490" s="103"/>
      <c r="G490" s="103" t="s">
        <v>119</v>
      </c>
      <c r="H490" s="427">
        <v>150</v>
      </c>
      <c r="I490" s="103"/>
      <c r="J490" s="116" t="s">
        <v>1109</v>
      </c>
      <c r="K490" s="104"/>
      <c r="L490" s="415">
        <v>35.358899999999998</v>
      </c>
      <c r="M490" s="138"/>
      <c r="N490" s="139">
        <f t="shared" si="118"/>
        <v>0</v>
      </c>
      <c r="O490" s="140">
        <f t="shared" si="126"/>
        <v>424.48495422784811</v>
      </c>
      <c r="P490" s="337">
        <f t="shared" si="127"/>
        <v>15009.321048047057</v>
      </c>
      <c r="Q490" s="109">
        <v>1</v>
      </c>
      <c r="R490" s="143">
        <f t="shared" si="128"/>
        <v>15009.321048047057</v>
      </c>
      <c r="S490" s="111">
        <v>0.13</v>
      </c>
      <c r="T490" s="139">
        <f t="shared" si="129"/>
        <v>16960.532784293173</v>
      </c>
      <c r="U490" s="113"/>
      <c r="V490" s="147">
        <f t="shared" si="130"/>
        <v>16960.532784293173</v>
      </c>
      <c r="W490" s="413"/>
      <c r="X490" s="412"/>
      <c r="Y490" s="116"/>
      <c r="Z490" s="116"/>
      <c r="AA490" s="116"/>
      <c r="AB490" s="116" t="s">
        <v>115</v>
      </c>
      <c r="AC490" s="117"/>
      <c r="AD490" s="296"/>
      <c r="AE490" s="124" t="str">
        <f t="shared" si="106"/>
        <v/>
      </c>
      <c r="AF490" s="125" t="str">
        <f t="shared" si="107"/>
        <v/>
      </c>
      <c r="AG490" s="125" t="str">
        <f t="shared" si="108"/>
        <v/>
      </c>
      <c r="AH490" s="125" t="str">
        <f t="shared" si="109"/>
        <v/>
      </c>
      <c r="AI490" s="125">
        <f t="shared" ca="1" si="131"/>
        <v>1722.8586382543533</v>
      </c>
      <c r="AJ490" s="126" t="str">
        <f t="shared" si="131"/>
        <v/>
      </c>
      <c r="AK490" s="342">
        <f t="shared" ca="1" si="105"/>
        <v>1722.8586382543533</v>
      </c>
      <c r="AL490" s="290"/>
      <c r="AM490" s="124" t="str">
        <f t="shared" si="111"/>
        <v/>
      </c>
      <c r="AN490" s="125" t="str">
        <f t="shared" si="112"/>
        <v/>
      </c>
      <c r="AO490" s="125" t="str">
        <f t="shared" si="113"/>
        <v/>
      </c>
      <c r="AP490" s="125" t="str">
        <f t="shared" si="132"/>
        <v/>
      </c>
      <c r="AQ490" s="125">
        <f t="shared" ca="1" si="114"/>
        <v>16960.532784293173</v>
      </c>
      <c r="AR490" s="126" t="str">
        <f t="shared" si="115"/>
        <v/>
      </c>
      <c r="AS490" s="131">
        <f t="shared" ca="1" si="116"/>
        <v>16960.532784293173</v>
      </c>
      <c r="AT490" s="290"/>
    </row>
    <row r="491" spans="1:46" x14ac:dyDescent="0.35">
      <c r="A491" s="290"/>
      <c r="B491" s="102" t="s">
        <v>2119</v>
      </c>
      <c r="C491" s="444" t="e">
        <v>#N/A</v>
      </c>
      <c r="D491" s="103" t="s">
        <v>901</v>
      </c>
      <c r="E491" s="103"/>
      <c r="F491" s="103"/>
      <c r="G491" s="103" t="s">
        <v>119</v>
      </c>
      <c r="H491" s="427">
        <v>150</v>
      </c>
      <c r="I491" s="103"/>
      <c r="J491" s="116" t="s">
        <v>1109</v>
      </c>
      <c r="K491" s="104"/>
      <c r="L491" s="415">
        <v>36.502800000000001</v>
      </c>
      <c r="M491" s="138"/>
      <c r="N491" s="139">
        <f t="shared" si="118"/>
        <v>0</v>
      </c>
      <c r="O491" s="140">
        <f t="shared" si="126"/>
        <v>424.48495422784811</v>
      </c>
      <c r="P491" s="337">
        <f t="shared" si="127"/>
        <v>15494.889387188294</v>
      </c>
      <c r="Q491" s="109">
        <v>1</v>
      </c>
      <c r="R491" s="143">
        <f t="shared" si="128"/>
        <v>15494.889387188294</v>
      </c>
      <c r="S491" s="111">
        <v>0.13</v>
      </c>
      <c r="T491" s="139">
        <f t="shared" si="129"/>
        <v>17509.225007522771</v>
      </c>
      <c r="U491" s="113"/>
      <c r="V491" s="147">
        <f t="shared" si="130"/>
        <v>17509.225007522771</v>
      </c>
      <c r="W491" s="413"/>
      <c r="X491" s="412"/>
      <c r="Y491" s="116"/>
      <c r="Z491" s="116"/>
      <c r="AA491" s="116"/>
      <c r="AB491" s="116" t="s">
        <v>115</v>
      </c>
      <c r="AC491" s="117"/>
      <c r="AD491" s="296"/>
      <c r="AE491" s="124" t="str">
        <f t="shared" si="106"/>
        <v/>
      </c>
      <c r="AF491" s="125" t="str">
        <f t="shared" si="107"/>
        <v/>
      </c>
      <c r="AG491" s="125" t="str">
        <f t="shared" si="108"/>
        <v/>
      </c>
      <c r="AH491" s="125" t="str">
        <f t="shared" si="109"/>
        <v/>
      </c>
      <c r="AI491" s="125">
        <f t="shared" ca="1" si="131"/>
        <v>1722.8586382543533</v>
      </c>
      <c r="AJ491" s="126" t="str">
        <f t="shared" si="131"/>
        <v/>
      </c>
      <c r="AK491" s="342">
        <f t="shared" ca="1" si="105"/>
        <v>1722.8586382543533</v>
      </c>
      <c r="AL491" s="290"/>
      <c r="AM491" s="124" t="str">
        <f t="shared" si="111"/>
        <v/>
      </c>
      <c r="AN491" s="125" t="str">
        <f t="shared" si="112"/>
        <v/>
      </c>
      <c r="AO491" s="125" t="str">
        <f t="shared" si="113"/>
        <v/>
      </c>
      <c r="AP491" s="125" t="str">
        <f t="shared" si="132"/>
        <v/>
      </c>
      <c r="AQ491" s="125">
        <f t="shared" ca="1" si="114"/>
        <v>17509.225007522771</v>
      </c>
      <c r="AR491" s="126" t="str">
        <f t="shared" si="115"/>
        <v/>
      </c>
      <c r="AS491" s="131">
        <f t="shared" ca="1" si="116"/>
        <v>17509.225007522771</v>
      </c>
      <c r="AT491" s="290"/>
    </row>
    <row r="492" spans="1:46" x14ac:dyDescent="0.35">
      <c r="A492" s="290"/>
      <c r="B492" s="102" t="s">
        <v>2120</v>
      </c>
      <c r="C492" s="444" t="e">
        <v>#N/A</v>
      </c>
      <c r="D492" s="103" t="s">
        <v>901</v>
      </c>
      <c r="E492" s="103"/>
      <c r="F492" s="103"/>
      <c r="G492" s="103" t="s">
        <v>119</v>
      </c>
      <c r="H492" s="427">
        <v>150</v>
      </c>
      <c r="I492" s="103"/>
      <c r="J492" s="116" t="s">
        <v>1109</v>
      </c>
      <c r="K492" s="104"/>
      <c r="L492" s="415">
        <v>31.880299999999998</v>
      </c>
      <c r="M492" s="138"/>
      <c r="N492" s="139">
        <f t="shared" si="118"/>
        <v>0</v>
      </c>
      <c r="O492" s="140">
        <f t="shared" si="126"/>
        <v>424.48495422784811</v>
      </c>
      <c r="P492" s="337">
        <f t="shared" si="127"/>
        <v>13532.707686270065</v>
      </c>
      <c r="Q492" s="109">
        <v>1</v>
      </c>
      <c r="R492" s="143">
        <f t="shared" si="128"/>
        <v>13532.707686270065</v>
      </c>
      <c r="S492" s="111">
        <v>0.13</v>
      </c>
      <c r="T492" s="139">
        <f t="shared" si="129"/>
        <v>15291.959685485172</v>
      </c>
      <c r="U492" s="113"/>
      <c r="V492" s="147">
        <f t="shared" si="130"/>
        <v>15291.959685485172</v>
      </c>
      <c r="W492" s="413"/>
      <c r="X492" s="412"/>
      <c r="Y492" s="116"/>
      <c r="Z492" s="116"/>
      <c r="AA492" s="116"/>
      <c r="AB492" s="116" t="s">
        <v>115</v>
      </c>
      <c r="AC492" s="117"/>
      <c r="AD492" s="296"/>
      <c r="AE492" s="124" t="str">
        <f t="shared" si="106"/>
        <v/>
      </c>
      <c r="AF492" s="125" t="str">
        <f t="shared" si="107"/>
        <v/>
      </c>
      <c r="AG492" s="125" t="str">
        <f t="shared" si="108"/>
        <v/>
      </c>
      <c r="AH492" s="125" t="str">
        <f t="shared" si="109"/>
        <v/>
      </c>
      <c r="AI492" s="125">
        <f t="shared" ca="1" si="131"/>
        <v>1722.8586382543533</v>
      </c>
      <c r="AJ492" s="126" t="str">
        <f t="shared" si="131"/>
        <v/>
      </c>
      <c r="AK492" s="342">
        <f t="shared" ca="1" si="105"/>
        <v>1722.8586382543533</v>
      </c>
      <c r="AL492" s="290"/>
      <c r="AM492" s="124" t="str">
        <f t="shared" si="111"/>
        <v/>
      </c>
      <c r="AN492" s="125" t="str">
        <f t="shared" si="112"/>
        <v/>
      </c>
      <c r="AO492" s="125" t="str">
        <f t="shared" si="113"/>
        <v/>
      </c>
      <c r="AP492" s="125" t="str">
        <f t="shared" si="132"/>
        <v/>
      </c>
      <c r="AQ492" s="125">
        <f t="shared" ca="1" si="114"/>
        <v>15291.959685485172</v>
      </c>
      <c r="AR492" s="126" t="str">
        <f t="shared" si="115"/>
        <v/>
      </c>
      <c r="AS492" s="131">
        <f t="shared" ca="1" si="116"/>
        <v>15291.959685485172</v>
      </c>
      <c r="AT492" s="290"/>
    </row>
    <row r="493" spans="1:46" x14ac:dyDescent="0.35">
      <c r="A493" s="290"/>
      <c r="B493" s="102" t="s">
        <v>2121</v>
      </c>
      <c r="C493" s="444" t="e">
        <v>#N/A</v>
      </c>
      <c r="D493" s="103" t="s">
        <v>901</v>
      </c>
      <c r="E493" s="103"/>
      <c r="F493" s="103"/>
      <c r="G493" s="103" t="s">
        <v>119</v>
      </c>
      <c r="H493" s="427">
        <v>150</v>
      </c>
      <c r="I493" s="103"/>
      <c r="J493" s="116" t="s">
        <v>1109</v>
      </c>
      <c r="K493" s="104"/>
      <c r="L493" s="415">
        <v>23.500800000000002</v>
      </c>
      <c r="M493" s="138"/>
      <c r="N493" s="139">
        <f t="shared" si="118"/>
        <v>0</v>
      </c>
      <c r="O493" s="140">
        <f t="shared" si="126"/>
        <v>424.48495422784811</v>
      </c>
      <c r="P493" s="337">
        <f t="shared" si="127"/>
        <v>9975.7360123178132</v>
      </c>
      <c r="Q493" s="109">
        <v>1</v>
      </c>
      <c r="R493" s="143">
        <f t="shared" si="128"/>
        <v>9975.7360123178132</v>
      </c>
      <c r="S493" s="111">
        <v>0.13</v>
      </c>
      <c r="T493" s="139">
        <f t="shared" si="129"/>
        <v>11272.581693919128</v>
      </c>
      <c r="U493" s="113"/>
      <c r="V493" s="147">
        <f t="shared" si="130"/>
        <v>11272.581693919128</v>
      </c>
      <c r="W493" s="413"/>
      <c r="X493" s="412"/>
      <c r="Y493" s="116"/>
      <c r="Z493" s="116"/>
      <c r="AA493" s="116"/>
      <c r="AB493" s="116" t="s">
        <v>115</v>
      </c>
      <c r="AC493" s="117"/>
      <c r="AD493" s="296"/>
      <c r="AE493" s="124" t="str">
        <f t="shared" si="106"/>
        <v/>
      </c>
      <c r="AF493" s="125" t="str">
        <f t="shared" si="107"/>
        <v/>
      </c>
      <c r="AG493" s="125" t="str">
        <f t="shared" si="108"/>
        <v/>
      </c>
      <c r="AH493" s="125" t="str">
        <f t="shared" si="109"/>
        <v/>
      </c>
      <c r="AI493" s="125">
        <f t="shared" ca="1" si="131"/>
        <v>1722.8586382543533</v>
      </c>
      <c r="AJ493" s="126" t="str">
        <f t="shared" si="131"/>
        <v/>
      </c>
      <c r="AK493" s="342">
        <f t="shared" ca="1" si="105"/>
        <v>1722.8586382543533</v>
      </c>
      <c r="AL493" s="290"/>
      <c r="AM493" s="124" t="str">
        <f t="shared" si="111"/>
        <v/>
      </c>
      <c r="AN493" s="125" t="str">
        <f t="shared" si="112"/>
        <v/>
      </c>
      <c r="AO493" s="125" t="str">
        <f t="shared" si="113"/>
        <v/>
      </c>
      <c r="AP493" s="125" t="str">
        <f t="shared" si="132"/>
        <v/>
      </c>
      <c r="AQ493" s="125">
        <f t="shared" ca="1" si="114"/>
        <v>11272.581693919128</v>
      </c>
      <c r="AR493" s="126" t="str">
        <f t="shared" si="115"/>
        <v/>
      </c>
      <c r="AS493" s="131">
        <f t="shared" ca="1" si="116"/>
        <v>11272.581693919128</v>
      </c>
      <c r="AT493" s="290"/>
    </row>
    <row r="494" spans="1:46" x14ac:dyDescent="0.35">
      <c r="A494" s="290"/>
      <c r="B494" s="102" t="s">
        <v>2122</v>
      </c>
      <c r="C494" s="444" t="e">
        <v>#N/A</v>
      </c>
      <c r="D494" s="103" t="s">
        <v>901</v>
      </c>
      <c r="E494" s="103"/>
      <c r="F494" s="103"/>
      <c r="G494" s="103" t="s">
        <v>119</v>
      </c>
      <c r="H494" s="427">
        <v>150</v>
      </c>
      <c r="I494" s="103"/>
      <c r="J494" s="116" t="s">
        <v>1109</v>
      </c>
      <c r="K494" s="104"/>
      <c r="L494" s="415">
        <v>70.363600000000005</v>
      </c>
      <c r="M494" s="138"/>
      <c r="N494" s="139">
        <f t="shared" si="118"/>
        <v>0</v>
      </c>
      <c r="O494" s="140">
        <f t="shared" si="126"/>
        <v>424.48495422784811</v>
      </c>
      <c r="P494" s="337">
        <f t="shared" si="127"/>
        <v>29868.289525306616</v>
      </c>
      <c r="Q494" s="109">
        <v>1</v>
      </c>
      <c r="R494" s="143">
        <f t="shared" si="128"/>
        <v>29868.289525306616</v>
      </c>
      <c r="S494" s="111">
        <v>0.13</v>
      </c>
      <c r="T494" s="139">
        <f t="shared" si="129"/>
        <v>33751.167163596474</v>
      </c>
      <c r="U494" s="113"/>
      <c r="V494" s="147">
        <f t="shared" si="130"/>
        <v>33751.167163596474</v>
      </c>
      <c r="W494" s="413"/>
      <c r="X494" s="412"/>
      <c r="Y494" s="116"/>
      <c r="Z494" s="116"/>
      <c r="AA494" s="116"/>
      <c r="AB494" s="116" t="s">
        <v>115</v>
      </c>
      <c r="AC494" s="117"/>
      <c r="AD494" s="296"/>
      <c r="AE494" s="124" t="str">
        <f t="shared" si="106"/>
        <v/>
      </c>
      <c r="AF494" s="125" t="str">
        <f t="shared" si="107"/>
        <v/>
      </c>
      <c r="AG494" s="125" t="str">
        <f t="shared" si="108"/>
        <v/>
      </c>
      <c r="AH494" s="125" t="str">
        <f t="shared" si="109"/>
        <v/>
      </c>
      <c r="AI494" s="125">
        <f t="shared" ca="1" si="131"/>
        <v>1722.8586382543533</v>
      </c>
      <c r="AJ494" s="126" t="str">
        <f t="shared" si="131"/>
        <v/>
      </c>
      <c r="AK494" s="342">
        <f t="shared" ca="1" si="105"/>
        <v>1722.8586382543533</v>
      </c>
      <c r="AL494" s="290"/>
      <c r="AM494" s="124" t="str">
        <f t="shared" si="111"/>
        <v/>
      </c>
      <c r="AN494" s="125" t="str">
        <f t="shared" si="112"/>
        <v/>
      </c>
      <c r="AO494" s="125" t="str">
        <f t="shared" si="113"/>
        <v/>
      </c>
      <c r="AP494" s="125" t="str">
        <f t="shared" si="132"/>
        <v/>
      </c>
      <c r="AQ494" s="125">
        <f t="shared" ca="1" si="114"/>
        <v>33751.167163596474</v>
      </c>
      <c r="AR494" s="126" t="str">
        <f t="shared" si="115"/>
        <v/>
      </c>
      <c r="AS494" s="131">
        <f t="shared" ca="1" si="116"/>
        <v>33751.167163596474</v>
      </c>
      <c r="AT494" s="290"/>
    </row>
    <row r="495" spans="1:46" x14ac:dyDescent="0.35">
      <c r="A495" s="290"/>
      <c r="B495" s="102" t="s">
        <v>2123</v>
      </c>
      <c r="C495" s="444" t="e">
        <v>#N/A</v>
      </c>
      <c r="D495" s="103" t="s">
        <v>901</v>
      </c>
      <c r="E495" s="103"/>
      <c r="F495" s="103"/>
      <c r="G495" s="103" t="s">
        <v>119</v>
      </c>
      <c r="H495" s="427">
        <v>150</v>
      </c>
      <c r="I495" s="103"/>
      <c r="J495" s="116" t="s">
        <v>1109</v>
      </c>
      <c r="K495" s="104"/>
      <c r="L495" s="415">
        <v>47.809600000000003</v>
      </c>
      <c r="M495" s="138"/>
      <c r="N495" s="139">
        <f t="shared" si="118"/>
        <v>0</v>
      </c>
      <c r="O495" s="140">
        <f t="shared" si="126"/>
        <v>424.48495422784811</v>
      </c>
      <c r="P495" s="337">
        <f t="shared" si="127"/>
        <v>20294.45586765173</v>
      </c>
      <c r="Q495" s="109">
        <v>1</v>
      </c>
      <c r="R495" s="143">
        <f t="shared" si="128"/>
        <v>20294.45586765173</v>
      </c>
      <c r="S495" s="111">
        <v>0.13</v>
      </c>
      <c r="T495" s="139">
        <f t="shared" si="129"/>
        <v>22932.735130446454</v>
      </c>
      <c r="U495" s="113"/>
      <c r="V495" s="147">
        <f t="shared" si="130"/>
        <v>22932.735130446454</v>
      </c>
      <c r="W495" s="413"/>
      <c r="X495" s="412"/>
      <c r="Y495" s="116"/>
      <c r="Z495" s="116"/>
      <c r="AA495" s="116"/>
      <c r="AB495" s="116" t="s">
        <v>115</v>
      </c>
      <c r="AC495" s="117"/>
      <c r="AD495" s="296"/>
      <c r="AE495" s="124" t="str">
        <f t="shared" si="106"/>
        <v/>
      </c>
      <c r="AF495" s="125" t="str">
        <f t="shared" si="107"/>
        <v/>
      </c>
      <c r="AG495" s="125" t="str">
        <f t="shared" si="108"/>
        <v/>
      </c>
      <c r="AH495" s="125" t="str">
        <f t="shared" si="109"/>
        <v/>
      </c>
      <c r="AI495" s="125">
        <f t="shared" ca="1" si="131"/>
        <v>1722.8586382543533</v>
      </c>
      <c r="AJ495" s="126" t="str">
        <f t="shared" si="131"/>
        <v/>
      </c>
      <c r="AK495" s="342">
        <f t="shared" ca="1" si="105"/>
        <v>1722.8586382543533</v>
      </c>
      <c r="AL495" s="290"/>
      <c r="AM495" s="124" t="str">
        <f t="shared" si="111"/>
        <v/>
      </c>
      <c r="AN495" s="125" t="str">
        <f t="shared" si="112"/>
        <v/>
      </c>
      <c r="AO495" s="125" t="str">
        <f t="shared" si="113"/>
        <v/>
      </c>
      <c r="AP495" s="125" t="str">
        <f t="shared" si="132"/>
        <v/>
      </c>
      <c r="AQ495" s="125">
        <f t="shared" ca="1" si="114"/>
        <v>22932.735130446454</v>
      </c>
      <c r="AR495" s="126" t="str">
        <f t="shared" si="115"/>
        <v/>
      </c>
      <c r="AS495" s="131">
        <f t="shared" ca="1" si="116"/>
        <v>22932.735130446454</v>
      </c>
      <c r="AT495" s="290"/>
    </row>
    <row r="496" spans="1:46" x14ac:dyDescent="0.35">
      <c r="A496" s="290"/>
      <c r="B496" s="102" t="s">
        <v>2124</v>
      </c>
      <c r="C496" s="444" t="e">
        <v>#N/A</v>
      </c>
      <c r="D496" s="103" t="s">
        <v>901</v>
      </c>
      <c r="E496" s="103"/>
      <c r="F496" s="103"/>
      <c r="G496" s="103" t="s">
        <v>119</v>
      </c>
      <c r="H496" s="427">
        <v>150</v>
      </c>
      <c r="I496" s="103"/>
      <c r="J496" s="116" t="s">
        <v>1109</v>
      </c>
      <c r="K496" s="104"/>
      <c r="L496" s="415">
        <v>35.622100000000003</v>
      </c>
      <c r="M496" s="138"/>
      <c r="N496" s="139">
        <f t="shared" si="118"/>
        <v>0</v>
      </c>
      <c r="O496" s="140">
        <f t="shared" si="126"/>
        <v>424.48495422784811</v>
      </c>
      <c r="P496" s="337">
        <f t="shared" si="127"/>
        <v>15121.045487999829</v>
      </c>
      <c r="Q496" s="109">
        <v>1</v>
      </c>
      <c r="R496" s="143">
        <f t="shared" si="128"/>
        <v>15121.045487999829</v>
      </c>
      <c r="S496" s="111">
        <v>0.13</v>
      </c>
      <c r="T496" s="139">
        <f t="shared" si="129"/>
        <v>17086.781401439806</v>
      </c>
      <c r="U496" s="113"/>
      <c r="V496" s="147">
        <f t="shared" si="130"/>
        <v>17086.781401439806</v>
      </c>
      <c r="W496" s="413"/>
      <c r="X496" s="412"/>
      <c r="Y496" s="116"/>
      <c r="Z496" s="116"/>
      <c r="AA496" s="116"/>
      <c r="AB496" s="116" t="s">
        <v>115</v>
      </c>
      <c r="AC496" s="117"/>
      <c r="AD496" s="296"/>
      <c r="AE496" s="124" t="str">
        <f t="shared" si="106"/>
        <v/>
      </c>
      <c r="AF496" s="125" t="str">
        <f t="shared" si="107"/>
        <v/>
      </c>
      <c r="AG496" s="125" t="str">
        <f t="shared" si="108"/>
        <v/>
      </c>
      <c r="AH496" s="125" t="str">
        <f t="shared" si="109"/>
        <v/>
      </c>
      <c r="AI496" s="125">
        <f t="shared" ca="1" si="131"/>
        <v>1722.8586382543533</v>
      </c>
      <c r="AJ496" s="126" t="str">
        <f t="shared" si="131"/>
        <v/>
      </c>
      <c r="AK496" s="342">
        <f t="shared" ca="1" si="105"/>
        <v>1722.8586382543533</v>
      </c>
      <c r="AL496" s="290"/>
      <c r="AM496" s="124" t="str">
        <f t="shared" si="111"/>
        <v/>
      </c>
      <c r="AN496" s="125" t="str">
        <f t="shared" si="112"/>
        <v/>
      </c>
      <c r="AO496" s="125" t="str">
        <f t="shared" si="113"/>
        <v/>
      </c>
      <c r="AP496" s="125" t="str">
        <f t="shared" si="132"/>
        <v/>
      </c>
      <c r="AQ496" s="125">
        <f t="shared" ca="1" si="114"/>
        <v>17086.781401439806</v>
      </c>
      <c r="AR496" s="126" t="str">
        <f t="shared" si="115"/>
        <v/>
      </c>
      <c r="AS496" s="131">
        <f t="shared" ca="1" si="116"/>
        <v>17086.781401439806</v>
      </c>
      <c r="AT496" s="290"/>
    </row>
    <row r="497" spans="1:46" x14ac:dyDescent="0.35">
      <c r="A497" s="290"/>
      <c r="B497" s="102" t="s">
        <v>2125</v>
      </c>
      <c r="C497" s="444" t="e">
        <v>#N/A</v>
      </c>
      <c r="D497" s="103" t="s">
        <v>901</v>
      </c>
      <c r="E497" s="103"/>
      <c r="F497" s="103"/>
      <c r="G497" s="103" t="s">
        <v>119</v>
      </c>
      <c r="H497" s="427">
        <v>150</v>
      </c>
      <c r="I497" s="103"/>
      <c r="J497" s="116" t="s">
        <v>1109</v>
      </c>
      <c r="K497" s="104"/>
      <c r="L497" s="415">
        <v>61.713900000000002</v>
      </c>
      <c r="M497" s="138"/>
      <c r="N497" s="139">
        <f t="shared" si="118"/>
        <v>0</v>
      </c>
      <c r="O497" s="140">
        <f t="shared" si="126"/>
        <v>424.48495422784811</v>
      </c>
      <c r="P497" s="337">
        <f t="shared" si="127"/>
        <v>26196.622016721998</v>
      </c>
      <c r="Q497" s="109">
        <v>1</v>
      </c>
      <c r="R497" s="143">
        <f t="shared" si="128"/>
        <v>26196.622016721998</v>
      </c>
      <c r="S497" s="111">
        <v>0.13</v>
      </c>
      <c r="T497" s="139">
        <f t="shared" si="129"/>
        <v>29602.182878895856</v>
      </c>
      <c r="U497" s="113"/>
      <c r="V497" s="147">
        <f t="shared" si="130"/>
        <v>29602.182878895856</v>
      </c>
      <c r="W497" s="413"/>
      <c r="X497" s="412"/>
      <c r="Y497" s="116"/>
      <c r="Z497" s="116"/>
      <c r="AA497" s="116"/>
      <c r="AB497" s="116" t="s">
        <v>115</v>
      </c>
      <c r="AC497" s="117"/>
      <c r="AD497" s="296"/>
      <c r="AE497" s="124" t="str">
        <f t="shared" si="106"/>
        <v/>
      </c>
      <c r="AF497" s="125" t="str">
        <f t="shared" si="107"/>
        <v/>
      </c>
      <c r="AG497" s="125" t="str">
        <f t="shared" si="108"/>
        <v/>
      </c>
      <c r="AH497" s="125" t="str">
        <f t="shared" si="109"/>
        <v/>
      </c>
      <c r="AI497" s="125">
        <f t="shared" ca="1" si="131"/>
        <v>1722.8586382543533</v>
      </c>
      <c r="AJ497" s="126" t="str">
        <f t="shared" si="131"/>
        <v/>
      </c>
      <c r="AK497" s="342">
        <f t="shared" ca="1" si="105"/>
        <v>1722.8586382543533</v>
      </c>
      <c r="AL497" s="290"/>
      <c r="AM497" s="124" t="str">
        <f t="shared" si="111"/>
        <v/>
      </c>
      <c r="AN497" s="125" t="str">
        <f t="shared" si="112"/>
        <v/>
      </c>
      <c r="AO497" s="125" t="str">
        <f t="shared" si="113"/>
        <v/>
      </c>
      <c r="AP497" s="125" t="str">
        <f t="shared" si="132"/>
        <v/>
      </c>
      <c r="AQ497" s="125">
        <f t="shared" ca="1" si="114"/>
        <v>29602.182878895856</v>
      </c>
      <c r="AR497" s="126" t="str">
        <f t="shared" si="115"/>
        <v/>
      </c>
      <c r="AS497" s="131">
        <f t="shared" ca="1" si="116"/>
        <v>29602.182878895856</v>
      </c>
      <c r="AT497" s="290"/>
    </row>
    <row r="498" spans="1:46" x14ac:dyDescent="0.35">
      <c r="A498" s="290"/>
      <c r="B498" s="102" t="s">
        <v>2126</v>
      </c>
      <c r="C498" s="444" t="e">
        <v>#N/A</v>
      </c>
      <c r="D498" s="103" t="s">
        <v>901</v>
      </c>
      <c r="E498" s="103"/>
      <c r="F498" s="103"/>
      <c r="G498" s="103" t="s">
        <v>119</v>
      </c>
      <c r="H498" s="427">
        <v>225</v>
      </c>
      <c r="I498" s="103"/>
      <c r="J498" s="116" t="s">
        <v>1110</v>
      </c>
      <c r="K498" s="104"/>
      <c r="L498" s="415">
        <v>29.397300000000001</v>
      </c>
      <c r="M498" s="138"/>
      <c r="N498" s="139">
        <f t="shared" si="118"/>
        <v>0</v>
      </c>
      <c r="O498" s="140">
        <f t="shared" ref="O498:O561" si="133">IFERROR(VLOOKUP(J498,UR_N2,3,FALSE),"")</f>
        <v>626.02776475949361</v>
      </c>
      <c r="P498" s="337">
        <f t="shared" si="127"/>
        <v>18403.526008964262</v>
      </c>
      <c r="Q498" s="109">
        <v>1</v>
      </c>
      <c r="R498" s="143">
        <f t="shared" si="128"/>
        <v>18403.526008964262</v>
      </c>
      <c r="S498" s="111">
        <v>0.13</v>
      </c>
      <c r="T498" s="139">
        <f t="shared" si="129"/>
        <v>20795.984390129615</v>
      </c>
      <c r="U498" s="113"/>
      <c r="V498" s="147">
        <f t="shared" si="130"/>
        <v>20795.984390129615</v>
      </c>
      <c r="W498" s="413"/>
      <c r="X498" s="412"/>
      <c r="Y498" s="116"/>
      <c r="Z498" s="116"/>
      <c r="AA498" s="116"/>
      <c r="AB498" s="116" t="s">
        <v>115</v>
      </c>
      <c r="AC498" s="117"/>
      <c r="AD498" s="296"/>
      <c r="AE498" s="124" t="str">
        <f t="shared" si="106"/>
        <v/>
      </c>
      <c r="AF498" s="125" t="str">
        <f t="shared" si="107"/>
        <v/>
      </c>
      <c r="AG498" s="125" t="str">
        <f t="shared" si="108"/>
        <v/>
      </c>
      <c r="AH498" s="125" t="str">
        <f t="shared" si="109"/>
        <v/>
      </c>
      <c r="AI498" s="125">
        <f t="shared" ca="1" si="131"/>
        <v>1722.8586382543533</v>
      </c>
      <c r="AJ498" s="126" t="str">
        <f t="shared" si="131"/>
        <v/>
      </c>
      <c r="AK498" s="342">
        <f t="shared" ca="1" si="105"/>
        <v>1722.8586382543533</v>
      </c>
      <c r="AL498" s="290"/>
      <c r="AM498" s="124" t="str">
        <f t="shared" si="111"/>
        <v/>
      </c>
      <c r="AN498" s="125" t="str">
        <f t="shared" si="112"/>
        <v/>
      </c>
      <c r="AO498" s="125" t="str">
        <f t="shared" si="113"/>
        <v/>
      </c>
      <c r="AP498" s="125" t="str">
        <f t="shared" si="132"/>
        <v/>
      </c>
      <c r="AQ498" s="125">
        <f t="shared" ca="1" si="114"/>
        <v>20795.984390129615</v>
      </c>
      <c r="AR498" s="126" t="str">
        <f t="shared" si="115"/>
        <v/>
      </c>
      <c r="AS498" s="131">
        <f t="shared" ca="1" si="116"/>
        <v>20795.984390129615</v>
      </c>
      <c r="AT498" s="290"/>
    </row>
    <row r="499" spans="1:46" x14ac:dyDescent="0.35">
      <c r="A499" s="290"/>
      <c r="B499" s="102" t="s">
        <v>2127</v>
      </c>
      <c r="C499" s="444" t="e">
        <v>#N/A</v>
      </c>
      <c r="D499" s="103" t="s">
        <v>901</v>
      </c>
      <c r="E499" s="103"/>
      <c r="F499" s="103"/>
      <c r="G499" s="103" t="s">
        <v>119</v>
      </c>
      <c r="H499" s="427">
        <v>225</v>
      </c>
      <c r="I499" s="103"/>
      <c r="J499" s="116" t="s">
        <v>1110</v>
      </c>
      <c r="K499" s="104"/>
      <c r="L499" s="415">
        <v>33.046799999999998</v>
      </c>
      <c r="M499" s="138" t="str">
        <f t="shared" ref="M499:M530" si="134">IFERROR(VLOOKUP(I499,UR_N2,3,FALSE),"")</f>
        <v/>
      </c>
      <c r="N499" s="139">
        <f t="shared" si="118"/>
        <v>0</v>
      </c>
      <c r="O499" s="140">
        <f t="shared" si="133"/>
        <v>626.02776475949361</v>
      </c>
      <c r="P499" s="337">
        <f t="shared" ref="P499:P562" si="135">O499*L499</f>
        <v>20688.214336454032</v>
      </c>
      <c r="Q499" s="109">
        <v>1</v>
      </c>
      <c r="R499" s="143">
        <f t="shared" ref="R499:R562" si="136">P499*Q499</f>
        <v>20688.214336454032</v>
      </c>
      <c r="S499" s="111">
        <v>0.13</v>
      </c>
      <c r="T499" s="139">
        <f t="shared" ref="T499:T562" si="137">R499*(1+S499)</f>
        <v>23377.682200193052</v>
      </c>
      <c r="U499" s="113"/>
      <c r="V499" s="147">
        <f t="shared" ref="V499:V562" si="138">(T499*(1-U499))+N499</f>
        <v>23377.682200193052</v>
      </c>
      <c r="W499" s="413"/>
      <c r="X499" s="412"/>
      <c r="Y499" s="116"/>
      <c r="Z499" s="116"/>
      <c r="AA499" s="116"/>
      <c r="AB499" s="116" t="s">
        <v>115</v>
      </c>
      <c r="AC499" s="117"/>
      <c r="AD499" s="296"/>
      <c r="AE499" s="124" t="str">
        <f t="shared" si="106"/>
        <v/>
      </c>
      <c r="AF499" s="125" t="str">
        <f t="shared" si="107"/>
        <v/>
      </c>
      <c r="AG499" s="125" t="str">
        <f t="shared" si="108"/>
        <v/>
      </c>
      <c r="AH499" s="125" t="str">
        <f t="shared" si="109"/>
        <v/>
      </c>
      <c r="AI499" s="125">
        <f t="shared" ca="1" si="131"/>
        <v>1722.8586382543533</v>
      </c>
      <c r="AJ499" s="126" t="str">
        <f t="shared" si="131"/>
        <v/>
      </c>
      <c r="AK499" s="342">
        <f t="shared" ca="1" si="105"/>
        <v>1722.8586382543533</v>
      </c>
      <c r="AL499" s="290"/>
      <c r="AM499" s="124" t="str">
        <f t="shared" si="111"/>
        <v/>
      </c>
      <c r="AN499" s="125" t="str">
        <f t="shared" si="112"/>
        <v/>
      </c>
      <c r="AO499" s="125" t="str">
        <f t="shared" si="113"/>
        <v/>
      </c>
      <c r="AP499" s="125" t="str">
        <f t="shared" si="132"/>
        <v/>
      </c>
      <c r="AQ499" s="125">
        <f t="shared" ca="1" si="114"/>
        <v>23377.682200193052</v>
      </c>
      <c r="AR499" s="126" t="str">
        <f t="shared" si="115"/>
        <v/>
      </c>
      <c r="AS499" s="131">
        <f t="shared" ca="1" si="116"/>
        <v>23377.682200193052</v>
      </c>
      <c r="AT499" s="290"/>
    </row>
    <row r="500" spans="1:46" x14ac:dyDescent="0.35">
      <c r="A500" s="290"/>
      <c r="B500" s="102" t="s">
        <v>2128</v>
      </c>
      <c r="C500" s="444" t="e">
        <v>#N/A</v>
      </c>
      <c r="D500" s="103" t="s">
        <v>901</v>
      </c>
      <c r="E500" s="103"/>
      <c r="F500" s="103"/>
      <c r="G500" s="103" t="s">
        <v>119</v>
      </c>
      <c r="H500" s="427">
        <v>225</v>
      </c>
      <c r="I500" s="103"/>
      <c r="J500" s="116" t="s">
        <v>1110</v>
      </c>
      <c r="K500" s="104"/>
      <c r="L500" s="415">
        <v>65.3523</v>
      </c>
      <c r="M500" s="138" t="str">
        <f t="shared" si="134"/>
        <v/>
      </c>
      <c r="N500" s="139">
        <f t="shared" si="118"/>
        <v>0</v>
      </c>
      <c r="O500" s="140">
        <f t="shared" si="133"/>
        <v>626.02776475949361</v>
      </c>
      <c r="P500" s="337">
        <f t="shared" si="135"/>
        <v>40912.354290891853</v>
      </c>
      <c r="Q500" s="109">
        <v>1</v>
      </c>
      <c r="R500" s="143">
        <f t="shared" si="136"/>
        <v>40912.354290891853</v>
      </c>
      <c r="S500" s="111">
        <v>0.13</v>
      </c>
      <c r="T500" s="139">
        <f t="shared" si="137"/>
        <v>46230.960348707791</v>
      </c>
      <c r="U500" s="113"/>
      <c r="V500" s="147">
        <f t="shared" si="138"/>
        <v>46230.960348707791</v>
      </c>
      <c r="W500" s="413"/>
      <c r="X500" s="412"/>
      <c r="Y500" s="116"/>
      <c r="Z500" s="116"/>
      <c r="AA500" s="116"/>
      <c r="AB500" s="116" t="s">
        <v>115</v>
      </c>
      <c r="AC500" s="117"/>
      <c r="AD500" s="296"/>
      <c r="AE500" s="124" t="str">
        <f t="shared" si="106"/>
        <v/>
      </c>
      <c r="AF500" s="125" t="str">
        <f t="shared" si="107"/>
        <v/>
      </c>
      <c r="AG500" s="125" t="str">
        <f t="shared" si="108"/>
        <v/>
      </c>
      <c r="AH500" s="125" t="str">
        <f t="shared" si="109"/>
        <v/>
      </c>
      <c r="AI500" s="125">
        <f t="shared" ca="1" si="131"/>
        <v>1722.8586382543533</v>
      </c>
      <c r="AJ500" s="126" t="str">
        <f t="shared" si="131"/>
        <v/>
      </c>
      <c r="AK500" s="342">
        <f t="shared" ca="1" si="105"/>
        <v>1722.8586382543533</v>
      </c>
      <c r="AL500" s="290"/>
      <c r="AM500" s="124" t="str">
        <f t="shared" si="111"/>
        <v/>
      </c>
      <c r="AN500" s="125" t="str">
        <f t="shared" si="112"/>
        <v/>
      </c>
      <c r="AO500" s="125" t="str">
        <f t="shared" si="113"/>
        <v/>
      </c>
      <c r="AP500" s="125" t="str">
        <f t="shared" si="132"/>
        <v/>
      </c>
      <c r="AQ500" s="125">
        <f t="shared" ca="1" si="114"/>
        <v>46230.960348707791</v>
      </c>
      <c r="AR500" s="126" t="str">
        <f t="shared" si="115"/>
        <v/>
      </c>
      <c r="AS500" s="131">
        <f t="shared" ca="1" si="116"/>
        <v>46230.960348707791</v>
      </c>
      <c r="AT500" s="290"/>
    </row>
    <row r="501" spans="1:46" x14ac:dyDescent="0.35">
      <c r="A501" s="290"/>
      <c r="B501" s="102" t="s">
        <v>2129</v>
      </c>
      <c r="C501" s="444" t="e">
        <v>#N/A</v>
      </c>
      <c r="D501" s="103" t="s">
        <v>901</v>
      </c>
      <c r="E501" s="103"/>
      <c r="F501" s="103"/>
      <c r="G501" s="103" t="s">
        <v>119</v>
      </c>
      <c r="H501" s="427">
        <v>150</v>
      </c>
      <c r="I501" s="103"/>
      <c r="J501" s="116" t="s">
        <v>1109</v>
      </c>
      <c r="K501" s="104"/>
      <c r="L501" s="415">
        <v>64.691900000000004</v>
      </c>
      <c r="M501" s="138" t="str">
        <f t="shared" si="134"/>
        <v/>
      </c>
      <c r="N501" s="139">
        <f t="shared" si="118"/>
        <v>0</v>
      </c>
      <c r="O501" s="140">
        <f t="shared" si="133"/>
        <v>424.48495422784811</v>
      </c>
      <c r="P501" s="337">
        <f t="shared" si="135"/>
        <v>27460.738210412528</v>
      </c>
      <c r="Q501" s="109">
        <v>1</v>
      </c>
      <c r="R501" s="143">
        <f t="shared" si="136"/>
        <v>27460.738210412528</v>
      </c>
      <c r="S501" s="111">
        <v>0.13</v>
      </c>
      <c r="T501" s="139">
        <f t="shared" si="137"/>
        <v>31030.634177766155</v>
      </c>
      <c r="U501" s="113"/>
      <c r="V501" s="147">
        <f t="shared" si="138"/>
        <v>31030.634177766155</v>
      </c>
      <c r="W501" s="413"/>
      <c r="X501" s="412"/>
      <c r="Y501" s="116"/>
      <c r="Z501" s="116"/>
      <c r="AA501" s="116"/>
      <c r="AB501" s="116" t="s">
        <v>115</v>
      </c>
      <c r="AC501" s="117"/>
      <c r="AD501" s="296"/>
      <c r="AE501" s="124" t="str">
        <f t="shared" si="106"/>
        <v/>
      </c>
      <c r="AF501" s="125" t="str">
        <f t="shared" si="107"/>
        <v/>
      </c>
      <c r="AG501" s="125" t="str">
        <f t="shared" si="108"/>
        <v/>
      </c>
      <c r="AH501" s="125" t="str">
        <f t="shared" si="109"/>
        <v/>
      </c>
      <c r="AI501" s="125">
        <f t="shared" ca="1" si="131"/>
        <v>1722.8586382543533</v>
      </c>
      <c r="AJ501" s="126" t="str">
        <f t="shared" si="131"/>
        <v/>
      </c>
      <c r="AK501" s="342">
        <f t="shared" ca="1" si="105"/>
        <v>1722.8586382543533</v>
      </c>
      <c r="AL501" s="290"/>
      <c r="AM501" s="124" t="str">
        <f t="shared" si="111"/>
        <v/>
      </c>
      <c r="AN501" s="125" t="str">
        <f t="shared" si="112"/>
        <v/>
      </c>
      <c r="AO501" s="125" t="str">
        <f t="shared" si="113"/>
        <v/>
      </c>
      <c r="AP501" s="125" t="str">
        <f t="shared" si="132"/>
        <v/>
      </c>
      <c r="AQ501" s="125">
        <f t="shared" ca="1" si="114"/>
        <v>31030.634177766155</v>
      </c>
      <c r="AR501" s="126" t="str">
        <f t="shared" si="115"/>
        <v/>
      </c>
      <c r="AS501" s="131">
        <f t="shared" ca="1" si="116"/>
        <v>31030.634177766155</v>
      </c>
      <c r="AT501" s="290"/>
    </row>
    <row r="502" spans="1:46" x14ac:dyDescent="0.35">
      <c r="A502" s="290"/>
      <c r="B502" s="102" t="s">
        <v>2130</v>
      </c>
      <c r="C502" s="444" t="e">
        <v>#N/A</v>
      </c>
      <c r="D502" s="103" t="s">
        <v>901</v>
      </c>
      <c r="E502" s="103"/>
      <c r="F502" s="103"/>
      <c r="G502" s="103" t="s">
        <v>119</v>
      </c>
      <c r="H502" s="427">
        <v>225</v>
      </c>
      <c r="I502" s="103"/>
      <c r="J502" s="116" t="s">
        <v>1110</v>
      </c>
      <c r="K502" s="104"/>
      <c r="L502" s="415">
        <v>68.545400000000001</v>
      </c>
      <c r="M502" s="138" t="str">
        <f t="shared" si="134"/>
        <v/>
      </c>
      <c r="N502" s="139">
        <f t="shared" si="118"/>
        <v>0</v>
      </c>
      <c r="O502" s="140">
        <f t="shared" si="133"/>
        <v>626.02776475949361</v>
      </c>
      <c r="P502" s="337">
        <f t="shared" si="135"/>
        <v>42911.323546545391</v>
      </c>
      <c r="Q502" s="109">
        <v>1</v>
      </c>
      <c r="R502" s="143">
        <f t="shared" si="136"/>
        <v>42911.323546545391</v>
      </c>
      <c r="S502" s="111">
        <v>0.13</v>
      </c>
      <c r="T502" s="139">
        <f t="shared" si="137"/>
        <v>48489.795607596287</v>
      </c>
      <c r="U502" s="113"/>
      <c r="V502" s="147">
        <f t="shared" si="138"/>
        <v>48489.795607596287</v>
      </c>
      <c r="W502" s="413"/>
      <c r="X502" s="412"/>
      <c r="Y502" s="116"/>
      <c r="Z502" s="116"/>
      <c r="AA502" s="116"/>
      <c r="AB502" s="116" t="s">
        <v>115</v>
      </c>
      <c r="AC502" s="117"/>
      <c r="AD502" s="296"/>
      <c r="AE502" s="124" t="str">
        <f t="shared" si="106"/>
        <v/>
      </c>
      <c r="AF502" s="125" t="str">
        <f t="shared" si="107"/>
        <v/>
      </c>
      <c r="AG502" s="125" t="str">
        <f t="shared" si="108"/>
        <v/>
      </c>
      <c r="AH502" s="125" t="str">
        <f t="shared" si="109"/>
        <v/>
      </c>
      <c r="AI502" s="125">
        <f t="shared" ca="1" si="131"/>
        <v>1722.8586382543533</v>
      </c>
      <c r="AJ502" s="126" t="str">
        <f t="shared" si="131"/>
        <v/>
      </c>
      <c r="AK502" s="342">
        <f t="shared" ca="1" si="105"/>
        <v>1722.8586382543533</v>
      </c>
      <c r="AL502" s="290"/>
      <c r="AM502" s="124" t="str">
        <f t="shared" si="111"/>
        <v/>
      </c>
      <c r="AN502" s="125" t="str">
        <f t="shared" si="112"/>
        <v/>
      </c>
      <c r="AO502" s="125" t="str">
        <f t="shared" si="113"/>
        <v/>
      </c>
      <c r="AP502" s="125" t="str">
        <f t="shared" si="132"/>
        <v/>
      </c>
      <c r="AQ502" s="125">
        <f t="shared" ca="1" si="114"/>
        <v>48489.795607596287</v>
      </c>
      <c r="AR502" s="126" t="str">
        <f t="shared" si="115"/>
        <v/>
      </c>
      <c r="AS502" s="131">
        <f t="shared" ca="1" si="116"/>
        <v>48489.795607596287</v>
      </c>
      <c r="AT502" s="290"/>
    </row>
    <row r="503" spans="1:46" x14ac:dyDescent="0.35">
      <c r="A503" s="290"/>
      <c r="B503" s="102" t="s">
        <v>2131</v>
      </c>
      <c r="C503" s="444" t="e">
        <v>#N/A</v>
      </c>
      <c r="D503" s="103" t="s">
        <v>901</v>
      </c>
      <c r="E503" s="103"/>
      <c r="F503" s="103"/>
      <c r="G503" s="103" t="s">
        <v>119</v>
      </c>
      <c r="H503" s="427">
        <v>225</v>
      </c>
      <c r="I503" s="103"/>
      <c r="J503" s="116" t="s">
        <v>1110</v>
      </c>
      <c r="K503" s="104"/>
      <c r="L503" s="415">
        <v>57.135899999999999</v>
      </c>
      <c r="M503" s="138" t="str">
        <f t="shared" si="134"/>
        <v/>
      </c>
      <c r="N503" s="139">
        <f t="shared" si="118"/>
        <v>0</v>
      </c>
      <c r="O503" s="140">
        <f t="shared" si="133"/>
        <v>626.02776475949361</v>
      </c>
      <c r="P503" s="337">
        <f t="shared" si="135"/>
        <v>35768.659764521952</v>
      </c>
      <c r="Q503" s="109">
        <v>1</v>
      </c>
      <c r="R503" s="143">
        <f t="shared" si="136"/>
        <v>35768.659764521952</v>
      </c>
      <c r="S503" s="111">
        <v>0.13</v>
      </c>
      <c r="T503" s="139">
        <f t="shared" si="137"/>
        <v>40418.585533909805</v>
      </c>
      <c r="U503" s="113"/>
      <c r="V503" s="147">
        <f t="shared" si="138"/>
        <v>40418.585533909805</v>
      </c>
      <c r="W503" s="413"/>
      <c r="X503" s="412"/>
      <c r="Y503" s="116"/>
      <c r="Z503" s="116"/>
      <c r="AA503" s="116"/>
      <c r="AB503" s="116" t="s">
        <v>115</v>
      </c>
      <c r="AC503" s="117"/>
      <c r="AD503" s="296"/>
      <c r="AE503" s="124" t="str">
        <f t="shared" si="106"/>
        <v/>
      </c>
      <c r="AF503" s="125" t="str">
        <f t="shared" si="107"/>
        <v/>
      </c>
      <c r="AG503" s="125" t="str">
        <f t="shared" si="108"/>
        <v/>
      </c>
      <c r="AH503" s="125" t="str">
        <f t="shared" si="109"/>
        <v/>
      </c>
      <c r="AI503" s="125">
        <f t="shared" ref="AI503:AJ566" ca="1" si="139">IF(AB503="","",AI$8)</f>
        <v>1722.8586382543533</v>
      </c>
      <c r="AJ503" s="126" t="str">
        <f t="shared" si="139"/>
        <v/>
      </c>
      <c r="AK503" s="342">
        <f t="shared" ca="1" si="105"/>
        <v>1722.8586382543533</v>
      </c>
      <c r="AL503" s="290"/>
      <c r="AM503" s="124" t="str">
        <f t="shared" si="111"/>
        <v/>
      </c>
      <c r="AN503" s="125" t="str">
        <f t="shared" si="112"/>
        <v/>
      </c>
      <c r="AO503" s="125" t="str">
        <f t="shared" si="113"/>
        <v/>
      </c>
      <c r="AP503" s="125" t="str">
        <f t="shared" si="132"/>
        <v/>
      </c>
      <c r="AQ503" s="125">
        <f t="shared" ca="1" si="114"/>
        <v>40418.585533909805</v>
      </c>
      <c r="AR503" s="126" t="str">
        <f t="shared" si="115"/>
        <v/>
      </c>
      <c r="AS503" s="131">
        <f t="shared" ca="1" si="116"/>
        <v>40418.585533909805</v>
      </c>
      <c r="AT503" s="290"/>
    </row>
    <row r="504" spans="1:46" x14ac:dyDescent="0.35">
      <c r="A504" s="290"/>
      <c r="B504" s="102" t="s">
        <v>2132</v>
      </c>
      <c r="C504" s="444" t="e">
        <v>#N/A</v>
      </c>
      <c r="D504" s="103" t="s">
        <v>901</v>
      </c>
      <c r="E504" s="103"/>
      <c r="F504" s="103"/>
      <c r="G504" s="103" t="s">
        <v>119</v>
      </c>
      <c r="H504" s="427">
        <v>225</v>
      </c>
      <c r="I504" s="103"/>
      <c r="J504" s="116" t="s">
        <v>1110</v>
      </c>
      <c r="K504" s="104"/>
      <c r="L504" s="415">
        <v>42.737000000000002</v>
      </c>
      <c r="M504" s="138" t="str">
        <f t="shared" si="134"/>
        <v/>
      </c>
      <c r="N504" s="139">
        <f t="shared" si="118"/>
        <v>0</v>
      </c>
      <c r="O504" s="140">
        <f t="shared" si="133"/>
        <v>626.02776475949361</v>
      </c>
      <c r="P504" s="337">
        <f t="shared" si="135"/>
        <v>26754.54858252648</v>
      </c>
      <c r="Q504" s="109">
        <v>1</v>
      </c>
      <c r="R504" s="143">
        <f t="shared" si="136"/>
        <v>26754.54858252648</v>
      </c>
      <c r="S504" s="111">
        <v>0.13</v>
      </c>
      <c r="T504" s="139">
        <f t="shared" si="137"/>
        <v>30232.639898254922</v>
      </c>
      <c r="U504" s="113"/>
      <c r="V504" s="147">
        <f t="shared" si="138"/>
        <v>30232.639898254922</v>
      </c>
      <c r="W504" s="413"/>
      <c r="X504" s="412"/>
      <c r="Y504" s="116"/>
      <c r="Z504" s="116"/>
      <c r="AA504" s="116"/>
      <c r="AB504" s="116" t="s">
        <v>115</v>
      </c>
      <c r="AC504" s="117"/>
      <c r="AD504" s="296"/>
      <c r="AE504" s="124" t="str">
        <f t="shared" si="106"/>
        <v/>
      </c>
      <c r="AF504" s="125" t="str">
        <f t="shared" si="107"/>
        <v/>
      </c>
      <c r="AG504" s="125" t="str">
        <f t="shared" si="108"/>
        <v/>
      </c>
      <c r="AH504" s="125" t="str">
        <f t="shared" si="109"/>
        <v/>
      </c>
      <c r="AI504" s="125">
        <f t="shared" ca="1" si="139"/>
        <v>1722.8586382543533</v>
      </c>
      <c r="AJ504" s="126" t="str">
        <f t="shared" si="139"/>
        <v/>
      </c>
      <c r="AK504" s="342">
        <f t="shared" ref="AK504:AK567" ca="1" si="140">SUM(AE504:AJ504)</f>
        <v>1722.8586382543533</v>
      </c>
      <c r="AL504" s="290"/>
      <c r="AM504" s="124" t="str">
        <f t="shared" si="111"/>
        <v/>
      </c>
      <c r="AN504" s="125" t="str">
        <f t="shared" si="112"/>
        <v/>
      </c>
      <c r="AO504" s="125" t="str">
        <f t="shared" si="113"/>
        <v/>
      </c>
      <c r="AP504" s="125" t="str">
        <f t="shared" si="132"/>
        <v/>
      </c>
      <c r="AQ504" s="125">
        <f t="shared" ca="1" si="114"/>
        <v>30232.639898254922</v>
      </c>
      <c r="AR504" s="126" t="str">
        <f t="shared" si="115"/>
        <v/>
      </c>
      <c r="AS504" s="131">
        <f t="shared" ca="1" si="116"/>
        <v>30232.639898254922</v>
      </c>
      <c r="AT504" s="290"/>
    </row>
    <row r="505" spans="1:46" x14ac:dyDescent="0.35">
      <c r="A505" s="290"/>
      <c r="B505" s="102" t="s">
        <v>2133</v>
      </c>
      <c r="C505" s="444" t="e">
        <v>#N/A</v>
      </c>
      <c r="D505" s="103" t="s">
        <v>901</v>
      </c>
      <c r="E505" s="103"/>
      <c r="F505" s="103"/>
      <c r="G505" s="103" t="s">
        <v>119</v>
      </c>
      <c r="H505" s="427">
        <v>150</v>
      </c>
      <c r="I505" s="103"/>
      <c r="J505" s="116" t="s">
        <v>1109</v>
      </c>
      <c r="K505" s="104"/>
      <c r="L505" s="415">
        <v>36.9681</v>
      </c>
      <c r="M505" s="138" t="str">
        <f t="shared" si="134"/>
        <v/>
      </c>
      <c r="N505" s="139">
        <f t="shared" si="118"/>
        <v>0</v>
      </c>
      <c r="O505" s="140">
        <f t="shared" si="133"/>
        <v>424.48495422784811</v>
      </c>
      <c r="P505" s="337">
        <f t="shared" si="135"/>
        <v>15692.402236390511</v>
      </c>
      <c r="Q505" s="109">
        <v>1</v>
      </c>
      <c r="R505" s="143">
        <f t="shared" si="136"/>
        <v>15692.402236390511</v>
      </c>
      <c r="S505" s="111">
        <v>0.13</v>
      </c>
      <c r="T505" s="139">
        <f t="shared" si="137"/>
        <v>17732.414527121276</v>
      </c>
      <c r="U505" s="113"/>
      <c r="V505" s="147">
        <f t="shared" si="138"/>
        <v>17732.414527121276</v>
      </c>
      <c r="W505" s="413"/>
      <c r="X505" s="412"/>
      <c r="Y505" s="116"/>
      <c r="Z505" s="116"/>
      <c r="AA505" s="116"/>
      <c r="AB505" s="116" t="s">
        <v>115</v>
      </c>
      <c r="AC505" s="117"/>
      <c r="AD505" s="296"/>
      <c r="AE505" s="124" t="str">
        <f t="shared" ref="AE505:AH568" si="141">IF(X505="","",AE$8)</f>
        <v/>
      </c>
      <c r="AF505" s="125" t="str">
        <f t="shared" si="141"/>
        <v/>
      </c>
      <c r="AG505" s="125" t="str">
        <f t="shared" si="141"/>
        <v/>
      </c>
      <c r="AH505" s="125" t="str">
        <f t="shared" si="141"/>
        <v/>
      </c>
      <c r="AI505" s="125">
        <f t="shared" ca="1" si="139"/>
        <v>1722.8586382543533</v>
      </c>
      <c r="AJ505" s="126" t="str">
        <f t="shared" si="139"/>
        <v/>
      </c>
      <c r="AK505" s="342">
        <f t="shared" ca="1" si="140"/>
        <v>1722.8586382543533</v>
      </c>
      <c r="AL505" s="290"/>
      <c r="AM505" s="124" t="str">
        <f t="shared" ref="AM505:AQ568" si="142">IF(X505="","",IFERROR(X505*$V505,$V505/$AK505*AE505))</f>
        <v/>
      </c>
      <c r="AN505" s="125" t="str">
        <f t="shared" si="142"/>
        <v/>
      </c>
      <c r="AO505" s="125" t="str">
        <f t="shared" si="142"/>
        <v/>
      </c>
      <c r="AP505" s="125" t="str">
        <f t="shared" si="132"/>
        <v/>
      </c>
      <c r="AQ505" s="125">
        <f t="shared" ca="1" si="132"/>
        <v>17732.414527121276</v>
      </c>
      <c r="AR505" s="126" t="str">
        <f t="shared" si="132"/>
        <v/>
      </c>
      <c r="AS505" s="131">
        <f t="shared" ref="AS505:AS568" ca="1" si="143">SUM(AM505:AR505)</f>
        <v>17732.414527121276</v>
      </c>
      <c r="AT505" s="290"/>
    </row>
    <row r="506" spans="1:46" x14ac:dyDescent="0.35">
      <c r="A506" s="290"/>
      <c r="B506" s="102" t="s">
        <v>2134</v>
      </c>
      <c r="C506" s="444" t="e">
        <v>#N/A</v>
      </c>
      <c r="D506" s="103" t="s">
        <v>901</v>
      </c>
      <c r="E506" s="103"/>
      <c r="F506" s="103"/>
      <c r="G506" s="103" t="s">
        <v>119</v>
      </c>
      <c r="H506" s="427">
        <v>225</v>
      </c>
      <c r="I506" s="103"/>
      <c r="J506" s="116" t="s">
        <v>1110</v>
      </c>
      <c r="K506" s="104"/>
      <c r="L506" s="415">
        <v>41.897100000000002</v>
      </c>
      <c r="M506" s="138" t="str">
        <f t="shared" si="134"/>
        <v/>
      </c>
      <c r="N506" s="139">
        <f t="shared" ref="N506:N569" si="144">IFERROR(M506*K506,0)</f>
        <v>0</v>
      </c>
      <c r="O506" s="140">
        <f t="shared" si="133"/>
        <v>626.02776475949361</v>
      </c>
      <c r="P506" s="337">
        <f t="shared" si="135"/>
        <v>26228.74786290498</v>
      </c>
      <c r="Q506" s="109">
        <v>1</v>
      </c>
      <c r="R506" s="143">
        <f t="shared" si="136"/>
        <v>26228.74786290498</v>
      </c>
      <c r="S506" s="111">
        <v>0.13</v>
      </c>
      <c r="T506" s="139">
        <f t="shared" si="137"/>
        <v>29638.485085082626</v>
      </c>
      <c r="U506" s="113"/>
      <c r="V506" s="147">
        <f t="shared" si="138"/>
        <v>29638.485085082626</v>
      </c>
      <c r="W506" s="413"/>
      <c r="X506" s="412"/>
      <c r="Y506" s="116"/>
      <c r="Z506" s="116"/>
      <c r="AA506" s="116"/>
      <c r="AB506" s="116" t="s">
        <v>115</v>
      </c>
      <c r="AC506" s="117"/>
      <c r="AD506" s="296"/>
      <c r="AE506" s="124" t="str">
        <f t="shared" si="141"/>
        <v/>
      </c>
      <c r="AF506" s="125" t="str">
        <f t="shared" si="141"/>
        <v/>
      </c>
      <c r="AG506" s="125" t="str">
        <f t="shared" si="141"/>
        <v/>
      </c>
      <c r="AH506" s="125" t="str">
        <f t="shared" si="141"/>
        <v/>
      </c>
      <c r="AI506" s="125">
        <f t="shared" ca="1" si="139"/>
        <v>1722.8586382543533</v>
      </c>
      <c r="AJ506" s="126" t="str">
        <f t="shared" si="139"/>
        <v/>
      </c>
      <c r="AK506" s="342">
        <f t="shared" ca="1" si="140"/>
        <v>1722.8586382543533</v>
      </c>
      <c r="AL506" s="290"/>
      <c r="AM506" s="124" t="str">
        <f t="shared" si="142"/>
        <v/>
      </c>
      <c r="AN506" s="125" t="str">
        <f t="shared" si="142"/>
        <v/>
      </c>
      <c r="AO506" s="125" t="str">
        <f t="shared" si="142"/>
        <v/>
      </c>
      <c r="AP506" s="125" t="str">
        <f t="shared" si="132"/>
        <v/>
      </c>
      <c r="AQ506" s="125">
        <f t="shared" ca="1" si="132"/>
        <v>29638.485085082626</v>
      </c>
      <c r="AR506" s="126" t="str">
        <f t="shared" si="132"/>
        <v/>
      </c>
      <c r="AS506" s="131">
        <f t="shared" ca="1" si="143"/>
        <v>29638.485085082626</v>
      </c>
      <c r="AT506" s="290"/>
    </row>
    <row r="507" spans="1:46" x14ac:dyDescent="0.35">
      <c r="A507" s="290"/>
      <c r="B507" s="102" t="s">
        <v>2135</v>
      </c>
      <c r="C507" s="444" t="e">
        <v>#N/A</v>
      </c>
      <c r="D507" s="103" t="s">
        <v>901</v>
      </c>
      <c r="E507" s="103"/>
      <c r="F507" s="103"/>
      <c r="G507" s="103" t="s">
        <v>119</v>
      </c>
      <c r="H507" s="427">
        <v>150</v>
      </c>
      <c r="I507" s="103"/>
      <c r="J507" s="116" t="s">
        <v>1109</v>
      </c>
      <c r="K507" s="104"/>
      <c r="L507" s="415">
        <v>46.8354</v>
      </c>
      <c r="M507" s="138" t="str">
        <f t="shared" si="134"/>
        <v/>
      </c>
      <c r="N507" s="139">
        <f t="shared" si="144"/>
        <v>0</v>
      </c>
      <c r="O507" s="140">
        <f t="shared" si="133"/>
        <v>424.48495422784811</v>
      </c>
      <c r="P507" s="337">
        <f t="shared" si="135"/>
        <v>19880.922625242958</v>
      </c>
      <c r="Q507" s="109">
        <v>1</v>
      </c>
      <c r="R507" s="143">
        <f t="shared" si="136"/>
        <v>19880.922625242958</v>
      </c>
      <c r="S507" s="111">
        <v>0.13</v>
      </c>
      <c r="T507" s="139">
        <f t="shared" si="137"/>
        <v>22465.44256652454</v>
      </c>
      <c r="U507" s="113"/>
      <c r="V507" s="147">
        <f t="shared" si="138"/>
        <v>22465.44256652454</v>
      </c>
      <c r="W507" s="413"/>
      <c r="X507" s="412"/>
      <c r="Y507" s="116"/>
      <c r="Z507" s="116"/>
      <c r="AA507" s="116"/>
      <c r="AB507" s="116" t="s">
        <v>115</v>
      </c>
      <c r="AC507" s="117"/>
      <c r="AD507" s="296"/>
      <c r="AE507" s="124" t="str">
        <f t="shared" si="141"/>
        <v/>
      </c>
      <c r="AF507" s="125" t="str">
        <f t="shared" si="141"/>
        <v/>
      </c>
      <c r="AG507" s="125" t="str">
        <f t="shared" si="141"/>
        <v/>
      </c>
      <c r="AH507" s="125" t="str">
        <f t="shared" si="141"/>
        <v/>
      </c>
      <c r="AI507" s="125">
        <f t="shared" ca="1" si="139"/>
        <v>1722.8586382543533</v>
      </c>
      <c r="AJ507" s="126" t="str">
        <f t="shared" si="139"/>
        <v/>
      </c>
      <c r="AK507" s="342">
        <f t="shared" ca="1" si="140"/>
        <v>1722.8586382543533</v>
      </c>
      <c r="AL507" s="290"/>
      <c r="AM507" s="124" t="str">
        <f t="shared" si="142"/>
        <v/>
      </c>
      <c r="AN507" s="125" t="str">
        <f t="shared" si="142"/>
        <v/>
      </c>
      <c r="AO507" s="125" t="str">
        <f t="shared" si="142"/>
        <v/>
      </c>
      <c r="AP507" s="125" t="str">
        <f t="shared" si="132"/>
        <v/>
      </c>
      <c r="AQ507" s="125">
        <f t="shared" ca="1" si="132"/>
        <v>22465.44256652454</v>
      </c>
      <c r="AR507" s="126" t="str">
        <f t="shared" si="132"/>
        <v/>
      </c>
      <c r="AS507" s="131">
        <f t="shared" ca="1" si="143"/>
        <v>22465.44256652454</v>
      </c>
      <c r="AT507" s="290"/>
    </row>
    <row r="508" spans="1:46" x14ac:dyDescent="0.35">
      <c r="A508" s="290"/>
      <c r="B508" s="102" t="s">
        <v>2136</v>
      </c>
      <c r="C508" s="444" t="e">
        <v>#N/A</v>
      </c>
      <c r="D508" s="103" t="s">
        <v>901</v>
      </c>
      <c r="E508" s="103"/>
      <c r="F508" s="103"/>
      <c r="G508" s="103" t="s">
        <v>1035</v>
      </c>
      <c r="H508" s="427">
        <v>225</v>
      </c>
      <c r="I508" s="103"/>
      <c r="J508" s="116" t="s">
        <v>890</v>
      </c>
      <c r="K508" s="104"/>
      <c r="L508" s="415">
        <v>23.740600000000001</v>
      </c>
      <c r="M508" s="138" t="str">
        <f t="shared" si="134"/>
        <v/>
      </c>
      <c r="N508" s="139">
        <f t="shared" si="144"/>
        <v>0</v>
      </c>
      <c r="O508" s="140">
        <f t="shared" si="133"/>
        <v>626.02776475949361</v>
      </c>
      <c r="P508" s="337">
        <f t="shared" si="135"/>
        <v>14862.274752049234</v>
      </c>
      <c r="Q508" s="109">
        <v>1</v>
      </c>
      <c r="R508" s="143">
        <f t="shared" si="136"/>
        <v>14862.274752049234</v>
      </c>
      <c r="S508" s="111">
        <v>0.13</v>
      </c>
      <c r="T508" s="139">
        <f t="shared" si="137"/>
        <v>16794.370469815633</v>
      </c>
      <c r="U508" s="113"/>
      <c r="V508" s="147">
        <f t="shared" si="138"/>
        <v>16794.370469815633</v>
      </c>
      <c r="W508" s="413"/>
      <c r="X508" s="412"/>
      <c r="Y508" s="116"/>
      <c r="Z508" s="116"/>
      <c r="AA508" s="116"/>
      <c r="AB508" s="116"/>
      <c r="AC508" s="117" t="s">
        <v>115</v>
      </c>
      <c r="AD508" s="296"/>
      <c r="AE508" s="124" t="str">
        <f t="shared" si="141"/>
        <v/>
      </c>
      <c r="AF508" s="125" t="str">
        <f t="shared" si="141"/>
        <v/>
      </c>
      <c r="AG508" s="125" t="str">
        <f t="shared" si="141"/>
        <v/>
      </c>
      <c r="AH508" s="125" t="str">
        <f t="shared" si="141"/>
        <v/>
      </c>
      <c r="AI508" s="125" t="str">
        <f t="shared" si="139"/>
        <v/>
      </c>
      <c r="AJ508" s="126">
        <f t="shared" ca="1" si="139"/>
        <v>1398.8708803462232</v>
      </c>
      <c r="AK508" s="342">
        <f t="shared" ca="1" si="140"/>
        <v>1398.8708803462232</v>
      </c>
      <c r="AL508" s="290"/>
      <c r="AM508" s="124" t="str">
        <f t="shared" si="142"/>
        <v/>
      </c>
      <c r="AN508" s="125" t="str">
        <f t="shared" si="142"/>
        <v/>
      </c>
      <c r="AO508" s="125" t="str">
        <f t="shared" si="142"/>
        <v/>
      </c>
      <c r="AP508" s="125" t="str">
        <f t="shared" si="132"/>
        <v/>
      </c>
      <c r="AQ508" s="125" t="str">
        <f t="shared" si="132"/>
        <v/>
      </c>
      <c r="AR508" s="126">
        <f t="shared" ca="1" si="132"/>
        <v>16794.370469815633</v>
      </c>
      <c r="AS508" s="131">
        <f t="shared" ca="1" si="143"/>
        <v>16794.370469815633</v>
      </c>
      <c r="AT508" s="290"/>
    </row>
    <row r="509" spans="1:46" x14ac:dyDescent="0.35">
      <c r="A509" s="290"/>
      <c r="B509" s="102" t="s">
        <v>2137</v>
      </c>
      <c r="C509" s="444" t="e">
        <v>#N/A</v>
      </c>
      <c r="D509" s="103" t="s">
        <v>901</v>
      </c>
      <c r="E509" s="103"/>
      <c r="F509" s="103"/>
      <c r="G509" s="103" t="s">
        <v>1035</v>
      </c>
      <c r="H509" s="427">
        <v>225</v>
      </c>
      <c r="I509" s="103"/>
      <c r="J509" s="116" t="s">
        <v>890</v>
      </c>
      <c r="K509" s="104"/>
      <c r="L509" s="415">
        <v>128.38399999999999</v>
      </c>
      <c r="M509" s="138" t="str">
        <f t="shared" si="134"/>
        <v/>
      </c>
      <c r="N509" s="139">
        <f t="shared" si="144"/>
        <v>0</v>
      </c>
      <c r="O509" s="140">
        <f t="shared" si="133"/>
        <v>626.02776475949361</v>
      </c>
      <c r="P509" s="337">
        <f t="shared" si="135"/>
        <v>80371.948550882822</v>
      </c>
      <c r="Q509" s="109">
        <v>1</v>
      </c>
      <c r="R509" s="143">
        <f t="shared" si="136"/>
        <v>80371.948550882822</v>
      </c>
      <c r="S509" s="111">
        <v>0.13</v>
      </c>
      <c r="T509" s="139">
        <f t="shared" si="137"/>
        <v>90820.301862497581</v>
      </c>
      <c r="U509" s="113"/>
      <c r="V509" s="147">
        <f t="shared" si="138"/>
        <v>90820.301862497581</v>
      </c>
      <c r="W509" s="413"/>
      <c r="X509" s="412"/>
      <c r="Y509" s="116"/>
      <c r="Z509" s="116"/>
      <c r="AA509" s="116"/>
      <c r="AB509" s="116"/>
      <c r="AC509" s="117" t="s">
        <v>115</v>
      </c>
      <c r="AD509" s="296"/>
      <c r="AE509" s="124" t="str">
        <f t="shared" si="141"/>
        <v/>
      </c>
      <c r="AF509" s="125" t="str">
        <f t="shared" si="141"/>
        <v/>
      </c>
      <c r="AG509" s="125" t="str">
        <f t="shared" si="141"/>
        <v/>
      </c>
      <c r="AH509" s="125" t="str">
        <f t="shared" si="141"/>
        <v/>
      </c>
      <c r="AI509" s="125" t="str">
        <f t="shared" si="139"/>
        <v/>
      </c>
      <c r="AJ509" s="126">
        <f t="shared" ca="1" si="139"/>
        <v>1398.8708803462232</v>
      </c>
      <c r="AK509" s="342">
        <f t="shared" ca="1" si="140"/>
        <v>1398.8708803462232</v>
      </c>
      <c r="AL509" s="290"/>
      <c r="AM509" s="124" t="str">
        <f t="shared" si="142"/>
        <v/>
      </c>
      <c r="AN509" s="125" t="str">
        <f t="shared" si="142"/>
        <v/>
      </c>
      <c r="AO509" s="125" t="str">
        <f t="shared" si="142"/>
        <v/>
      </c>
      <c r="AP509" s="125" t="str">
        <f t="shared" si="132"/>
        <v/>
      </c>
      <c r="AQ509" s="125" t="str">
        <f t="shared" si="132"/>
        <v/>
      </c>
      <c r="AR509" s="126">
        <f t="shared" ca="1" si="132"/>
        <v>90820.301862497581</v>
      </c>
      <c r="AS509" s="131">
        <f t="shared" ca="1" si="143"/>
        <v>90820.301862497581</v>
      </c>
      <c r="AT509" s="290"/>
    </row>
    <row r="510" spans="1:46" x14ac:dyDescent="0.35">
      <c r="A510" s="290"/>
      <c r="B510" s="102" t="s">
        <v>2138</v>
      </c>
      <c r="C510" s="444" t="e">
        <v>#N/A</v>
      </c>
      <c r="D510" s="103" t="s">
        <v>901</v>
      </c>
      <c r="E510" s="103"/>
      <c r="F510" s="103"/>
      <c r="G510" s="103" t="s">
        <v>1035</v>
      </c>
      <c r="H510" s="427">
        <v>225</v>
      </c>
      <c r="I510" s="103"/>
      <c r="J510" s="116" t="s">
        <v>890</v>
      </c>
      <c r="K510" s="104"/>
      <c r="L510" s="415">
        <v>34.156500000000001</v>
      </c>
      <c r="M510" s="138" t="str">
        <f t="shared" si="134"/>
        <v/>
      </c>
      <c r="N510" s="139">
        <f t="shared" si="144"/>
        <v>0</v>
      </c>
      <c r="O510" s="140">
        <f t="shared" si="133"/>
        <v>626.02776475949361</v>
      </c>
      <c r="P510" s="337">
        <f t="shared" si="135"/>
        <v>21382.917347007646</v>
      </c>
      <c r="Q510" s="109">
        <v>1</v>
      </c>
      <c r="R510" s="143">
        <f t="shared" si="136"/>
        <v>21382.917347007646</v>
      </c>
      <c r="S510" s="111">
        <v>0.13</v>
      </c>
      <c r="T510" s="139">
        <f t="shared" si="137"/>
        <v>24162.696602118638</v>
      </c>
      <c r="U510" s="113"/>
      <c r="V510" s="147">
        <f t="shared" si="138"/>
        <v>24162.696602118638</v>
      </c>
      <c r="W510" s="413"/>
      <c r="X510" s="412"/>
      <c r="Y510" s="116"/>
      <c r="Z510" s="116"/>
      <c r="AA510" s="116"/>
      <c r="AB510" s="116"/>
      <c r="AC510" s="117" t="s">
        <v>115</v>
      </c>
      <c r="AD510" s="296"/>
      <c r="AE510" s="124" t="str">
        <f t="shared" si="141"/>
        <v/>
      </c>
      <c r="AF510" s="125" t="str">
        <f t="shared" si="141"/>
        <v/>
      </c>
      <c r="AG510" s="125" t="str">
        <f t="shared" si="141"/>
        <v/>
      </c>
      <c r="AH510" s="125" t="str">
        <f t="shared" si="141"/>
        <v/>
      </c>
      <c r="AI510" s="125" t="str">
        <f t="shared" si="139"/>
        <v/>
      </c>
      <c r="AJ510" s="126">
        <f t="shared" ca="1" si="139"/>
        <v>1398.8708803462232</v>
      </c>
      <c r="AK510" s="342">
        <f t="shared" ca="1" si="140"/>
        <v>1398.8708803462232</v>
      </c>
      <c r="AL510" s="290"/>
      <c r="AM510" s="124" t="str">
        <f t="shared" si="142"/>
        <v/>
      </c>
      <c r="AN510" s="125" t="str">
        <f t="shared" si="142"/>
        <v/>
      </c>
      <c r="AO510" s="125" t="str">
        <f t="shared" si="142"/>
        <v/>
      </c>
      <c r="AP510" s="125" t="str">
        <f t="shared" si="132"/>
        <v/>
      </c>
      <c r="AQ510" s="125" t="str">
        <f t="shared" si="132"/>
        <v/>
      </c>
      <c r="AR510" s="126">
        <f t="shared" ca="1" si="132"/>
        <v>24162.696602118638</v>
      </c>
      <c r="AS510" s="131">
        <f t="shared" ca="1" si="143"/>
        <v>24162.696602118638</v>
      </c>
      <c r="AT510" s="290"/>
    </row>
    <row r="511" spans="1:46" x14ac:dyDescent="0.35">
      <c r="A511" s="290"/>
      <c r="B511" s="102" t="s">
        <v>2139</v>
      </c>
      <c r="C511" s="444" t="e">
        <v>#N/A</v>
      </c>
      <c r="D511" s="103" t="s">
        <v>901</v>
      </c>
      <c r="E511" s="103"/>
      <c r="F511" s="103"/>
      <c r="G511" s="103" t="s">
        <v>1035</v>
      </c>
      <c r="H511" s="427">
        <v>225</v>
      </c>
      <c r="I511" s="103"/>
      <c r="J511" s="116" t="s">
        <v>890</v>
      </c>
      <c r="K511" s="104"/>
      <c r="L511" s="415">
        <v>7.7441500000000003</v>
      </c>
      <c r="M511" s="138" t="str">
        <f t="shared" si="134"/>
        <v/>
      </c>
      <c r="N511" s="139">
        <f t="shared" si="144"/>
        <v>0</v>
      </c>
      <c r="O511" s="140">
        <f t="shared" si="133"/>
        <v>626.02776475949361</v>
      </c>
      <c r="P511" s="337">
        <f t="shared" si="135"/>
        <v>4848.0529144622324</v>
      </c>
      <c r="Q511" s="109">
        <v>1</v>
      </c>
      <c r="R511" s="143">
        <f t="shared" si="136"/>
        <v>4848.0529144622324</v>
      </c>
      <c r="S511" s="111">
        <v>0.13</v>
      </c>
      <c r="T511" s="139">
        <f t="shared" si="137"/>
        <v>5478.2997933423221</v>
      </c>
      <c r="U511" s="113"/>
      <c r="V511" s="147">
        <f t="shared" si="138"/>
        <v>5478.2997933423221</v>
      </c>
      <c r="W511" s="413"/>
      <c r="X511" s="412"/>
      <c r="Y511" s="116"/>
      <c r="Z511" s="116"/>
      <c r="AA511" s="116"/>
      <c r="AB511" s="116"/>
      <c r="AC511" s="117" t="s">
        <v>115</v>
      </c>
      <c r="AD511" s="296"/>
      <c r="AE511" s="124" t="str">
        <f t="shared" si="141"/>
        <v/>
      </c>
      <c r="AF511" s="125" t="str">
        <f t="shared" si="141"/>
        <v/>
      </c>
      <c r="AG511" s="125" t="str">
        <f t="shared" si="141"/>
        <v/>
      </c>
      <c r="AH511" s="125" t="str">
        <f t="shared" si="141"/>
        <v/>
      </c>
      <c r="AI511" s="125" t="str">
        <f t="shared" si="139"/>
        <v/>
      </c>
      <c r="AJ511" s="126">
        <f t="shared" ca="1" si="139"/>
        <v>1398.8708803462232</v>
      </c>
      <c r="AK511" s="342">
        <f t="shared" ca="1" si="140"/>
        <v>1398.8708803462232</v>
      </c>
      <c r="AL511" s="290"/>
      <c r="AM511" s="124" t="str">
        <f t="shared" si="142"/>
        <v/>
      </c>
      <c r="AN511" s="125" t="str">
        <f t="shared" si="142"/>
        <v/>
      </c>
      <c r="AO511" s="125" t="str">
        <f t="shared" si="142"/>
        <v/>
      </c>
      <c r="AP511" s="125" t="str">
        <f t="shared" si="132"/>
        <v/>
      </c>
      <c r="AQ511" s="125" t="str">
        <f t="shared" si="132"/>
        <v/>
      </c>
      <c r="AR511" s="126">
        <f t="shared" ca="1" si="132"/>
        <v>5478.2997933423221</v>
      </c>
      <c r="AS511" s="131">
        <f t="shared" ca="1" si="143"/>
        <v>5478.2997933423221</v>
      </c>
      <c r="AT511" s="290"/>
    </row>
    <row r="512" spans="1:46" x14ac:dyDescent="0.35">
      <c r="A512" s="290"/>
      <c r="B512" s="102" t="s">
        <v>2140</v>
      </c>
      <c r="C512" s="444" t="e">
        <v>#N/A</v>
      </c>
      <c r="D512" s="103" t="s">
        <v>901</v>
      </c>
      <c r="E512" s="103"/>
      <c r="F512" s="103"/>
      <c r="G512" s="103" t="s">
        <v>1035</v>
      </c>
      <c r="H512" s="427">
        <v>225</v>
      </c>
      <c r="I512" s="103"/>
      <c r="J512" s="116" t="s">
        <v>890</v>
      </c>
      <c r="K512" s="104"/>
      <c r="L512" s="415">
        <v>89.853099999999998</v>
      </c>
      <c r="M512" s="138" t="str">
        <f t="shared" si="134"/>
        <v/>
      </c>
      <c r="N512" s="139">
        <f t="shared" si="144"/>
        <v>0</v>
      </c>
      <c r="O512" s="140">
        <f t="shared" si="133"/>
        <v>626.02776475949361</v>
      </c>
      <c r="P512" s="337">
        <f t="shared" si="135"/>
        <v>56250.535349711252</v>
      </c>
      <c r="Q512" s="109">
        <v>1</v>
      </c>
      <c r="R512" s="143">
        <f t="shared" si="136"/>
        <v>56250.535349711252</v>
      </c>
      <c r="S512" s="111">
        <v>0.13</v>
      </c>
      <c r="T512" s="139">
        <f t="shared" si="137"/>
        <v>63563.104945173705</v>
      </c>
      <c r="U512" s="113"/>
      <c r="V512" s="147">
        <f t="shared" si="138"/>
        <v>63563.104945173705</v>
      </c>
      <c r="W512" s="413"/>
      <c r="X512" s="412"/>
      <c r="Y512" s="116"/>
      <c r="Z512" s="116"/>
      <c r="AA512" s="116"/>
      <c r="AB512" s="116"/>
      <c r="AC512" s="117" t="s">
        <v>115</v>
      </c>
      <c r="AD512" s="296"/>
      <c r="AE512" s="124" t="str">
        <f t="shared" si="141"/>
        <v/>
      </c>
      <c r="AF512" s="125" t="str">
        <f t="shared" si="141"/>
        <v/>
      </c>
      <c r="AG512" s="125" t="str">
        <f t="shared" si="141"/>
        <v/>
      </c>
      <c r="AH512" s="125" t="str">
        <f t="shared" si="141"/>
        <v/>
      </c>
      <c r="AI512" s="125" t="str">
        <f t="shared" si="139"/>
        <v/>
      </c>
      <c r="AJ512" s="126">
        <f t="shared" ca="1" si="139"/>
        <v>1398.8708803462232</v>
      </c>
      <c r="AK512" s="342">
        <f t="shared" ca="1" si="140"/>
        <v>1398.8708803462232</v>
      </c>
      <c r="AL512" s="290"/>
      <c r="AM512" s="124" t="str">
        <f t="shared" si="142"/>
        <v/>
      </c>
      <c r="AN512" s="125" t="str">
        <f t="shared" si="142"/>
        <v/>
      </c>
      <c r="AO512" s="125" t="str">
        <f t="shared" si="142"/>
        <v/>
      </c>
      <c r="AP512" s="125" t="str">
        <f t="shared" si="132"/>
        <v/>
      </c>
      <c r="AQ512" s="125" t="str">
        <f t="shared" si="132"/>
        <v/>
      </c>
      <c r="AR512" s="126">
        <f t="shared" ca="1" si="132"/>
        <v>63563.104945173705</v>
      </c>
      <c r="AS512" s="131">
        <f t="shared" ca="1" si="143"/>
        <v>63563.104945173705</v>
      </c>
      <c r="AT512" s="290"/>
    </row>
    <row r="513" spans="1:46" x14ac:dyDescent="0.35">
      <c r="A513" s="290"/>
      <c r="B513" s="102" t="s">
        <v>2141</v>
      </c>
      <c r="C513" s="444" t="e">
        <v>#N/A</v>
      </c>
      <c r="D513" s="103" t="s">
        <v>901</v>
      </c>
      <c r="E513" s="103"/>
      <c r="F513" s="103"/>
      <c r="G513" s="103" t="s">
        <v>1035</v>
      </c>
      <c r="H513" s="427">
        <v>225</v>
      </c>
      <c r="I513" s="103"/>
      <c r="J513" s="116" t="s">
        <v>890</v>
      </c>
      <c r="K513" s="104"/>
      <c r="L513" s="415">
        <v>84.882000000000005</v>
      </c>
      <c r="M513" s="138" t="str">
        <f t="shared" si="134"/>
        <v/>
      </c>
      <c r="N513" s="139">
        <f t="shared" si="144"/>
        <v>0</v>
      </c>
      <c r="O513" s="140">
        <f t="shared" si="133"/>
        <v>626.02776475949361</v>
      </c>
      <c r="P513" s="337">
        <f t="shared" si="135"/>
        <v>53138.488728315337</v>
      </c>
      <c r="Q513" s="109">
        <v>1</v>
      </c>
      <c r="R513" s="143">
        <f t="shared" si="136"/>
        <v>53138.488728315337</v>
      </c>
      <c r="S513" s="111">
        <v>0.13</v>
      </c>
      <c r="T513" s="139">
        <f t="shared" si="137"/>
        <v>60046.492262996326</v>
      </c>
      <c r="U513" s="113"/>
      <c r="V513" s="147">
        <f t="shared" si="138"/>
        <v>60046.492262996326</v>
      </c>
      <c r="W513" s="413"/>
      <c r="X513" s="412"/>
      <c r="Y513" s="116"/>
      <c r="Z513" s="116"/>
      <c r="AA513" s="116"/>
      <c r="AB513" s="116"/>
      <c r="AC513" s="117" t="s">
        <v>115</v>
      </c>
      <c r="AD513" s="296"/>
      <c r="AE513" s="124" t="str">
        <f t="shared" si="141"/>
        <v/>
      </c>
      <c r="AF513" s="125" t="str">
        <f t="shared" si="141"/>
        <v/>
      </c>
      <c r="AG513" s="125" t="str">
        <f t="shared" si="141"/>
        <v/>
      </c>
      <c r="AH513" s="125" t="str">
        <f t="shared" si="141"/>
        <v/>
      </c>
      <c r="AI513" s="125" t="str">
        <f t="shared" si="139"/>
        <v/>
      </c>
      <c r="AJ513" s="126">
        <f t="shared" ca="1" si="139"/>
        <v>1398.8708803462232</v>
      </c>
      <c r="AK513" s="342">
        <f t="shared" ca="1" si="140"/>
        <v>1398.8708803462232</v>
      </c>
      <c r="AL513" s="290"/>
      <c r="AM513" s="124" t="str">
        <f t="shared" si="142"/>
        <v/>
      </c>
      <c r="AN513" s="125" t="str">
        <f t="shared" si="142"/>
        <v/>
      </c>
      <c r="AO513" s="125" t="str">
        <f t="shared" si="142"/>
        <v/>
      </c>
      <c r="AP513" s="125" t="str">
        <f t="shared" si="132"/>
        <v/>
      </c>
      <c r="AQ513" s="125" t="str">
        <f t="shared" si="132"/>
        <v/>
      </c>
      <c r="AR513" s="126">
        <f t="shared" ca="1" si="132"/>
        <v>60046.492262996326</v>
      </c>
      <c r="AS513" s="131">
        <f t="shared" ca="1" si="143"/>
        <v>60046.492262996326</v>
      </c>
      <c r="AT513" s="290"/>
    </row>
    <row r="514" spans="1:46" x14ac:dyDescent="0.35">
      <c r="A514" s="290"/>
      <c r="B514" s="102" t="s">
        <v>2142</v>
      </c>
      <c r="C514" s="444" t="e">
        <v>#N/A</v>
      </c>
      <c r="D514" s="103" t="s">
        <v>901</v>
      </c>
      <c r="E514" s="103"/>
      <c r="F514" s="103"/>
      <c r="G514" s="103" t="s">
        <v>1035</v>
      </c>
      <c r="H514" s="427">
        <v>0</v>
      </c>
      <c r="I514" s="103"/>
      <c r="J514" s="116" t="s">
        <v>2342</v>
      </c>
      <c r="K514" s="104"/>
      <c r="L514" s="415">
        <v>63.474600000000002</v>
      </c>
      <c r="M514" s="138" t="str">
        <f t="shared" si="134"/>
        <v/>
      </c>
      <c r="N514" s="139">
        <f t="shared" si="144"/>
        <v>0</v>
      </c>
      <c r="O514" s="140">
        <f t="shared" si="133"/>
        <v>424.48495422784811</v>
      </c>
      <c r="P514" s="337">
        <f t="shared" si="135"/>
        <v>26944.012675630969</v>
      </c>
      <c r="Q514" s="109">
        <v>1</v>
      </c>
      <c r="R514" s="143">
        <f t="shared" si="136"/>
        <v>26944.012675630969</v>
      </c>
      <c r="S514" s="111">
        <v>0.13</v>
      </c>
      <c r="T514" s="139">
        <f t="shared" si="137"/>
        <v>30446.734323462992</v>
      </c>
      <c r="U514" s="113"/>
      <c r="V514" s="147">
        <f t="shared" si="138"/>
        <v>30446.734323462992</v>
      </c>
      <c r="W514" s="413"/>
      <c r="X514" s="412"/>
      <c r="Y514" s="116"/>
      <c r="Z514" s="116"/>
      <c r="AA514" s="116"/>
      <c r="AB514" s="116"/>
      <c r="AC514" s="117" t="s">
        <v>115</v>
      </c>
      <c r="AD514" s="296"/>
      <c r="AE514" s="124" t="str">
        <f t="shared" si="141"/>
        <v/>
      </c>
      <c r="AF514" s="125" t="str">
        <f t="shared" si="141"/>
        <v/>
      </c>
      <c r="AG514" s="125" t="str">
        <f t="shared" si="141"/>
        <v/>
      </c>
      <c r="AH514" s="125" t="str">
        <f t="shared" si="141"/>
        <v/>
      </c>
      <c r="AI514" s="125" t="str">
        <f t="shared" si="139"/>
        <v/>
      </c>
      <c r="AJ514" s="126">
        <f t="shared" ca="1" si="139"/>
        <v>1398.8708803462232</v>
      </c>
      <c r="AK514" s="342">
        <f t="shared" ca="1" si="140"/>
        <v>1398.8708803462232</v>
      </c>
      <c r="AL514" s="290"/>
      <c r="AM514" s="124" t="str">
        <f t="shared" si="142"/>
        <v/>
      </c>
      <c r="AN514" s="125" t="str">
        <f t="shared" si="142"/>
        <v/>
      </c>
      <c r="AO514" s="125" t="str">
        <f t="shared" si="142"/>
        <v/>
      </c>
      <c r="AP514" s="125" t="str">
        <f t="shared" si="132"/>
        <v/>
      </c>
      <c r="AQ514" s="125" t="str">
        <f t="shared" si="132"/>
        <v/>
      </c>
      <c r="AR514" s="126">
        <f t="shared" ca="1" si="132"/>
        <v>30446.734323462992</v>
      </c>
      <c r="AS514" s="131">
        <f t="shared" ca="1" si="143"/>
        <v>30446.734323462992</v>
      </c>
      <c r="AT514" s="290"/>
    </row>
    <row r="515" spans="1:46" x14ac:dyDescent="0.35">
      <c r="A515" s="290"/>
      <c r="B515" s="102" t="s">
        <v>2143</v>
      </c>
      <c r="C515" s="444" t="e">
        <v>#N/A</v>
      </c>
      <c r="D515" s="103" t="s">
        <v>901</v>
      </c>
      <c r="E515" s="103"/>
      <c r="F515" s="103"/>
      <c r="G515" s="103" t="s">
        <v>1035</v>
      </c>
      <c r="H515" s="427">
        <v>0</v>
      </c>
      <c r="I515" s="103"/>
      <c r="J515" s="116" t="s">
        <v>2342</v>
      </c>
      <c r="K515" s="104"/>
      <c r="L515" s="415">
        <v>44.944499999999998</v>
      </c>
      <c r="M515" s="138" t="str">
        <f t="shared" si="134"/>
        <v/>
      </c>
      <c r="N515" s="139">
        <f t="shared" si="144"/>
        <v>0</v>
      </c>
      <c r="O515" s="140">
        <f t="shared" si="133"/>
        <v>424.48495422784811</v>
      </c>
      <c r="P515" s="337">
        <f t="shared" si="135"/>
        <v>19078.26402529352</v>
      </c>
      <c r="Q515" s="109">
        <v>1</v>
      </c>
      <c r="R515" s="143">
        <f t="shared" si="136"/>
        <v>19078.26402529352</v>
      </c>
      <c r="S515" s="111">
        <v>0.13</v>
      </c>
      <c r="T515" s="139">
        <f t="shared" si="137"/>
        <v>21558.438348581676</v>
      </c>
      <c r="U515" s="113"/>
      <c r="V515" s="147">
        <f t="shared" si="138"/>
        <v>21558.438348581676</v>
      </c>
      <c r="W515" s="413"/>
      <c r="X515" s="412"/>
      <c r="Y515" s="116"/>
      <c r="Z515" s="116"/>
      <c r="AA515" s="116"/>
      <c r="AB515" s="116"/>
      <c r="AC515" s="117" t="s">
        <v>115</v>
      </c>
      <c r="AD515" s="296"/>
      <c r="AE515" s="124" t="str">
        <f t="shared" si="141"/>
        <v/>
      </c>
      <c r="AF515" s="125" t="str">
        <f t="shared" si="141"/>
        <v/>
      </c>
      <c r="AG515" s="125" t="str">
        <f t="shared" si="141"/>
        <v/>
      </c>
      <c r="AH515" s="125" t="str">
        <f t="shared" si="141"/>
        <v/>
      </c>
      <c r="AI515" s="125" t="str">
        <f t="shared" si="139"/>
        <v/>
      </c>
      <c r="AJ515" s="126">
        <f t="shared" ca="1" si="139"/>
        <v>1398.8708803462232</v>
      </c>
      <c r="AK515" s="342">
        <f t="shared" ca="1" si="140"/>
        <v>1398.8708803462232</v>
      </c>
      <c r="AL515" s="290"/>
      <c r="AM515" s="124" t="str">
        <f t="shared" si="142"/>
        <v/>
      </c>
      <c r="AN515" s="125" t="str">
        <f t="shared" si="142"/>
        <v/>
      </c>
      <c r="AO515" s="125" t="str">
        <f t="shared" si="142"/>
        <v/>
      </c>
      <c r="AP515" s="125" t="str">
        <f t="shared" si="132"/>
        <v/>
      </c>
      <c r="AQ515" s="125" t="str">
        <f t="shared" si="132"/>
        <v/>
      </c>
      <c r="AR515" s="126">
        <f t="shared" ca="1" si="132"/>
        <v>21558.438348581676</v>
      </c>
      <c r="AS515" s="131">
        <f t="shared" ca="1" si="143"/>
        <v>21558.438348581676</v>
      </c>
      <c r="AT515" s="290"/>
    </row>
    <row r="516" spans="1:46" x14ac:dyDescent="0.35">
      <c r="A516" s="290"/>
      <c r="B516" s="102" t="s">
        <v>2144</v>
      </c>
      <c r="C516" s="444" t="e">
        <v>#N/A</v>
      </c>
      <c r="D516" s="103" t="s">
        <v>901</v>
      </c>
      <c r="E516" s="103"/>
      <c r="F516" s="103"/>
      <c r="G516" s="103" t="s">
        <v>1035</v>
      </c>
      <c r="H516" s="427">
        <v>0</v>
      </c>
      <c r="I516" s="103"/>
      <c r="J516" s="116" t="s">
        <v>2342</v>
      </c>
      <c r="K516" s="104"/>
      <c r="L516" s="415">
        <v>22.705100000000002</v>
      </c>
      <c r="M516" s="138" t="str">
        <f t="shared" si="134"/>
        <v/>
      </c>
      <c r="N516" s="139">
        <f t="shared" si="144"/>
        <v>0</v>
      </c>
      <c r="O516" s="140">
        <f t="shared" si="133"/>
        <v>424.48495422784811</v>
      </c>
      <c r="P516" s="337">
        <f t="shared" si="135"/>
        <v>9637.9733342387153</v>
      </c>
      <c r="Q516" s="109">
        <v>1</v>
      </c>
      <c r="R516" s="143">
        <f t="shared" si="136"/>
        <v>9637.9733342387153</v>
      </c>
      <c r="S516" s="111">
        <v>0.13</v>
      </c>
      <c r="T516" s="139">
        <f t="shared" si="137"/>
        <v>10890.909867689747</v>
      </c>
      <c r="U516" s="113"/>
      <c r="V516" s="147">
        <f t="shared" si="138"/>
        <v>10890.909867689747</v>
      </c>
      <c r="W516" s="413"/>
      <c r="X516" s="412"/>
      <c r="Y516" s="116"/>
      <c r="Z516" s="116"/>
      <c r="AA516" s="116"/>
      <c r="AB516" s="116"/>
      <c r="AC516" s="117" t="s">
        <v>115</v>
      </c>
      <c r="AD516" s="296"/>
      <c r="AE516" s="124" t="str">
        <f t="shared" si="141"/>
        <v/>
      </c>
      <c r="AF516" s="125" t="str">
        <f t="shared" si="141"/>
        <v/>
      </c>
      <c r="AG516" s="125" t="str">
        <f t="shared" si="141"/>
        <v/>
      </c>
      <c r="AH516" s="125" t="str">
        <f t="shared" si="141"/>
        <v/>
      </c>
      <c r="AI516" s="125" t="str">
        <f t="shared" si="139"/>
        <v/>
      </c>
      <c r="AJ516" s="126">
        <f t="shared" ca="1" si="139"/>
        <v>1398.8708803462232</v>
      </c>
      <c r="AK516" s="342">
        <f t="shared" ca="1" si="140"/>
        <v>1398.8708803462232</v>
      </c>
      <c r="AL516" s="290"/>
      <c r="AM516" s="124" t="str">
        <f t="shared" si="142"/>
        <v/>
      </c>
      <c r="AN516" s="125" t="str">
        <f t="shared" si="142"/>
        <v/>
      </c>
      <c r="AO516" s="125" t="str">
        <f t="shared" si="142"/>
        <v/>
      </c>
      <c r="AP516" s="125" t="str">
        <f t="shared" si="132"/>
        <v/>
      </c>
      <c r="AQ516" s="125" t="str">
        <f t="shared" si="132"/>
        <v/>
      </c>
      <c r="AR516" s="126">
        <f t="shared" ca="1" si="132"/>
        <v>10890.909867689747</v>
      </c>
      <c r="AS516" s="131">
        <f t="shared" ca="1" si="143"/>
        <v>10890.909867689747</v>
      </c>
      <c r="AT516" s="290"/>
    </row>
    <row r="517" spans="1:46" x14ac:dyDescent="0.35">
      <c r="A517" s="290"/>
      <c r="B517" s="102" t="s">
        <v>2145</v>
      </c>
      <c r="C517" s="444" t="e">
        <v>#N/A</v>
      </c>
      <c r="D517" s="103" t="s">
        <v>901</v>
      </c>
      <c r="E517" s="103"/>
      <c r="F517" s="103"/>
      <c r="G517" s="103" t="s">
        <v>1035</v>
      </c>
      <c r="H517" s="427">
        <v>0</v>
      </c>
      <c r="I517" s="103"/>
      <c r="J517" s="116" t="s">
        <v>2342</v>
      </c>
      <c r="K517" s="104"/>
      <c r="L517" s="415">
        <v>81.543000000000006</v>
      </c>
      <c r="M517" s="138" t="str">
        <f t="shared" si="134"/>
        <v/>
      </c>
      <c r="N517" s="139">
        <f t="shared" si="144"/>
        <v>0</v>
      </c>
      <c r="O517" s="140">
        <f t="shared" si="133"/>
        <v>424.48495422784811</v>
      </c>
      <c r="P517" s="337">
        <f t="shared" si="135"/>
        <v>34613.776622601421</v>
      </c>
      <c r="Q517" s="109">
        <v>1</v>
      </c>
      <c r="R517" s="143">
        <f t="shared" si="136"/>
        <v>34613.776622601421</v>
      </c>
      <c r="S517" s="111">
        <v>0.13</v>
      </c>
      <c r="T517" s="139">
        <f t="shared" si="137"/>
        <v>39113.567583539603</v>
      </c>
      <c r="U517" s="113"/>
      <c r="V517" s="147">
        <f t="shared" si="138"/>
        <v>39113.567583539603</v>
      </c>
      <c r="W517" s="413"/>
      <c r="X517" s="412"/>
      <c r="Y517" s="116"/>
      <c r="Z517" s="116"/>
      <c r="AA517" s="116"/>
      <c r="AB517" s="116"/>
      <c r="AC517" s="117" t="s">
        <v>115</v>
      </c>
      <c r="AD517" s="296"/>
      <c r="AE517" s="124" t="str">
        <f t="shared" si="141"/>
        <v/>
      </c>
      <c r="AF517" s="125" t="str">
        <f t="shared" si="141"/>
        <v/>
      </c>
      <c r="AG517" s="125" t="str">
        <f t="shared" si="141"/>
        <v/>
      </c>
      <c r="AH517" s="125" t="str">
        <f t="shared" si="141"/>
        <v/>
      </c>
      <c r="AI517" s="125" t="str">
        <f t="shared" si="139"/>
        <v/>
      </c>
      <c r="AJ517" s="126">
        <f t="shared" ca="1" si="139"/>
        <v>1398.8708803462232</v>
      </c>
      <c r="AK517" s="342">
        <f t="shared" ca="1" si="140"/>
        <v>1398.8708803462232</v>
      </c>
      <c r="AL517" s="290"/>
      <c r="AM517" s="124" t="str">
        <f t="shared" si="142"/>
        <v/>
      </c>
      <c r="AN517" s="125" t="str">
        <f t="shared" si="142"/>
        <v/>
      </c>
      <c r="AO517" s="125" t="str">
        <f t="shared" si="142"/>
        <v/>
      </c>
      <c r="AP517" s="125" t="str">
        <f t="shared" si="132"/>
        <v/>
      </c>
      <c r="AQ517" s="125" t="str">
        <f t="shared" si="132"/>
        <v/>
      </c>
      <c r="AR517" s="126">
        <f t="shared" ca="1" si="132"/>
        <v>39113.567583539603</v>
      </c>
      <c r="AS517" s="131">
        <f t="shared" ca="1" si="143"/>
        <v>39113.567583539603</v>
      </c>
      <c r="AT517" s="290"/>
    </row>
    <row r="518" spans="1:46" x14ac:dyDescent="0.35">
      <c r="A518" s="290"/>
      <c r="B518" s="102" t="s">
        <v>2146</v>
      </c>
      <c r="C518" s="444" t="e">
        <v>#N/A</v>
      </c>
      <c r="D518" s="103" t="s">
        <v>901</v>
      </c>
      <c r="E518" s="103"/>
      <c r="F518" s="103"/>
      <c r="G518" s="103" t="s">
        <v>1035</v>
      </c>
      <c r="H518" s="427">
        <v>0</v>
      </c>
      <c r="I518" s="103"/>
      <c r="J518" s="116" t="s">
        <v>2342</v>
      </c>
      <c r="K518" s="104"/>
      <c r="L518" s="415">
        <v>83.963499999999996</v>
      </c>
      <c r="M518" s="138" t="str">
        <f t="shared" si="134"/>
        <v/>
      </c>
      <c r="N518" s="139">
        <f t="shared" si="144"/>
        <v>0</v>
      </c>
      <c r="O518" s="140">
        <f t="shared" si="133"/>
        <v>424.48495422784811</v>
      </c>
      <c r="P518" s="337">
        <f t="shared" si="135"/>
        <v>35641.242454309926</v>
      </c>
      <c r="Q518" s="109">
        <v>1</v>
      </c>
      <c r="R518" s="143">
        <f t="shared" si="136"/>
        <v>35641.242454309926</v>
      </c>
      <c r="S518" s="111">
        <v>0.13</v>
      </c>
      <c r="T518" s="139">
        <f t="shared" si="137"/>
        <v>40274.603973370213</v>
      </c>
      <c r="U518" s="113"/>
      <c r="V518" s="147">
        <f t="shared" si="138"/>
        <v>40274.603973370213</v>
      </c>
      <c r="W518" s="413"/>
      <c r="X518" s="412"/>
      <c r="Y518" s="116"/>
      <c r="Z518" s="116"/>
      <c r="AA518" s="116"/>
      <c r="AB518" s="116"/>
      <c r="AC518" s="117" t="s">
        <v>115</v>
      </c>
      <c r="AD518" s="296"/>
      <c r="AE518" s="124" t="str">
        <f t="shared" si="141"/>
        <v/>
      </c>
      <c r="AF518" s="125" t="str">
        <f t="shared" si="141"/>
        <v/>
      </c>
      <c r="AG518" s="125" t="str">
        <f t="shared" si="141"/>
        <v/>
      </c>
      <c r="AH518" s="125" t="str">
        <f t="shared" si="141"/>
        <v/>
      </c>
      <c r="AI518" s="125" t="str">
        <f t="shared" si="139"/>
        <v/>
      </c>
      <c r="AJ518" s="126">
        <f t="shared" ca="1" si="139"/>
        <v>1398.8708803462232</v>
      </c>
      <c r="AK518" s="342">
        <f t="shared" ca="1" si="140"/>
        <v>1398.8708803462232</v>
      </c>
      <c r="AL518" s="290"/>
      <c r="AM518" s="124" t="str">
        <f t="shared" si="142"/>
        <v/>
      </c>
      <c r="AN518" s="125" t="str">
        <f t="shared" si="142"/>
        <v/>
      </c>
      <c r="AO518" s="125" t="str">
        <f t="shared" si="142"/>
        <v/>
      </c>
      <c r="AP518" s="125" t="str">
        <f t="shared" si="132"/>
        <v/>
      </c>
      <c r="AQ518" s="125" t="str">
        <f t="shared" si="132"/>
        <v/>
      </c>
      <c r="AR518" s="126">
        <f t="shared" ca="1" si="132"/>
        <v>40274.603973370213</v>
      </c>
      <c r="AS518" s="131">
        <f t="shared" ca="1" si="143"/>
        <v>40274.603973370213</v>
      </c>
      <c r="AT518" s="290"/>
    </row>
    <row r="519" spans="1:46" x14ac:dyDescent="0.35">
      <c r="A519" s="290"/>
      <c r="B519" s="102" t="s">
        <v>2147</v>
      </c>
      <c r="C519" s="444" t="e">
        <v>#N/A</v>
      </c>
      <c r="D519" s="103" t="s">
        <v>901</v>
      </c>
      <c r="E519" s="103"/>
      <c r="F519" s="103"/>
      <c r="G519" s="103" t="s">
        <v>1035</v>
      </c>
      <c r="H519" s="427">
        <v>225</v>
      </c>
      <c r="I519" s="103"/>
      <c r="J519" s="116" t="s">
        <v>890</v>
      </c>
      <c r="K519" s="104"/>
      <c r="L519" s="415">
        <v>130.476</v>
      </c>
      <c r="M519" s="138" t="str">
        <f t="shared" si="134"/>
        <v/>
      </c>
      <c r="N519" s="139">
        <f t="shared" si="144"/>
        <v>0</v>
      </c>
      <c r="O519" s="140">
        <f t="shared" si="133"/>
        <v>626.02776475949361</v>
      </c>
      <c r="P519" s="337">
        <f t="shared" si="135"/>
        <v>81681.598634759692</v>
      </c>
      <c r="Q519" s="109">
        <v>1</v>
      </c>
      <c r="R519" s="143">
        <f t="shared" si="136"/>
        <v>81681.598634759692</v>
      </c>
      <c r="S519" s="111">
        <v>0.13</v>
      </c>
      <c r="T519" s="139">
        <f t="shared" si="137"/>
        <v>92300.206457278444</v>
      </c>
      <c r="U519" s="113"/>
      <c r="V519" s="147">
        <f t="shared" si="138"/>
        <v>92300.206457278444</v>
      </c>
      <c r="W519" s="413"/>
      <c r="X519" s="412"/>
      <c r="Y519" s="116"/>
      <c r="Z519" s="116"/>
      <c r="AA519" s="116"/>
      <c r="AB519" s="116"/>
      <c r="AC519" s="117" t="s">
        <v>115</v>
      </c>
      <c r="AD519" s="296"/>
      <c r="AE519" s="124" t="str">
        <f t="shared" si="141"/>
        <v/>
      </c>
      <c r="AF519" s="125" t="str">
        <f t="shared" si="141"/>
        <v/>
      </c>
      <c r="AG519" s="125" t="str">
        <f t="shared" si="141"/>
        <v/>
      </c>
      <c r="AH519" s="125" t="str">
        <f t="shared" si="141"/>
        <v/>
      </c>
      <c r="AI519" s="125" t="str">
        <f t="shared" si="139"/>
        <v/>
      </c>
      <c r="AJ519" s="126">
        <f t="shared" ca="1" si="139"/>
        <v>1398.8708803462232</v>
      </c>
      <c r="AK519" s="342">
        <f t="shared" ca="1" si="140"/>
        <v>1398.8708803462232</v>
      </c>
      <c r="AL519" s="290"/>
      <c r="AM519" s="124" t="str">
        <f t="shared" si="142"/>
        <v/>
      </c>
      <c r="AN519" s="125" t="str">
        <f t="shared" si="142"/>
        <v/>
      </c>
      <c r="AO519" s="125" t="str">
        <f t="shared" si="142"/>
        <v/>
      </c>
      <c r="AP519" s="125" t="str">
        <f t="shared" si="132"/>
        <v/>
      </c>
      <c r="AQ519" s="125" t="str">
        <f t="shared" si="132"/>
        <v/>
      </c>
      <c r="AR519" s="126">
        <f t="shared" ca="1" si="132"/>
        <v>92300.206457278444</v>
      </c>
      <c r="AS519" s="131">
        <f t="shared" ca="1" si="143"/>
        <v>92300.206457278444</v>
      </c>
      <c r="AT519" s="290"/>
    </row>
    <row r="520" spans="1:46" x14ac:dyDescent="0.35">
      <c r="A520" s="290"/>
      <c r="B520" s="102" t="s">
        <v>2148</v>
      </c>
      <c r="C520" s="444" t="e">
        <v>#N/A</v>
      </c>
      <c r="D520" s="103" t="s">
        <v>901</v>
      </c>
      <c r="E520" s="103"/>
      <c r="F520" s="103"/>
      <c r="G520" s="103" t="s">
        <v>1035</v>
      </c>
      <c r="H520" s="427">
        <v>225</v>
      </c>
      <c r="I520" s="103"/>
      <c r="J520" s="116" t="s">
        <v>890</v>
      </c>
      <c r="K520" s="104"/>
      <c r="L520" s="415">
        <v>130.13399999999999</v>
      </c>
      <c r="M520" s="138" t="str">
        <f t="shared" si="134"/>
        <v/>
      </c>
      <c r="N520" s="139">
        <f t="shared" si="144"/>
        <v>0</v>
      </c>
      <c r="O520" s="140">
        <f t="shared" si="133"/>
        <v>626.02776475949361</v>
      </c>
      <c r="P520" s="337">
        <f t="shared" si="135"/>
        <v>81467.497139211933</v>
      </c>
      <c r="Q520" s="109">
        <v>1</v>
      </c>
      <c r="R520" s="143">
        <f t="shared" si="136"/>
        <v>81467.497139211933</v>
      </c>
      <c r="S520" s="111">
        <v>0.13</v>
      </c>
      <c r="T520" s="139">
        <f t="shared" si="137"/>
        <v>92058.271767309474</v>
      </c>
      <c r="U520" s="113"/>
      <c r="V520" s="147">
        <f t="shared" si="138"/>
        <v>92058.271767309474</v>
      </c>
      <c r="W520" s="413"/>
      <c r="X520" s="412"/>
      <c r="Y520" s="116"/>
      <c r="Z520" s="116"/>
      <c r="AA520" s="116"/>
      <c r="AB520" s="116"/>
      <c r="AC520" s="117" t="s">
        <v>115</v>
      </c>
      <c r="AD520" s="296"/>
      <c r="AE520" s="124" t="str">
        <f t="shared" si="141"/>
        <v/>
      </c>
      <c r="AF520" s="125" t="str">
        <f t="shared" si="141"/>
        <v/>
      </c>
      <c r="AG520" s="125" t="str">
        <f t="shared" si="141"/>
        <v/>
      </c>
      <c r="AH520" s="125" t="str">
        <f t="shared" si="141"/>
        <v/>
      </c>
      <c r="AI520" s="125" t="str">
        <f t="shared" si="139"/>
        <v/>
      </c>
      <c r="AJ520" s="126">
        <f t="shared" ca="1" si="139"/>
        <v>1398.8708803462232</v>
      </c>
      <c r="AK520" s="342">
        <f t="shared" ca="1" si="140"/>
        <v>1398.8708803462232</v>
      </c>
      <c r="AL520" s="290"/>
      <c r="AM520" s="124" t="str">
        <f t="shared" si="142"/>
        <v/>
      </c>
      <c r="AN520" s="125" t="str">
        <f t="shared" si="142"/>
        <v/>
      </c>
      <c r="AO520" s="125" t="str">
        <f t="shared" si="142"/>
        <v/>
      </c>
      <c r="AP520" s="125" t="str">
        <f t="shared" si="132"/>
        <v/>
      </c>
      <c r="AQ520" s="125" t="str">
        <f t="shared" si="132"/>
        <v/>
      </c>
      <c r="AR520" s="126">
        <f t="shared" ca="1" si="132"/>
        <v>92058.271767309459</v>
      </c>
      <c r="AS520" s="131">
        <f t="shared" ca="1" si="143"/>
        <v>92058.271767309459</v>
      </c>
      <c r="AT520" s="290"/>
    </row>
    <row r="521" spans="1:46" x14ac:dyDescent="0.35">
      <c r="A521" s="290"/>
      <c r="B521" s="102" t="s">
        <v>2149</v>
      </c>
      <c r="C521" s="444" t="e">
        <v>#N/A</v>
      </c>
      <c r="D521" s="103" t="s">
        <v>901</v>
      </c>
      <c r="E521" s="103"/>
      <c r="F521" s="103"/>
      <c r="G521" s="103" t="s">
        <v>119</v>
      </c>
      <c r="H521" s="427">
        <v>225</v>
      </c>
      <c r="I521" s="103"/>
      <c r="J521" s="116" t="s">
        <v>1110</v>
      </c>
      <c r="K521" s="104"/>
      <c r="L521" s="415">
        <v>49.851399999999998</v>
      </c>
      <c r="M521" s="138" t="str">
        <f t="shared" si="134"/>
        <v/>
      </c>
      <c r="N521" s="139">
        <f t="shared" si="144"/>
        <v>0</v>
      </c>
      <c r="O521" s="140">
        <f t="shared" si="133"/>
        <v>626.02776475949361</v>
      </c>
      <c r="P521" s="337">
        <f t="shared" si="135"/>
        <v>31208.360512131418</v>
      </c>
      <c r="Q521" s="109">
        <v>1</v>
      </c>
      <c r="R521" s="143">
        <f t="shared" si="136"/>
        <v>31208.360512131418</v>
      </c>
      <c r="S521" s="111">
        <v>0.13</v>
      </c>
      <c r="T521" s="139">
        <f t="shared" si="137"/>
        <v>35265.447378708501</v>
      </c>
      <c r="U521" s="113"/>
      <c r="V521" s="147">
        <f t="shared" si="138"/>
        <v>35265.447378708501</v>
      </c>
      <c r="W521" s="413"/>
      <c r="X521" s="412"/>
      <c r="Y521" s="116" t="s">
        <v>115</v>
      </c>
      <c r="Z521" s="116"/>
      <c r="AA521" s="116"/>
      <c r="AB521" s="116"/>
      <c r="AC521" s="117"/>
      <c r="AD521" s="296"/>
      <c r="AE521" s="124" t="str">
        <f t="shared" si="141"/>
        <v/>
      </c>
      <c r="AF521" s="125">
        <f t="shared" ca="1" si="141"/>
        <v>16150.853740115352</v>
      </c>
      <c r="AG521" s="125" t="str">
        <f t="shared" si="141"/>
        <v/>
      </c>
      <c r="AH521" s="125" t="str">
        <f t="shared" si="141"/>
        <v/>
      </c>
      <c r="AI521" s="125" t="str">
        <f t="shared" si="139"/>
        <v/>
      </c>
      <c r="AJ521" s="126" t="str">
        <f t="shared" si="139"/>
        <v/>
      </c>
      <c r="AK521" s="342">
        <f t="shared" ca="1" si="140"/>
        <v>16150.853740115352</v>
      </c>
      <c r="AL521" s="290"/>
      <c r="AM521" s="124" t="str">
        <f t="shared" si="142"/>
        <v/>
      </c>
      <c r="AN521" s="125">
        <f t="shared" ca="1" si="142"/>
        <v>35265.447378708501</v>
      </c>
      <c r="AO521" s="125" t="str">
        <f t="shared" si="142"/>
        <v/>
      </c>
      <c r="AP521" s="125" t="str">
        <f t="shared" si="132"/>
        <v/>
      </c>
      <c r="AQ521" s="125" t="str">
        <f t="shared" si="132"/>
        <v/>
      </c>
      <c r="AR521" s="126" t="str">
        <f t="shared" si="132"/>
        <v/>
      </c>
      <c r="AS521" s="131">
        <f t="shared" ca="1" si="143"/>
        <v>35265.447378708501</v>
      </c>
      <c r="AT521" s="290"/>
    </row>
    <row r="522" spans="1:46" x14ac:dyDescent="0.35">
      <c r="A522" s="290"/>
      <c r="B522" s="102" t="s">
        <v>2150</v>
      </c>
      <c r="C522" s="444" t="e">
        <v>#N/A</v>
      </c>
      <c r="D522" s="103" t="s">
        <v>901</v>
      </c>
      <c r="E522" s="103"/>
      <c r="F522" s="103"/>
      <c r="G522" s="103" t="s">
        <v>119</v>
      </c>
      <c r="H522" s="427">
        <v>375</v>
      </c>
      <c r="I522" s="103"/>
      <c r="J522" s="116" t="s">
        <v>1113</v>
      </c>
      <c r="K522" s="104"/>
      <c r="L522" s="415">
        <v>64.5364</v>
      </c>
      <c r="M522" s="138" t="str">
        <f t="shared" si="134"/>
        <v/>
      </c>
      <c r="N522" s="139">
        <f t="shared" si="144"/>
        <v>0</v>
      </c>
      <c r="O522" s="140">
        <f t="shared" si="133"/>
        <v>906.05332445569616</v>
      </c>
      <c r="P522" s="337">
        <f t="shared" si="135"/>
        <v>58473.419768402593</v>
      </c>
      <c r="Q522" s="109">
        <v>1</v>
      </c>
      <c r="R522" s="143">
        <f t="shared" si="136"/>
        <v>58473.419768402593</v>
      </c>
      <c r="S522" s="111">
        <v>0.13</v>
      </c>
      <c r="T522" s="139">
        <f t="shared" si="137"/>
        <v>66074.964338294929</v>
      </c>
      <c r="U522" s="113"/>
      <c r="V522" s="147">
        <f t="shared" si="138"/>
        <v>66074.964338294929</v>
      </c>
      <c r="W522" s="413"/>
      <c r="X522" s="412"/>
      <c r="Y522" s="116" t="s">
        <v>115</v>
      </c>
      <c r="Z522" s="116"/>
      <c r="AA522" s="116"/>
      <c r="AB522" s="116"/>
      <c r="AC522" s="117"/>
      <c r="AD522" s="296"/>
      <c r="AE522" s="124" t="str">
        <f t="shared" si="141"/>
        <v/>
      </c>
      <c r="AF522" s="125">
        <f t="shared" ca="1" si="141"/>
        <v>16150.853740115352</v>
      </c>
      <c r="AG522" s="125" t="str">
        <f t="shared" si="141"/>
        <v/>
      </c>
      <c r="AH522" s="125" t="str">
        <f t="shared" si="141"/>
        <v/>
      </c>
      <c r="AI522" s="125" t="str">
        <f t="shared" si="139"/>
        <v/>
      </c>
      <c r="AJ522" s="126" t="str">
        <f t="shared" si="139"/>
        <v/>
      </c>
      <c r="AK522" s="342">
        <f t="shared" ca="1" si="140"/>
        <v>16150.853740115352</v>
      </c>
      <c r="AL522" s="290"/>
      <c r="AM522" s="124" t="str">
        <f t="shared" si="142"/>
        <v/>
      </c>
      <c r="AN522" s="125">
        <f t="shared" ca="1" si="142"/>
        <v>66074.964338294929</v>
      </c>
      <c r="AO522" s="125" t="str">
        <f t="shared" si="142"/>
        <v/>
      </c>
      <c r="AP522" s="125" t="str">
        <f t="shared" si="132"/>
        <v/>
      </c>
      <c r="AQ522" s="125" t="str">
        <f t="shared" si="132"/>
        <v/>
      </c>
      <c r="AR522" s="126" t="str">
        <f t="shared" si="132"/>
        <v/>
      </c>
      <c r="AS522" s="131">
        <f t="shared" ca="1" si="143"/>
        <v>66074.964338294929</v>
      </c>
      <c r="AT522" s="290"/>
    </row>
    <row r="523" spans="1:46" x14ac:dyDescent="0.35">
      <c r="A523" s="290"/>
      <c r="B523" s="102" t="s">
        <v>2151</v>
      </c>
      <c r="C523" s="444" t="e">
        <v>#N/A</v>
      </c>
      <c r="D523" s="103" t="s">
        <v>901</v>
      </c>
      <c r="E523" s="103"/>
      <c r="F523" s="103"/>
      <c r="G523" s="103" t="s">
        <v>119</v>
      </c>
      <c r="H523" s="427">
        <v>375</v>
      </c>
      <c r="I523" s="103"/>
      <c r="J523" s="116" t="s">
        <v>1113</v>
      </c>
      <c r="K523" s="104"/>
      <c r="L523" s="415">
        <v>16.473299999999998</v>
      </c>
      <c r="M523" s="138" t="str">
        <f t="shared" si="134"/>
        <v/>
      </c>
      <c r="N523" s="139">
        <f t="shared" si="144"/>
        <v>0</v>
      </c>
      <c r="O523" s="140">
        <f t="shared" si="133"/>
        <v>906.05332445569616</v>
      </c>
      <c r="P523" s="337">
        <f t="shared" si="135"/>
        <v>14925.688229756019</v>
      </c>
      <c r="Q523" s="109">
        <v>1</v>
      </c>
      <c r="R523" s="143">
        <f t="shared" si="136"/>
        <v>14925.688229756019</v>
      </c>
      <c r="S523" s="111">
        <v>0.13</v>
      </c>
      <c r="T523" s="139">
        <f t="shared" si="137"/>
        <v>16866.027699624301</v>
      </c>
      <c r="U523" s="113"/>
      <c r="V523" s="147">
        <f t="shared" si="138"/>
        <v>16866.027699624301</v>
      </c>
      <c r="W523" s="413"/>
      <c r="X523" s="412"/>
      <c r="Y523" s="116" t="s">
        <v>115</v>
      </c>
      <c r="Z523" s="116"/>
      <c r="AA523" s="116"/>
      <c r="AB523" s="116"/>
      <c r="AC523" s="117"/>
      <c r="AD523" s="296"/>
      <c r="AE523" s="124" t="str">
        <f t="shared" si="141"/>
        <v/>
      </c>
      <c r="AF523" s="125">
        <f t="shared" ca="1" si="141"/>
        <v>16150.853740115352</v>
      </c>
      <c r="AG523" s="125" t="str">
        <f t="shared" si="141"/>
        <v/>
      </c>
      <c r="AH523" s="125" t="str">
        <f t="shared" si="141"/>
        <v/>
      </c>
      <c r="AI523" s="125" t="str">
        <f t="shared" si="139"/>
        <v/>
      </c>
      <c r="AJ523" s="126" t="str">
        <f t="shared" si="139"/>
        <v/>
      </c>
      <c r="AK523" s="342">
        <f t="shared" ca="1" si="140"/>
        <v>16150.853740115352</v>
      </c>
      <c r="AL523" s="290"/>
      <c r="AM523" s="124" t="str">
        <f t="shared" si="142"/>
        <v/>
      </c>
      <c r="AN523" s="125">
        <f t="shared" ca="1" si="142"/>
        <v>16866.027699624301</v>
      </c>
      <c r="AO523" s="125" t="str">
        <f t="shared" si="142"/>
        <v/>
      </c>
      <c r="AP523" s="125" t="str">
        <f t="shared" si="132"/>
        <v/>
      </c>
      <c r="AQ523" s="125" t="str">
        <f t="shared" si="132"/>
        <v/>
      </c>
      <c r="AR523" s="126" t="str">
        <f t="shared" si="132"/>
        <v/>
      </c>
      <c r="AS523" s="131">
        <f t="shared" ca="1" si="143"/>
        <v>16866.027699624301</v>
      </c>
      <c r="AT523" s="290"/>
    </row>
    <row r="524" spans="1:46" x14ac:dyDescent="0.35">
      <c r="A524" s="290"/>
      <c r="B524" s="102" t="s">
        <v>2152</v>
      </c>
      <c r="C524" s="444" t="e">
        <v>#N/A</v>
      </c>
      <c r="D524" s="103" t="s">
        <v>901</v>
      </c>
      <c r="E524" s="103"/>
      <c r="F524" s="103"/>
      <c r="G524" s="103" t="s">
        <v>1035</v>
      </c>
      <c r="H524" s="427">
        <v>375</v>
      </c>
      <c r="I524" s="103"/>
      <c r="J524" s="116" t="s">
        <v>894</v>
      </c>
      <c r="K524" s="104"/>
      <c r="L524" s="415">
        <v>87.851699999999994</v>
      </c>
      <c r="M524" s="138" t="str">
        <f t="shared" si="134"/>
        <v/>
      </c>
      <c r="N524" s="139">
        <f t="shared" si="144"/>
        <v>0</v>
      </c>
      <c r="O524" s="140">
        <f t="shared" si="133"/>
        <v>906.05332445569616</v>
      </c>
      <c r="P524" s="337">
        <f t="shared" si="135"/>
        <v>79598.324844084476</v>
      </c>
      <c r="Q524" s="109">
        <v>1</v>
      </c>
      <c r="R524" s="143">
        <f t="shared" si="136"/>
        <v>79598.324844084476</v>
      </c>
      <c r="S524" s="111">
        <v>0.13</v>
      </c>
      <c r="T524" s="139">
        <f t="shared" si="137"/>
        <v>89946.107073815452</v>
      </c>
      <c r="U524" s="113"/>
      <c r="V524" s="147">
        <f t="shared" si="138"/>
        <v>89946.107073815452</v>
      </c>
      <c r="W524" s="413"/>
      <c r="X524" s="412"/>
      <c r="Y524" s="116"/>
      <c r="Z524" s="116"/>
      <c r="AA524" s="116"/>
      <c r="AB524" s="116" t="s">
        <v>115</v>
      </c>
      <c r="AC524" s="117"/>
      <c r="AD524" s="296"/>
      <c r="AE524" s="124" t="str">
        <f t="shared" si="141"/>
        <v/>
      </c>
      <c r="AF524" s="125" t="str">
        <f t="shared" si="141"/>
        <v/>
      </c>
      <c r="AG524" s="125" t="str">
        <f t="shared" si="141"/>
        <v/>
      </c>
      <c r="AH524" s="125" t="str">
        <f t="shared" si="141"/>
        <v/>
      </c>
      <c r="AI524" s="125">
        <f t="shared" ca="1" si="139"/>
        <v>1722.8586382543533</v>
      </c>
      <c r="AJ524" s="126" t="str">
        <f t="shared" si="139"/>
        <v/>
      </c>
      <c r="AK524" s="342">
        <f t="shared" ca="1" si="140"/>
        <v>1722.8586382543533</v>
      </c>
      <c r="AL524" s="290"/>
      <c r="AM524" s="124" t="str">
        <f t="shared" si="142"/>
        <v/>
      </c>
      <c r="AN524" s="125" t="str">
        <f t="shared" si="142"/>
        <v/>
      </c>
      <c r="AO524" s="125" t="str">
        <f t="shared" si="142"/>
        <v/>
      </c>
      <c r="AP524" s="125" t="str">
        <f t="shared" si="132"/>
        <v/>
      </c>
      <c r="AQ524" s="125">
        <f t="shared" ca="1" si="132"/>
        <v>89946.107073815452</v>
      </c>
      <c r="AR524" s="126" t="str">
        <f t="shared" si="132"/>
        <v/>
      </c>
      <c r="AS524" s="131">
        <f t="shared" ca="1" si="143"/>
        <v>89946.107073815452</v>
      </c>
      <c r="AT524" s="290"/>
    </row>
    <row r="525" spans="1:46" x14ac:dyDescent="0.35">
      <c r="A525" s="290"/>
      <c r="B525" s="102" t="s">
        <v>2153</v>
      </c>
      <c r="C525" s="444" t="e">
        <v>#N/A</v>
      </c>
      <c r="D525" s="103" t="s">
        <v>901</v>
      </c>
      <c r="E525" s="103"/>
      <c r="F525" s="103"/>
      <c r="G525" s="103" t="s">
        <v>119</v>
      </c>
      <c r="H525" s="427">
        <v>225</v>
      </c>
      <c r="I525" s="103"/>
      <c r="J525" s="116" t="s">
        <v>1110</v>
      </c>
      <c r="K525" s="104"/>
      <c r="L525" s="415">
        <v>56.759</v>
      </c>
      <c r="M525" s="138" t="str">
        <f t="shared" si="134"/>
        <v/>
      </c>
      <c r="N525" s="139">
        <f t="shared" si="144"/>
        <v>0</v>
      </c>
      <c r="O525" s="140">
        <f t="shared" si="133"/>
        <v>626.02776475949361</v>
      </c>
      <c r="P525" s="337">
        <f t="shared" si="135"/>
        <v>35532.709899984096</v>
      </c>
      <c r="Q525" s="109">
        <v>1</v>
      </c>
      <c r="R525" s="143">
        <f t="shared" si="136"/>
        <v>35532.709899984096</v>
      </c>
      <c r="S525" s="111">
        <v>0.13</v>
      </c>
      <c r="T525" s="139">
        <f t="shared" si="137"/>
        <v>40151.962186982026</v>
      </c>
      <c r="U525" s="113"/>
      <c r="V525" s="147">
        <f t="shared" si="138"/>
        <v>40151.962186982026</v>
      </c>
      <c r="W525" s="413"/>
      <c r="X525" s="412"/>
      <c r="Y525" s="116"/>
      <c r="Z525" s="116"/>
      <c r="AA525" s="116" t="s">
        <v>115</v>
      </c>
      <c r="AB525" s="116"/>
      <c r="AC525" s="117"/>
      <c r="AD525" s="296"/>
      <c r="AE525" s="124" t="str">
        <f t="shared" si="141"/>
        <v/>
      </c>
      <c r="AF525" s="125" t="str">
        <f t="shared" si="141"/>
        <v/>
      </c>
      <c r="AG525" s="125" t="str">
        <f t="shared" si="141"/>
        <v/>
      </c>
      <c r="AH525" s="125">
        <f t="shared" ca="1" si="141"/>
        <v>4804.0113505125973</v>
      </c>
      <c r="AI525" s="125" t="str">
        <f t="shared" si="139"/>
        <v/>
      </c>
      <c r="AJ525" s="126" t="str">
        <f t="shared" si="139"/>
        <v/>
      </c>
      <c r="AK525" s="342">
        <f t="shared" ca="1" si="140"/>
        <v>4804.0113505125973</v>
      </c>
      <c r="AL525" s="290"/>
      <c r="AM525" s="124" t="str">
        <f t="shared" si="142"/>
        <v/>
      </c>
      <c r="AN525" s="125" t="str">
        <f t="shared" si="142"/>
        <v/>
      </c>
      <c r="AO525" s="125" t="str">
        <f t="shared" si="142"/>
        <v/>
      </c>
      <c r="AP525" s="125">
        <f t="shared" ca="1" si="132"/>
        <v>40151.962186982026</v>
      </c>
      <c r="AQ525" s="125" t="str">
        <f t="shared" si="132"/>
        <v/>
      </c>
      <c r="AR525" s="126" t="str">
        <f t="shared" si="132"/>
        <v/>
      </c>
      <c r="AS525" s="131">
        <f t="shared" ca="1" si="143"/>
        <v>40151.962186982026</v>
      </c>
      <c r="AT525" s="290"/>
    </row>
    <row r="526" spans="1:46" x14ac:dyDescent="0.35">
      <c r="A526" s="290"/>
      <c r="B526" s="102" t="s">
        <v>2154</v>
      </c>
      <c r="C526" s="444" t="e">
        <v>#N/A</v>
      </c>
      <c r="D526" s="103" t="s">
        <v>901</v>
      </c>
      <c r="E526" s="103"/>
      <c r="F526" s="103"/>
      <c r="G526" s="103" t="s">
        <v>119</v>
      </c>
      <c r="H526" s="427">
        <v>225</v>
      </c>
      <c r="I526" s="103"/>
      <c r="J526" s="116" t="s">
        <v>1110</v>
      </c>
      <c r="K526" s="104"/>
      <c r="L526" s="415">
        <v>32.8765</v>
      </c>
      <c r="M526" s="138" t="str">
        <f t="shared" si="134"/>
        <v/>
      </c>
      <c r="N526" s="139">
        <f t="shared" si="144"/>
        <v>0</v>
      </c>
      <c r="O526" s="140">
        <f t="shared" si="133"/>
        <v>626.02776475949361</v>
      </c>
      <c r="P526" s="337">
        <f t="shared" si="135"/>
        <v>20581.601808115491</v>
      </c>
      <c r="Q526" s="109">
        <v>1</v>
      </c>
      <c r="R526" s="143">
        <f t="shared" si="136"/>
        <v>20581.601808115491</v>
      </c>
      <c r="S526" s="111">
        <v>0.13</v>
      </c>
      <c r="T526" s="139">
        <f t="shared" si="137"/>
        <v>23257.210043170504</v>
      </c>
      <c r="U526" s="113"/>
      <c r="V526" s="147">
        <f t="shared" si="138"/>
        <v>23257.210043170504</v>
      </c>
      <c r="W526" s="413"/>
      <c r="X526" s="412"/>
      <c r="Y526" s="116"/>
      <c r="Z526" s="116"/>
      <c r="AA526" s="116" t="s">
        <v>115</v>
      </c>
      <c r="AB526" s="116"/>
      <c r="AC526" s="117"/>
      <c r="AD526" s="296"/>
      <c r="AE526" s="124" t="str">
        <f t="shared" si="141"/>
        <v/>
      </c>
      <c r="AF526" s="125" t="str">
        <f t="shared" si="141"/>
        <v/>
      </c>
      <c r="AG526" s="125" t="str">
        <f t="shared" si="141"/>
        <v/>
      </c>
      <c r="AH526" s="125">
        <f t="shared" ca="1" si="141"/>
        <v>4804.0113505125973</v>
      </c>
      <c r="AI526" s="125" t="str">
        <f t="shared" si="139"/>
        <v/>
      </c>
      <c r="AJ526" s="126" t="str">
        <f t="shared" si="139"/>
        <v/>
      </c>
      <c r="AK526" s="342">
        <f t="shared" ca="1" si="140"/>
        <v>4804.0113505125973</v>
      </c>
      <c r="AL526" s="290"/>
      <c r="AM526" s="124" t="str">
        <f t="shared" si="142"/>
        <v/>
      </c>
      <c r="AN526" s="125" t="str">
        <f t="shared" si="142"/>
        <v/>
      </c>
      <c r="AO526" s="125" t="str">
        <f t="shared" si="142"/>
        <v/>
      </c>
      <c r="AP526" s="125">
        <f t="shared" ca="1" si="132"/>
        <v>23257.210043170504</v>
      </c>
      <c r="AQ526" s="125" t="str">
        <f t="shared" si="132"/>
        <v/>
      </c>
      <c r="AR526" s="126" t="str">
        <f t="shared" si="132"/>
        <v/>
      </c>
      <c r="AS526" s="131">
        <f t="shared" ca="1" si="143"/>
        <v>23257.210043170504</v>
      </c>
      <c r="AT526" s="290"/>
    </row>
    <row r="527" spans="1:46" x14ac:dyDescent="0.35">
      <c r="A527" s="290"/>
      <c r="B527" s="102" t="s">
        <v>2155</v>
      </c>
      <c r="C527" s="444" t="e">
        <v>#N/A</v>
      </c>
      <c r="D527" s="103" t="s">
        <v>901</v>
      </c>
      <c r="E527" s="103"/>
      <c r="F527" s="103"/>
      <c r="G527" s="103" t="s">
        <v>734</v>
      </c>
      <c r="H527" s="427">
        <v>150</v>
      </c>
      <c r="I527" s="103"/>
      <c r="J527" s="116" t="s">
        <v>1119</v>
      </c>
      <c r="K527" s="104"/>
      <c r="L527" s="415">
        <v>39.483699999999999</v>
      </c>
      <c r="M527" s="138" t="str">
        <f t="shared" si="134"/>
        <v/>
      </c>
      <c r="N527" s="139">
        <f t="shared" si="144"/>
        <v>0</v>
      </c>
      <c r="O527" s="140">
        <f t="shared" si="133"/>
        <v>424.48495422784811</v>
      </c>
      <c r="P527" s="337">
        <f t="shared" si="135"/>
        <v>16760.236587246087</v>
      </c>
      <c r="Q527" s="109">
        <v>1</v>
      </c>
      <c r="R527" s="143">
        <f t="shared" si="136"/>
        <v>16760.236587246087</v>
      </c>
      <c r="S527" s="111">
        <v>0.13</v>
      </c>
      <c r="T527" s="139">
        <f t="shared" si="137"/>
        <v>18939.067343588078</v>
      </c>
      <c r="U527" s="113"/>
      <c r="V527" s="147">
        <f t="shared" si="138"/>
        <v>18939.067343588078</v>
      </c>
      <c r="W527" s="413"/>
      <c r="X527" s="412"/>
      <c r="Y527" s="116" t="s">
        <v>115</v>
      </c>
      <c r="Z527" s="116"/>
      <c r="AA527" s="116"/>
      <c r="AB527" s="116"/>
      <c r="AC527" s="117"/>
      <c r="AD527" s="296"/>
      <c r="AE527" s="124" t="str">
        <f t="shared" si="141"/>
        <v/>
      </c>
      <c r="AF527" s="125">
        <f t="shared" ca="1" si="141"/>
        <v>16150.853740115352</v>
      </c>
      <c r="AG527" s="125" t="str">
        <f t="shared" si="141"/>
        <v/>
      </c>
      <c r="AH527" s="125" t="str">
        <f t="shared" si="141"/>
        <v/>
      </c>
      <c r="AI527" s="125" t="str">
        <f t="shared" si="139"/>
        <v/>
      </c>
      <c r="AJ527" s="126" t="str">
        <f t="shared" si="139"/>
        <v/>
      </c>
      <c r="AK527" s="342">
        <f t="shared" ca="1" si="140"/>
        <v>16150.853740115352</v>
      </c>
      <c r="AL527" s="290"/>
      <c r="AM527" s="124" t="str">
        <f t="shared" si="142"/>
        <v/>
      </c>
      <c r="AN527" s="125">
        <f t="shared" ca="1" si="142"/>
        <v>18939.067343588078</v>
      </c>
      <c r="AO527" s="125" t="str">
        <f t="shared" si="142"/>
        <v/>
      </c>
      <c r="AP527" s="125" t="str">
        <f t="shared" si="132"/>
        <v/>
      </c>
      <c r="AQ527" s="125" t="str">
        <f t="shared" si="132"/>
        <v/>
      </c>
      <c r="AR527" s="126" t="str">
        <f t="shared" si="132"/>
        <v/>
      </c>
      <c r="AS527" s="131">
        <f t="shared" ca="1" si="143"/>
        <v>18939.067343588078</v>
      </c>
      <c r="AT527" s="290"/>
    </row>
    <row r="528" spans="1:46" x14ac:dyDescent="0.35">
      <c r="A528" s="290"/>
      <c r="B528" s="102" t="s">
        <v>2156</v>
      </c>
      <c r="C528" s="444" t="e">
        <v>#N/A</v>
      </c>
      <c r="D528" s="103" t="s">
        <v>901</v>
      </c>
      <c r="E528" s="103"/>
      <c r="F528" s="103"/>
      <c r="G528" s="103" t="s">
        <v>734</v>
      </c>
      <c r="H528" s="427">
        <v>150</v>
      </c>
      <c r="I528" s="103"/>
      <c r="J528" s="116" t="s">
        <v>1119</v>
      </c>
      <c r="K528" s="104"/>
      <c r="L528" s="415">
        <v>75.523700000000005</v>
      </c>
      <c r="M528" s="138" t="str">
        <f t="shared" si="134"/>
        <v/>
      </c>
      <c r="N528" s="139">
        <f t="shared" si="144"/>
        <v>0</v>
      </c>
      <c r="O528" s="140">
        <f t="shared" si="133"/>
        <v>424.48495422784811</v>
      </c>
      <c r="P528" s="337">
        <f t="shared" si="135"/>
        <v>32058.674337617733</v>
      </c>
      <c r="Q528" s="109">
        <v>1</v>
      </c>
      <c r="R528" s="143">
        <f t="shared" si="136"/>
        <v>32058.674337617733</v>
      </c>
      <c r="S528" s="111">
        <v>0.13</v>
      </c>
      <c r="T528" s="139">
        <f t="shared" si="137"/>
        <v>36226.302001508033</v>
      </c>
      <c r="U528" s="113"/>
      <c r="V528" s="147">
        <f t="shared" si="138"/>
        <v>36226.302001508033</v>
      </c>
      <c r="W528" s="413"/>
      <c r="X528" s="412"/>
      <c r="Y528" s="116" t="s">
        <v>115</v>
      </c>
      <c r="Z528" s="116"/>
      <c r="AA528" s="116"/>
      <c r="AB528" s="116"/>
      <c r="AC528" s="117"/>
      <c r="AD528" s="296"/>
      <c r="AE528" s="124" t="str">
        <f t="shared" si="141"/>
        <v/>
      </c>
      <c r="AF528" s="125">
        <f t="shared" ca="1" si="141"/>
        <v>16150.853740115352</v>
      </c>
      <c r="AG528" s="125" t="str">
        <f t="shared" si="141"/>
        <v/>
      </c>
      <c r="AH528" s="125" t="str">
        <f t="shared" si="141"/>
        <v/>
      </c>
      <c r="AI528" s="125" t="str">
        <f t="shared" si="139"/>
        <v/>
      </c>
      <c r="AJ528" s="126" t="str">
        <f t="shared" si="139"/>
        <v/>
      </c>
      <c r="AK528" s="342">
        <f t="shared" ca="1" si="140"/>
        <v>16150.853740115352</v>
      </c>
      <c r="AL528" s="290"/>
      <c r="AM528" s="124" t="str">
        <f t="shared" si="142"/>
        <v/>
      </c>
      <c r="AN528" s="125">
        <f t="shared" ca="1" si="142"/>
        <v>36226.302001508033</v>
      </c>
      <c r="AO528" s="125" t="str">
        <f t="shared" si="142"/>
        <v/>
      </c>
      <c r="AP528" s="125" t="str">
        <f t="shared" si="142"/>
        <v/>
      </c>
      <c r="AQ528" s="125" t="str">
        <f t="shared" si="142"/>
        <v/>
      </c>
      <c r="AR528" s="126" t="str">
        <f t="shared" ref="AR528:AR591" si="145">IF(AC528="","",IFERROR(AC528*$V528,$V528/$AK528*AJ528))</f>
        <v/>
      </c>
      <c r="AS528" s="131">
        <f t="shared" ca="1" si="143"/>
        <v>36226.302001508033</v>
      </c>
      <c r="AT528" s="290"/>
    </row>
    <row r="529" spans="1:46" x14ac:dyDescent="0.35">
      <c r="A529" s="290"/>
      <c r="B529" s="102" t="s">
        <v>2157</v>
      </c>
      <c r="C529" s="444" t="e">
        <v>#N/A</v>
      </c>
      <c r="D529" s="103" t="s">
        <v>901</v>
      </c>
      <c r="E529" s="103"/>
      <c r="F529" s="103"/>
      <c r="G529" s="103" t="s">
        <v>734</v>
      </c>
      <c r="H529" s="427">
        <v>150</v>
      </c>
      <c r="I529" s="103"/>
      <c r="J529" s="116" t="s">
        <v>1119</v>
      </c>
      <c r="K529" s="104"/>
      <c r="L529" s="415">
        <v>74.731700000000004</v>
      </c>
      <c r="M529" s="138" t="str">
        <f t="shared" si="134"/>
        <v/>
      </c>
      <c r="N529" s="139">
        <f t="shared" si="144"/>
        <v>0</v>
      </c>
      <c r="O529" s="140">
        <f t="shared" si="133"/>
        <v>424.48495422784811</v>
      </c>
      <c r="P529" s="337">
        <f t="shared" si="135"/>
        <v>31722.482253869279</v>
      </c>
      <c r="Q529" s="109">
        <v>1</v>
      </c>
      <c r="R529" s="143">
        <f t="shared" si="136"/>
        <v>31722.482253869279</v>
      </c>
      <c r="S529" s="111">
        <v>0.13</v>
      </c>
      <c r="T529" s="139">
        <f t="shared" si="137"/>
        <v>35846.404946872281</v>
      </c>
      <c r="U529" s="113"/>
      <c r="V529" s="147">
        <f t="shared" si="138"/>
        <v>35846.404946872281</v>
      </c>
      <c r="W529" s="413"/>
      <c r="X529" s="412"/>
      <c r="Y529" s="116" t="s">
        <v>115</v>
      </c>
      <c r="Z529" s="116"/>
      <c r="AA529" s="116"/>
      <c r="AB529" s="116"/>
      <c r="AC529" s="117"/>
      <c r="AD529" s="296"/>
      <c r="AE529" s="124" t="str">
        <f t="shared" si="141"/>
        <v/>
      </c>
      <c r="AF529" s="125">
        <f t="shared" ca="1" si="141"/>
        <v>16150.853740115352</v>
      </c>
      <c r="AG529" s="125" t="str">
        <f t="shared" si="141"/>
        <v/>
      </c>
      <c r="AH529" s="125" t="str">
        <f t="shared" si="141"/>
        <v/>
      </c>
      <c r="AI529" s="125" t="str">
        <f t="shared" si="139"/>
        <v/>
      </c>
      <c r="AJ529" s="126" t="str">
        <f t="shared" si="139"/>
        <v/>
      </c>
      <c r="AK529" s="342">
        <f t="shared" ca="1" si="140"/>
        <v>16150.853740115352</v>
      </c>
      <c r="AL529" s="290"/>
      <c r="AM529" s="124" t="str">
        <f t="shared" si="142"/>
        <v/>
      </c>
      <c r="AN529" s="125">
        <f t="shared" ca="1" si="142"/>
        <v>35846.404946872281</v>
      </c>
      <c r="AO529" s="125" t="str">
        <f t="shared" si="142"/>
        <v/>
      </c>
      <c r="AP529" s="125" t="str">
        <f t="shared" si="142"/>
        <v/>
      </c>
      <c r="AQ529" s="125" t="str">
        <f t="shared" si="142"/>
        <v/>
      </c>
      <c r="AR529" s="126" t="str">
        <f t="shared" si="145"/>
        <v/>
      </c>
      <c r="AS529" s="131">
        <f t="shared" ca="1" si="143"/>
        <v>35846.404946872281</v>
      </c>
      <c r="AT529" s="290"/>
    </row>
    <row r="530" spans="1:46" x14ac:dyDescent="0.35">
      <c r="A530" s="290"/>
      <c r="B530" s="102" t="s">
        <v>2158</v>
      </c>
      <c r="C530" s="444" t="e">
        <v>#N/A</v>
      </c>
      <c r="D530" s="103" t="s">
        <v>901</v>
      </c>
      <c r="E530" s="103"/>
      <c r="F530" s="103"/>
      <c r="G530" s="103" t="s">
        <v>734</v>
      </c>
      <c r="H530" s="427">
        <v>150</v>
      </c>
      <c r="I530" s="103"/>
      <c r="J530" s="116" t="s">
        <v>1119</v>
      </c>
      <c r="K530" s="104"/>
      <c r="L530" s="415">
        <v>67.714200000000005</v>
      </c>
      <c r="M530" s="138" t="str">
        <f t="shared" si="134"/>
        <v/>
      </c>
      <c r="N530" s="139">
        <f t="shared" si="144"/>
        <v>0</v>
      </c>
      <c r="O530" s="140">
        <f t="shared" si="133"/>
        <v>424.48495422784811</v>
      </c>
      <c r="P530" s="337">
        <f t="shared" si="135"/>
        <v>28743.659087575354</v>
      </c>
      <c r="Q530" s="109">
        <v>1</v>
      </c>
      <c r="R530" s="143">
        <f t="shared" si="136"/>
        <v>28743.659087575354</v>
      </c>
      <c r="S530" s="111">
        <v>0.13</v>
      </c>
      <c r="T530" s="139">
        <f t="shared" si="137"/>
        <v>32480.334768960147</v>
      </c>
      <c r="U530" s="113"/>
      <c r="V530" s="147">
        <f t="shared" si="138"/>
        <v>32480.334768960147</v>
      </c>
      <c r="W530" s="413"/>
      <c r="X530" s="412"/>
      <c r="Y530" s="116" t="s">
        <v>115</v>
      </c>
      <c r="Z530" s="116"/>
      <c r="AA530" s="116"/>
      <c r="AB530" s="116"/>
      <c r="AC530" s="117"/>
      <c r="AD530" s="296"/>
      <c r="AE530" s="124" t="str">
        <f t="shared" si="141"/>
        <v/>
      </c>
      <c r="AF530" s="125">
        <f t="shared" ca="1" si="141"/>
        <v>16150.853740115352</v>
      </c>
      <c r="AG530" s="125" t="str">
        <f t="shared" si="141"/>
        <v/>
      </c>
      <c r="AH530" s="125" t="str">
        <f t="shared" si="141"/>
        <v/>
      </c>
      <c r="AI530" s="125" t="str">
        <f t="shared" si="139"/>
        <v/>
      </c>
      <c r="AJ530" s="126" t="str">
        <f t="shared" si="139"/>
        <v/>
      </c>
      <c r="AK530" s="342">
        <f t="shared" ca="1" si="140"/>
        <v>16150.853740115352</v>
      </c>
      <c r="AL530" s="290"/>
      <c r="AM530" s="124" t="str">
        <f t="shared" si="142"/>
        <v/>
      </c>
      <c r="AN530" s="125">
        <f t="shared" ca="1" si="142"/>
        <v>32480.334768960147</v>
      </c>
      <c r="AO530" s="125" t="str">
        <f t="shared" si="142"/>
        <v/>
      </c>
      <c r="AP530" s="125" t="str">
        <f t="shared" si="142"/>
        <v/>
      </c>
      <c r="AQ530" s="125" t="str">
        <f t="shared" si="142"/>
        <v/>
      </c>
      <c r="AR530" s="126" t="str">
        <f t="shared" si="145"/>
        <v/>
      </c>
      <c r="AS530" s="131">
        <f t="shared" ca="1" si="143"/>
        <v>32480.334768960147</v>
      </c>
      <c r="AT530" s="290"/>
    </row>
    <row r="531" spans="1:46" x14ac:dyDescent="0.35">
      <c r="A531" s="290"/>
      <c r="B531" s="102" t="s">
        <v>2159</v>
      </c>
      <c r="C531" s="444" t="e">
        <v>#N/A</v>
      </c>
      <c r="D531" s="103" t="s">
        <v>901</v>
      </c>
      <c r="E531" s="103"/>
      <c r="F531" s="103"/>
      <c r="G531" s="103" t="s">
        <v>734</v>
      </c>
      <c r="H531" s="427">
        <v>150</v>
      </c>
      <c r="I531" s="103"/>
      <c r="J531" s="116" t="s">
        <v>1119</v>
      </c>
      <c r="K531" s="104"/>
      <c r="L531" s="415">
        <v>38.769300000000001</v>
      </c>
      <c r="M531" s="138" t="str">
        <f t="shared" ref="M531:M562" si="146">IFERROR(VLOOKUP(I531,UR_N2,3,FALSE),"")</f>
        <v/>
      </c>
      <c r="N531" s="139">
        <f t="shared" si="144"/>
        <v>0</v>
      </c>
      <c r="O531" s="140">
        <f t="shared" si="133"/>
        <v>424.48495422784811</v>
      </c>
      <c r="P531" s="337">
        <f t="shared" si="135"/>
        <v>16456.98453594571</v>
      </c>
      <c r="Q531" s="109">
        <v>1</v>
      </c>
      <c r="R531" s="143">
        <f t="shared" si="136"/>
        <v>16456.98453594571</v>
      </c>
      <c r="S531" s="111">
        <v>0.13</v>
      </c>
      <c r="T531" s="139">
        <f t="shared" si="137"/>
        <v>18596.392525618652</v>
      </c>
      <c r="U531" s="113"/>
      <c r="V531" s="147">
        <f t="shared" si="138"/>
        <v>18596.392525618652</v>
      </c>
      <c r="W531" s="413"/>
      <c r="X531" s="412"/>
      <c r="Y531" s="116" t="s">
        <v>115</v>
      </c>
      <c r="Z531" s="116"/>
      <c r="AA531" s="116"/>
      <c r="AB531" s="116"/>
      <c r="AC531" s="117"/>
      <c r="AD531" s="296"/>
      <c r="AE531" s="124" t="str">
        <f t="shared" si="141"/>
        <v/>
      </c>
      <c r="AF531" s="125">
        <f t="shared" ca="1" si="141"/>
        <v>16150.853740115352</v>
      </c>
      <c r="AG531" s="125" t="str">
        <f t="shared" si="141"/>
        <v/>
      </c>
      <c r="AH531" s="125" t="str">
        <f t="shared" si="141"/>
        <v/>
      </c>
      <c r="AI531" s="125" t="str">
        <f t="shared" si="139"/>
        <v/>
      </c>
      <c r="AJ531" s="126" t="str">
        <f t="shared" si="139"/>
        <v/>
      </c>
      <c r="AK531" s="342">
        <f t="shared" ca="1" si="140"/>
        <v>16150.853740115352</v>
      </c>
      <c r="AL531" s="290"/>
      <c r="AM531" s="124" t="str">
        <f t="shared" si="142"/>
        <v/>
      </c>
      <c r="AN531" s="125">
        <f t="shared" ca="1" si="142"/>
        <v>18596.392525618652</v>
      </c>
      <c r="AO531" s="125" t="str">
        <f t="shared" si="142"/>
        <v/>
      </c>
      <c r="AP531" s="125" t="str">
        <f t="shared" si="142"/>
        <v/>
      </c>
      <c r="AQ531" s="125" t="str">
        <f t="shared" si="142"/>
        <v/>
      </c>
      <c r="AR531" s="126" t="str">
        <f t="shared" si="145"/>
        <v/>
      </c>
      <c r="AS531" s="131">
        <f t="shared" ca="1" si="143"/>
        <v>18596.392525618652</v>
      </c>
      <c r="AT531" s="290"/>
    </row>
    <row r="532" spans="1:46" x14ac:dyDescent="0.35">
      <c r="A532" s="290"/>
      <c r="B532" s="102" t="s">
        <v>2160</v>
      </c>
      <c r="C532" s="444" t="e">
        <v>#N/A</v>
      </c>
      <c r="D532" s="103" t="s">
        <v>901</v>
      </c>
      <c r="E532" s="103"/>
      <c r="F532" s="103"/>
      <c r="G532" s="103" t="s">
        <v>1066</v>
      </c>
      <c r="H532" s="427">
        <v>150</v>
      </c>
      <c r="I532" s="103"/>
      <c r="J532" s="116" t="s">
        <v>2334</v>
      </c>
      <c r="K532" s="104"/>
      <c r="L532" s="415">
        <v>62.901200000000003</v>
      </c>
      <c r="M532" s="138" t="str">
        <f t="shared" si="146"/>
        <v/>
      </c>
      <c r="N532" s="139">
        <f t="shared" si="144"/>
        <v>0</v>
      </c>
      <c r="O532" s="140">
        <f t="shared" si="133"/>
        <v>424.48495422784811</v>
      </c>
      <c r="P532" s="337">
        <f t="shared" si="135"/>
        <v>26700.613002876722</v>
      </c>
      <c r="Q532" s="109">
        <v>1</v>
      </c>
      <c r="R532" s="143">
        <f t="shared" si="136"/>
        <v>26700.613002876722</v>
      </c>
      <c r="S532" s="111">
        <v>0.13</v>
      </c>
      <c r="T532" s="139">
        <f t="shared" si="137"/>
        <v>30171.692693250694</v>
      </c>
      <c r="U532" s="113"/>
      <c r="V532" s="147">
        <f t="shared" si="138"/>
        <v>30171.692693250694</v>
      </c>
      <c r="W532" s="413"/>
      <c r="X532" s="412"/>
      <c r="Y532" s="116" t="s">
        <v>115</v>
      </c>
      <c r="Z532" s="116"/>
      <c r="AA532" s="116"/>
      <c r="AB532" s="116"/>
      <c r="AC532" s="117"/>
      <c r="AD532" s="296"/>
      <c r="AE532" s="124" t="str">
        <f t="shared" si="141"/>
        <v/>
      </c>
      <c r="AF532" s="125">
        <f t="shared" ca="1" si="141"/>
        <v>16150.853740115352</v>
      </c>
      <c r="AG532" s="125" t="str">
        <f t="shared" si="141"/>
        <v/>
      </c>
      <c r="AH532" s="125" t="str">
        <f t="shared" si="141"/>
        <v/>
      </c>
      <c r="AI532" s="125" t="str">
        <f t="shared" si="139"/>
        <v/>
      </c>
      <c r="AJ532" s="126" t="str">
        <f t="shared" si="139"/>
        <v/>
      </c>
      <c r="AK532" s="342">
        <f t="shared" ca="1" si="140"/>
        <v>16150.853740115352</v>
      </c>
      <c r="AL532" s="290"/>
      <c r="AM532" s="124" t="str">
        <f t="shared" si="142"/>
        <v/>
      </c>
      <c r="AN532" s="125">
        <f t="shared" ca="1" si="142"/>
        <v>30171.692693250694</v>
      </c>
      <c r="AO532" s="125" t="str">
        <f t="shared" si="142"/>
        <v/>
      </c>
      <c r="AP532" s="125" t="str">
        <f t="shared" si="142"/>
        <v/>
      </c>
      <c r="AQ532" s="125" t="str">
        <f t="shared" si="142"/>
        <v/>
      </c>
      <c r="AR532" s="126" t="str">
        <f t="shared" si="145"/>
        <v/>
      </c>
      <c r="AS532" s="131">
        <f t="shared" ca="1" si="143"/>
        <v>30171.692693250694</v>
      </c>
      <c r="AT532" s="290"/>
    </row>
    <row r="533" spans="1:46" x14ac:dyDescent="0.35">
      <c r="A533" s="290"/>
      <c r="B533" s="102" t="s">
        <v>2161</v>
      </c>
      <c r="C533" s="444" t="e">
        <v>#N/A</v>
      </c>
      <c r="D533" s="103" t="s">
        <v>901</v>
      </c>
      <c r="E533" s="103"/>
      <c r="F533" s="103"/>
      <c r="G533" s="103" t="s">
        <v>1066</v>
      </c>
      <c r="H533" s="427">
        <v>150</v>
      </c>
      <c r="I533" s="103"/>
      <c r="J533" s="116" t="s">
        <v>2334</v>
      </c>
      <c r="K533" s="104"/>
      <c r="L533" s="415">
        <v>19.4621</v>
      </c>
      <c r="M533" s="138" t="str">
        <f t="shared" si="146"/>
        <v/>
      </c>
      <c r="N533" s="139">
        <f t="shared" si="144"/>
        <v>0</v>
      </c>
      <c r="O533" s="140">
        <f t="shared" si="133"/>
        <v>424.48495422784811</v>
      </c>
      <c r="P533" s="337">
        <f t="shared" si="135"/>
        <v>8261.3686276778026</v>
      </c>
      <c r="Q533" s="109">
        <v>1</v>
      </c>
      <c r="R533" s="143">
        <f t="shared" si="136"/>
        <v>8261.3686276778026</v>
      </c>
      <c r="S533" s="111">
        <v>0.13</v>
      </c>
      <c r="T533" s="139">
        <f t="shared" si="137"/>
        <v>9335.3465492759169</v>
      </c>
      <c r="U533" s="113"/>
      <c r="V533" s="147">
        <f t="shared" si="138"/>
        <v>9335.3465492759169</v>
      </c>
      <c r="W533" s="413"/>
      <c r="X533" s="412"/>
      <c r="Y533" s="116" t="s">
        <v>115</v>
      </c>
      <c r="Z533" s="116"/>
      <c r="AA533" s="116"/>
      <c r="AB533" s="116"/>
      <c r="AC533" s="117"/>
      <c r="AD533" s="296"/>
      <c r="AE533" s="124" t="str">
        <f t="shared" si="141"/>
        <v/>
      </c>
      <c r="AF533" s="125">
        <f t="shared" ca="1" si="141"/>
        <v>16150.853740115352</v>
      </c>
      <c r="AG533" s="125" t="str">
        <f t="shared" si="141"/>
        <v/>
      </c>
      <c r="AH533" s="125" t="str">
        <f t="shared" si="141"/>
        <v/>
      </c>
      <c r="AI533" s="125" t="str">
        <f t="shared" si="139"/>
        <v/>
      </c>
      <c r="AJ533" s="126" t="str">
        <f t="shared" si="139"/>
        <v/>
      </c>
      <c r="AK533" s="342">
        <f t="shared" ca="1" si="140"/>
        <v>16150.853740115352</v>
      </c>
      <c r="AL533" s="290"/>
      <c r="AM533" s="124" t="str">
        <f t="shared" si="142"/>
        <v/>
      </c>
      <c r="AN533" s="125">
        <f t="shared" ca="1" si="142"/>
        <v>9335.3465492759169</v>
      </c>
      <c r="AO533" s="125" t="str">
        <f t="shared" si="142"/>
        <v/>
      </c>
      <c r="AP533" s="125" t="str">
        <f t="shared" si="142"/>
        <v/>
      </c>
      <c r="AQ533" s="125" t="str">
        <f t="shared" si="142"/>
        <v/>
      </c>
      <c r="AR533" s="126" t="str">
        <f t="shared" si="145"/>
        <v/>
      </c>
      <c r="AS533" s="131">
        <f t="shared" ca="1" si="143"/>
        <v>9335.3465492759169</v>
      </c>
      <c r="AT533" s="290"/>
    </row>
    <row r="534" spans="1:46" x14ac:dyDescent="0.35">
      <c r="A534" s="290"/>
      <c r="B534" s="102" t="s">
        <v>2162</v>
      </c>
      <c r="C534" s="444" t="e">
        <v>#N/A</v>
      </c>
      <c r="D534" s="103" t="s">
        <v>901</v>
      </c>
      <c r="E534" s="103"/>
      <c r="F534" s="103"/>
      <c r="G534" s="103" t="s">
        <v>1066</v>
      </c>
      <c r="H534" s="427">
        <v>150</v>
      </c>
      <c r="I534" s="103"/>
      <c r="J534" s="116" t="s">
        <v>2334</v>
      </c>
      <c r="K534" s="104"/>
      <c r="L534" s="415">
        <v>28.972899999999999</v>
      </c>
      <c r="M534" s="138" t="str">
        <f t="shared" si="146"/>
        <v/>
      </c>
      <c r="N534" s="139">
        <f t="shared" si="144"/>
        <v>0</v>
      </c>
      <c r="O534" s="140">
        <f t="shared" si="133"/>
        <v>424.48495422784811</v>
      </c>
      <c r="P534" s="337">
        <f t="shared" si="135"/>
        <v>12298.56013034802</v>
      </c>
      <c r="Q534" s="109">
        <v>1</v>
      </c>
      <c r="R534" s="143">
        <f t="shared" si="136"/>
        <v>12298.56013034802</v>
      </c>
      <c r="S534" s="111">
        <v>0.13</v>
      </c>
      <c r="T534" s="139">
        <f t="shared" si="137"/>
        <v>13897.372947293261</v>
      </c>
      <c r="U534" s="113"/>
      <c r="V534" s="147">
        <f t="shared" si="138"/>
        <v>13897.372947293261</v>
      </c>
      <c r="W534" s="413"/>
      <c r="X534" s="412"/>
      <c r="Y534" s="116" t="s">
        <v>115</v>
      </c>
      <c r="Z534" s="116"/>
      <c r="AA534" s="116"/>
      <c r="AB534" s="116"/>
      <c r="AC534" s="117"/>
      <c r="AD534" s="296"/>
      <c r="AE534" s="124" t="str">
        <f t="shared" si="141"/>
        <v/>
      </c>
      <c r="AF534" s="125">
        <f t="shared" ca="1" si="141"/>
        <v>16150.853740115352</v>
      </c>
      <c r="AG534" s="125" t="str">
        <f t="shared" si="141"/>
        <v/>
      </c>
      <c r="AH534" s="125" t="str">
        <f t="shared" si="141"/>
        <v/>
      </c>
      <c r="AI534" s="125" t="str">
        <f t="shared" si="139"/>
        <v/>
      </c>
      <c r="AJ534" s="126" t="str">
        <f t="shared" si="139"/>
        <v/>
      </c>
      <c r="AK534" s="342">
        <f t="shared" ca="1" si="140"/>
        <v>16150.853740115352</v>
      </c>
      <c r="AL534" s="290"/>
      <c r="AM534" s="124" t="str">
        <f t="shared" si="142"/>
        <v/>
      </c>
      <c r="AN534" s="125">
        <f t="shared" ca="1" si="142"/>
        <v>13897.372947293261</v>
      </c>
      <c r="AO534" s="125" t="str">
        <f t="shared" si="142"/>
        <v/>
      </c>
      <c r="AP534" s="125" t="str">
        <f t="shared" si="142"/>
        <v/>
      </c>
      <c r="AQ534" s="125" t="str">
        <f t="shared" si="142"/>
        <v/>
      </c>
      <c r="AR534" s="126" t="str">
        <f t="shared" si="145"/>
        <v/>
      </c>
      <c r="AS534" s="131">
        <f t="shared" ca="1" si="143"/>
        <v>13897.372947293261</v>
      </c>
      <c r="AT534" s="290"/>
    </row>
    <row r="535" spans="1:46" x14ac:dyDescent="0.35">
      <c r="A535" s="290"/>
      <c r="B535" s="102" t="s">
        <v>2163</v>
      </c>
      <c r="C535" s="444" t="e">
        <v>#N/A</v>
      </c>
      <c r="D535" s="103" t="s">
        <v>901</v>
      </c>
      <c r="E535" s="103"/>
      <c r="F535" s="103"/>
      <c r="G535" s="103" t="s">
        <v>1066</v>
      </c>
      <c r="H535" s="427">
        <v>150</v>
      </c>
      <c r="I535" s="103"/>
      <c r="J535" s="116" t="s">
        <v>2334</v>
      </c>
      <c r="K535" s="104"/>
      <c r="L535" s="415">
        <v>32.069499999999998</v>
      </c>
      <c r="M535" s="138" t="str">
        <f t="shared" si="146"/>
        <v/>
      </c>
      <c r="N535" s="139">
        <f t="shared" si="144"/>
        <v>0</v>
      </c>
      <c r="O535" s="140">
        <f t="shared" si="133"/>
        <v>424.48495422784811</v>
      </c>
      <c r="P535" s="337">
        <f t="shared" si="135"/>
        <v>13613.020239609974</v>
      </c>
      <c r="Q535" s="109">
        <v>1</v>
      </c>
      <c r="R535" s="143">
        <f t="shared" si="136"/>
        <v>13613.020239609974</v>
      </c>
      <c r="S535" s="111">
        <v>0.13</v>
      </c>
      <c r="T535" s="139">
        <f t="shared" si="137"/>
        <v>15382.712870759269</v>
      </c>
      <c r="U535" s="113"/>
      <c r="V535" s="147">
        <f t="shared" si="138"/>
        <v>15382.712870759269</v>
      </c>
      <c r="W535" s="413"/>
      <c r="X535" s="412"/>
      <c r="Y535" s="116" t="s">
        <v>115</v>
      </c>
      <c r="Z535" s="116"/>
      <c r="AA535" s="116"/>
      <c r="AB535" s="116"/>
      <c r="AC535" s="117"/>
      <c r="AD535" s="296"/>
      <c r="AE535" s="124" t="str">
        <f t="shared" si="141"/>
        <v/>
      </c>
      <c r="AF535" s="125">
        <f t="shared" ca="1" si="141"/>
        <v>16150.853740115352</v>
      </c>
      <c r="AG535" s="125" t="str">
        <f t="shared" si="141"/>
        <v/>
      </c>
      <c r="AH535" s="125" t="str">
        <f t="shared" si="141"/>
        <v/>
      </c>
      <c r="AI535" s="125" t="str">
        <f t="shared" si="139"/>
        <v/>
      </c>
      <c r="AJ535" s="126" t="str">
        <f t="shared" si="139"/>
        <v/>
      </c>
      <c r="AK535" s="342">
        <f t="shared" ca="1" si="140"/>
        <v>16150.853740115352</v>
      </c>
      <c r="AL535" s="290"/>
      <c r="AM535" s="124" t="str">
        <f t="shared" si="142"/>
        <v/>
      </c>
      <c r="AN535" s="125">
        <f t="shared" ca="1" si="142"/>
        <v>15382.712870759269</v>
      </c>
      <c r="AO535" s="125" t="str">
        <f t="shared" si="142"/>
        <v/>
      </c>
      <c r="AP535" s="125" t="str">
        <f t="shared" si="142"/>
        <v/>
      </c>
      <c r="AQ535" s="125" t="str">
        <f t="shared" si="142"/>
        <v/>
      </c>
      <c r="AR535" s="126" t="str">
        <f t="shared" si="145"/>
        <v/>
      </c>
      <c r="AS535" s="131">
        <f t="shared" ca="1" si="143"/>
        <v>15382.712870759269</v>
      </c>
      <c r="AT535" s="290"/>
    </row>
    <row r="536" spans="1:46" x14ac:dyDescent="0.35">
      <c r="A536" s="290"/>
      <c r="B536" s="102" t="s">
        <v>2164</v>
      </c>
      <c r="C536" s="444" t="e">
        <v>#N/A</v>
      </c>
      <c r="D536" s="103" t="s">
        <v>901</v>
      </c>
      <c r="E536" s="103"/>
      <c r="F536" s="103"/>
      <c r="G536" s="103" t="s">
        <v>1066</v>
      </c>
      <c r="H536" s="427">
        <v>150</v>
      </c>
      <c r="I536" s="103"/>
      <c r="J536" s="116" t="s">
        <v>2334</v>
      </c>
      <c r="K536" s="104"/>
      <c r="L536" s="415">
        <v>20.4589</v>
      </c>
      <c r="M536" s="138" t="str">
        <f t="shared" si="146"/>
        <v/>
      </c>
      <c r="N536" s="139">
        <f t="shared" si="144"/>
        <v>0</v>
      </c>
      <c r="O536" s="140">
        <f t="shared" si="133"/>
        <v>424.48495422784811</v>
      </c>
      <c r="P536" s="337">
        <f t="shared" si="135"/>
        <v>8684.4952300521218</v>
      </c>
      <c r="Q536" s="109">
        <v>1</v>
      </c>
      <c r="R536" s="143">
        <f t="shared" si="136"/>
        <v>8684.4952300521218</v>
      </c>
      <c r="S536" s="111">
        <v>0.13</v>
      </c>
      <c r="T536" s="139">
        <f t="shared" si="137"/>
        <v>9813.4796099588966</v>
      </c>
      <c r="U536" s="113"/>
      <c r="V536" s="147">
        <f t="shared" si="138"/>
        <v>9813.4796099588966</v>
      </c>
      <c r="W536" s="413"/>
      <c r="X536" s="412"/>
      <c r="Y536" s="116" t="s">
        <v>115</v>
      </c>
      <c r="Z536" s="116"/>
      <c r="AA536" s="116"/>
      <c r="AB536" s="116"/>
      <c r="AC536" s="117"/>
      <c r="AD536" s="296"/>
      <c r="AE536" s="124" t="str">
        <f t="shared" si="141"/>
        <v/>
      </c>
      <c r="AF536" s="125">
        <f t="shared" ca="1" si="141"/>
        <v>16150.853740115352</v>
      </c>
      <c r="AG536" s="125" t="str">
        <f t="shared" si="141"/>
        <v/>
      </c>
      <c r="AH536" s="125" t="str">
        <f t="shared" si="141"/>
        <v/>
      </c>
      <c r="AI536" s="125" t="str">
        <f t="shared" si="139"/>
        <v/>
      </c>
      <c r="AJ536" s="126" t="str">
        <f t="shared" si="139"/>
        <v/>
      </c>
      <c r="AK536" s="342">
        <f t="shared" ca="1" si="140"/>
        <v>16150.853740115352</v>
      </c>
      <c r="AL536" s="290"/>
      <c r="AM536" s="124" t="str">
        <f t="shared" si="142"/>
        <v/>
      </c>
      <c r="AN536" s="125">
        <f t="shared" ca="1" si="142"/>
        <v>9813.4796099588966</v>
      </c>
      <c r="AO536" s="125" t="str">
        <f t="shared" si="142"/>
        <v/>
      </c>
      <c r="AP536" s="125" t="str">
        <f t="shared" si="142"/>
        <v/>
      </c>
      <c r="AQ536" s="125" t="str">
        <f t="shared" si="142"/>
        <v/>
      </c>
      <c r="AR536" s="126" t="str">
        <f t="shared" si="145"/>
        <v/>
      </c>
      <c r="AS536" s="131">
        <f t="shared" ca="1" si="143"/>
        <v>9813.4796099588966</v>
      </c>
      <c r="AT536" s="290"/>
    </row>
    <row r="537" spans="1:46" x14ac:dyDescent="0.35">
      <c r="A537" s="290"/>
      <c r="B537" s="102" t="s">
        <v>2165</v>
      </c>
      <c r="C537" s="444" t="e">
        <v>#N/A</v>
      </c>
      <c r="D537" s="103" t="s">
        <v>901</v>
      </c>
      <c r="E537" s="103"/>
      <c r="F537" s="103"/>
      <c r="G537" s="103" t="s">
        <v>1066</v>
      </c>
      <c r="H537" s="427">
        <v>150</v>
      </c>
      <c r="I537" s="103"/>
      <c r="J537" s="116" t="s">
        <v>2334</v>
      </c>
      <c r="K537" s="104"/>
      <c r="L537" s="415">
        <v>24.327400000000001</v>
      </c>
      <c r="M537" s="138" t="str">
        <f t="shared" si="146"/>
        <v/>
      </c>
      <c r="N537" s="139">
        <f t="shared" si="144"/>
        <v>0</v>
      </c>
      <c r="O537" s="140">
        <f t="shared" si="133"/>
        <v>424.48495422784811</v>
      </c>
      <c r="P537" s="337">
        <f t="shared" si="135"/>
        <v>10326.615275482553</v>
      </c>
      <c r="Q537" s="109">
        <v>1</v>
      </c>
      <c r="R537" s="143">
        <f t="shared" si="136"/>
        <v>10326.615275482553</v>
      </c>
      <c r="S537" s="111">
        <v>0.13</v>
      </c>
      <c r="T537" s="139">
        <f t="shared" si="137"/>
        <v>11669.075261295284</v>
      </c>
      <c r="U537" s="113"/>
      <c r="V537" s="147">
        <f t="shared" si="138"/>
        <v>11669.075261295284</v>
      </c>
      <c r="W537" s="413"/>
      <c r="X537" s="412"/>
      <c r="Y537" s="116" t="s">
        <v>115</v>
      </c>
      <c r="Z537" s="116"/>
      <c r="AA537" s="116"/>
      <c r="AB537" s="116"/>
      <c r="AC537" s="117"/>
      <c r="AD537" s="296"/>
      <c r="AE537" s="124" t="str">
        <f t="shared" si="141"/>
        <v/>
      </c>
      <c r="AF537" s="125">
        <f t="shared" ca="1" si="141"/>
        <v>16150.853740115352</v>
      </c>
      <c r="AG537" s="125" t="str">
        <f t="shared" si="141"/>
        <v/>
      </c>
      <c r="AH537" s="125" t="str">
        <f t="shared" si="141"/>
        <v/>
      </c>
      <c r="AI537" s="125" t="str">
        <f t="shared" si="139"/>
        <v/>
      </c>
      <c r="AJ537" s="126" t="str">
        <f t="shared" si="139"/>
        <v/>
      </c>
      <c r="AK537" s="342">
        <f t="shared" ca="1" si="140"/>
        <v>16150.853740115352</v>
      </c>
      <c r="AL537" s="290"/>
      <c r="AM537" s="124" t="str">
        <f t="shared" si="142"/>
        <v/>
      </c>
      <c r="AN537" s="125">
        <f t="shared" ca="1" si="142"/>
        <v>11669.075261295284</v>
      </c>
      <c r="AO537" s="125" t="str">
        <f t="shared" si="142"/>
        <v/>
      </c>
      <c r="AP537" s="125" t="str">
        <f t="shared" si="142"/>
        <v/>
      </c>
      <c r="AQ537" s="125" t="str">
        <f t="shared" si="142"/>
        <v/>
      </c>
      <c r="AR537" s="126" t="str">
        <f t="shared" si="145"/>
        <v/>
      </c>
      <c r="AS537" s="131">
        <f t="shared" ca="1" si="143"/>
        <v>11669.075261295284</v>
      </c>
      <c r="AT537" s="290"/>
    </row>
    <row r="538" spans="1:46" x14ac:dyDescent="0.35">
      <c r="A538" s="290"/>
      <c r="B538" s="102" t="s">
        <v>2166</v>
      </c>
      <c r="C538" s="444" t="e">
        <v>#N/A</v>
      </c>
      <c r="D538" s="103" t="s">
        <v>901</v>
      </c>
      <c r="E538" s="103"/>
      <c r="F538" s="103"/>
      <c r="G538" s="103" t="s">
        <v>1066</v>
      </c>
      <c r="H538" s="427">
        <v>150</v>
      </c>
      <c r="I538" s="103"/>
      <c r="J538" s="116" t="s">
        <v>2334</v>
      </c>
      <c r="K538" s="104"/>
      <c r="L538" s="415">
        <v>50.1434</v>
      </c>
      <c r="M538" s="138" t="str">
        <f t="shared" si="146"/>
        <v/>
      </c>
      <c r="N538" s="139">
        <f t="shared" si="144"/>
        <v>0</v>
      </c>
      <c r="O538" s="140">
        <f t="shared" si="133"/>
        <v>424.48495422784811</v>
      </c>
      <c r="P538" s="337">
        <f t="shared" si="135"/>
        <v>21285.118853828677</v>
      </c>
      <c r="Q538" s="109">
        <v>1</v>
      </c>
      <c r="R538" s="143">
        <f t="shared" si="136"/>
        <v>21285.118853828677</v>
      </c>
      <c r="S538" s="111">
        <v>0.13</v>
      </c>
      <c r="T538" s="139">
        <f t="shared" si="137"/>
        <v>24052.184304826402</v>
      </c>
      <c r="U538" s="113"/>
      <c r="V538" s="147">
        <f t="shared" si="138"/>
        <v>24052.184304826402</v>
      </c>
      <c r="W538" s="413"/>
      <c r="X538" s="412"/>
      <c r="Y538" s="116" t="s">
        <v>115</v>
      </c>
      <c r="Z538" s="116"/>
      <c r="AA538" s="116"/>
      <c r="AB538" s="116"/>
      <c r="AC538" s="117"/>
      <c r="AD538" s="296"/>
      <c r="AE538" s="124" t="str">
        <f t="shared" si="141"/>
        <v/>
      </c>
      <c r="AF538" s="125">
        <f t="shared" ca="1" si="141"/>
        <v>16150.853740115352</v>
      </c>
      <c r="AG538" s="125" t="str">
        <f t="shared" si="141"/>
        <v/>
      </c>
      <c r="AH538" s="125" t="str">
        <f t="shared" si="141"/>
        <v/>
      </c>
      <c r="AI538" s="125" t="str">
        <f t="shared" si="139"/>
        <v/>
      </c>
      <c r="AJ538" s="126" t="str">
        <f t="shared" si="139"/>
        <v/>
      </c>
      <c r="AK538" s="342">
        <f t="shared" ca="1" si="140"/>
        <v>16150.853740115352</v>
      </c>
      <c r="AL538" s="290"/>
      <c r="AM538" s="124" t="str">
        <f t="shared" si="142"/>
        <v/>
      </c>
      <c r="AN538" s="125">
        <f t="shared" ca="1" si="142"/>
        <v>24052.184304826402</v>
      </c>
      <c r="AO538" s="125" t="str">
        <f t="shared" si="142"/>
        <v/>
      </c>
      <c r="AP538" s="125" t="str">
        <f t="shared" si="142"/>
        <v/>
      </c>
      <c r="AQ538" s="125" t="str">
        <f t="shared" si="142"/>
        <v/>
      </c>
      <c r="AR538" s="126" t="str">
        <f t="shared" si="145"/>
        <v/>
      </c>
      <c r="AS538" s="131">
        <f t="shared" ca="1" si="143"/>
        <v>24052.184304826402</v>
      </c>
      <c r="AT538" s="290"/>
    </row>
    <row r="539" spans="1:46" x14ac:dyDescent="0.35">
      <c r="A539" s="290"/>
      <c r="B539" s="102" t="s">
        <v>2167</v>
      </c>
      <c r="C539" s="444" t="e">
        <v>#N/A</v>
      </c>
      <c r="D539" s="103" t="s">
        <v>901</v>
      </c>
      <c r="E539" s="103"/>
      <c r="F539" s="103"/>
      <c r="G539" s="103" t="s">
        <v>1066</v>
      </c>
      <c r="H539" s="427">
        <v>150</v>
      </c>
      <c r="I539" s="103"/>
      <c r="J539" s="116" t="s">
        <v>2334</v>
      </c>
      <c r="K539" s="104"/>
      <c r="L539" s="415">
        <v>37.2849</v>
      </c>
      <c r="M539" s="138" t="str">
        <f t="shared" si="146"/>
        <v/>
      </c>
      <c r="N539" s="139">
        <f t="shared" si="144"/>
        <v>0</v>
      </c>
      <c r="O539" s="140">
        <f t="shared" si="133"/>
        <v>424.48495422784811</v>
      </c>
      <c r="P539" s="337">
        <f t="shared" si="135"/>
        <v>15826.879069889894</v>
      </c>
      <c r="Q539" s="109">
        <v>1</v>
      </c>
      <c r="R539" s="143">
        <f t="shared" si="136"/>
        <v>15826.879069889894</v>
      </c>
      <c r="S539" s="111">
        <v>0.13</v>
      </c>
      <c r="T539" s="139">
        <f t="shared" si="137"/>
        <v>17884.37334897558</v>
      </c>
      <c r="U539" s="113"/>
      <c r="V539" s="147">
        <f t="shared" si="138"/>
        <v>17884.37334897558</v>
      </c>
      <c r="W539" s="413"/>
      <c r="X539" s="412"/>
      <c r="Y539" s="116" t="s">
        <v>115</v>
      </c>
      <c r="Z539" s="116"/>
      <c r="AA539" s="116"/>
      <c r="AB539" s="116"/>
      <c r="AC539" s="117"/>
      <c r="AD539" s="296"/>
      <c r="AE539" s="124" t="str">
        <f t="shared" si="141"/>
        <v/>
      </c>
      <c r="AF539" s="125">
        <f t="shared" ca="1" si="141"/>
        <v>16150.853740115352</v>
      </c>
      <c r="AG539" s="125" t="str">
        <f t="shared" si="141"/>
        <v/>
      </c>
      <c r="AH539" s="125" t="str">
        <f t="shared" si="141"/>
        <v/>
      </c>
      <c r="AI539" s="125" t="str">
        <f t="shared" si="139"/>
        <v/>
      </c>
      <c r="AJ539" s="126" t="str">
        <f t="shared" si="139"/>
        <v/>
      </c>
      <c r="AK539" s="342">
        <f t="shared" ca="1" si="140"/>
        <v>16150.853740115352</v>
      </c>
      <c r="AL539" s="290"/>
      <c r="AM539" s="124" t="str">
        <f t="shared" si="142"/>
        <v/>
      </c>
      <c r="AN539" s="125">
        <f t="shared" ca="1" si="142"/>
        <v>17884.37334897558</v>
      </c>
      <c r="AO539" s="125" t="str">
        <f t="shared" si="142"/>
        <v/>
      </c>
      <c r="AP539" s="125" t="str">
        <f t="shared" si="142"/>
        <v/>
      </c>
      <c r="AQ539" s="125" t="str">
        <f t="shared" si="142"/>
        <v/>
      </c>
      <c r="AR539" s="126" t="str">
        <f t="shared" si="145"/>
        <v/>
      </c>
      <c r="AS539" s="131">
        <f t="shared" ca="1" si="143"/>
        <v>17884.37334897558</v>
      </c>
      <c r="AT539" s="290"/>
    </row>
    <row r="540" spans="1:46" x14ac:dyDescent="0.35">
      <c r="A540" s="290"/>
      <c r="B540" s="102" t="s">
        <v>2168</v>
      </c>
      <c r="C540" s="444" t="e">
        <v>#N/A</v>
      </c>
      <c r="D540" s="103" t="s">
        <v>901</v>
      </c>
      <c r="E540" s="103"/>
      <c r="F540" s="103"/>
      <c r="G540" s="103" t="s">
        <v>1066</v>
      </c>
      <c r="H540" s="427">
        <v>150</v>
      </c>
      <c r="I540" s="103"/>
      <c r="J540" s="116" t="s">
        <v>2334</v>
      </c>
      <c r="K540" s="104"/>
      <c r="L540" s="415">
        <v>67.118399999999994</v>
      </c>
      <c r="M540" s="138" t="str">
        <f t="shared" si="146"/>
        <v/>
      </c>
      <c r="N540" s="139">
        <f t="shared" si="144"/>
        <v>0</v>
      </c>
      <c r="O540" s="140">
        <f t="shared" si="133"/>
        <v>424.48495422784811</v>
      </c>
      <c r="P540" s="337">
        <f t="shared" si="135"/>
        <v>28490.750951846399</v>
      </c>
      <c r="Q540" s="109">
        <v>1</v>
      </c>
      <c r="R540" s="143">
        <f t="shared" si="136"/>
        <v>28490.750951846399</v>
      </c>
      <c r="S540" s="111">
        <v>0.13</v>
      </c>
      <c r="T540" s="139">
        <f t="shared" si="137"/>
        <v>32194.548575586428</v>
      </c>
      <c r="U540" s="113"/>
      <c r="V540" s="147">
        <f t="shared" si="138"/>
        <v>32194.548575586428</v>
      </c>
      <c r="W540" s="413"/>
      <c r="X540" s="412"/>
      <c r="Y540" s="116" t="s">
        <v>115</v>
      </c>
      <c r="Z540" s="116"/>
      <c r="AA540" s="116"/>
      <c r="AB540" s="116"/>
      <c r="AC540" s="117"/>
      <c r="AD540" s="296"/>
      <c r="AE540" s="124" t="str">
        <f t="shared" si="141"/>
        <v/>
      </c>
      <c r="AF540" s="125">
        <f t="shared" ca="1" si="141"/>
        <v>16150.853740115352</v>
      </c>
      <c r="AG540" s="125" t="str">
        <f t="shared" si="141"/>
        <v/>
      </c>
      <c r="AH540" s="125" t="str">
        <f t="shared" si="141"/>
        <v/>
      </c>
      <c r="AI540" s="125" t="str">
        <f t="shared" si="139"/>
        <v/>
      </c>
      <c r="AJ540" s="126" t="str">
        <f t="shared" si="139"/>
        <v/>
      </c>
      <c r="AK540" s="342">
        <f t="shared" ca="1" si="140"/>
        <v>16150.853740115352</v>
      </c>
      <c r="AL540" s="290"/>
      <c r="AM540" s="124" t="str">
        <f t="shared" si="142"/>
        <v/>
      </c>
      <c r="AN540" s="125">
        <f t="shared" ca="1" si="142"/>
        <v>32194.548575586428</v>
      </c>
      <c r="AO540" s="125" t="str">
        <f t="shared" si="142"/>
        <v/>
      </c>
      <c r="AP540" s="125" t="str">
        <f t="shared" si="142"/>
        <v/>
      </c>
      <c r="AQ540" s="125" t="str">
        <f t="shared" si="142"/>
        <v/>
      </c>
      <c r="AR540" s="126" t="str">
        <f t="shared" si="145"/>
        <v/>
      </c>
      <c r="AS540" s="131">
        <f t="shared" ca="1" si="143"/>
        <v>32194.548575586428</v>
      </c>
      <c r="AT540" s="290"/>
    </row>
    <row r="541" spans="1:46" x14ac:dyDescent="0.35">
      <c r="A541" s="290"/>
      <c r="B541" s="102" t="s">
        <v>2169</v>
      </c>
      <c r="C541" s="444" t="e">
        <v>#N/A</v>
      </c>
      <c r="D541" s="103" t="s">
        <v>901</v>
      </c>
      <c r="E541" s="103"/>
      <c r="F541" s="103"/>
      <c r="G541" s="103" t="s">
        <v>1066</v>
      </c>
      <c r="H541" s="427">
        <v>150</v>
      </c>
      <c r="I541" s="103"/>
      <c r="J541" s="116" t="s">
        <v>2334</v>
      </c>
      <c r="K541" s="104"/>
      <c r="L541" s="415">
        <v>19.305900000000001</v>
      </c>
      <c r="M541" s="138" t="str">
        <f t="shared" si="146"/>
        <v/>
      </c>
      <c r="N541" s="139">
        <f t="shared" si="144"/>
        <v>0</v>
      </c>
      <c r="O541" s="140">
        <f t="shared" si="133"/>
        <v>424.48495422784811</v>
      </c>
      <c r="P541" s="337">
        <f t="shared" si="135"/>
        <v>8195.0640778274137</v>
      </c>
      <c r="Q541" s="109">
        <v>1</v>
      </c>
      <c r="R541" s="143">
        <f t="shared" si="136"/>
        <v>8195.0640778274137</v>
      </c>
      <c r="S541" s="111">
        <v>0.13</v>
      </c>
      <c r="T541" s="139">
        <f t="shared" si="137"/>
        <v>9260.4224079449759</v>
      </c>
      <c r="U541" s="113"/>
      <c r="V541" s="147">
        <f t="shared" si="138"/>
        <v>9260.4224079449759</v>
      </c>
      <c r="W541" s="413"/>
      <c r="X541" s="412"/>
      <c r="Y541" s="116" t="s">
        <v>115</v>
      </c>
      <c r="Z541" s="116"/>
      <c r="AA541" s="116"/>
      <c r="AB541" s="116"/>
      <c r="AC541" s="117"/>
      <c r="AD541" s="296"/>
      <c r="AE541" s="124" t="str">
        <f t="shared" si="141"/>
        <v/>
      </c>
      <c r="AF541" s="125">
        <f t="shared" ca="1" si="141"/>
        <v>16150.853740115352</v>
      </c>
      <c r="AG541" s="125" t="str">
        <f t="shared" si="141"/>
        <v/>
      </c>
      <c r="AH541" s="125" t="str">
        <f t="shared" si="141"/>
        <v/>
      </c>
      <c r="AI541" s="125" t="str">
        <f t="shared" si="139"/>
        <v/>
      </c>
      <c r="AJ541" s="126" t="str">
        <f t="shared" si="139"/>
        <v/>
      </c>
      <c r="AK541" s="342">
        <f t="shared" ca="1" si="140"/>
        <v>16150.853740115352</v>
      </c>
      <c r="AL541" s="290"/>
      <c r="AM541" s="124" t="str">
        <f t="shared" si="142"/>
        <v/>
      </c>
      <c r="AN541" s="125">
        <f t="shared" ca="1" si="142"/>
        <v>9260.4224079449759</v>
      </c>
      <c r="AO541" s="125" t="str">
        <f t="shared" si="142"/>
        <v/>
      </c>
      <c r="AP541" s="125" t="str">
        <f t="shared" si="142"/>
        <v/>
      </c>
      <c r="AQ541" s="125" t="str">
        <f t="shared" si="142"/>
        <v/>
      </c>
      <c r="AR541" s="126" t="str">
        <f t="shared" si="145"/>
        <v/>
      </c>
      <c r="AS541" s="131">
        <f t="shared" ca="1" si="143"/>
        <v>9260.4224079449759</v>
      </c>
      <c r="AT541" s="290"/>
    </row>
    <row r="542" spans="1:46" x14ac:dyDescent="0.35">
      <c r="A542" s="290"/>
      <c r="B542" s="102" t="s">
        <v>2170</v>
      </c>
      <c r="C542" s="444" t="e">
        <v>#N/A</v>
      </c>
      <c r="D542" s="103" t="s">
        <v>901</v>
      </c>
      <c r="E542" s="103"/>
      <c r="F542" s="103"/>
      <c r="G542" s="103" t="s">
        <v>1066</v>
      </c>
      <c r="H542" s="427">
        <v>150</v>
      </c>
      <c r="I542" s="103"/>
      <c r="J542" s="116" t="s">
        <v>2334</v>
      </c>
      <c r="K542" s="104"/>
      <c r="L542" s="415">
        <v>34.927300000000002</v>
      </c>
      <c r="M542" s="138" t="str">
        <f t="shared" si="146"/>
        <v/>
      </c>
      <c r="N542" s="139">
        <f t="shared" si="144"/>
        <v>0</v>
      </c>
      <c r="O542" s="140">
        <f t="shared" si="133"/>
        <v>424.48495422784811</v>
      </c>
      <c r="P542" s="337">
        <f t="shared" si="135"/>
        <v>14826.11334180232</v>
      </c>
      <c r="Q542" s="109">
        <v>1</v>
      </c>
      <c r="R542" s="143">
        <f t="shared" si="136"/>
        <v>14826.11334180232</v>
      </c>
      <c r="S542" s="111">
        <v>0.13</v>
      </c>
      <c r="T542" s="139">
        <f t="shared" si="137"/>
        <v>16753.50807623662</v>
      </c>
      <c r="U542" s="113"/>
      <c r="V542" s="147">
        <f t="shared" si="138"/>
        <v>16753.50807623662</v>
      </c>
      <c r="W542" s="413"/>
      <c r="X542" s="412"/>
      <c r="Y542" s="116" t="s">
        <v>115</v>
      </c>
      <c r="Z542" s="116"/>
      <c r="AA542" s="116"/>
      <c r="AB542" s="116"/>
      <c r="AC542" s="117"/>
      <c r="AD542" s="296"/>
      <c r="AE542" s="124" t="str">
        <f t="shared" si="141"/>
        <v/>
      </c>
      <c r="AF542" s="125">
        <f t="shared" ca="1" si="141"/>
        <v>16150.853740115352</v>
      </c>
      <c r="AG542" s="125" t="str">
        <f t="shared" si="141"/>
        <v/>
      </c>
      <c r="AH542" s="125" t="str">
        <f t="shared" si="141"/>
        <v/>
      </c>
      <c r="AI542" s="125" t="str">
        <f t="shared" si="139"/>
        <v/>
      </c>
      <c r="AJ542" s="126" t="str">
        <f t="shared" si="139"/>
        <v/>
      </c>
      <c r="AK542" s="342">
        <f t="shared" ca="1" si="140"/>
        <v>16150.853740115352</v>
      </c>
      <c r="AL542" s="290"/>
      <c r="AM542" s="124" t="str">
        <f t="shared" si="142"/>
        <v/>
      </c>
      <c r="AN542" s="125">
        <f t="shared" ca="1" si="142"/>
        <v>16753.50807623662</v>
      </c>
      <c r="AO542" s="125" t="str">
        <f t="shared" si="142"/>
        <v/>
      </c>
      <c r="AP542" s="125" t="str">
        <f t="shared" si="142"/>
        <v/>
      </c>
      <c r="AQ542" s="125" t="str">
        <f t="shared" si="142"/>
        <v/>
      </c>
      <c r="AR542" s="126" t="str">
        <f t="shared" si="145"/>
        <v/>
      </c>
      <c r="AS542" s="131">
        <f t="shared" ca="1" si="143"/>
        <v>16753.50807623662</v>
      </c>
      <c r="AT542" s="290"/>
    </row>
    <row r="543" spans="1:46" x14ac:dyDescent="0.35">
      <c r="A543" s="290"/>
      <c r="B543" s="102" t="s">
        <v>2171</v>
      </c>
      <c r="C543" s="444" t="e">
        <v>#N/A</v>
      </c>
      <c r="D543" s="103" t="s">
        <v>901</v>
      </c>
      <c r="E543" s="103"/>
      <c r="F543" s="103"/>
      <c r="G543" s="103" t="s">
        <v>1066</v>
      </c>
      <c r="H543" s="427">
        <v>150</v>
      </c>
      <c r="I543" s="103"/>
      <c r="J543" s="116" t="s">
        <v>2334</v>
      </c>
      <c r="K543" s="104"/>
      <c r="L543" s="415">
        <v>80.170100000000005</v>
      </c>
      <c r="M543" s="138" t="str">
        <f t="shared" si="146"/>
        <v/>
      </c>
      <c r="N543" s="139">
        <f t="shared" si="144"/>
        <v>0</v>
      </c>
      <c r="O543" s="140">
        <f t="shared" si="133"/>
        <v>424.48495422784811</v>
      </c>
      <c r="P543" s="337">
        <f t="shared" si="135"/>
        <v>34031.001228942005</v>
      </c>
      <c r="Q543" s="109">
        <v>1</v>
      </c>
      <c r="R543" s="143">
        <f t="shared" si="136"/>
        <v>34031.001228942005</v>
      </c>
      <c r="S543" s="111">
        <v>0.13</v>
      </c>
      <c r="T543" s="139">
        <f t="shared" si="137"/>
        <v>38455.031388704461</v>
      </c>
      <c r="U543" s="113"/>
      <c r="V543" s="147">
        <f t="shared" si="138"/>
        <v>38455.031388704461</v>
      </c>
      <c r="W543" s="413"/>
      <c r="X543" s="412"/>
      <c r="Y543" s="116" t="s">
        <v>115</v>
      </c>
      <c r="Z543" s="116"/>
      <c r="AA543" s="116"/>
      <c r="AB543" s="116"/>
      <c r="AC543" s="117"/>
      <c r="AD543" s="296"/>
      <c r="AE543" s="124" t="str">
        <f t="shared" si="141"/>
        <v/>
      </c>
      <c r="AF543" s="125">
        <f t="shared" ca="1" si="141"/>
        <v>16150.853740115352</v>
      </c>
      <c r="AG543" s="125" t="str">
        <f t="shared" si="141"/>
        <v/>
      </c>
      <c r="AH543" s="125" t="str">
        <f t="shared" si="141"/>
        <v/>
      </c>
      <c r="AI543" s="125" t="str">
        <f t="shared" si="139"/>
        <v/>
      </c>
      <c r="AJ543" s="126" t="str">
        <f t="shared" si="139"/>
        <v/>
      </c>
      <c r="AK543" s="342">
        <f t="shared" ca="1" si="140"/>
        <v>16150.853740115352</v>
      </c>
      <c r="AL543" s="290"/>
      <c r="AM543" s="124" t="str">
        <f t="shared" si="142"/>
        <v/>
      </c>
      <c r="AN543" s="125">
        <f t="shared" ca="1" si="142"/>
        <v>38455.031388704461</v>
      </c>
      <c r="AO543" s="125" t="str">
        <f t="shared" si="142"/>
        <v/>
      </c>
      <c r="AP543" s="125" t="str">
        <f t="shared" si="142"/>
        <v/>
      </c>
      <c r="AQ543" s="125" t="str">
        <f t="shared" si="142"/>
        <v/>
      </c>
      <c r="AR543" s="126" t="str">
        <f t="shared" si="145"/>
        <v/>
      </c>
      <c r="AS543" s="131">
        <f t="shared" ca="1" si="143"/>
        <v>38455.031388704461</v>
      </c>
      <c r="AT543" s="290"/>
    </row>
    <row r="544" spans="1:46" x14ac:dyDescent="0.35">
      <c r="A544" s="290"/>
      <c r="B544" s="102" t="s">
        <v>2172</v>
      </c>
      <c r="C544" s="444" t="e">
        <v>#N/A</v>
      </c>
      <c r="D544" s="103" t="s">
        <v>901</v>
      </c>
      <c r="E544" s="103"/>
      <c r="F544" s="103"/>
      <c r="G544" s="103" t="s">
        <v>119</v>
      </c>
      <c r="H544" s="427">
        <v>225</v>
      </c>
      <c r="I544" s="103"/>
      <c r="J544" s="116" t="s">
        <v>1110</v>
      </c>
      <c r="K544" s="104"/>
      <c r="L544" s="415">
        <v>43.580599999999997</v>
      </c>
      <c r="M544" s="138" t="str">
        <f t="shared" si="146"/>
        <v/>
      </c>
      <c r="N544" s="139">
        <f t="shared" si="144"/>
        <v>0</v>
      </c>
      <c r="O544" s="140">
        <f t="shared" si="133"/>
        <v>626.02776475949361</v>
      </c>
      <c r="P544" s="337">
        <f t="shared" si="135"/>
        <v>27282.665604877584</v>
      </c>
      <c r="Q544" s="109">
        <v>1</v>
      </c>
      <c r="R544" s="143">
        <f t="shared" si="136"/>
        <v>27282.665604877584</v>
      </c>
      <c r="S544" s="111">
        <v>0.13</v>
      </c>
      <c r="T544" s="139">
        <f t="shared" si="137"/>
        <v>30829.412133511669</v>
      </c>
      <c r="U544" s="113"/>
      <c r="V544" s="147">
        <f t="shared" si="138"/>
        <v>30829.412133511669</v>
      </c>
      <c r="W544" s="413"/>
      <c r="X544" s="412"/>
      <c r="Y544" s="116" t="s">
        <v>115</v>
      </c>
      <c r="Z544" s="116"/>
      <c r="AA544" s="116"/>
      <c r="AB544" s="116"/>
      <c r="AC544" s="117"/>
      <c r="AD544" s="296"/>
      <c r="AE544" s="124" t="str">
        <f t="shared" si="141"/>
        <v/>
      </c>
      <c r="AF544" s="125">
        <f t="shared" ca="1" si="141"/>
        <v>16150.853740115352</v>
      </c>
      <c r="AG544" s="125" t="str">
        <f t="shared" si="141"/>
        <v/>
      </c>
      <c r="AH544" s="125" t="str">
        <f t="shared" si="141"/>
        <v/>
      </c>
      <c r="AI544" s="125" t="str">
        <f t="shared" si="139"/>
        <v/>
      </c>
      <c r="AJ544" s="126" t="str">
        <f t="shared" si="139"/>
        <v/>
      </c>
      <c r="AK544" s="342">
        <f t="shared" ca="1" si="140"/>
        <v>16150.853740115352</v>
      </c>
      <c r="AL544" s="290"/>
      <c r="AM544" s="124" t="str">
        <f t="shared" si="142"/>
        <v/>
      </c>
      <c r="AN544" s="125">
        <f t="shared" ca="1" si="142"/>
        <v>30829.412133511669</v>
      </c>
      <c r="AO544" s="125" t="str">
        <f t="shared" si="142"/>
        <v/>
      </c>
      <c r="AP544" s="125" t="str">
        <f t="shared" si="142"/>
        <v/>
      </c>
      <c r="AQ544" s="125" t="str">
        <f t="shared" si="142"/>
        <v/>
      </c>
      <c r="AR544" s="126" t="str">
        <f t="shared" si="145"/>
        <v/>
      </c>
      <c r="AS544" s="131">
        <f t="shared" ca="1" si="143"/>
        <v>30829.412133511669</v>
      </c>
      <c r="AT544" s="290"/>
    </row>
    <row r="545" spans="1:46" x14ac:dyDescent="0.35">
      <c r="A545" s="290"/>
      <c r="B545" s="102" t="s">
        <v>2173</v>
      </c>
      <c r="C545" s="444" t="e">
        <v>#N/A</v>
      </c>
      <c r="D545" s="103" t="s">
        <v>901</v>
      </c>
      <c r="E545" s="103"/>
      <c r="F545" s="103"/>
      <c r="G545" s="103" t="s">
        <v>119</v>
      </c>
      <c r="H545" s="427">
        <v>225</v>
      </c>
      <c r="I545" s="103"/>
      <c r="J545" s="116" t="s">
        <v>1110</v>
      </c>
      <c r="K545" s="104"/>
      <c r="L545" s="415">
        <v>89.5137</v>
      </c>
      <c r="M545" s="138" t="str">
        <f t="shared" si="146"/>
        <v/>
      </c>
      <c r="N545" s="139">
        <f t="shared" si="144"/>
        <v>0</v>
      </c>
      <c r="O545" s="140">
        <f t="shared" si="133"/>
        <v>626.02776475949361</v>
      </c>
      <c r="P545" s="337">
        <f t="shared" si="135"/>
        <v>56038.061526351885</v>
      </c>
      <c r="Q545" s="109">
        <v>1</v>
      </c>
      <c r="R545" s="143">
        <f t="shared" si="136"/>
        <v>56038.061526351885</v>
      </c>
      <c r="S545" s="111">
        <v>0.13</v>
      </c>
      <c r="T545" s="139">
        <f t="shared" si="137"/>
        <v>63323.009524777626</v>
      </c>
      <c r="U545" s="113"/>
      <c r="V545" s="147">
        <f t="shared" si="138"/>
        <v>63323.009524777626</v>
      </c>
      <c r="W545" s="413"/>
      <c r="X545" s="412"/>
      <c r="Y545" s="116" t="s">
        <v>115</v>
      </c>
      <c r="Z545" s="116"/>
      <c r="AA545" s="116"/>
      <c r="AB545" s="116"/>
      <c r="AC545" s="117"/>
      <c r="AD545" s="296"/>
      <c r="AE545" s="124" t="str">
        <f t="shared" si="141"/>
        <v/>
      </c>
      <c r="AF545" s="125">
        <f t="shared" ca="1" si="141"/>
        <v>16150.853740115352</v>
      </c>
      <c r="AG545" s="125" t="str">
        <f t="shared" si="141"/>
        <v/>
      </c>
      <c r="AH545" s="125" t="str">
        <f t="shared" si="141"/>
        <v/>
      </c>
      <c r="AI545" s="125" t="str">
        <f t="shared" si="139"/>
        <v/>
      </c>
      <c r="AJ545" s="126" t="str">
        <f t="shared" si="139"/>
        <v/>
      </c>
      <c r="AK545" s="342">
        <f t="shared" ca="1" si="140"/>
        <v>16150.853740115352</v>
      </c>
      <c r="AL545" s="290"/>
      <c r="AM545" s="124" t="str">
        <f t="shared" si="142"/>
        <v/>
      </c>
      <c r="AN545" s="125">
        <f t="shared" ca="1" si="142"/>
        <v>63323.009524777626</v>
      </c>
      <c r="AO545" s="125" t="str">
        <f t="shared" si="142"/>
        <v/>
      </c>
      <c r="AP545" s="125" t="str">
        <f t="shared" si="142"/>
        <v/>
      </c>
      <c r="AQ545" s="125" t="str">
        <f t="shared" si="142"/>
        <v/>
      </c>
      <c r="AR545" s="126" t="str">
        <f t="shared" si="145"/>
        <v/>
      </c>
      <c r="AS545" s="131">
        <f t="shared" ca="1" si="143"/>
        <v>63323.009524777626</v>
      </c>
      <c r="AT545" s="290"/>
    </row>
    <row r="546" spans="1:46" x14ac:dyDescent="0.35">
      <c r="A546" s="290"/>
      <c r="B546" s="102" t="s">
        <v>2174</v>
      </c>
      <c r="C546" s="444" t="e">
        <v>#N/A</v>
      </c>
      <c r="D546" s="103" t="s">
        <v>901</v>
      </c>
      <c r="E546" s="103"/>
      <c r="F546" s="103"/>
      <c r="G546" s="103" t="s">
        <v>119</v>
      </c>
      <c r="H546" s="427">
        <v>225</v>
      </c>
      <c r="I546" s="103"/>
      <c r="J546" s="116" t="s">
        <v>1110</v>
      </c>
      <c r="K546" s="104"/>
      <c r="L546" s="415">
        <v>86.473799999999997</v>
      </c>
      <c r="M546" s="138" t="str">
        <f t="shared" si="146"/>
        <v/>
      </c>
      <c r="N546" s="139">
        <f t="shared" si="144"/>
        <v>0</v>
      </c>
      <c r="O546" s="140">
        <f t="shared" si="133"/>
        <v>626.02776475949361</v>
      </c>
      <c r="P546" s="337">
        <f t="shared" si="135"/>
        <v>54134.999724259498</v>
      </c>
      <c r="Q546" s="109">
        <v>1</v>
      </c>
      <c r="R546" s="143">
        <f t="shared" si="136"/>
        <v>54134.999724259498</v>
      </c>
      <c r="S546" s="111">
        <v>0.13</v>
      </c>
      <c r="T546" s="139">
        <f t="shared" si="137"/>
        <v>61172.54968841323</v>
      </c>
      <c r="U546" s="113"/>
      <c r="V546" s="147">
        <f t="shared" si="138"/>
        <v>61172.54968841323</v>
      </c>
      <c r="W546" s="413"/>
      <c r="X546" s="412"/>
      <c r="Y546" s="116" t="s">
        <v>115</v>
      </c>
      <c r="Z546" s="116"/>
      <c r="AA546" s="116"/>
      <c r="AB546" s="116"/>
      <c r="AC546" s="117"/>
      <c r="AD546" s="296"/>
      <c r="AE546" s="124" t="str">
        <f t="shared" si="141"/>
        <v/>
      </c>
      <c r="AF546" s="125">
        <f t="shared" ca="1" si="141"/>
        <v>16150.853740115352</v>
      </c>
      <c r="AG546" s="125" t="str">
        <f t="shared" si="141"/>
        <v/>
      </c>
      <c r="AH546" s="125" t="str">
        <f t="shared" si="141"/>
        <v/>
      </c>
      <c r="AI546" s="125" t="str">
        <f t="shared" si="139"/>
        <v/>
      </c>
      <c r="AJ546" s="126" t="str">
        <f t="shared" si="139"/>
        <v/>
      </c>
      <c r="AK546" s="342">
        <f t="shared" ca="1" si="140"/>
        <v>16150.853740115352</v>
      </c>
      <c r="AL546" s="290"/>
      <c r="AM546" s="124" t="str">
        <f t="shared" si="142"/>
        <v/>
      </c>
      <c r="AN546" s="125">
        <f t="shared" ca="1" si="142"/>
        <v>61172.54968841323</v>
      </c>
      <c r="AO546" s="125" t="str">
        <f t="shared" si="142"/>
        <v/>
      </c>
      <c r="AP546" s="125" t="str">
        <f t="shared" si="142"/>
        <v/>
      </c>
      <c r="AQ546" s="125" t="str">
        <f t="shared" si="142"/>
        <v/>
      </c>
      <c r="AR546" s="126" t="str">
        <f t="shared" si="145"/>
        <v/>
      </c>
      <c r="AS546" s="131">
        <f t="shared" ca="1" si="143"/>
        <v>61172.54968841323</v>
      </c>
      <c r="AT546" s="290"/>
    </row>
    <row r="547" spans="1:46" x14ac:dyDescent="0.35">
      <c r="A547" s="290"/>
      <c r="B547" s="102" t="s">
        <v>2175</v>
      </c>
      <c r="C547" s="444" t="e">
        <v>#N/A</v>
      </c>
      <c r="D547" s="103" t="s">
        <v>901</v>
      </c>
      <c r="E547" s="103"/>
      <c r="F547" s="103"/>
      <c r="G547" s="103" t="s">
        <v>119</v>
      </c>
      <c r="H547" s="427">
        <v>225</v>
      </c>
      <c r="I547" s="103"/>
      <c r="J547" s="116" t="s">
        <v>1110</v>
      </c>
      <c r="K547" s="104"/>
      <c r="L547" s="415">
        <v>85.417299999999997</v>
      </c>
      <c r="M547" s="138" t="str">
        <f t="shared" si="146"/>
        <v/>
      </c>
      <c r="N547" s="139">
        <f t="shared" si="144"/>
        <v>0</v>
      </c>
      <c r="O547" s="140">
        <f t="shared" si="133"/>
        <v>626.02776475949361</v>
      </c>
      <c r="P547" s="337">
        <f t="shared" si="135"/>
        <v>53473.601390791089</v>
      </c>
      <c r="Q547" s="109">
        <v>1</v>
      </c>
      <c r="R547" s="143">
        <f t="shared" si="136"/>
        <v>53473.601390791089</v>
      </c>
      <c r="S547" s="111">
        <v>0.13</v>
      </c>
      <c r="T547" s="139">
        <f t="shared" si="137"/>
        <v>60425.169571593928</v>
      </c>
      <c r="U547" s="113"/>
      <c r="V547" s="147">
        <f t="shared" si="138"/>
        <v>60425.169571593928</v>
      </c>
      <c r="W547" s="413"/>
      <c r="X547" s="412"/>
      <c r="Y547" s="116" t="s">
        <v>115</v>
      </c>
      <c r="Z547" s="116"/>
      <c r="AA547" s="116"/>
      <c r="AB547" s="116"/>
      <c r="AC547" s="117"/>
      <c r="AD547" s="296"/>
      <c r="AE547" s="124" t="str">
        <f t="shared" si="141"/>
        <v/>
      </c>
      <c r="AF547" s="125">
        <f t="shared" ca="1" si="141"/>
        <v>16150.853740115352</v>
      </c>
      <c r="AG547" s="125" t="str">
        <f t="shared" si="141"/>
        <v/>
      </c>
      <c r="AH547" s="125" t="str">
        <f t="shared" si="141"/>
        <v/>
      </c>
      <c r="AI547" s="125" t="str">
        <f t="shared" si="139"/>
        <v/>
      </c>
      <c r="AJ547" s="126" t="str">
        <f t="shared" si="139"/>
        <v/>
      </c>
      <c r="AK547" s="342">
        <f t="shared" ca="1" si="140"/>
        <v>16150.853740115352</v>
      </c>
      <c r="AL547" s="290"/>
      <c r="AM547" s="124" t="str">
        <f t="shared" si="142"/>
        <v/>
      </c>
      <c r="AN547" s="125">
        <f t="shared" ca="1" si="142"/>
        <v>60425.169571593928</v>
      </c>
      <c r="AO547" s="125" t="str">
        <f t="shared" si="142"/>
        <v/>
      </c>
      <c r="AP547" s="125" t="str">
        <f t="shared" si="142"/>
        <v/>
      </c>
      <c r="AQ547" s="125" t="str">
        <f t="shared" si="142"/>
        <v/>
      </c>
      <c r="AR547" s="126" t="str">
        <f t="shared" si="145"/>
        <v/>
      </c>
      <c r="AS547" s="131">
        <f t="shared" ca="1" si="143"/>
        <v>60425.169571593928</v>
      </c>
      <c r="AT547" s="290"/>
    </row>
    <row r="548" spans="1:46" x14ac:dyDescent="0.35">
      <c r="A548" s="290"/>
      <c r="B548" s="102" t="s">
        <v>2176</v>
      </c>
      <c r="C548" s="444" t="e">
        <v>#N/A</v>
      </c>
      <c r="D548" s="103" t="s">
        <v>901</v>
      </c>
      <c r="E548" s="103"/>
      <c r="F548" s="103"/>
      <c r="G548" s="103" t="s">
        <v>119</v>
      </c>
      <c r="H548" s="427">
        <v>0</v>
      </c>
      <c r="I548" s="103"/>
      <c r="J548" s="116" t="s">
        <v>2343</v>
      </c>
      <c r="K548" s="104"/>
      <c r="L548" s="415">
        <v>57.600900000000003</v>
      </c>
      <c r="M548" s="138" t="str">
        <f t="shared" si="146"/>
        <v/>
      </c>
      <c r="N548" s="139">
        <f t="shared" si="144"/>
        <v>0</v>
      </c>
      <c r="O548" s="140">
        <f t="shared" si="133"/>
        <v>424.48495422784811</v>
      </c>
      <c r="P548" s="337">
        <f t="shared" si="135"/>
        <v>24450.715399982859</v>
      </c>
      <c r="Q548" s="109">
        <v>1</v>
      </c>
      <c r="R548" s="143">
        <f t="shared" si="136"/>
        <v>24450.715399982859</v>
      </c>
      <c r="S548" s="111">
        <v>0.13</v>
      </c>
      <c r="T548" s="139">
        <f t="shared" si="137"/>
        <v>27629.308401980627</v>
      </c>
      <c r="U548" s="113"/>
      <c r="V548" s="147">
        <f t="shared" si="138"/>
        <v>27629.308401980627</v>
      </c>
      <c r="W548" s="413"/>
      <c r="X548" s="412"/>
      <c r="Y548" s="116" t="s">
        <v>115</v>
      </c>
      <c r="Z548" s="116"/>
      <c r="AA548" s="116"/>
      <c r="AB548" s="116"/>
      <c r="AC548" s="117"/>
      <c r="AD548" s="296"/>
      <c r="AE548" s="124" t="str">
        <f t="shared" si="141"/>
        <v/>
      </c>
      <c r="AF548" s="125">
        <f t="shared" ca="1" si="141"/>
        <v>16150.853740115352</v>
      </c>
      <c r="AG548" s="125" t="str">
        <f t="shared" si="141"/>
        <v/>
      </c>
      <c r="AH548" s="125" t="str">
        <f t="shared" si="141"/>
        <v/>
      </c>
      <c r="AI548" s="125" t="str">
        <f t="shared" si="139"/>
        <v/>
      </c>
      <c r="AJ548" s="126" t="str">
        <f t="shared" si="139"/>
        <v/>
      </c>
      <c r="AK548" s="342">
        <f t="shared" ca="1" si="140"/>
        <v>16150.853740115352</v>
      </c>
      <c r="AL548" s="290"/>
      <c r="AM548" s="124" t="str">
        <f t="shared" si="142"/>
        <v/>
      </c>
      <c r="AN548" s="125">
        <f t="shared" ca="1" si="142"/>
        <v>27629.308401980627</v>
      </c>
      <c r="AO548" s="125" t="str">
        <f t="shared" si="142"/>
        <v/>
      </c>
      <c r="AP548" s="125" t="str">
        <f t="shared" si="142"/>
        <v/>
      </c>
      <c r="AQ548" s="125" t="str">
        <f t="shared" si="142"/>
        <v/>
      </c>
      <c r="AR548" s="126" t="str">
        <f t="shared" si="145"/>
        <v/>
      </c>
      <c r="AS548" s="131">
        <f t="shared" ca="1" si="143"/>
        <v>27629.308401980627</v>
      </c>
      <c r="AT548" s="290"/>
    </row>
    <row r="549" spans="1:46" x14ac:dyDescent="0.35">
      <c r="A549" s="290"/>
      <c r="B549" s="102" t="s">
        <v>2177</v>
      </c>
      <c r="C549" s="444" t="e">
        <v>#N/A</v>
      </c>
      <c r="D549" s="103" t="s">
        <v>901</v>
      </c>
      <c r="E549" s="103"/>
      <c r="F549" s="103"/>
      <c r="G549" s="103" t="s">
        <v>119</v>
      </c>
      <c r="H549" s="427">
        <v>0</v>
      </c>
      <c r="I549" s="103"/>
      <c r="J549" s="116" t="s">
        <v>2343</v>
      </c>
      <c r="K549" s="104"/>
      <c r="L549" s="415">
        <v>7.8141699999999998</v>
      </c>
      <c r="M549" s="138" t="str">
        <f t="shared" si="146"/>
        <v/>
      </c>
      <c r="N549" s="139">
        <f t="shared" si="144"/>
        <v>0</v>
      </c>
      <c r="O549" s="140">
        <f t="shared" si="133"/>
        <v>424.48495422784811</v>
      </c>
      <c r="P549" s="337">
        <f t="shared" si="135"/>
        <v>3316.9975947786238</v>
      </c>
      <c r="Q549" s="109">
        <v>1</v>
      </c>
      <c r="R549" s="143">
        <f t="shared" si="136"/>
        <v>3316.9975947786238</v>
      </c>
      <c r="S549" s="111">
        <v>0.13</v>
      </c>
      <c r="T549" s="139">
        <f t="shared" si="137"/>
        <v>3748.2072820998446</v>
      </c>
      <c r="U549" s="113"/>
      <c r="V549" s="147">
        <f t="shared" si="138"/>
        <v>3748.2072820998446</v>
      </c>
      <c r="W549" s="413"/>
      <c r="X549" s="412"/>
      <c r="Y549" s="116" t="s">
        <v>115</v>
      </c>
      <c r="Z549" s="116"/>
      <c r="AA549" s="116"/>
      <c r="AB549" s="116"/>
      <c r="AC549" s="117"/>
      <c r="AD549" s="296"/>
      <c r="AE549" s="124" t="str">
        <f t="shared" si="141"/>
        <v/>
      </c>
      <c r="AF549" s="125">
        <f t="shared" ca="1" si="141"/>
        <v>16150.853740115352</v>
      </c>
      <c r="AG549" s="125" t="str">
        <f t="shared" si="141"/>
        <v/>
      </c>
      <c r="AH549" s="125" t="str">
        <f t="shared" si="141"/>
        <v/>
      </c>
      <c r="AI549" s="125" t="str">
        <f t="shared" si="139"/>
        <v/>
      </c>
      <c r="AJ549" s="126" t="str">
        <f t="shared" si="139"/>
        <v/>
      </c>
      <c r="AK549" s="342">
        <f t="shared" ca="1" si="140"/>
        <v>16150.853740115352</v>
      </c>
      <c r="AL549" s="290"/>
      <c r="AM549" s="124" t="str">
        <f t="shared" si="142"/>
        <v/>
      </c>
      <c r="AN549" s="125">
        <f t="shared" ca="1" si="142"/>
        <v>3748.2072820998446</v>
      </c>
      <c r="AO549" s="125" t="str">
        <f t="shared" si="142"/>
        <v/>
      </c>
      <c r="AP549" s="125" t="str">
        <f t="shared" si="142"/>
        <v/>
      </c>
      <c r="AQ549" s="125" t="str">
        <f t="shared" si="142"/>
        <v/>
      </c>
      <c r="AR549" s="126" t="str">
        <f t="shared" si="145"/>
        <v/>
      </c>
      <c r="AS549" s="131">
        <f t="shared" ca="1" si="143"/>
        <v>3748.2072820998446</v>
      </c>
      <c r="AT549" s="290"/>
    </row>
    <row r="550" spans="1:46" x14ac:dyDescent="0.35">
      <c r="A550" s="290"/>
      <c r="B550" s="102" t="s">
        <v>2178</v>
      </c>
      <c r="C550" s="444" t="e">
        <v>#N/A</v>
      </c>
      <c r="D550" s="103" t="s">
        <v>901</v>
      </c>
      <c r="E550" s="103"/>
      <c r="F550" s="103"/>
      <c r="G550" s="103" t="s">
        <v>119</v>
      </c>
      <c r="H550" s="427">
        <v>225</v>
      </c>
      <c r="I550" s="103"/>
      <c r="J550" s="116" t="s">
        <v>1110</v>
      </c>
      <c r="K550" s="104"/>
      <c r="L550" s="415">
        <v>66.977199999999996</v>
      </c>
      <c r="M550" s="138" t="str">
        <f t="shared" si="146"/>
        <v/>
      </c>
      <c r="N550" s="139">
        <f t="shared" si="144"/>
        <v>0</v>
      </c>
      <c r="O550" s="140">
        <f t="shared" si="133"/>
        <v>626.02776475949361</v>
      </c>
      <c r="P550" s="337">
        <f t="shared" si="135"/>
        <v>41929.586805849554</v>
      </c>
      <c r="Q550" s="109">
        <v>1</v>
      </c>
      <c r="R550" s="143">
        <f t="shared" si="136"/>
        <v>41929.586805849554</v>
      </c>
      <c r="S550" s="111">
        <v>0.13</v>
      </c>
      <c r="T550" s="139">
        <f t="shared" si="137"/>
        <v>47380.433090609993</v>
      </c>
      <c r="U550" s="113"/>
      <c r="V550" s="147">
        <f t="shared" si="138"/>
        <v>47380.433090609993</v>
      </c>
      <c r="W550" s="413"/>
      <c r="X550" s="412"/>
      <c r="Y550" s="116" t="s">
        <v>115</v>
      </c>
      <c r="Z550" s="116"/>
      <c r="AA550" s="116"/>
      <c r="AB550" s="116"/>
      <c r="AC550" s="117"/>
      <c r="AD550" s="296"/>
      <c r="AE550" s="124" t="str">
        <f t="shared" si="141"/>
        <v/>
      </c>
      <c r="AF550" s="125">
        <f t="shared" ca="1" si="141"/>
        <v>16150.853740115352</v>
      </c>
      <c r="AG550" s="125" t="str">
        <f t="shared" si="141"/>
        <v/>
      </c>
      <c r="AH550" s="125" t="str">
        <f t="shared" si="141"/>
        <v/>
      </c>
      <c r="AI550" s="125" t="str">
        <f t="shared" si="139"/>
        <v/>
      </c>
      <c r="AJ550" s="126" t="str">
        <f t="shared" si="139"/>
        <v/>
      </c>
      <c r="AK550" s="342">
        <f t="shared" ca="1" si="140"/>
        <v>16150.853740115352</v>
      </c>
      <c r="AL550" s="290"/>
      <c r="AM550" s="124" t="str">
        <f t="shared" si="142"/>
        <v/>
      </c>
      <c r="AN550" s="125">
        <f t="shared" ca="1" si="142"/>
        <v>47380.433090609993</v>
      </c>
      <c r="AO550" s="125" t="str">
        <f t="shared" si="142"/>
        <v/>
      </c>
      <c r="AP550" s="125" t="str">
        <f t="shared" si="142"/>
        <v/>
      </c>
      <c r="AQ550" s="125" t="str">
        <f t="shared" ref="AQ550:AR613" si="147">IF(AB550="","",IFERROR(AB550*$V550,$V550/$AK550*AI550))</f>
        <v/>
      </c>
      <c r="AR550" s="126" t="str">
        <f t="shared" si="145"/>
        <v/>
      </c>
      <c r="AS550" s="131">
        <f t="shared" ca="1" si="143"/>
        <v>47380.433090609993</v>
      </c>
      <c r="AT550" s="290"/>
    </row>
    <row r="551" spans="1:46" x14ac:dyDescent="0.35">
      <c r="A551" s="290"/>
      <c r="B551" s="102" t="s">
        <v>2179</v>
      </c>
      <c r="C551" s="444" t="e">
        <v>#N/A</v>
      </c>
      <c r="D551" s="103" t="s">
        <v>901</v>
      </c>
      <c r="E551" s="103"/>
      <c r="F551" s="103"/>
      <c r="G551" s="103" t="s">
        <v>119</v>
      </c>
      <c r="H551" s="427">
        <v>225</v>
      </c>
      <c r="I551" s="103"/>
      <c r="J551" s="116" t="s">
        <v>1110</v>
      </c>
      <c r="K551" s="104"/>
      <c r="L551" s="415">
        <v>72.528400000000005</v>
      </c>
      <c r="M551" s="138" t="str">
        <f t="shared" si="146"/>
        <v/>
      </c>
      <c r="N551" s="139">
        <f t="shared" si="144"/>
        <v>0</v>
      </c>
      <c r="O551" s="140">
        <f t="shared" si="133"/>
        <v>626.02776475949361</v>
      </c>
      <c r="P551" s="337">
        <f t="shared" si="135"/>
        <v>45404.792133582458</v>
      </c>
      <c r="Q551" s="109">
        <v>1</v>
      </c>
      <c r="R551" s="143">
        <f t="shared" si="136"/>
        <v>45404.792133582458</v>
      </c>
      <c r="S551" s="111">
        <v>0.13</v>
      </c>
      <c r="T551" s="139">
        <f t="shared" si="137"/>
        <v>51307.415110948175</v>
      </c>
      <c r="U551" s="113"/>
      <c r="V551" s="147">
        <f t="shared" si="138"/>
        <v>51307.415110948175</v>
      </c>
      <c r="W551" s="413"/>
      <c r="X551" s="412"/>
      <c r="Y551" s="116" t="s">
        <v>115</v>
      </c>
      <c r="Z551" s="116"/>
      <c r="AA551" s="116"/>
      <c r="AB551" s="116"/>
      <c r="AC551" s="117"/>
      <c r="AD551" s="296"/>
      <c r="AE551" s="124" t="str">
        <f t="shared" si="141"/>
        <v/>
      </c>
      <c r="AF551" s="125">
        <f t="shared" ca="1" si="141"/>
        <v>16150.853740115352</v>
      </c>
      <c r="AG551" s="125" t="str">
        <f t="shared" si="141"/>
        <v/>
      </c>
      <c r="AH551" s="125" t="str">
        <f t="shared" si="141"/>
        <v/>
      </c>
      <c r="AI551" s="125" t="str">
        <f t="shared" si="139"/>
        <v/>
      </c>
      <c r="AJ551" s="126" t="str">
        <f t="shared" si="139"/>
        <v/>
      </c>
      <c r="AK551" s="342">
        <f t="shared" ca="1" si="140"/>
        <v>16150.853740115352</v>
      </c>
      <c r="AL551" s="290"/>
      <c r="AM551" s="124" t="str">
        <f t="shared" si="142"/>
        <v/>
      </c>
      <c r="AN551" s="125">
        <f t="shared" ca="1" si="142"/>
        <v>51307.415110948175</v>
      </c>
      <c r="AO551" s="125" t="str">
        <f t="shared" si="142"/>
        <v/>
      </c>
      <c r="AP551" s="125" t="str">
        <f t="shared" si="142"/>
        <v/>
      </c>
      <c r="AQ551" s="125" t="str">
        <f t="shared" si="147"/>
        <v/>
      </c>
      <c r="AR551" s="126" t="str">
        <f t="shared" si="145"/>
        <v/>
      </c>
      <c r="AS551" s="131">
        <f t="shared" ca="1" si="143"/>
        <v>51307.415110948175</v>
      </c>
      <c r="AT551" s="290"/>
    </row>
    <row r="552" spans="1:46" x14ac:dyDescent="0.35">
      <c r="A552" s="290"/>
      <c r="B552" s="102" t="s">
        <v>2180</v>
      </c>
      <c r="C552" s="444" t="e">
        <v>#N/A</v>
      </c>
      <c r="D552" s="103" t="s">
        <v>901</v>
      </c>
      <c r="E552" s="103"/>
      <c r="F552" s="103"/>
      <c r="G552" s="103" t="s">
        <v>1035</v>
      </c>
      <c r="H552" s="427">
        <v>225</v>
      </c>
      <c r="I552" s="103"/>
      <c r="J552" s="116" t="s">
        <v>890</v>
      </c>
      <c r="K552" s="104"/>
      <c r="L552" s="415">
        <v>64.795100000000005</v>
      </c>
      <c r="M552" s="138" t="str">
        <f t="shared" si="146"/>
        <v/>
      </c>
      <c r="N552" s="139">
        <f t="shared" si="144"/>
        <v>0</v>
      </c>
      <c r="O552" s="140">
        <f t="shared" si="133"/>
        <v>626.02776475949361</v>
      </c>
      <c r="P552" s="337">
        <f t="shared" si="135"/>
        <v>40563.531620367867</v>
      </c>
      <c r="Q552" s="109">
        <v>1</v>
      </c>
      <c r="R552" s="143">
        <f t="shared" si="136"/>
        <v>40563.531620367867</v>
      </c>
      <c r="S552" s="111">
        <v>0.13</v>
      </c>
      <c r="T552" s="139">
        <f t="shared" si="137"/>
        <v>45836.790731015688</v>
      </c>
      <c r="U552" s="113"/>
      <c r="V552" s="147">
        <f t="shared" si="138"/>
        <v>45836.790731015688</v>
      </c>
      <c r="W552" s="413"/>
      <c r="X552" s="412"/>
      <c r="Y552" s="116" t="s">
        <v>115</v>
      </c>
      <c r="Z552" s="116"/>
      <c r="AA552" s="116"/>
      <c r="AB552" s="116"/>
      <c r="AC552" s="117"/>
      <c r="AD552" s="296"/>
      <c r="AE552" s="124" t="str">
        <f t="shared" si="141"/>
        <v/>
      </c>
      <c r="AF552" s="125">
        <f t="shared" ca="1" si="141"/>
        <v>16150.853740115352</v>
      </c>
      <c r="AG552" s="125" t="str">
        <f t="shared" si="141"/>
        <v/>
      </c>
      <c r="AH552" s="125" t="str">
        <f t="shared" si="141"/>
        <v/>
      </c>
      <c r="AI552" s="125" t="str">
        <f t="shared" si="139"/>
        <v/>
      </c>
      <c r="AJ552" s="126" t="str">
        <f t="shared" si="139"/>
        <v/>
      </c>
      <c r="AK552" s="342">
        <f t="shared" ca="1" si="140"/>
        <v>16150.853740115352</v>
      </c>
      <c r="AL552" s="290"/>
      <c r="AM552" s="124" t="str">
        <f t="shared" si="142"/>
        <v/>
      </c>
      <c r="AN552" s="125">
        <f t="shared" ca="1" si="142"/>
        <v>45836.790731015688</v>
      </c>
      <c r="AO552" s="125" t="str">
        <f t="shared" si="142"/>
        <v/>
      </c>
      <c r="AP552" s="125" t="str">
        <f t="shared" si="142"/>
        <v/>
      </c>
      <c r="AQ552" s="125" t="str">
        <f t="shared" si="147"/>
        <v/>
      </c>
      <c r="AR552" s="126" t="str">
        <f t="shared" si="145"/>
        <v/>
      </c>
      <c r="AS552" s="131">
        <f t="shared" ca="1" si="143"/>
        <v>45836.790731015688</v>
      </c>
      <c r="AT552" s="290"/>
    </row>
    <row r="553" spans="1:46" x14ac:dyDescent="0.35">
      <c r="A553" s="290"/>
      <c r="B553" s="102" t="s">
        <v>2181</v>
      </c>
      <c r="C553" s="444" t="e">
        <v>#N/A</v>
      </c>
      <c r="D553" s="103" t="s">
        <v>901</v>
      </c>
      <c r="E553" s="103"/>
      <c r="F553" s="103"/>
      <c r="G553" s="103" t="s">
        <v>119</v>
      </c>
      <c r="H553" s="427">
        <v>225</v>
      </c>
      <c r="I553" s="103"/>
      <c r="J553" s="116" t="s">
        <v>1110</v>
      </c>
      <c r="K553" s="104"/>
      <c r="L553" s="415">
        <v>35.963700000000003</v>
      </c>
      <c r="M553" s="138" t="str">
        <f t="shared" si="146"/>
        <v/>
      </c>
      <c r="N553" s="139">
        <f t="shared" si="144"/>
        <v>0</v>
      </c>
      <c r="O553" s="140">
        <f t="shared" si="133"/>
        <v>626.02776475949361</v>
      </c>
      <c r="P553" s="337">
        <f t="shared" si="135"/>
        <v>22514.274723481001</v>
      </c>
      <c r="Q553" s="109">
        <v>1</v>
      </c>
      <c r="R553" s="143">
        <f t="shared" si="136"/>
        <v>22514.274723481001</v>
      </c>
      <c r="S553" s="111">
        <v>0.13</v>
      </c>
      <c r="T553" s="139">
        <f t="shared" si="137"/>
        <v>25441.130437533528</v>
      </c>
      <c r="U553" s="113"/>
      <c r="V553" s="147">
        <f t="shared" si="138"/>
        <v>25441.130437533528</v>
      </c>
      <c r="W553" s="413"/>
      <c r="X553" s="412"/>
      <c r="Y553" s="116" t="s">
        <v>115</v>
      </c>
      <c r="Z553" s="116"/>
      <c r="AA553" s="116"/>
      <c r="AB553" s="116"/>
      <c r="AC553" s="117"/>
      <c r="AD553" s="296"/>
      <c r="AE553" s="124" t="str">
        <f t="shared" si="141"/>
        <v/>
      </c>
      <c r="AF553" s="125">
        <f t="shared" ca="1" si="141"/>
        <v>16150.853740115352</v>
      </c>
      <c r="AG553" s="125" t="str">
        <f t="shared" si="141"/>
        <v/>
      </c>
      <c r="AH553" s="125" t="str">
        <f t="shared" si="141"/>
        <v/>
      </c>
      <c r="AI553" s="125" t="str">
        <f t="shared" si="139"/>
        <v/>
      </c>
      <c r="AJ553" s="126" t="str">
        <f t="shared" si="139"/>
        <v/>
      </c>
      <c r="AK553" s="342">
        <f t="shared" ca="1" si="140"/>
        <v>16150.853740115352</v>
      </c>
      <c r="AL553" s="290"/>
      <c r="AM553" s="124" t="str">
        <f t="shared" si="142"/>
        <v/>
      </c>
      <c r="AN553" s="125">
        <f t="shared" ca="1" si="142"/>
        <v>25441.130437533528</v>
      </c>
      <c r="AO553" s="125" t="str">
        <f t="shared" si="142"/>
        <v/>
      </c>
      <c r="AP553" s="125" t="str">
        <f t="shared" si="142"/>
        <v/>
      </c>
      <c r="AQ553" s="125" t="str">
        <f t="shared" si="147"/>
        <v/>
      </c>
      <c r="AR553" s="126" t="str">
        <f t="shared" si="145"/>
        <v/>
      </c>
      <c r="AS553" s="131">
        <f t="shared" ca="1" si="143"/>
        <v>25441.130437533528</v>
      </c>
      <c r="AT553" s="290"/>
    </row>
    <row r="554" spans="1:46" x14ac:dyDescent="0.35">
      <c r="A554" s="290"/>
      <c r="B554" s="102" t="s">
        <v>2182</v>
      </c>
      <c r="C554" s="444" t="e">
        <v>#N/A</v>
      </c>
      <c r="D554" s="103" t="s">
        <v>901</v>
      </c>
      <c r="E554" s="103"/>
      <c r="F554" s="103"/>
      <c r="G554" s="103" t="s">
        <v>2285</v>
      </c>
      <c r="H554" s="427">
        <v>600</v>
      </c>
      <c r="I554" s="103"/>
      <c r="J554" s="116" t="s">
        <v>2344</v>
      </c>
      <c r="K554" s="104"/>
      <c r="L554" s="415">
        <v>6.0098399999999996</v>
      </c>
      <c r="M554" s="138" t="str">
        <f t="shared" si="146"/>
        <v/>
      </c>
      <c r="N554" s="139">
        <f t="shared" si="144"/>
        <v>0</v>
      </c>
      <c r="O554" s="140">
        <f t="shared" si="133"/>
        <v>1329.1487115949365</v>
      </c>
      <c r="P554" s="337">
        <f t="shared" si="135"/>
        <v>7987.971092891712</v>
      </c>
      <c r="Q554" s="109">
        <v>1</v>
      </c>
      <c r="R554" s="143">
        <f t="shared" si="136"/>
        <v>7987.971092891712</v>
      </c>
      <c r="S554" s="111">
        <v>0.13</v>
      </c>
      <c r="T554" s="139">
        <f t="shared" si="137"/>
        <v>9026.4073349676346</v>
      </c>
      <c r="U554" s="113"/>
      <c r="V554" s="147">
        <f t="shared" si="138"/>
        <v>9026.4073349676346</v>
      </c>
      <c r="W554" s="413"/>
      <c r="X554" s="412"/>
      <c r="Y554" s="116" t="s">
        <v>115</v>
      </c>
      <c r="Z554" s="116"/>
      <c r="AA554" s="116"/>
      <c r="AB554" s="116"/>
      <c r="AC554" s="117"/>
      <c r="AD554" s="296"/>
      <c r="AE554" s="124" t="str">
        <f t="shared" si="141"/>
        <v/>
      </c>
      <c r="AF554" s="125">
        <f t="shared" ca="1" si="141"/>
        <v>16150.853740115352</v>
      </c>
      <c r="AG554" s="125" t="str">
        <f t="shared" si="141"/>
        <v/>
      </c>
      <c r="AH554" s="125" t="str">
        <f t="shared" si="141"/>
        <v/>
      </c>
      <c r="AI554" s="125" t="str">
        <f t="shared" si="139"/>
        <v/>
      </c>
      <c r="AJ554" s="126" t="str">
        <f t="shared" si="139"/>
        <v/>
      </c>
      <c r="AK554" s="342">
        <f t="shared" ca="1" si="140"/>
        <v>16150.853740115352</v>
      </c>
      <c r="AL554" s="290"/>
      <c r="AM554" s="124" t="str">
        <f t="shared" si="142"/>
        <v/>
      </c>
      <c r="AN554" s="125">
        <f t="shared" ca="1" si="142"/>
        <v>9026.4073349676346</v>
      </c>
      <c r="AO554" s="125" t="str">
        <f t="shared" si="142"/>
        <v/>
      </c>
      <c r="AP554" s="125" t="str">
        <f t="shared" si="142"/>
        <v/>
      </c>
      <c r="AQ554" s="125" t="str">
        <f t="shared" si="147"/>
        <v/>
      </c>
      <c r="AR554" s="126" t="str">
        <f t="shared" si="145"/>
        <v/>
      </c>
      <c r="AS554" s="131">
        <f t="shared" ca="1" si="143"/>
        <v>9026.4073349676346</v>
      </c>
      <c r="AT554" s="290"/>
    </row>
    <row r="555" spans="1:46" x14ac:dyDescent="0.35">
      <c r="A555" s="290"/>
      <c r="B555" s="102" t="s">
        <v>2183</v>
      </c>
      <c r="C555" s="444" t="e">
        <v>#N/A</v>
      </c>
      <c r="D555" s="103" t="s">
        <v>901</v>
      </c>
      <c r="E555" s="103"/>
      <c r="F555" s="103"/>
      <c r="G555" s="103" t="s">
        <v>2286</v>
      </c>
      <c r="H555" s="427">
        <v>600</v>
      </c>
      <c r="I555" s="103"/>
      <c r="J555" s="116" t="s">
        <v>2345</v>
      </c>
      <c r="K555" s="104"/>
      <c r="L555" s="415">
        <v>25.927399999999999</v>
      </c>
      <c r="M555" s="138" t="str">
        <f t="shared" si="146"/>
        <v/>
      </c>
      <c r="N555" s="139">
        <f t="shared" si="144"/>
        <v>0</v>
      </c>
      <c r="O555" s="140">
        <f t="shared" si="133"/>
        <v>1329.1487115949365</v>
      </c>
      <c r="P555" s="337">
        <f t="shared" si="135"/>
        <v>34461.370305006552</v>
      </c>
      <c r="Q555" s="109">
        <v>1</v>
      </c>
      <c r="R555" s="143">
        <f t="shared" si="136"/>
        <v>34461.370305006552</v>
      </c>
      <c r="S555" s="111">
        <v>0.13</v>
      </c>
      <c r="T555" s="139">
        <f t="shared" si="137"/>
        <v>38941.3484446574</v>
      </c>
      <c r="U555" s="113"/>
      <c r="V555" s="147">
        <f t="shared" si="138"/>
        <v>38941.3484446574</v>
      </c>
      <c r="W555" s="413"/>
      <c r="X555" s="412"/>
      <c r="Y555" s="116" t="s">
        <v>115</v>
      </c>
      <c r="Z555" s="116"/>
      <c r="AA555" s="116"/>
      <c r="AB555" s="116"/>
      <c r="AC555" s="117"/>
      <c r="AD555" s="296"/>
      <c r="AE555" s="124" t="str">
        <f t="shared" si="141"/>
        <v/>
      </c>
      <c r="AF555" s="125">
        <f t="shared" ca="1" si="141"/>
        <v>16150.853740115352</v>
      </c>
      <c r="AG555" s="125" t="str">
        <f t="shared" si="141"/>
        <v/>
      </c>
      <c r="AH555" s="125" t="str">
        <f t="shared" si="141"/>
        <v/>
      </c>
      <c r="AI555" s="125" t="str">
        <f t="shared" si="139"/>
        <v/>
      </c>
      <c r="AJ555" s="126" t="str">
        <f t="shared" si="139"/>
        <v/>
      </c>
      <c r="AK555" s="342">
        <f t="shared" ca="1" si="140"/>
        <v>16150.853740115352</v>
      </c>
      <c r="AL555" s="290"/>
      <c r="AM555" s="124" t="str">
        <f t="shared" si="142"/>
        <v/>
      </c>
      <c r="AN555" s="125">
        <f t="shared" ca="1" si="142"/>
        <v>38941.3484446574</v>
      </c>
      <c r="AO555" s="125" t="str">
        <f t="shared" si="142"/>
        <v/>
      </c>
      <c r="AP555" s="125" t="str">
        <f t="shared" si="142"/>
        <v/>
      </c>
      <c r="AQ555" s="125" t="str">
        <f t="shared" si="147"/>
        <v/>
      </c>
      <c r="AR555" s="126" t="str">
        <f t="shared" si="145"/>
        <v/>
      </c>
      <c r="AS555" s="131">
        <f t="shared" ca="1" si="143"/>
        <v>38941.3484446574</v>
      </c>
      <c r="AT555" s="290"/>
    </row>
    <row r="556" spans="1:46" x14ac:dyDescent="0.35">
      <c r="A556" s="290"/>
      <c r="B556" s="102" t="s">
        <v>2184</v>
      </c>
      <c r="C556" s="444" t="e">
        <v>#N/A</v>
      </c>
      <c r="D556" s="103" t="s">
        <v>901</v>
      </c>
      <c r="E556" s="103"/>
      <c r="F556" s="103"/>
      <c r="G556" s="103" t="s">
        <v>2286</v>
      </c>
      <c r="H556" s="427">
        <v>600</v>
      </c>
      <c r="I556" s="103"/>
      <c r="J556" s="116" t="s">
        <v>2345</v>
      </c>
      <c r="K556" s="104"/>
      <c r="L556" s="415">
        <v>86.593000000000004</v>
      </c>
      <c r="M556" s="138" t="str">
        <f t="shared" si="146"/>
        <v/>
      </c>
      <c r="N556" s="139">
        <f t="shared" si="144"/>
        <v>0</v>
      </c>
      <c r="O556" s="140">
        <f t="shared" si="133"/>
        <v>1329.1487115949365</v>
      </c>
      <c r="P556" s="337">
        <f t="shared" si="135"/>
        <v>115094.97438314033</v>
      </c>
      <c r="Q556" s="109">
        <v>1</v>
      </c>
      <c r="R556" s="143">
        <f t="shared" si="136"/>
        <v>115094.97438314033</v>
      </c>
      <c r="S556" s="111">
        <v>0.13</v>
      </c>
      <c r="T556" s="139">
        <f t="shared" si="137"/>
        <v>130057.32105294857</v>
      </c>
      <c r="U556" s="113"/>
      <c r="V556" s="147">
        <f t="shared" si="138"/>
        <v>130057.32105294857</v>
      </c>
      <c r="W556" s="413"/>
      <c r="X556" s="412"/>
      <c r="Y556" s="116" t="s">
        <v>115</v>
      </c>
      <c r="Z556" s="116"/>
      <c r="AA556" s="116"/>
      <c r="AB556" s="116"/>
      <c r="AC556" s="117"/>
      <c r="AD556" s="296"/>
      <c r="AE556" s="124" t="str">
        <f t="shared" si="141"/>
        <v/>
      </c>
      <c r="AF556" s="125">
        <f t="shared" ca="1" si="141"/>
        <v>16150.853740115352</v>
      </c>
      <c r="AG556" s="125" t="str">
        <f t="shared" si="141"/>
        <v/>
      </c>
      <c r="AH556" s="125" t="str">
        <f t="shared" si="141"/>
        <v/>
      </c>
      <c r="AI556" s="125" t="str">
        <f t="shared" si="139"/>
        <v/>
      </c>
      <c r="AJ556" s="126" t="str">
        <f t="shared" si="139"/>
        <v/>
      </c>
      <c r="AK556" s="342">
        <f t="shared" ca="1" si="140"/>
        <v>16150.853740115352</v>
      </c>
      <c r="AL556" s="290"/>
      <c r="AM556" s="124" t="str">
        <f t="shared" si="142"/>
        <v/>
      </c>
      <c r="AN556" s="125">
        <f t="shared" ca="1" si="142"/>
        <v>130057.32105294858</v>
      </c>
      <c r="AO556" s="125" t="str">
        <f t="shared" si="142"/>
        <v/>
      </c>
      <c r="AP556" s="125" t="str">
        <f t="shared" si="142"/>
        <v/>
      </c>
      <c r="AQ556" s="125" t="str">
        <f t="shared" si="147"/>
        <v/>
      </c>
      <c r="AR556" s="126" t="str">
        <f t="shared" si="145"/>
        <v/>
      </c>
      <c r="AS556" s="131">
        <f t="shared" ca="1" si="143"/>
        <v>130057.32105294858</v>
      </c>
      <c r="AT556" s="290"/>
    </row>
    <row r="557" spans="1:46" x14ac:dyDescent="0.35">
      <c r="A557" s="290"/>
      <c r="B557" s="102" t="s">
        <v>2185</v>
      </c>
      <c r="C557" s="444" t="e">
        <v>#N/A</v>
      </c>
      <c r="D557" s="103" t="s">
        <v>901</v>
      </c>
      <c r="E557" s="103"/>
      <c r="F557" s="103"/>
      <c r="G557" s="103" t="s">
        <v>2286</v>
      </c>
      <c r="H557" s="427">
        <v>450</v>
      </c>
      <c r="I557" s="103"/>
      <c r="J557" s="116" t="s">
        <v>2346</v>
      </c>
      <c r="K557" s="104"/>
      <c r="L557" s="415">
        <v>97.763499999999993</v>
      </c>
      <c r="M557" s="138" t="str">
        <f t="shared" si="146"/>
        <v/>
      </c>
      <c r="N557" s="139">
        <f t="shared" si="144"/>
        <v>0</v>
      </c>
      <c r="O557" s="140">
        <f t="shared" si="133"/>
        <v>1049.1370475696201</v>
      </c>
      <c r="P557" s="337">
        <f t="shared" si="135"/>
        <v>102567.30975007254</v>
      </c>
      <c r="Q557" s="109">
        <v>1</v>
      </c>
      <c r="R557" s="143">
        <f t="shared" si="136"/>
        <v>102567.30975007254</v>
      </c>
      <c r="S557" s="111">
        <v>0.13</v>
      </c>
      <c r="T557" s="139">
        <f t="shared" si="137"/>
        <v>115901.06001758196</v>
      </c>
      <c r="U557" s="113"/>
      <c r="V557" s="147">
        <f t="shared" si="138"/>
        <v>115901.06001758196</v>
      </c>
      <c r="W557" s="413"/>
      <c r="X557" s="412"/>
      <c r="Y557" s="116" t="s">
        <v>115</v>
      </c>
      <c r="Z557" s="116"/>
      <c r="AA557" s="116"/>
      <c r="AB557" s="116"/>
      <c r="AC557" s="117"/>
      <c r="AD557" s="296"/>
      <c r="AE557" s="124" t="str">
        <f t="shared" si="141"/>
        <v/>
      </c>
      <c r="AF557" s="125">
        <f t="shared" ca="1" si="141"/>
        <v>16150.853740115352</v>
      </c>
      <c r="AG557" s="125" t="str">
        <f t="shared" si="141"/>
        <v/>
      </c>
      <c r="AH557" s="125" t="str">
        <f t="shared" si="141"/>
        <v/>
      </c>
      <c r="AI557" s="125" t="str">
        <f t="shared" si="139"/>
        <v/>
      </c>
      <c r="AJ557" s="126" t="str">
        <f t="shared" si="139"/>
        <v/>
      </c>
      <c r="AK557" s="342">
        <f t="shared" ca="1" si="140"/>
        <v>16150.853740115352</v>
      </c>
      <c r="AL557" s="290"/>
      <c r="AM557" s="124" t="str">
        <f t="shared" si="142"/>
        <v/>
      </c>
      <c r="AN557" s="125">
        <f t="shared" ca="1" si="142"/>
        <v>115901.06001758196</v>
      </c>
      <c r="AO557" s="125" t="str">
        <f t="shared" si="142"/>
        <v/>
      </c>
      <c r="AP557" s="125" t="str">
        <f t="shared" si="142"/>
        <v/>
      </c>
      <c r="AQ557" s="125" t="str">
        <f t="shared" si="147"/>
        <v/>
      </c>
      <c r="AR557" s="126" t="str">
        <f t="shared" si="145"/>
        <v/>
      </c>
      <c r="AS557" s="131">
        <f t="shared" ca="1" si="143"/>
        <v>115901.06001758196</v>
      </c>
      <c r="AT557" s="290"/>
    </row>
    <row r="558" spans="1:46" x14ac:dyDescent="0.35">
      <c r="A558" s="290"/>
      <c r="B558" s="102" t="s">
        <v>2186</v>
      </c>
      <c r="C558" s="444" t="e">
        <v>#N/A</v>
      </c>
      <c r="D558" s="103" t="s">
        <v>901</v>
      </c>
      <c r="E558" s="103"/>
      <c r="F558" s="103"/>
      <c r="G558" s="103" t="s">
        <v>2286</v>
      </c>
      <c r="H558" s="427">
        <v>450</v>
      </c>
      <c r="I558" s="103"/>
      <c r="J558" s="116" t="s">
        <v>2346</v>
      </c>
      <c r="K558" s="104"/>
      <c r="L558" s="415">
        <v>118.848</v>
      </c>
      <c r="M558" s="138" t="str">
        <f t="shared" si="146"/>
        <v/>
      </c>
      <c r="N558" s="139">
        <f t="shared" si="144"/>
        <v>0</v>
      </c>
      <c r="O558" s="140">
        <f t="shared" si="133"/>
        <v>1049.1370475696201</v>
      </c>
      <c r="P558" s="337">
        <f t="shared" si="135"/>
        <v>124687.83982955421</v>
      </c>
      <c r="Q558" s="109">
        <v>1</v>
      </c>
      <c r="R558" s="143">
        <f t="shared" si="136"/>
        <v>124687.83982955421</v>
      </c>
      <c r="S558" s="111">
        <v>0.13</v>
      </c>
      <c r="T558" s="139">
        <f t="shared" si="137"/>
        <v>140897.25900739623</v>
      </c>
      <c r="U558" s="113"/>
      <c r="V558" s="147">
        <f t="shared" si="138"/>
        <v>140897.25900739623</v>
      </c>
      <c r="W558" s="413"/>
      <c r="X558" s="412"/>
      <c r="Y558" s="116" t="s">
        <v>115</v>
      </c>
      <c r="Z558" s="116"/>
      <c r="AA558" s="116"/>
      <c r="AB558" s="116"/>
      <c r="AC558" s="117"/>
      <c r="AD558" s="296"/>
      <c r="AE558" s="124" t="str">
        <f t="shared" si="141"/>
        <v/>
      </c>
      <c r="AF558" s="125">
        <f t="shared" ca="1" si="141"/>
        <v>16150.853740115352</v>
      </c>
      <c r="AG558" s="125" t="str">
        <f t="shared" si="141"/>
        <v/>
      </c>
      <c r="AH558" s="125" t="str">
        <f t="shared" si="141"/>
        <v/>
      </c>
      <c r="AI558" s="125" t="str">
        <f t="shared" si="139"/>
        <v/>
      </c>
      <c r="AJ558" s="126" t="str">
        <f t="shared" si="139"/>
        <v/>
      </c>
      <c r="AK558" s="342">
        <f t="shared" ca="1" si="140"/>
        <v>16150.853740115352</v>
      </c>
      <c r="AL558" s="290"/>
      <c r="AM558" s="124" t="str">
        <f t="shared" si="142"/>
        <v/>
      </c>
      <c r="AN558" s="125">
        <f t="shared" ca="1" si="142"/>
        <v>140897.25900739623</v>
      </c>
      <c r="AO558" s="125" t="str">
        <f t="shared" si="142"/>
        <v/>
      </c>
      <c r="AP558" s="125" t="str">
        <f t="shared" si="142"/>
        <v/>
      </c>
      <c r="AQ558" s="125" t="str">
        <f t="shared" si="147"/>
        <v/>
      </c>
      <c r="AR558" s="126" t="str">
        <f t="shared" si="145"/>
        <v/>
      </c>
      <c r="AS558" s="131">
        <f t="shared" ca="1" si="143"/>
        <v>140897.25900739623</v>
      </c>
      <c r="AT558" s="290"/>
    </row>
    <row r="559" spans="1:46" x14ac:dyDescent="0.35">
      <c r="A559" s="290"/>
      <c r="B559" s="102" t="s">
        <v>2187</v>
      </c>
      <c r="C559" s="444" t="e">
        <v>#N/A</v>
      </c>
      <c r="D559" s="103" t="s">
        <v>901</v>
      </c>
      <c r="E559" s="103"/>
      <c r="F559" s="103"/>
      <c r="G559" s="103" t="s">
        <v>2286</v>
      </c>
      <c r="H559" s="427">
        <v>450</v>
      </c>
      <c r="I559" s="103"/>
      <c r="J559" s="116" t="s">
        <v>2346</v>
      </c>
      <c r="K559" s="104"/>
      <c r="L559" s="415">
        <v>45.928199999999997</v>
      </c>
      <c r="M559" s="138" t="str">
        <f t="shared" si="146"/>
        <v/>
      </c>
      <c r="N559" s="139">
        <f t="shared" si="144"/>
        <v>0</v>
      </c>
      <c r="O559" s="140">
        <f t="shared" si="133"/>
        <v>1049.1370475696201</v>
      </c>
      <c r="P559" s="337">
        <f t="shared" si="135"/>
        <v>48184.976148187023</v>
      </c>
      <c r="Q559" s="109">
        <v>1</v>
      </c>
      <c r="R559" s="143">
        <f t="shared" si="136"/>
        <v>48184.976148187023</v>
      </c>
      <c r="S559" s="111">
        <v>0.13</v>
      </c>
      <c r="T559" s="139">
        <f t="shared" si="137"/>
        <v>54449.02304745133</v>
      </c>
      <c r="U559" s="113"/>
      <c r="V559" s="147">
        <f t="shared" si="138"/>
        <v>54449.02304745133</v>
      </c>
      <c r="W559" s="413"/>
      <c r="X559" s="412"/>
      <c r="Y559" s="116" t="s">
        <v>115</v>
      </c>
      <c r="Z559" s="116"/>
      <c r="AA559" s="116"/>
      <c r="AB559" s="116"/>
      <c r="AC559" s="117"/>
      <c r="AD559" s="296"/>
      <c r="AE559" s="124" t="str">
        <f t="shared" si="141"/>
        <v/>
      </c>
      <c r="AF559" s="125">
        <f t="shared" ca="1" si="141"/>
        <v>16150.853740115352</v>
      </c>
      <c r="AG559" s="125" t="str">
        <f t="shared" si="141"/>
        <v/>
      </c>
      <c r="AH559" s="125" t="str">
        <f t="shared" si="141"/>
        <v/>
      </c>
      <c r="AI559" s="125" t="str">
        <f t="shared" si="139"/>
        <v/>
      </c>
      <c r="AJ559" s="126" t="str">
        <f t="shared" si="139"/>
        <v/>
      </c>
      <c r="AK559" s="342">
        <f t="shared" ca="1" si="140"/>
        <v>16150.853740115352</v>
      </c>
      <c r="AL559" s="290"/>
      <c r="AM559" s="124" t="str">
        <f t="shared" si="142"/>
        <v/>
      </c>
      <c r="AN559" s="125">
        <f t="shared" ca="1" si="142"/>
        <v>54449.02304745133</v>
      </c>
      <c r="AO559" s="125" t="str">
        <f t="shared" si="142"/>
        <v/>
      </c>
      <c r="AP559" s="125" t="str">
        <f t="shared" si="142"/>
        <v/>
      </c>
      <c r="AQ559" s="125" t="str">
        <f t="shared" si="147"/>
        <v/>
      </c>
      <c r="AR559" s="126" t="str">
        <f t="shared" si="145"/>
        <v/>
      </c>
      <c r="AS559" s="131">
        <f t="shared" ca="1" si="143"/>
        <v>54449.02304745133</v>
      </c>
      <c r="AT559" s="290"/>
    </row>
    <row r="560" spans="1:46" x14ac:dyDescent="0.35">
      <c r="A560" s="290"/>
      <c r="B560" s="102" t="s">
        <v>2188</v>
      </c>
      <c r="C560" s="444" t="e">
        <v>#N/A</v>
      </c>
      <c r="D560" s="103" t="s">
        <v>901</v>
      </c>
      <c r="E560" s="103"/>
      <c r="F560" s="103"/>
      <c r="G560" s="103" t="s">
        <v>2286</v>
      </c>
      <c r="H560" s="427">
        <v>450</v>
      </c>
      <c r="I560" s="103"/>
      <c r="J560" s="116" t="s">
        <v>2346</v>
      </c>
      <c r="K560" s="104"/>
      <c r="L560" s="415">
        <v>40.202100000000002</v>
      </c>
      <c r="M560" s="138" t="str">
        <f t="shared" si="146"/>
        <v/>
      </c>
      <c r="N560" s="139">
        <f t="shared" si="144"/>
        <v>0</v>
      </c>
      <c r="O560" s="140">
        <f t="shared" si="133"/>
        <v>1049.1370475696201</v>
      </c>
      <c r="P560" s="337">
        <f t="shared" si="135"/>
        <v>42177.512500098623</v>
      </c>
      <c r="Q560" s="109">
        <v>1</v>
      </c>
      <c r="R560" s="143">
        <f t="shared" si="136"/>
        <v>42177.512500098623</v>
      </c>
      <c r="S560" s="111">
        <v>0.13</v>
      </c>
      <c r="T560" s="139">
        <f t="shared" si="137"/>
        <v>47660.589125111437</v>
      </c>
      <c r="U560" s="113"/>
      <c r="V560" s="147">
        <f t="shared" si="138"/>
        <v>47660.589125111437</v>
      </c>
      <c r="W560" s="413"/>
      <c r="X560" s="412"/>
      <c r="Y560" s="116" t="s">
        <v>115</v>
      </c>
      <c r="Z560" s="116"/>
      <c r="AA560" s="116"/>
      <c r="AB560" s="116"/>
      <c r="AC560" s="117"/>
      <c r="AD560" s="296"/>
      <c r="AE560" s="124" t="str">
        <f t="shared" si="141"/>
        <v/>
      </c>
      <c r="AF560" s="125">
        <f t="shared" ca="1" si="141"/>
        <v>16150.853740115352</v>
      </c>
      <c r="AG560" s="125" t="str">
        <f t="shared" si="141"/>
        <v/>
      </c>
      <c r="AH560" s="125" t="str">
        <f t="shared" si="141"/>
        <v/>
      </c>
      <c r="AI560" s="125" t="str">
        <f t="shared" si="139"/>
        <v/>
      </c>
      <c r="AJ560" s="126" t="str">
        <f t="shared" si="139"/>
        <v/>
      </c>
      <c r="AK560" s="342">
        <f t="shared" ca="1" si="140"/>
        <v>16150.853740115352</v>
      </c>
      <c r="AL560" s="290"/>
      <c r="AM560" s="124" t="str">
        <f t="shared" si="142"/>
        <v/>
      </c>
      <c r="AN560" s="125">
        <f t="shared" ca="1" si="142"/>
        <v>47660.589125111437</v>
      </c>
      <c r="AO560" s="125" t="str">
        <f t="shared" si="142"/>
        <v/>
      </c>
      <c r="AP560" s="125" t="str">
        <f t="shared" si="142"/>
        <v/>
      </c>
      <c r="AQ560" s="125" t="str">
        <f t="shared" si="147"/>
        <v/>
      </c>
      <c r="AR560" s="126" t="str">
        <f t="shared" si="145"/>
        <v/>
      </c>
      <c r="AS560" s="131">
        <f t="shared" ca="1" si="143"/>
        <v>47660.589125111437</v>
      </c>
      <c r="AT560" s="290"/>
    </row>
    <row r="561" spans="1:46" x14ac:dyDescent="0.35">
      <c r="A561" s="290"/>
      <c r="B561" s="102" t="s">
        <v>2189</v>
      </c>
      <c r="C561" s="444" t="e">
        <v>#N/A</v>
      </c>
      <c r="D561" s="103" t="s">
        <v>901</v>
      </c>
      <c r="E561" s="103"/>
      <c r="F561" s="103"/>
      <c r="G561" s="103" t="s">
        <v>2286</v>
      </c>
      <c r="H561" s="427">
        <v>450</v>
      </c>
      <c r="I561" s="103"/>
      <c r="J561" s="116" t="s">
        <v>2346</v>
      </c>
      <c r="K561" s="104"/>
      <c r="L561" s="415">
        <v>39.927599999999998</v>
      </c>
      <c r="M561" s="138" t="str">
        <f t="shared" si="146"/>
        <v/>
      </c>
      <c r="N561" s="139">
        <f t="shared" si="144"/>
        <v>0</v>
      </c>
      <c r="O561" s="140">
        <f t="shared" si="133"/>
        <v>1049.1370475696201</v>
      </c>
      <c r="P561" s="337">
        <f t="shared" si="135"/>
        <v>41889.524380540759</v>
      </c>
      <c r="Q561" s="109">
        <v>1</v>
      </c>
      <c r="R561" s="143">
        <f t="shared" si="136"/>
        <v>41889.524380540759</v>
      </c>
      <c r="S561" s="111">
        <v>0.13</v>
      </c>
      <c r="T561" s="139">
        <f t="shared" si="137"/>
        <v>47335.162550011053</v>
      </c>
      <c r="U561" s="113"/>
      <c r="V561" s="147">
        <f t="shared" si="138"/>
        <v>47335.162550011053</v>
      </c>
      <c r="W561" s="413"/>
      <c r="X561" s="412"/>
      <c r="Y561" s="116" t="s">
        <v>115</v>
      </c>
      <c r="Z561" s="116"/>
      <c r="AA561" s="116"/>
      <c r="AB561" s="116"/>
      <c r="AC561" s="117"/>
      <c r="AD561" s="296"/>
      <c r="AE561" s="124" t="str">
        <f t="shared" si="141"/>
        <v/>
      </c>
      <c r="AF561" s="125">
        <f t="shared" ca="1" si="141"/>
        <v>16150.853740115352</v>
      </c>
      <c r="AG561" s="125" t="str">
        <f t="shared" si="141"/>
        <v/>
      </c>
      <c r="AH561" s="125" t="str">
        <f t="shared" si="141"/>
        <v/>
      </c>
      <c r="AI561" s="125" t="str">
        <f t="shared" si="139"/>
        <v/>
      </c>
      <c r="AJ561" s="126" t="str">
        <f t="shared" si="139"/>
        <v/>
      </c>
      <c r="AK561" s="342">
        <f t="shared" ca="1" si="140"/>
        <v>16150.853740115352</v>
      </c>
      <c r="AL561" s="290"/>
      <c r="AM561" s="124" t="str">
        <f t="shared" si="142"/>
        <v/>
      </c>
      <c r="AN561" s="125">
        <f t="shared" ca="1" si="142"/>
        <v>47335.162550011053</v>
      </c>
      <c r="AO561" s="125" t="str">
        <f t="shared" si="142"/>
        <v/>
      </c>
      <c r="AP561" s="125" t="str">
        <f t="shared" si="142"/>
        <v/>
      </c>
      <c r="AQ561" s="125" t="str">
        <f t="shared" si="147"/>
        <v/>
      </c>
      <c r="AR561" s="126" t="str">
        <f t="shared" si="145"/>
        <v/>
      </c>
      <c r="AS561" s="131">
        <f t="shared" ca="1" si="143"/>
        <v>47335.162550011053</v>
      </c>
      <c r="AT561" s="290"/>
    </row>
    <row r="562" spans="1:46" x14ac:dyDescent="0.35">
      <c r="A562" s="290"/>
      <c r="B562" s="102" t="s">
        <v>2190</v>
      </c>
      <c r="C562" s="444" t="e">
        <v>#N/A</v>
      </c>
      <c r="D562" s="103" t="s">
        <v>901</v>
      </c>
      <c r="E562" s="103"/>
      <c r="F562" s="103"/>
      <c r="G562" s="103" t="s">
        <v>2286</v>
      </c>
      <c r="H562" s="427">
        <v>450</v>
      </c>
      <c r="I562" s="103"/>
      <c r="J562" s="116" t="s">
        <v>2346</v>
      </c>
      <c r="K562" s="104"/>
      <c r="L562" s="415">
        <v>50.293199999999999</v>
      </c>
      <c r="M562" s="138" t="str">
        <f t="shared" si="146"/>
        <v/>
      </c>
      <c r="N562" s="139">
        <f t="shared" si="144"/>
        <v>0</v>
      </c>
      <c r="O562" s="140">
        <f t="shared" ref="O562:O625" si="148">IFERROR(VLOOKUP(J562,UR_N2,3,FALSE),"")</f>
        <v>1049.1370475696201</v>
      </c>
      <c r="P562" s="337">
        <f t="shared" si="135"/>
        <v>52764.459360828419</v>
      </c>
      <c r="Q562" s="109">
        <v>1</v>
      </c>
      <c r="R562" s="143">
        <f t="shared" si="136"/>
        <v>52764.459360828419</v>
      </c>
      <c r="S562" s="111">
        <v>0.13</v>
      </c>
      <c r="T562" s="139">
        <f t="shared" si="137"/>
        <v>59623.839077736106</v>
      </c>
      <c r="U562" s="113"/>
      <c r="V562" s="147">
        <f t="shared" si="138"/>
        <v>59623.839077736106</v>
      </c>
      <c r="W562" s="413"/>
      <c r="X562" s="412"/>
      <c r="Y562" s="116" t="s">
        <v>115</v>
      </c>
      <c r="Z562" s="116"/>
      <c r="AA562" s="116"/>
      <c r="AB562" s="116"/>
      <c r="AC562" s="117"/>
      <c r="AD562" s="296"/>
      <c r="AE562" s="124" t="str">
        <f t="shared" si="141"/>
        <v/>
      </c>
      <c r="AF562" s="125">
        <f t="shared" ca="1" si="141"/>
        <v>16150.853740115352</v>
      </c>
      <c r="AG562" s="125" t="str">
        <f t="shared" si="141"/>
        <v/>
      </c>
      <c r="AH562" s="125" t="str">
        <f t="shared" si="141"/>
        <v/>
      </c>
      <c r="AI562" s="125" t="str">
        <f t="shared" si="139"/>
        <v/>
      </c>
      <c r="AJ562" s="126" t="str">
        <f t="shared" si="139"/>
        <v/>
      </c>
      <c r="AK562" s="342">
        <f t="shared" ca="1" si="140"/>
        <v>16150.853740115352</v>
      </c>
      <c r="AL562" s="290"/>
      <c r="AM562" s="124" t="str">
        <f t="shared" si="142"/>
        <v/>
      </c>
      <c r="AN562" s="125">
        <f t="shared" ca="1" si="142"/>
        <v>59623.839077736106</v>
      </c>
      <c r="AO562" s="125" t="str">
        <f t="shared" si="142"/>
        <v/>
      </c>
      <c r="AP562" s="125" t="str">
        <f t="shared" si="142"/>
        <v/>
      </c>
      <c r="AQ562" s="125" t="str">
        <f t="shared" si="147"/>
        <v/>
      </c>
      <c r="AR562" s="126" t="str">
        <f t="shared" si="145"/>
        <v/>
      </c>
      <c r="AS562" s="131">
        <f t="shared" ca="1" si="143"/>
        <v>59623.839077736106</v>
      </c>
      <c r="AT562" s="290"/>
    </row>
    <row r="563" spans="1:46" x14ac:dyDescent="0.35">
      <c r="A563" s="290"/>
      <c r="B563" s="102" t="s">
        <v>2191</v>
      </c>
      <c r="C563" s="444" t="e">
        <v>#N/A</v>
      </c>
      <c r="D563" s="103" t="s">
        <v>901</v>
      </c>
      <c r="E563" s="103"/>
      <c r="F563" s="103"/>
      <c r="G563" s="103" t="s">
        <v>2286</v>
      </c>
      <c r="H563" s="427">
        <v>450</v>
      </c>
      <c r="I563" s="103"/>
      <c r="J563" s="116" t="s">
        <v>2346</v>
      </c>
      <c r="K563" s="104"/>
      <c r="L563" s="415">
        <v>47.165799999999997</v>
      </c>
      <c r="M563" s="138" t="str">
        <f t="shared" ref="M563:M593" si="149">IFERROR(VLOOKUP(I563,UR_N2,3,FALSE),"")</f>
        <v/>
      </c>
      <c r="N563" s="139">
        <f t="shared" si="144"/>
        <v>0</v>
      </c>
      <c r="O563" s="140">
        <f t="shared" si="148"/>
        <v>1049.1370475696201</v>
      </c>
      <c r="P563" s="337">
        <f t="shared" ref="P563:P626" si="150">O563*L563</f>
        <v>49483.388158259186</v>
      </c>
      <c r="Q563" s="109">
        <v>1</v>
      </c>
      <c r="R563" s="143">
        <f t="shared" ref="R563:R626" si="151">P563*Q563</f>
        <v>49483.388158259186</v>
      </c>
      <c r="S563" s="111">
        <v>0.13</v>
      </c>
      <c r="T563" s="139">
        <f t="shared" ref="T563:T626" si="152">R563*(1+S563)</f>
        <v>55916.228618832873</v>
      </c>
      <c r="U563" s="113"/>
      <c r="V563" s="147">
        <f t="shared" ref="V563:V626" si="153">(T563*(1-U563))+N563</f>
        <v>55916.228618832873</v>
      </c>
      <c r="W563" s="413"/>
      <c r="X563" s="412"/>
      <c r="Y563" s="116" t="s">
        <v>115</v>
      </c>
      <c r="Z563" s="116"/>
      <c r="AA563" s="116"/>
      <c r="AB563" s="116"/>
      <c r="AC563" s="117"/>
      <c r="AD563" s="296"/>
      <c r="AE563" s="124" t="str">
        <f t="shared" si="141"/>
        <v/>
      </c>
      <c r="AF563" s="125">
        <f t="shared" ca="1" si="141"/>
        <v>16150.853740115352</v>
      </c>
      <c r="AG563" s="125" t="str">
        <f t="shared" si="141"/>
        <v/>
      </c>
      <c r="AH563" s="125" t="str">
        <f t="shared" si="141"/>
        <v/>
      </c>
      <c r="AI563" s="125" t="str">
        <f t="shared" si="139"/>
        <v/>
      </c>
      <c r="AJ563" s="126" t="str">
        <f t="shared" si="139"/>
        <v/>
      </c>
      <c r="AK563" s="342">
        <f t="shared" ca="1" si="140"/>
        <v>16150.853740115352</v>
      </c>
      <c r="AL563" s="290"/>
      <c r="AM563" s="124" t="str">
        <f t="shared" si="142"/>
        <v/>
      </c>
      <c r="AN563" s="125">
        <f t="shared" ca="1" si="142"/>
        <v>55916.228618832873</v>
      </c>
      <c r="AO563" s="125" t="str">
        <f t="shared" si="142"/>
        <v/>
      </c>
      <c r="AP563" s="125" t="str">
        <f t="shared" si="142"/>
        <v/>
      </c>
      <c r="AQ563" s="125" t="str">
        <f t="shared" si="147"/>
        <v/>
      </c>
      <c r="AR563" s="126" t="str">
        <f t="shared" si="145"/>
        <v/>
      </c>
      <c r="AS563" s="131">
        <f t="shared" ca="1" si="143"/>
        <v>55916.228618832873</v>
      </c>
      <c r="AT563" s="290"/>
    </row>
    <row r="564" spans="1:46" x14ac:dyDescent="0.35">
      <c r="A564" s="290"/>
      <c r="B564" s="102" t="s">
        <v>2192</v>
      </c>
      <c r="C564" s="444" t="e">
        <v>#N/A</v>
      </c>
      <c r="D564" s="103" t="s">
        <v>901</v>
      </c>
      <c r="E564" s="103"/>
      <c r="F564" s="103"/>
      <c r="G564" s="103" t="s">
        <v>2286</v>
      </c>
      <c r="H564" s="427">
        <v>450</v>
      </c>
      <c r="I564" s="103"/>
      <c r="J564" s="116" t="s">
        <v>2346</v>
      </c>
      <c r="K564" s="104"/>
      <c r="L564" s="415">
        <v>24.6066</v>
      </c>
      <c r="M564" s="138" t="str">
        <f t="shared" si="149"/>
        <v/>
      </c>
      <c r="N564" s="139">
        <f t="shared" si="144"/>
        <v>0</v>
      </c>
      <c r="O564" s="140">
        <f t="shared" si="148"/>
        <v>1049.1370475696201</v>
      </c>
      <c r="P564" s="337">
        <f t="shared" si="150"/>
        <v>25815.695674726616</v>
      </c>
      <c r="Q564" s="109">
        <v>1</v>
      </c>
      <c r="R564" s="143">
        <f t="shared" si="151"/>
        <v>25815.695674726616</v>
      </c>
      <c r="S564" s="111">
        <v>0.13</v>
      </c>
      <c r="T564" s="139">
        <f t="shared" si="152"/>
        <v>29171.736112441075</v>
      </c>
      <c r="U564" s="113"/>
      <c r="V564" s="147">
        <f t="shared" si="153"/>
        <v>29171.736112441075</v>
      </c>
      <c r="W564" s="413"/>
      <c r="X564" s="412"/>
      <c r="Y564" s="116" t="s">
        <v>115</v>
      </c>
      <c r="Z564" s="116"/>
      <c r="AA564" s="116"/>
      <c r="AB564" s="116"/>
      <c r="AC564" s="117"/>
      <c r="AD564" s="296"/>
      <c r="AE564" s="124" t="str">
        <f t="shared" si="141"/>
        <v/>
      </c>
      <c r="AF564" s="125">
        <f t="shared" ca="1" si="141"/>
        <v>16150.853740115352</v>
      </c>
      <c r="AG564" s="125" t="str">
        <f t="shared" si="141"/>
        <v/>
      </c>
      <c r="AH564" s="125" t="str">
        <f t="shared" si="141"/>
        <v/>
      </c>
      <c r="AI564" s="125" t="str">
        <f t="shared" si="139"/>
        <v/>
      </c>
      <c r="AJ564" s="126" t="str">
        <f t="shared" si="139"/>
        <v/>
      </c>
      <c r="AK564" s="342">
        <f t="shared" ca="1" si="140"/>
        <v>16150.853740115352</v>
      </c>
      <c r="AL564" s="290"/>
      <c r="AM564" s="124" t="str">
        <f t="shared" si="142"/>
        <v/>
      </c>
      <c r="AN564" s="125">
        <f t="shared" ca="1" si="142"/>
        <v>29171.736112441075</v>
      </c>
      <c r="AO564" s="125" t="str">
        <f t="shared" si="142"/>
        <v/>
      </c>
      <c r="AP564" s="125" t="str">
        <f t="shared" si="142"/>
        <v/>
      </c>
      <c r="AQ564" s="125" t="str">
        <f t="shared" si="147"/>
        <v/>
      </c>
      <c r="AR564" s="126" t="str">
        <f t="shared" si="145"/>
        <v/>
      </c>
      <c r="AS564" s="131">
        <f t="shared" ca="1" si="143"/>
        <v>29171.736112441075</v>
      </c>
      <c r="AT564" s="290"/>
    </row>
    <row r="565" spans="1:46" x14ac:dyDescent="0.35">
      <c r="A565" s="290"/>
      <c r="B565" s="102" t="s">
        <v>2193</v>
      </c>
      <c r="C565" s="444" t="e">
        <v>#N/A</v>
      </c>
      <c r="D565" s="103" t="s">
        <v>901</v>
      </c>
      <c r="E565" s="103"/>
      <c r="F565" s="103"/>
      <c r="G565" s="103" t="s">
        <v>2286</v>
      </c>
      <c r="H565" s="427">
        <v>450</v>
      </c>
      <c r="I565" s="103"/>
      <c r="J565" s="116" t="s">
        <v>2346</v>
      </c>
      <c r="K565" s="104"/>
      <c r="L565" s="415">
        <v>50.774799999999999</v>
      </c>
      <c r="M565" s="138" t="str">
        <f t="shared" si="149"/>
        <v/>
      </c>
      <c r="N565" s="139">
        <f t="shared" si="144"/>
        <v>0</v>
      </c>
      <c r="O565" s="140">
        <f t="shared" si="148"/>
        <v>1049.1370475696201</v>
      </c>
      <c r="P565" s="337">
        <f t="shared" si="150"/>
        <v>53269.723762937945</v>
      </c>
      <c r="Q565" s="109">
        <v>1</v>
      </c>
      <c r="R565" s="143">
        <f t="shared" si="151"/>
        <v>53269.723762937945</v>
      </c>
      <c r="S565" s="111">
        <v>0.13</v>
      </c>
      <c r="T565" s="139">
        <f t="shared" si="152"/>
        <v>60194.787852119873</v>
      </c>
      <c r="U565" s="113"/>
      <c r="V565" s="147">
        <f t="shared" si="153"/>
        <v>60194.787852119873</v>
      </c>
      <c r="W565" s="413"/>
      <c r="X565" s="412"/>
      <c r="Y565" s="116" t="s">
        <v>115</v>
      </c>
      <c r="Z565" s="116"/>
      <c r="AA565" s="116"/>
      <c r="AB565" s="116"/>
      <c r="AC565" s="117"/>
      <c r="AD565" s="296"/>
      <c r="AE565" s="124" t="str">
        <f t="shared" si="141"/>
        <v/>
      </c>
      <c r="AF565" s="125">
        <f t="shared" ca="1" si="141"/>
        <v>16150.853740115352</v>
      </c>
      <c r="AG565" s="125" t="str">
        <f t="shared" si="141"/>
        <v/>
      </c>
      <c r="AH565" s="125" t="str">
        <f t="shared" si="141"/>
        <v/>
      </c>
      <c r="AI565" s="125" t="str">
        <f t="shared" si="139"/>
        <v/>
      </c>
      <c r="AJ565" s="126" t="str">
        <f t="shared" si="139"/>
        <v/>
      </c>
      <c r="AK565" s="342">
        <f t="shared" ca="1" si="140"/>
        <v>16150.853740115352</v>
      </c>
      <c r="AL565" s="290"/>
      <c r="AM565" s="124" t="str">
        <f t="shared" si="142"/>
        <v/>
      </c>
      <c r="AN565" s="125">
        <f t="shared" ca="1" si="142"/>
        <v>60194.787852119873</v>
      </c>
      <c r="AO565" s="125" t="str">
        <f t="shared" si="142"/>
        <v/>
      </c>
      <c r="AP565" s="125" t="str">
        <f t="shared" si="142"/>
        <v/>
      </c>
      <c r="AQ565" s="125" t="str">
        <f t="shared" si="147"/>
        <v/>
      </c>
      <c r="AR565" s="126" t="str">
        <f t="shared" si="145"/>
        <v/>
      </c>
      <c r="AS565" s="131">
        <f t="shared" ca="1" si="143"/>
        <v>60194.787852119873</v>
      </c>
      <c r="AT565" s="290"/>
    </row>
    <row r="566" spans="1:46" x14ac:dyDescent="0.35">
      <c r="A566" s="290"/>
      <c r="B566" s="102" t="s">
        <v>2194</v>
      </c>
      <c r="C566" s="444" t="e">
        <v>#N/A</v>
      </c>
      <c r="D566" s="103" t="s">
        <v>901</v>
      </c>
      <c r="E566" s="103"/>
      <c r="F566" s="103"/>
      <c r="G566" s="103" t="s">
        <v>2286</v>
      </c>
      <c r="H566" s="427">
        <v>450</v>
      </c>
      <c r="I566" s="103"/>
      <c r="J566" s="116" t="s">
        <v>2346</v>
      </c>
      <c r="K566" s="104"/>
      <c r="L566" s="415">
        <v>24.979600000000001</v>
      </c>
      <c r="M566" s="138" t="str">
        <f t="shared" si="149"/>
        <v/>
      </c>
      <c r="N566" s="139">
        <f t="shared" si="144"/>
        <v>0</v>
      </c>
      <c r="O566" s="140">
        <f t="shared" si="148"/>
        <v>1049.1370475696201</v>
      </c>
      <c r="P566" s="337">
        <f t="shared" si="150"/>
        <v>26207.023793470085</v>
      </c>
      <c r="Q566" s="109">
        <v>1</v>
      </c>
      <c r="R566" s="143">
        <f t="shared" si="151"/>
        <v>26207.023793470085</v>
      </c>
      <c r="S566" s="111">
        <v>0.13</v>
      </c>
      <c r="T566" s="139">
        <f t="shared" si="152"/>
        <v>29613.936886621195</v>
      </c>
      <c r="U566" s="113"/>
      <c r="V566" s="147">
        <f t="shared" si="153"/>
        <v>29613.936886621195</v>
      </c>
      <c r="W566" s="413"/>
      <c r="X566" s="412"/>
      <c r="Y566" s="116" t="s">
        <v>115</v>
      </c>
      <c r="Z566" s="116"/>
      <c r="AA566" s="116"/>
      <c r="AB566" s="116"/>
      <c r="AC566" s="117"/>
      <c r="AD566" s="296"/>
      <c r="AE566" s="124" t="str">
        <f t="shared" si="141"/>
        <v/>
      </c>
      <c r="AF566" s="125">
        <f t="shared" ca="1" si="141"/>
        <v>16150.853740115352</v>
      </c>
      <c r="AG566" s="125" t="str">
        <f t="shared" si="141"/>
        <v/>
      </c>
      <c r="AH566" s="125" t="str">
        <f t="shared" si="141"/>
        <v/>
      </c>
      <c r="AI566" s="125" t="str">
        <f t="shared" si="139"/>
        <v/>
      </c>
      <c r="AJ566" s="126" t="str">
        <f t="shared" si="139"/>
        <v/>
      </c>
      <c r="AK566" s="342">
        <f t="shared" ca="1" si="140"/>
        <v>16150.853740115352</v>
      </c>
      <c r="AL566" s="290"/>
      <c r="AM566" s="124" t="str">
        <f t="shared" si="142"/>
        <v/>
      </c>
      <c r="AN566" s="125">
        <f t="shared" ca="1" si="142"/>
        <v>29613.936886621195</v>
      </c>
      <c r="AO566" s="125" t="str">
        <f t="shared" si="142"/>
        <v/>
      </c>
      <c r="AP566" s="125" t="str">
        <f t="shared" si="142"/>
        <v/>
      </c>
      <c r="AQ566" s="125" t="str">
        <f t="shared" si="147"/>
        <v/>
      </c>
      <c r="AR566" s="126" t="str">
        <f t="shared" si="145"/>
        <v/>
      </c>
      <c r="AS566" s="131">
        <f t="shared" ca="1" si="143"/>
        <v>29613.936886621195</v>
      </c>
      <c r="AT566" s="290"/>
    </row>
    <row r="567" spans="1:46" x14ac:dyDescent="0.35">
      <c r="A567" s="290"/>
      <c r="B567" s="102" t="s">
        <v>2195</v>
      </c>
      <c r="C567" s="444" t="e">
        <v>#N/A</v>
      </c>
      <c r="D567" s="103" t="s">
        <v>901</v>
      </c>
      <c r="E567" s="103"/>
      <c r="F567" s="103"/>
      <c r="G567" s="103" t="s">
        <v>2286</v>
      </c>
      <c r="H567" s="427">
        <v>450</v>
      </c>
      <c r="I567" s="103"/>
      <c r="J567" s="116" t="s">
        <v>2346</v>
      </c>
      <c r="K567" s="104"/>
      <c r="L567" s="415">
        <v>24.647099999999998</v>
      </c>
      <c r="M567" s="138" t="str">
        <f t="shared" si="149"/>
        <v/>
      </c>
      <c r="N567" s="139">
        <f t="shared" si="144"/>
        <v>0</v>
      </c>
      <c r="O567" s="140">
        <f t="shared" si="148"/>
        <v>1049.1370475696201</v>
      </c>
      <c r="P567" s="337">
        <f t="shared" si="150"/>
        <v>25858.18572515318</v>
      </c>
      <c r="Q567" s="109">
        <v>1</v>
      </c>
      <c r="R567" s="143">
        <f t="shared" si="151"/>
        <v>25858.18572515318</v>
      </c>
      <c r="S567" s="111">
        <v>0.13</v>
      </c>
      <c r="T567" s="139">
        <f t="shared" si="152"/>
        <v>29219.749869423089</v>
      </c>
      <c r="U567" s="113"/>
      <c r="V567" s="147">
        <f t="shared" si="153"/>
        <v>29219.749869423089</v>
      </c>
      <c r="W567" s="413"/>
      <c r="X567" s="412"/>
      <c r="Y567" s="116" t="s">
        <v>115</v>
      </c>
      <c r="Z567" s="116"/>
      <c r="AA567" s="116"/>
      <c r="AB567" s="116"/>
      <c r="AC567" s="117"/>
      <c r="AD567" s="296"/>
      <c r="AE567" s="124" t="str">
        <f t="shared" si="141"/>
        <v/>
      </c>
      <c r="AF567" s="125">
        <f t="shared" ca="1" si="141"/>
        <v>16150.853740115352</v>
      </c>
      <c r="AG567" s="125" t="str">
        <f t="shared" si="141"/>
        <v/>
      </c>
      <c r="AH567" s="125" t="str">
        <f t="shared" si="141"/>
        <v/>
      </c>
      <c r="AI567" s="125" t="str">
        <f t="shared" ref="AI567:AJ630" si="154">IF(AB567="","",AI$8)</f>
        <v/>
      </c>
      <c r="AJ567" s="126" t="str">
        <f t="shared" si="154"/>
        <v/>
      </c>
      <c r="AK567" s="342">
        <f t="shared" ca="1" si="140"/>
        <v>16150.853740115352</v>
      </c>
      <c r="AL567" s="290"/>
      <c r="AM567" s="124" t="str">
        <f t="shared" si="142"/>
        <v/>
      </c>
      <c r="AN567" s="125">
        <f t="shared" ca="1" si="142"/>
        <v>29219.749869423089</v>
      </c>
      <c r="AO567" s="125" t="str">
        <f t="shared" si="142"/>
        <v/>
      </c>
      <c r="AP567" s="125" t="str">
        <f t="shared" si="142"/>
        <v/>
      </c>
      <c r="AQ567" s="125" t="str">
        <f t="shared" si="147"/>
        <v/>
      </c>
      <c r="AR567" s="126" t="str">
        <f t="shared" si="145"/>
        <v/>
      </c>
      <c r="AS567" s="131">
        <f t="shared" ca="1" si="143"/>
        <v>29219.749869423089</v>
      </c>
      <c r="AT567" s="290"/>
    </row>
    <row r="568" spans="1:46" x14ac:dyDescent="0.35">
      <c r="A568" s="290"/>
      <c r="B568" s="102" t="s">
        <v>2196</v>
      </c>
      <c r="C568" s="444" t="e">
        <v>#N/A</v>
      </c>
      <c r="D568" s="103" t="s">
        <v>901</v>
      </c>
      <c r="E568" s="103"/>
      <c r="F568" s="103"/>
      <c r="G568" s="103" t="s">
        <v>2286</v>
      </c>
      <c r="H568" s="427">
        <v>450</v>
      </c>
      <c r="I568" s="103"/>
      <c r="J568" s="116" t="s">
        <v>2346</v>
      </c>
      <c r="K568" s="104"/>
      <c r="L568" s="415">
        <v>25.439900000000002</v>
      </c>
      <c r="M568" s="138" t="str">
        <f t="shared" si="149"/>
        <v/>
      </c>
      <c r="N568" s="139">
        <f t="shared" si="144"/>
        <v>0</v>
      </c>
      <c r="O568" s="140">
        <f t="shared" si="148"/>
        <v>1049.1370475696201</v>
      </c>
      <c r="P568" s="337">
        <f t="shared" si="150"/>
        <v>26689.941576466379</v>
      </c>
      <c r="Q568" s="109">
        <v>1</v>
      </c>
      <c r="R568" s="143">
        <f t="shared" si="151"/>
        <v>26689.941576466379</v>
      </c>
      <c r="S568" s="111">
        <v>0.13</v>
      </c>
      <c r="T568" s="139">
        <f t="shared" si="152"/>
        <v>30159.633981407005</v>
      </c>
      <c r="U568" s="113"/>
      <c r="V568" s="147">
        <f t="shared" si="153"/>
        <v>30159.633981407005</v>
      </c>
      <c r="W568" s="413"/>
      <c r="X568" s="412"/>
      <c r="Y568" s="116" t="s">
        <v>115</v>
      </c>
      <c r="Z568" s="116"/>
      <c r="AA568" s="116"/>
      <c r="AB568" s="116"/>
      <c r="AC568" s="117"/>
      <c r="AD568" s="296"/>
      <c r="AE568" s="124" t="str">
        <f t="shared" si="141"/>
        <v/>
      </c>
      <c r="AF568" s="125">
        <f t="shared" ca="1" si="141"/>
        <v>16150.853740115352</v>
      </c>
      <c r="AG568" s="125" t="str">
        <f t="shared" si="141"/>
        <v/>
      </c>
      <c r="AH568" s="125" t="str">
        <f t="shared" ref="AH568:AH599" si="155">IF(AA568="","",AH$8)</f>
        <v/>
      </c>
      <c r="AI568" s="125" t="str">
        <f t="shared" si="154"/>
        <v/>
      </c>
      <c r="AJ568" s="126" t="str">
        <f t="shared" si="154"/>
        <v/>
      </c>
      <c r="AK568" s="342">
        <f t="shared" ref="AK568:AK631" ca="1" si="156">SUM(AE568:AJ568)</f>
        <v>16150.853740115352</v>
      </c>
      <c r="AL568" s="290"/>
      <c r="AM568" s="124" t="str">
        <f t="shared" si="142"/>
        <v/>
      </c>
      <c r="AN568" s="125">
        <f t="shared" ca="1" si="142"/>
        <v>30159.633981407005</v>
      </c>
      <c r="AO568" s="125" t="str">
        <f t="shared" si="142"/>
        <v/>
      </c>
      <c r="AP568" s="125" t="str">
        <f t="shared" si="142"/>
        <v/>
      </c>
      <c r="AQ568" s="125" t="str">
        <f t="shared" si="147"/>
        <v/>
      </c>
      <c r="AR568" s="126" t="str">
        <f t="shared" si="145"/>
        <v/>
      </c>
      <c r="AS568" s="131">
        <f t="shared" ca="1" si="143"/>
        <v>30159.633981407005</v>
      </c>
      <c r="AT568" s="290"/>
    </row>
    <row r="569" spans="1:46" x14ac:dyDescent="0.35">
      <c r="A569" s="290"/>
      <c r="B569" s="102" t="s">
        <v>2197</v>
      </c>
      <c r="C569" s="444" t="e">
        <v>#N/A</v>
      </c>
      <c r="D569" s="103" t="s">
        <v>901</v>
      </c>
      <c r="E569" s="103"/>
      <c r="F569" s="103"/>
      <c r="G569" s="103" t="s">
        <v>2286</v>
      </c>
      <c r="H569" s="427">
        <v>450</v>
      </c>
      <c r="I569" s="103"/>
      <c r="J569" s="116" t="s">
        <v>2346</v>
      </c>
      <c r="K569" s="104"/>
      <c r="L569" s="415">
        <v>25.052099999999999</v>
      </c>
      <c r="M569" s="138" t="str">
        <f t="shared" si="149"/>
        <v/>
      </c>
      <c r="N569" s="139">
        <f t="shared" si="144"/>
        <v>0</v>
      </c>
      <c r="O569" s="140">
        <f t="shared" si="148"/>
        <v>1049.1370475696201</v>
      </c>
      <c r="P569" s="337">
        <f t="shared" si="150"/>
        <v>26283.086229418881</v>
      </c>
      <c r="Q569" s="109">
        <v>1</v>
      </c>
      <c r="R569" s="143">
        <f t="shared" si="151"/>
        <v>26283.086229418881</v>
      </c>
      <c r="S569" s="111">
        <v>0.13</v>
      </c>
      <c r="T569" s="139">
        <f t="shared" si="152"/>
        <v>29699.887439243332</v>
      </c>
      <c r="U569" s="113"/>
      <c r="V569" s="147">
        <f t="shared" si="153"/>
        <v>29699.887439243332</v>
      </c>
      <c r="W569" s="413"/>
      <c r="X569" s="412"/>
      <c r="Y569" s="116" t="s">
        <v>115</v>
      </c>
      <c r="Z569" s="116"/>
      <c r="AA569" s="116"/>
      <c r="AB569" s="116"/>
      <c r="AC569" s="117"/>
      <c r="AD569" s="296"/>
      <c r="AE569" s="124" t="str">
        <f t="shared" ref="AE569:AJ632" si="157">IF(X569="","",AE$8)</f>
        <v/>
      </c>
      <c r="AF569" s="125">
        <f t="shared" ca="1" si="157"/>
        <v>16150.853740115352</v>
      </c>
      <c r="AG569" s="125" t="str">
        <f t="shared" si="157"/>
        <v/>
      </c>
      <c r="AH569" s="125" t="str">
        <f t="shared" si="155"/>
        <v/>
      </c>
      <c r="AI569" s="125" t="str">
        <f t="shared" si="154"/>
        <v/>
      </c>
      <c r="AJ569" s="126" t="str">
        <f t="shared" si="154"/>
        <v/>
      </c>
      <c r="AK569" s="342">
        <f t="shared" ca="1" si="156"/>
        <v>16150.853740115352</v>
      </c>
      <c r="AL569" s="290"/>
      <c r="AM569" s="124" t="str">
        <f t="shared" ref="AM569:AP632" si="158">IF(X569="","",IFERROR(X569*$V569,$V569/$AK569*AE569))</f>
        <v/>
      </c>
      <c r="AN569" s="125">
        <f t="shared" ca="1" si="158"/>
        <v>29699.887439243332</v>
      </c>
      <c r="AO569" s="125" t="str">
        <f t="shared" si="158"/>
        <v/>
      </c>
      <c r="AP569" s="125" t="str">
        <f t="shared" si="158"/>
        <v/>
      </c>
      <c r="AQ569" s="125" t="str">
        <f t="shared" si="147"/>
        <v/>
      </c>
      <c r="AR569" s="126" t="str">
        <f t="shared" si="145"/>
        <v/>
      </c>
      <c r="AS569" s="131">
        <f t="shared" ref="AS569:AS632" ca="1" si="159">SUM(AM569:AR569)</f>
        <v>29699.887439243332</v>
      </c>
      <c r="AT569" s="290"/>
    </row>
    <row r="570" spans="1:46" x14ac:dyDescent="0.35">
      <c r="A570" s="290"/>
      <c r="B570" s="102" t="s">
        <v>2198</v>
      </c>
      <c r="C570" s="444" t="e">
        <v>#N/A</v>
      </c>
      <c r="D570" s="103" t="s">
        <v>901</v>
      </c>
      <c r="E570" s="103"/>
      <c r="F570" s="103"/>
      <c r="G570" s="103" t="s">
        <v>2286</v>
      </c>
      <c r="H570" s="427">
        <v>450</v>
      </c>
      <c r="I570" s="103"/>
      <c r="J570" s="116" t="s">
        <v>2346</v>
      </c>
      <c r="K570" s="104"/>
      <c r="L570" s="415">
        <v>38.933</v>
      </c>
      <c r="M570" s="138" t="str">
        <f t="shared" si="149"/>
        <v/>
      </c>
      <c r="N570" s="139">
        <f t="shared" ref="N570:N633" si="160">IFERROR(M570*K570,0)</f>
        <v>0</v>
      </c>
      <c r="O570" s="140">
        <f t="shared" si="148"/>
        <v>1049.1370475696201</v>
      </c>
      <c r="P570" s="337">
        <f t="shared" si="150"/>
        <v>40846.052673028018</v>
      </c>
      <c r="Q570" s="109">
        <v>1</v>
      </c>
      <c r="R570" s="143">
        <f t="shared" si="151"/>
        <v>40846.052673028018</v>
      </c>
      <c r="S570" s="111">
        <v>0.13</v>
      </c>
      <c r="T570" s="139">
        <f t="shared" si="152"/>
        <v>46156.039520521656</v>
      </c>
      <c r="U570" s="113"/>
      <c r="V570" s="147">
        <f t="shared" si="153"/>
        <v>46156.039520521656</v>
      </c>
      <c r="W570" s="413"/>
      <c r="X570" s="412"/>
      <c r="Y570" s="116" t="s">
        <v>115</v>
      </c>
      <c r="Z570" s="116"/>
      <c r="AA570" s="116"/>
      <c r="AB570" s="116"/>
      <c r="AC570" s="117"/>
      <c r="AD570" s="296"/>
      <c r="AE570" s="124" t="str">
        <f t="shared" si="157"/>
        <v/>
      </c>
      <c r="AF570" s="125">
        <f t="shared" ca="1" si="157"/>
        <v>16150.853740115352</v>
      </c>
      <c r="AG570" s="125" t="str">
        <f t="shared" si="157"/>
        <v/>
      </c>
      <c r="AH570" s="125" t="str">
        <f t="shared" si="155"/>
        <v/>
      </c>
      <c r="AI570" s="125" t="str">
        <f t="shared" si="154"/>
        <v/>
      </c>
      <c r="AJ570" s="126" t="str">
        <f t="shared" si="154"/>
        <v/>
      </c>
      <c r="AK570" s="342">
        <f t="shared" ca="1" si="156"/>
        <v>16150.853740115352</v>
      </c>
      <c r="AL570" s="290"/>
      <c r="AM570" s="124" t="str">
        <f t="shared" si="158"/>
        <v/>
      </c>
      <c r="AN570" s="125">
        <f t="shared" ca="1" si="158"/>
        <v>46156.039520521656</v>
      </c>
      <c r="AO570" s="125" t="str">
        <f t="shared" si="158"/>
        <v/>
      </c>
      <c r="AP570" s="125" t="str">
        <f t="shared" si="158"/>
        <v/>
      </c>
      <c r="AQ570" s="125" t="str">
        <f t="shared" si="147"/>
        <v/>
      </c>
      <c r="AR570" s="126" t="str">
        <f t="shared" si="145"/>
        <v/>
      </c>
      <c r="AS570" s="131">
        <f t="shared" ca="1" si="159"/>
        <v>46156.039520521656</v>
      </c>
      <c r="AT570" s="290"/>
    </row>
    <row r="571" spans="1:46" x14ac:dyDescent="0.35">
      <c r="A571" s="290"/>
      <c r="B571" s="102" t="s">
        <v>2199</v>
      </c>
      <c r="C571" s="444" t="e">
        <v>#N/A</v>
      </c>
      <c r="D571" s="103" t="s">
        <v>901</v>
      </c>
      <c r="E571" s="103"/>
      <c r="F571" s="103"/>
      <c r="G571" s="103" t="s">
        <v>2286</v>
      </c>
      <c r="H571" s="427">
        <v>450</v>
      </c>
      <c r="I571" s="103"/>
      <c r="J571" s="116" t="s">
        <v>2346</v>
      </c>
      <c r="K571" s="104"/>
      <c r="L571" s="415">
        <v>53.028700000000001</v>
      </c>
      <c r="M571" s="138" t="str">
        <f t="shared" si="149"/>
        <v/>
      </c>
      <c r="N571" s="139">
        <f t="shared" si="160"/>
        <v>0</v>
      </c>
      <c r="O571" s="140">
        <f t="shared" si="148"/>
        <v>1049.1370475696201</v>
      </c>
      <c r="P571" s="337">
        <f t="shared" si="150"/>
        <v>55634.373754455111</v>
      </c>
      <c r="Q571" s="109">
        <v>1</v>
      </c>
      <c r="R571" s="143">
        <f t="shared" si="151"/>
        <v>55634.373754455111</v>
      </c>
      <c r="S571" s="111">
        <v>0.13</v>
      </c>
      <c r="T571" s="139">
        <f t="shared" si="152"/>
        <v>62866.84234253427</v>
      </c>
      <c r="U571" s="113"/>
      <c r="V571" s="147">
        <f t="shared" si="153"/>
        <v>62866.84234253427</v>
      </c>
      <c r="W571" s="413"/>
      <c r="X571" s="412"/>
      <c r="Y571" s="116" t="s">
        <v>115</v>
      </c>
      <c r="Z571" s="116"/>
      <c r="AA571" s="116"/>
      <c r="AB571" s="116"/>
      <c r="AC571" s="117"/>
      <c r="AD571" s="296"/>
      <c r="AE571" s="124" t="str">
        <f t="shared" si="157"/>
        <v/>
      </c>
      <c r="AF571" s="125">
        <f t="shared" ca="1" si="157"/>
        <v>16150.853740115352</v>
      </c>
      <c r="AG571" s="125" t="str">
        <f t="shared" si="157"/>
        <v/>
      </c>
      <c r="AH571" s="125" t="str">
        <f t="shared" si="155"/>
        <v/>
      </c>
      <c r="AI571" s="125" t="str">
        <f t="shared" si="154"/>
        <v/>
      </c>
      <c r="AJ571" s="126" t="str">
        <f t="shared" si="154"/>
        <v/>
      </c>
      <c r="AK571" s="342">
        <f t="shared" ca="1" si="156"/>
        <v>16150.853740115352</v>
      </c>
      <c r="AL571" s="290"/>
      <c r="AM571" s="124" t="str">
        <f t="shared" si="158"/>
        <v/>
      </c>
      <c r="AN571" s="125">
        <f t="shared" ca="1" si="158"/>
        <v>62866.84234253427</v>
      </c>
      <c r="AO571" s="125" t="str">
        <f t="shared" si="158"/>
        <v/>
      </c>
      <c r="AP571" s="125" t="str">
        <f t="shared" si="158"/>
        <v/>
      </c>
      <c r="AQ571" s="125" t="str">
        <f t="shared" si="147"/>
        <v/>
      </c>
      <c r="AR571" s="126" t="str">
        <f t="shared" si="145"/>
        <v/>
      </c>
      <c r="AS571" s="131">
        <f t="shared" ca="1" si="159"/>
        <v>62866.84234253427</v>
      </c>
      <c r="AT571" s="290"/>
    </row>
    <row r="572" spans="1:46" x14ac:dyDescent="0.35">
      <c r="A572" s="290"/>
      <c r="B572" s="102" t="s">
        <v>2200</v>
      </c>
      <c r="C572" s="444" t="e">
        <v>#N/A</v>
      </c>
      <c r="D572" s="103" t="s">
        <v>901</v>
      </c>
      <c r="E572" s="103"/>
      <c r="F572" s="103"/>
      <c r="G572" s="103" t="s">
        <v>2286</v>
      </c>
      <c r="H572" s="427">
        <v>450</v>
      </c>
      <c r="I572" s="103"/>
      <c r="J572" s="116" t="s">
        <v>2346</v>
      </c>
      <c r="K572" s="104"/>
      <c r="L572" s="415">
        <v>5.0465299999999997</v>
      </c>
      <c r="M572" s="138" t="str">
        <f t="shared" si="149"/>
        <v/>
      </c>
      <c r="N572" s="139">
        <f t="shared" si="160"/>
        <v>0</v>
      </c>
      <c r="O572" s="140">
        <f t="shared" si="148"/>
        <v>1049.1370475696201</v>
      </c>
      <c r="P572" s="337">
        <f t="shared" si="150"/>
        <v>5294.501584671515</v>
      </c>
      <c r="Q572" s="109">
        <v>1</v>
      </c>
      <c r="R572" s="143">
        <f t="shared" si="151"/>
        <v>5294.501584671515</v>
      </c>
      <c r="S572" s="111">
        <v>0.13</v>
      </c>
      <c r="T572" s="139">
        <f t="shared" si="152"/>
        <v>5982.7867906788115</v>
      </c>
      <c r="U572" s="113"/>
      <c r="V572" s="147">
        <f t="shared" si="153"/>
        <v>5982.7867906788115</v>
      </c>
      <c r="W572" s="413"/>
      <c r="X572" s="412"/>
      <c r="Y572" s="116" t="s">
        <v>115</v>
      </c>
      <c r="Z572" s="116"/>
      <c r="AA572" s="116"/>
      <c r="AB572" s="116"/>
      <c r="AC572" s="117"/>
      <c r="AD572" s="296"/>
      <c r="AE572" s="124" t="str">
        <f t="shared" si="157"/>
        <v/>
      </c>
      <c r="AF572" s="125">
        <f t="shared" ca="1" si="157"/>
        <v>16150.853740115352</v>
      </c>
      <c r="AG572" s="125" t="str">
        <f t="shared" si="157"/>
        <v/>
      </c>
      <c r="AH572" s="125" t="str">
        <f t="shared" si="155"/>
        <v/>
      </c>
      <c r="AI572" s="125" t="str">
        <f t="shared" si="154"/>
        <v/>
      </c>
      <c r="AJ572" s="126" t="str">
        <f t="shared" si="154"/>
        <v/>
      </c>
      <c r="AK572" s="342">
        <f t="shared" ca="1" si="156"/>
        <v>16150.853740115352</v>
      </c>
      <c r="AL572" s="290"/>
      <c r="AM572" s="124" t="str">
        <f t="shared" si="158"/>
        <v/>
      </c>
      <c r="AN572" s="125">
        <f t="shared" ca="1" si="158"/>
        <v>5982.7867906788115</v>
      </c>
      <c r="AO572" s="125" t="str">
        <f t="shared" si="158"/>
        <v/>
      </c>
      <c r="AP572" s="125" t="str">
        <f t="shared" si="158"/>
        <v/>
      </c>
      <c r="AQ572" s="125" t="str">
        <f t="shared" si="147"/>
        <v/>
      </c>
      <c r="AR572" s="126" t="str">
        <f t="shared" si="145"/>
        <v/>
      </c>
      <c r="AS572" s="131">
        <f t="shared" ca="1" si="159"/>
        <v>5982.7867906788115</v>
      </c>
      <c r="AT572" s="290"/>
    </row>
    <row r="573" spans="1:46" x14ac:dyDescent="0.35">
      <c r="A573" s="290"/>
      <c r="B573" s="102" t="s">
        <v>2201</v>
      </c>
      <c r="C573" s="444" t="e">
        <v>#N/A</v>
      </c>
      <c r="D573" s="103" t="s">
        <v>901</v>
      </c>
      <c r="E573" s="103"/>
      <c r="F573" s="103"/>
      <c r="G573" s="103" t="s">
        <v>2286</v>
      </c>
      <c r="H573" s="427">
        <v>525</v>
      </c>
      <c r="I573" s="103"/>
      <c r="J573" s="116" t="s">
        <v>2347</v>
      </c>
      <c r="K573" s="104"/>
      <c r="L573" s="415">
        <v>2.5577999999999999</v>
      </c>
      <c r="M573" s="138" t="str">
        <f t="shared" si="149"/>
        <v/>
      </c>
      <c r="N573" s="139">
        <f t="shared" si="160"/>
        <v>0</v>
      </c>
      <c r="O573" s="140">
        <f t="shared" si="148"/>
        <v>1049.1370475696201</v>
      </c>
      <c r="P573" s="337">
        <f t="shared" si="150"/>
        <v>2683.4827402735741</v>
      </c>
      <c r="Q573" s="109">
        <v>1</v>
      </c>
      <c r="R573" s="143">
        <f t="shared" si="151"/>
        <v>2683.4827402735741</v>
      </c>
      <c r="S573" s="111">
        <v>0.13</v>
      </c>
      <c r="T573" s="139">
        <f t="shared" si="152"/>
        <v>3032.3354965091385</v>
      </c>
      <c r="U573" s="113"/>
      <c r="V573" s="147">
        <f t="shared" si="153"/>
        <v>3032.3354965091385</v>
      </c>
      <c r="W573" s="413"/>
      <c r="X573" s="412"/>
      <c r="Y573" s="116" t="s">
        <v>115</v>
      </c>
      <c r="Z573" s="116"/>
      <c r="AA573" s="116"/>
      <c r="AB573" s="116"/>
      <c r="AC573" s="117"/>
      <c r="AD573" s="296"/>
      <c r="AE573" s="124" t="str">
        <f t="shared" si="157"/>
        <v/>
      </c>
      <c r="AF573" s="125">
        <f t="shared" ca="1" si="157"/>
        <v>16150.853740115352</v>
      </c>
      <c r="AG573" s="125" t="str">
        <f t="shared" si="157"/>
        <v/>
      </c>
      <c r="AH573" s="125" t="str">
        <f t="shared" si="155"/>
        <v/>
      </c>
      <c r="AI573" s="125" t="str">
        <f t="shared" si="154"/>
        <v/>
      </c>
      <c r="AJ573" s="126" t="str">
        <f t="shared" si="154"/>
        <v/>
      </c>
      <c r="AK573" s="342">
        <f t="shared" ca="1" si="156"/>
        <v>16150.853740115352</v>
      </c>
      <c r="AL573" s="290"/>
      <c r="AM573" s="124" t="str">
        <f t="shared" si="158"/>
        <v/>
      </c>
      <c r="AN573" s="125">
        <f t="shared" ca="1" si="158"/>
        <v>3032.3354965091385</v>
      </c>
      <c r="AO573" s="125" t="str">
        <f t="shared" si="158"/>
        <v/>
      </c>
      <c r="AP573" s="125" t="str">
        <f t="shared" si="158"/>
        <v/>
      </c>
      <c r="AQ573" s="125" t="str">
        <f t="shared" si="147"/>
        <v/>
      </c>
      <c r="AR573" s="126" t="str">
        <f t="shared" si="145"/>
        <v/>
      </c>
      <c r="AS573" s="131">
        <f t="shared" ca="1" si="159"/>
        <v>3032.3354965091385</v>
      </c>
      <c r="AT573" s="290"/>
    </row>
    <row r="574" spans="1:46" x14ac:dyDescent="0.35">
      <c r="A574" s="290"/>
      <c r="B574" s="102" t="s">
        <v>2202</v>
      </c>
      <c r="C574" s="444" t="e">
        <v>#N/A</v>
      </c>
      <c r="D574" s="103" t="s">
        <v>901</v>
      </c>
      <c r="E574" s="103"/>
      <c r="F574" s="103"/>
      <c r="G574" s="103" t="s">
        <v>1066</v>
      </c>
      <c r="H574" s="427">
        <v>225</v>
      </c>
      <c r="I574" s="103"/>
      <c r="J574" s="116" t="s">
        <v>2348</v>
      </c>
      <c r="K574" s="104"/>
      <c r="L574" s="415">
        <v>9.4419699999999995</v>
      </c>
      <c r="M574" s="138" t="str">
        <f t="shared" si="149"/>
        <v/>
      </c>
      <c r="N574" s="139">
        <f t="shared" si="160"/>
        <v>0</v>
      </c>
      <c r="O574" s="140">
        <f t="shared" si="148"/>
        <v>626.02776475949361</v>
      </c>
      <c r="P574" s="337">
        <f t="shared" si="150"/>
        <v>5910.9353740261959</v>
      </c>
      <c r="Q574" s="109">
        <v>1</v>
      </c>
      <c r="R574" s="143">
        <f t="shared" si="151"/>
        <v>5910.9353740261959</v>
      </c>
      <c r="S574" s="111">
        <v>0.13</v>
      </c>
      <c r="T574" s="139">
        <f t="shared" si="152"/>
        <v>6679.3569726496007</v>
      </c>
      <c r="U574" s="113"/>
      <c r="V574" s="147">
        <f t="shared" si="153"/>
        <v>6679.3569726496007</v>
      </c>
      <c r="W574" s="413"/>
      <c r="X574" s="412"/>
      <c r="Y574" s="116" t="s">
        <v>115</v>
      </c>
      <c r="Z574" s="116"/>
      <c r="AA574" s="116"/>
      <c r="AB574" s="116"/>
      <c r="AC574" s="117"/>
      <c r="AD574" s="296"/>
      <c r="AE574" s="124" t="str">
        <f t="shared" si="157"/>
        <v/>
      </c>
      <c r="AF574" s="125">
        <f t="shared" ca="1" si="157"/>
        <v>16150.853740115352</v>
      </c>
      <c r="AG574" s="125" t="str">
        <f t="shared" si="157"/>
        <v/>
      </c>
      <c r="AH574" s="125" t="str">
        <f t="shared" si="155"/>
        <v/>
      </c>
      <c r="AI574" s="125" t="str">
        <f t="shared" si="154"/>
        <v/>
      </c>
      <c r="AJ574" s="126" t="str">
        <f t="shared" si="154"/>
        <v/>
      </c>
      <c r="AK574" s="342">
        <f t="shared" ca="1" si="156"/>
        <v>16150.853740115352</v>
      </c>
      <c r="AL574" s="290"/>
      <c r="AM574" s="124" t="str">
        <f t="shared" si="158"/>
        <v/>
      </c>
      <c r="AN574" s="125">
        <f t="shared" ca="1" si="158"/>
        <v>6679.3569726496007</v>
      </c>
      <c r="AO574" s="125" t="str">
        <f t="shared" si="158"/>
        <v/>
      </c>
      <c r="AP574" s="125" t="str">
        <f t="shared" si="158"/>
        <v/>
      </c>
      <c r="AQ574" s="125" t="str">
        <f t="shared" si="147"/>
        <v/>
      </c>
      <c r="AR574" s="126" t="str">
        <f t="shared" si="145"/>
        <v/>
      </c>
      <c r="AS574" s="131">
        <f t="shared" ca="1" si="159"/>
        <v>6679.3569726496007</v>
      </c>
      <c r="AT574" s="290"/>
    </row>
    <row r="575" spans="1:46" x14ac:dyDescent="0.35">
      <c r="A575" s="290"/>
      <c r="B575" s="102" t="s">
        <v>2203</v>
      </c>
      <c r="C575" s="444" t="e">
        <v>#N/A</v>
      </c>
      <c r="D575" s="103" t="s">
        <v>901</v>
      </c>
      <c r="E575" s="103"/>
      <c r="F575" s="103"/>
      <c r="G575" s="103" t="s">
        <v>1066</v>
      </c>
      <c r="H575" s="427">
        <v>225</v>
      </c>
      <c r="I575" s="103"/>
      <c r="J575" s="116" t="s">
        <v>2348</v>
      </c>
      <c r="K575" s="104"/>
      <c r="L575" s="415">
        <v>2.6684899999999998</v>
      </c>
      <c r="M575" s="138" t="str">
        <f t="shared" si="149"/>
        <v/>
      </c>
      <c r="N575" s="139">
        <f t="shared" si="160"/>
        <v>0</v>
      </c>
      <c r="O575" s="140">
        <f t="shared" si="148"/>
        <v>626.02776475949361</v>
      </c>
      <c r="P575" s="337">
        <f t="shared" si="150"/>
        <v>1670.5488299830611</v>
      </c>
      <c r="Q575" s="109">
        <v>1</v>
      </c>
      <c r="R575" s="143">
        <f t="shared" si="151"/>
        <v>1670.5488299830611</v>
      </c>
      <c r="S575" s="111">
        <v>0.13</v>
      </c>
      <c r="T575" s="139">
        <f t="shared" si="152"/>
        <v>1887.7201778808587</v>
      </c>
      <c r="U575" s="113"/>
      <c r="V575" s="147">
        <f t="shared" si="153"/>
        <v>1887.7201778808587</v>
      </c>
      <c r="W575" s="413"/>
      <c r="X575" s="412"/>
      <c r="Y575" s="116" t="s">
        <v>115</v>
      </c>
      <c r="Z575" s="116"/>
      <c r="AA575" s="116"/>
      <c r="AB575" s="116"/>
      <c r="AC575" s="117"/>
      <c r="AD575" s="296"/>
      <c r="AE575" s="124" t="str">
        <f t="shared" si="157"/>
        <v/>
      </c>
      <c r="AF575" s="125">
        <f t="shared" ca="1" si="157"/>
        <v>16150.853740115352</v>
      </c>
      <c r="AG575" s="125" t="str">
        <f t="shared" si="157"/>
        <v/>
      </c>
      <c r="AH575" s="125" t="str">
        <f t="shared" si="155"/>
        <v/>
      </c>
      <c r="AI575" s="125" t="str">
        <f t="shared" si="154"/>
        <v/>
      </c>
      <c r="AJ575" s="126" t="str">
        <f t="shared" si="154"/>
        <v/>
      </c>
      <c r="AK575" s="342">
        <f t="shared" ca="1" si="156"/>
        <v>16150.853740115352</v>
      </c>
      <c r="AL575" s="290"/>
      <c r="AM575" s="124" t="str">
        <f t="shared" si="158"/>
        <v/>
      </c>
      <c r="AN575" s="125">
        <f t="shared" ca="1" si="158"/>
        <v>1887.7201778808587</v>
      </c>
      <c r="AO575" s="125" t="str">
        <f t="shared" si="158"/>
        <v/>
      </c>
      <c r="AP575" s="125" t="str">
        <f t="shared" si="158"/>
        <v/>
      </c>
      <c r="AQ575" s="125" t="str">
        <f t="shared" si="147"/>
        <v/>
      </c>
      <c r="AR575" s="126" t="str">
        <f t="shared" si="145"/>
        <v/>
      </c>
      <c r="AS575" s="131">
        <f t="shared" ca="1" si="159"/>
        <v>1887.7201778808587</v>
      </c>
      <c r="AT575" s="290"/>
    </row>
    <row r="576" spans="1:46" x14ac:dyDescent="0.35">
      <c r="A576" s="290"/>
      <c r="B576" s="102" t="s">
        <v>2204</v>
      </c>
      <c r="C576" s="444" t="e">
        <v>#N/A</v>
      </c>
      <c r="D576" s="103" t="s">
        <v>901</v>
      </c>
      <c r="E576" s="103"/>
      <c r="F576" s="103"/>
      <c r="G576" s="103" t="s">
        <v>2285</v>
      </c>
      <c r="H576" s="427">
        <v>600</v>
      </c>
      <c r="I576" s="103"/>
      <c r="J576" s="116" t="s">
        <v>2344</v>
      </c>
      <c r="K576" s="104"/>
      <c r="L576" s="415">
        <v>3.4722200000000001</v>
      </c>
      <c r="M576" s="138" t="str">
        <f t="shared" si="149"/>
        <v/>
      </c>
      <c r="N576" s="139">
        <f t="shared" si="160"/>
        <v>0</v>
      </c>
      <c r="O576" s="140">
        <f t="shared" si="148"/>
        <v>1329.1487115949365</v>
      </c>
      <c r="P576" s="337">
        <f t="shared" si="150"/>
        <v>4615.0967393741703</v>
      </c>
      <c r="Q576" s="109">
        <v>1</v>
      </c>
      <c r="R576" s="143">
        <f t="shared" si="151"/>
        <v>4615.0967393741703</v>
      </c>
      <c r="S576" s="111">
        <v>0.13</v>
      </c>
      <c r="T576" s="139">
        <f t="shared" si="152"/>
        <v>5215.0593154928119</v>
      </c>
      <c r="U576" s="113"/>
      <c r="V576" s="147">
        <f t="shared" si="153"/>
        <v>5215.0593154928119</v>
      </c>
      <c r="W576" s="413"/>
      <c r="X576" s="412"/>
      <c r="Y576" s="116" t="s">
        <v>115</v>
      </c>
      <c r="Z576" s="116"/>
      <c r="AA576" s="116"/>
      <c r="AB576" s="116"/>
      <c r="AC576" s="117"/>
      <c r="AD576" s="296"/>
      <c r="AE576" s="124" t="str">
        <f t="shared" si="157"/>
        <v/>
      </c>
      <c r="AF576" s="125">
        <f t="shared" ca="1" si="157"/>
        <v>16150.853740115352</v>
      </c>
      <c r="AG576" s="125" t="str">
        <f t="shared" si="157"/>
        <v/>
      </c>
      <c r="AH576" s="125" t="str">
        <f t="shared" si="155"/>
        <v/>
      </c>
      <c r="AI576" s="125" t="str">
        <f t="shared" si="154"/>
        <v/>
      </c>
      <c r="AJ576" s="126" t="str">
        <f t="shared" si="154"/>
        <v/>
      </c>
      <c r="AK576" s="342">
        <f t="shared" ca="1" si="156"/>
        <v>16150.853740115352</v>
      </c>
      <c r="AL576" s="290"/>
      <c r="AM576" s="124" t="str">
        <f t="shared" si="158"/>
        <v/>
      </c>
      <c r="AN576" s="125">
        <f t="shared" ca="1" si="158"/>
        <v>5215.0593154928119</v>
      </c>
      <c r="AO576" s="125" t="str">
        <f t="shared" si="158"/>
        <v/>
      </c>
      <c r="AP576" s="125" t="str">
        <f t="shared" si="158"/>
        <v/>
      </c>
      <c r="AQ576" s="125" t="str">
        <f t="shared" si="147"/>
        <v/>
      </c>
      <c r="AR576" s="126" t="str">
        <f t="shared" si="145"/>
        <v/>
      </c>
      <c r="AS576" s="131">
        <f t="shared" ca="1" si="159"/>
        <v>5215.0593154928119</v>
      </c>
      <c r="AT576" s="290"/>
    </row>
    <row r="577" spans="1:46" x14ac:dyDescent="0.35">
      <c r="A577" s="290"/>
      <c r="B577" s="102" t="s">
        <v>2205</v>
      </c>
      <c r="C577" s="444" t="e">
        <v>#N/A</v>
      </c>
      <c r="D577" s="103" t="s">
        <v>901</v>
      </c>
      <c r="E577" s="103"/>
      <c r="F577" s="103"/>
      <c r="G577" s="103" t="s">
        <v>2285</v>
      </c>
      <c r="H577" s="427">
        <v>600</v>
      </c>
      <c r="I577" s="103"/>
      <c r="J577" s="116" t="s">
        <v>2344</v>
      </c>
      <c r="K577" s="104"/>
      <c r="L577" s="415">
        <v>7.0406500000000003</v>
      </c>
      <c r="M577" s="138" t="str">
        <f t="shared" si="149"/>
        <v/>
      </c>
      <c r="N577" s="139">
        <f t="shared" si="160"/>
        <v>0</v>
      </c>
      <c r="O577" s="140">
        <f t="shared" si="148"/>
        <v>1329.1487115949365</v>
      </c>
      <c r="P577" s="337">
        <f t="shared" si="150"/>
        <v>9358.0708762908889</v>
      </c>
      <c r="Q577" s="109">
        <v>1</v>
      </c>
      <c r="R577" s="143">
        <f t="shared" si="151"/>
        <v>9358.0708762908889</v>
      </c>
      <c r="S577" s="111">
        <v>0.13</v>
      </c>
      <c r="T577" s="139">
        <f t="shared" si="152"/>
        <v>10574.620090208704</v>
      </c>
      <c r="U577" s="113"/>
      <c r="V577" s="147">
        <f t="shared" si="153"/>
        <v>10574.620090208704</v>
      </c>
      <c r="W577" s="413"/>
      <c r="X577" s="412"/>
      <c r="Y577" s="116" t="s">
        <v>115</v>
      </c>
      <c r="Z577" s="116"/>
      <c r="AA577" s="116"/>
      <c r="AB577" s="116"/>
      <c r="AC577" s="117"/>
      <c r="AD577" s="296"/>
      <c r="AE577" s="124" t="str">
        <f t="shared" si="157"/>
        <v/>
      </c>
      <c r="AF577" s="125">
        <f t="shared" ca="1" si="157"/>
        <v>16150.853740115352</v>
      </c>
      <c r="AG577" s="125" t="str">
        <f t="shared" si="157"/>
        <v/>
      </c>
      <c r="AH577" s="125" t="str">
        <f t="shared" si="155"/>
        <v/>
      </c>
      <c r="AI577" s="125" t="str">
        <f t="shared" si="154"/>
        <v/>
      </c>
      <c r="AJ577" s="126" t="str">
        <f t="shared" si="154"/>
        <v/>
      </c>
      <c r="AK577" s="342">
        <f t="shared" ca="1" si="156"/>
        <v>16150.853740115352</v>
      </c>
      <c r="AL577" s="290"/>
      <c r="AM577" s="124" t="str">
        <f t="shared" si="158"/>
        <v/>
      </c>
      <c r="AN577" s="125">
        <f t="shared" ca="1" si="158"/>
        <v>10574.620090208704</v>
      </c>
      <c r="AO577" s="125" t="str">
        <f t="shared" si="158"/>
        <v/>
      </c>
      <c r="AP577" s="125" t="str">
        <f t="shared" si="158"/>
        <v/>
      </c>
      <c r="AQ577" s="125" t="str">
        <f t="shared" si="147"/>
        <v/>
      </c>
      <c r="AR577" s="126" t="str">
        <f t="shared" si="145"/>
        <v/>
      </c>
      <c r="AS577" s="131">
        <f t="shared" ca="1" si="159"/>
        <v>10574.620090208704</v>
      </c>
      <c r="AT577" s="290"/>
    </row>
    <row r="578" spans="1:46" x14ac:dyDescent="0.35">
      <c r="A578" s="290"/>
      <c r="B578" s="102" t="s">
        <v>2206</v>
      </c>
      <c r="C578" s="444" t="e">
        <v>#N/A</v>
      </c>
      <c r="D578" s="103" t="s">
        <v>901</v>
      </c>
      <c r="E578" s="103"/>
      <c r="F578" s="103"/>
      <c r="G578" s="103" t="s">
        <v>2286</v>
      </c>
      <c r="H578" s="427">
        <v>375</v>
      </c>
      <c r="I578" s="103"/>
      <c r="J578" s="116" t="s">
        <v>2349</v>
      </c>
      <c r="K578" s="104"/>
      <c r="L578" s="415">
        <v>43.564700000000002</v>
      </c>
      <c r="M578" s="138" t="str">
        <f t="shared" si="149"/>
        <v/>
      </c>
      <c r="N578" s="139">
        <f t="shared" si="160"/>
        <v>0</v>
      </c>
      <c r="O578" s="140">
        <f t="shared" si="148"/>
        <v>906.05332445569616</v>
      </c>
      <c r="P578" s="337">
        <f t="shared" si="150"/>
        <v>39471.941263915069</v>
      </c>
      <c r="Q578" s="109">
        <v>1</v>
      </c>
      <c r="R578" s="143">
        <f t="shared" si="151"/>
        <v>39471.941263915069</v>
      </c>
      <c r="S578" s="111">
        <v>0.13</v>
      </c>
      <c r="T578" s="139">
        <f t="shared" si="152"/>
        <v>44603.293628224026</v>
      </c>
      <c r="U578" s="113"/>
      <c r="V578" s="147">
        <f t="shared" si="153"/>
        <v>44603.293628224026</v>
      </c>
      <c r="W578" s="413"/>
      <c r="X578" s="412"/>
      <c r="Y578" s="116" t="s">
        <v>115</v>
      </c>
      <c r="Z578" s="116"/>
      <c r="AA578" s="116"/>
      <c r="AB578" s="116"/>
      <c r="AC578" s="117"/>
      <c r="AD578" s="296"/>
      <c r="AE578" s="124" t="str">
        <f t="shared" si="157"/>
        <v/>
      </c>
      <c r="AF578" s="125">
        <f t="shared" ca="1" si="157"/>
        <v>16150.853740115352</v>
      </c>
      <c r="AG578" s="125" t="str">
        <f t="shared" si="157"/>
        <v/>
      </c>
      <c r="AH578" s="125" t="str">
        <f t="shared" si="155"/>
        <v/>
      </c>
      <c r="AI578" s="125" t="str">
        <f t="shared" si="154"/>
        <v/>
      </c>
      <c r="AJ578" s="126" t="str">
        <f t="shared" si="154"/>
        <v/>
      </c>
      <c r="AK578" s="342">
        <f t="shared" ca="1" si="156"/>
        <v>16150.853740115352</v>
      </c>
      <c r="AL578" s="290"/>
      <c r="AM578" s="124" t="str">
        <f t="shared" si="158"/>
        <v/>
      </c>
      <c r="AN578" s="125">
        <f t="shared" ca="1" si="158"/>
        <v>44603.293628224026</v>
      </c>
      <c r="AO578" s="125" t="str">
        <f t="shared" si="158"/>
        <v/>
      </c>
      <c r="AP578" s="125" t="str">
        <f t="shared" si="158"/>
        <v/>
      </c>
      <c r="AQ578" s="125" t="str">
        <f t="shared" si="147"/>
        <v/>
      </c>
      <c r="AR578" s="126" t="str">
        <f t="shared" si="145"/>
        <v/>
      </c>
      <c r="AS578" s="131">
        <f t="shared" ca="1" si="159"/>
        <v>44603.293628224026</v>
      </c>
      <c r="AT578" s="290"/>
    </row>
    <row r="579" spans="1:46" x14ac:dyDescent="0.35">
      <c r="A579" s="290"/>
      <c r="B579" s="102" t="s">
        <v>2207</v>
      </c>
      <c r="C579" s="444" t="e">
        <v>#N/A</v>
      </c>
      <c r="D579" s="103" t="s">
        <v>901</v>
      </c>
      <c r="E579" s="103"/>
      <c r="F579" s="103"/>
      <c r="G579" s="103" t="s">
        <v>2286</v>
      </c>
      <c r="H579" s="427">
        <v>375</v>
      </c>
      <c r="I579" s="103"/>
      <c r="J579" s="116" t="s">
        <v>2349</v>
      </c>
      <c r="K579" s="104"/>
      <c r="L579" s="415">
        <v>58.453800000000001</v>
      </c>
      <c r="M579" s="138" t="str">
        <f t="shared" si="149"/>
        <v/>
      </c>
      <c r="N579" s="139">
        <f t="shared" si="160"/>
        <v>0</v>
      </c>
      <c r="O579" s="140">
        <f t="shared" si="148"/>
        <v>906.05332445569616</v>
      </c>
      <c r="P579" s="337">
        <f t="shared" si="150"/>
        <v>52962.25981706837</v>
      </c>
      <c r="Q579" s="109">
        <v>1</v>
      </c>
      <c r="R579" s="143">
        <f t="shared" si="151"/>
        <v>52962.25981706837</v>
      </c>
      <c r="S579" s="111">
        <v>0.13</v>
      </c>
      <c r="T579" s="139">
        <f t="shared" si="152"/>
        <v>59847.353593287255</v>
      </c>
      <c r="U579" s="113"/>
      <c r="V579" s="147">
        <f t="shared" si="153"/>
        <v>59847.353593287255</v>
      </c>
      <c r="W579" s="413"/>
      <c r="X579" s="412"/>
      <c r="Y579" s="116" t="s">
        <v>115</v>
      </c>
      <c r="Z579" s="116"/>
      <c r="AA579" s="116"/>
      <c r="AB579" s="116"/>
      <c r="AC579" s="117"/>
      <c r="AD579" s="296"/>
      <c r="AE579" s="124" t="str">
        <f t="shared" si="157"/>
        <v/>
      </c>
      <c r="AF579" s="125">
        <f t="shared" ca="1" si="157"/>
        <v>16150.853740115352</v>
      </c>
      <c r="AG579" s="125" t="str">
        <f t="shared" si="157"/>
        <v/>
      </c>
      <c r="AH579" s="125" t="str">
        <f t="shared" si="155"/>
        <v/>
      </c>
      <c r="AI579" s="125" t="str">
        <f t="shared" si="154"/>
        <v/>
      </c>
      <c r="AJ579" s="126" t="str">
        <f t="shared" si="154"/>
        <v/>
      </c>
      <c r="AK579" s="342">
        <f t="shared" ca="1" si="156"/>
        <v>16150.853740115352</v>
      </c>
      <c r="AL579" s="290"/>
      <c r="AM579" s="124" t="str">
        <f t="shared" si="158"/>
        <v/>
      </c>
      <c r="AN579" s="125">
        <f t="shared" ca="1" si="158"/>
        <v>59847.353593287255</v>
      </c>
      <c r="AO579" s="125" t="str">
        <f t="shared" si="158"/>
        <v/>
      </c>
      <c r="AP579" s="125" t="str">
        <f t="shared" si="158"/>
        <v/>
      </c>
      <c r="AQ579" s="125" t="str">
        <f t="shared" si="147"/>
        <v/>
      </c>
      <c r="AR579" s="126" t="str">
        <f t="shared" si="145"/>
        <v/>
      </c>
      <c r="AS579" s="131">
        <f t="shared" ca="1" si="159"/>
        <v>59847.353593287255</v>
      </c>
      <c r="AT579" s="290"/>
    </row>
    <row r="580" spans="1:46" x14ac:dyDescent="0.35">
      <c r="A580" s="290"/>
      <c r="B580" s="102" t="s">
        <v>2208</v>
      </c>
      <c r="C580" s="444" t="e">
        <v>#N/A</v>
      </c>
      <c r="D580" s="103" t="s">
        <v>901</v>
      </c>
      <c r="E580" s="103"/>
      <c r="F580" s="103"/>
      <c r="G580" s="103" t="s">
        <v>2286</v>
      </c>
      <c r="H580" s="427">
        <v>375</v>
      </c>
      <c r="I580" s="103"/>
      <c r="J580" s="116" t="s">
        <v>2349</v>
      </c>
      <c r="K580" s="104"/>
      <c r="L580" s="415">
        <v>40.472200000000001</v>
      </c>
      <c r="M580" s="138" t="str">
        <f t="shared" si="149"/>
        <v/>
      </c>
      <c r="N580" s="139">
        <f t="shared" si="160"/>
        <v>0</v>
      </c>
      <c r="O580" s="140">
        <f t="shared" si="148"/>
        <v>906.05332445569616</v>
      </c>
      <c r="P580" s="337">
        <f t="shared" si="150"/>
        <v>36669.971358035829</v>
      </c>
      <c r="Q580" s="109">
        <v>1</v>
      </c>
      <c r="R580" s="143">
        <f t="shared" si="151"/>
        <v>36669.971358035829</v>
      </c>
      <c r="S580" s="111">
        <v>0.13</v>
      </c>
      <c r="T580" s="139">
        <f t="shared" si="152"/>
        <v>41437.067634580482</v>
      </c>
      <c r="U580" s="113"/>
      <c r="V580" s="147">
        <f t="shared" si="153"/>
        <v>41437.067634580482</v>
      </c>
      <c r="W580" s="413"/>
      <c r="X580" s="412"/>
      <c r="Y580" s="116" t="s">
        <v>115</v>
      </c>
      <c r="Z580" s="116"/>
      <c r="AA580" s="116"/>
      <c r="AB580" s="116"/>
      <c r="AC580" s="117"/>
      <c r="AD580" s="296"/>
      <c r="AE580" s="124" t="str">
        <f t="shared" si="157"/>
        <v/>
      </c>
      <c r="AF580" s="125">
        <f t="shared" ca="1" si="157"/>
        <v>16150.853740115352</v>
      </c>
      <c r="AG580" s="125" t="str">
        <f t="shared" si="157"/>
        <v/>
      </c>
      <c r="AH580" s="125" t="str">
        <f t="shared" si="155"/>
        <v/>
      </c>
      <c r="AI580" s="125" t="str">
        <f t="shared" si="154"/>
        <v/>
      </c>
      <c r="AJ580" s="126" t="str">
        <f t="shared" si="154"/>
        <v/>
      </c>
      <c r="AK580" s="342">
        <f t="shared" ca="1" si="156"/>
        <v>16150.853740115352</v>
      </c>
      <c r="AL580" s="290"/>
      <c r="AM580" s="124" t="str">
        <f t="shared" si="158"/>
        <v/>
      </c>
      <c r="AN580" s="125">
        <f t="shared" ca="1" si="158"/>
        <v>41437.067634580482</v>
      </c>
      <c r="AO580" s="125" t="str">
        <f t="shared" si="158"/>
        <v/>
      </c>
      <c r="AP580" s="125" t="str">
        <f t="shared" si="158"/>
        <v/>
      </c>
      <c r="AQ580" s="125" t="str">
        <f t="shared" si="147"/>
        <v/>
      </c>
      <c r="AR580" s="126" t="str">
        <f t="shared" si="145"/>
        <v/>
      </c>
      <c r="AS580" s="131">
        <f t="shared" ca="1" si="159"/>
        <v>41437.067634580482</v>
      </c>
      <c r="AT580" s="290"/>
    </row>
    <row r="581" spans="1:46" x14ac:dyDescent="0.35">
      <c r="A581" s="290"/>
      <c r="B581" s="102" t="s">
        <v>2209</v>
      </c>
      <c r="C581" s="444" t="e">
        <v>#N/A</v>
      </c>
      <c r="D581" s="103" t="s">
        <v>901</v>
      </c>
      <c r="E581" s="103"/>
      <c r="F581" s="103"/>
      <c r="G581" s="103" t="s">
        <v>2286</v>
      </c>
      <c r="H581" s="427">
        <v>375</v>
      </c>
      <c r="I581" s="103"/>
      <c r="J581" s="116" t="s">
        <v>2349</v>
      </c>
      <c r="K581" s="104"/>
      <c r="L581" s="415">
        <v>101.66</v>
      </c>
      <c r="M581" s="138" t="str">
        <f t="shared" si="149"/>
        <v/>
      </c>
      <c r="N581" s="139">
        <f t="shared" si="160"/>
        <v>0</v>
      </c>
      <c r="O581" s="140">
        <f t="shared" si="148"/>
        <v>906.05332445569616</v>
      </c>
      <c r="P581" s="337">
        <f t="shared" si="150"/>
        <v>92109.380964166063</v>
      </c>
      <c r="Q581" s="109">
        <v>1</v>
      </c>
      <c r="R581" s="143">
        <f t="shared" si="151"/>
        <v>92109.380964166063</v>
      </c>
      <c r="S581" s="111">
        <v>0.13</v>
      </c>
      <c r="T581" s="139">
        <f t="shared" si="152"/>
        <v>104083.60048950765</v>
      </c>
      <c r="U581" s="113"/>
      <c r="V581" s="147">
        <f t="shared" si="153"/>
        <v>104083.60048950765</v>
      </c>
      <c r="W581" s="413"/>
      <c r="X581" s="412"/>
      <c r="Y581" s="116" t="s">
        <v>115</v>
      </c>
      <c r="Z581" s="116"/>
      <c r="AA581" s="116"/>
      <c r="AB581" s="116"/>
      <c r="AC581" s="117"/>
      <c r="AD581" s="296"/>
      <c r="AE581" s="124" t="str">
        <f t="shared" si="157"/>
        <v/>
      </c>
      <c r="AF581" s="125">
        <f t="shared" ca="1" si="157"/>
        <v>16150.853740115352</v>
      </c>
      <c r="AG581" s="125" t="str">
        <f t="shared" si="157"/>
        <v/>
      </c>
      <c r="AH581" s="125" t="str">
        <f t="shared" si="155"/>
        <v/>
      </c>
      <c r="AI581" s="125" t="str">
        <f t="shared" si="154"/>
        <v/>
      </c>
      <c r="AJ581" s="126" t="str">
        <f t="shared" si="154"/>
        <v/>
      </c>
      <c r="AK581" s="342">
        <f t="shared" ca="1" si="156"/>
        <v>16150.853740115352</v>
      </c>
      <c r="AL581" s="290"/>
      <c r="AM581" s="124" t="str">
        <f t="shared" si="158"/>
        <v/>
      </c>
      <c r="AN581" s="125">
        <f t="shared" ca="1" si="158"/>
        <v>104083.60048950765</v>
      </c>
      <c r="AO581" s="125" t="str">
        <f t="shared" si="158"/>
        <v/>
      </c>
      <c r="AP581" s="125" t="str">
        <f t="shared" si="158"/>
        <v/>
      </c>
      <c r="AQ581" s="125" t="str">
        <f t="shared" si="147"/>
        <v/>
      </c>
      <c r="AR581" s="126" t="str">
        <f t="shared" si="145"/>
        <v/>
      </c>
      <c r="AS581" s="131">
        <f t="shared" ca="1" si="159"/>
        <v>104083.60048950765</v>
      </c>
      <c r="AT581" s="290"/>
    </row>
    <row r="582" spans="1:46" x14ac:dyDescent="0.35">
      <c r="A582" s="290"/>
      <c r="B582" s="102" t="s">
        <v>2210</v>
      </c>
      <c r="C582" s="444" t="e">
        <v>#N/A</v>
      </c>
      <c r="D582" s="103" t="s">
        <v>901</v>
      </c>
      <c r="E582" s="103"/>
      <c r="F582" s="103"/>
      <c r="G582" s="103" t="s">
        <v>2286</v>
      </c>
      <c r="H582" s="427">
        <v>375</v>
      </c>
      <c r="I582" s="103"/>
      <c r="J582" s="116" t="s">
        <v>2349</v>
      </c>
      <c r="K582" s="104"/>
      <c r="L582" s="415">
        <v>100.845</v>
      </c>
      <c r="M582" s="138" t="str">
        <f t="shared" si="149"/>
        <v/>
      </c>
      <c r="N582" s="139">
        <f t="shared" si="160"/>
        <v>0</v>
      </c>
      <c r="O582" s="140">
        <f t="shared" si="148"/>
        <v>906.05332445569616</v>
      </c>
      <c r="P582" s="337">
        <f t="shared" si="150"/>
        <v>91370.947504734679</v>
      </c>
      <c r="Q582" s="109">
        <v>1</v>
      </c>
      <c r="R582" s="143">
        <f t="shared" si="151"/>
        <v>91370.947504734679</v>
      </c>
      <c r="S582" s="111">
        <v>0.13</v>
      </c>
      <c r="T582" s="139">
        <f t="shared" si="152"/>
        <v>103249.17068035017</v>
      </c>
      <c r="U582" s="113"/>
      <c r="V582" s="147">
        <f t="shared" si="153"/>
        <v>103249.17068035017</v>
      </c>
      <c r="W582" s="413"/>
      <c r="X582" s="412"/>
      <c r="Y582" s="116" t="s">
        <v>115</v>
      </c>
      <c r="Z582" s="116"/>
      <c r="AA582" s="116"/>
      <c r="AB582" s="116"/>
      <c r="AC582" s="117"/>
      <c r="AD582" s="296"/>
      <c r="AE582" s="124" t="str">
        <f t="shared" si="157"/>
        <v/>
      </c>
      <c r="AF582" s="125">
        <f t="shared" ca="1" si="157"/>
        <v>16150.853740115352</v>
      </c>
      <c r="AG582" s="125" t="str">
        <f t="shared" si="157"/>
        <v/>
      </c>
      <c r="AH582" s="125" t="str">
        <f t="shared" si="155"/>
        <v/>
      </c>
      <c r="AI582" s="125" t="str">
        <f t="shared" si="154"/>
        <v/>
      </c>
      <c r="AJ582" s="126" t="str">
        <f t="shared" si="154"/>
        <v/>
      </c>
      <c r="AK582" s="342">
        <f t="shared" ca="1" si="156"/>
        <v>16150.853740115352</v>
      </c>
      <c r="AL582" s="290"/>
      <c r="AM582" s="124" t="str">
        <f t="shared" si="158"/>
        <v/>
      </c>
      <c r="AN582" s="125">
        <f t="shared" ca="1" si="158"/>
        <v>103249.17068035017</v>
      </c>
      <c r="AO582" s="125" t="str">
        <f t="shared" si="158"/>
        <v/>
      </c>
      <c r="AP582" s="125" t="str">
        <f t="shared" si="158"/>
        <v/>
      </c>
      <c r="AQ582" s="125" t="str">
        <f t="shared" si="147"/>
        <v/>
      </c>
      <c r="AR582" s="126" t="str">
        <f t="shared" si="145"/>
        <v/>
      </c>
      <c r="AS582" s="131">
        <f t="shared" ca="1" si="159"/>
        <v>103249.17068035017</v>
      </c>
      <c r="AT582" s="290"/>
    </row>
    <row r="583" spans="1:46" x14ac:dyDescent="0.35">
      <c r="A583" s="290"/>
      <c r="B583" s="102" t="s">
        <v>2211</v>
      </c>
      <c r="C583" s="444" t="e">
        <v>#N/A</v>
      </c>
      <c r="D583" s="103" t="s">
        <v>901</v>
      </c>
      <c r="E583" s="103"/>
      <c r="F583" s="103"/>
      <c r="G583" s="103" t="s">
        <v>2286</v>
      </c>
      <c r="H583" s="427">
        <v>375</v>
      </c>
      <c r="I583" s="103"/>
      <c r="J583" s="116" t="s">
        <v>2349</v>
      </c>
      <c r="K583" s="104"/>
      <c r="L583" s="415">
        <v>21.703299999999999</v>
      </c>
      <c r="M583" s="138" t="str">
        <f t="shared" si="149"/>
        <v/>
      </c>
      <c r="N583" s="139">
        <f t="shared" si="160"/>
        <v>0</v>
      </c>
      <c r="O583" s="140">
        <f t="shared" si="148"/>
        <v>906.05332445569616</v>
      </c>
      <c r="P583" s="337">
        <f t="shared" si="150"/>
        <v>19664.347116659308</v>
      </c>
      <c r="Q583" s="109">
        <v>1</v>
      </c>
      <c r="R583" s="143">
        <f t="shared" si="151"/>
        <v>19664.347116659308</v>
      </c>
      <c r="S583" s="111">
        <v>0.13</v>
      </c>
      <c r="T583" s="139">
        <f t="shared" si="152"/>
        <v>22220.712241825015</v>
      </c>
      <c r="U583" s="113"/>
      <c r="V583" s="147">
        <f t="shared" si="153"/>
        <v>22220.712241825015</v>
      </c>
      <c r="W583" s="413"/>
      <c r="X583" s="412"/>
      <c r="Y583" s="116" t="s">
        <v>115</v>
      </c>
      <c r="Z583" s="116"/>
      <c r="AA583" s="116"/>
      <c r="AB583" s="116"/>
      <c r="AC583" s="117"/>
      <c r="AD583" s="296"/>
      <c r="AE583" s="124" t="str">
        <f t="shared" si="157"/>
        <v/>
      </c>
      <c r="AF583" s="125">
        <f t="shared" ca="1" si="157"/>
        <v>16150.853740115352</v>
      </c>
      <c r="AG583" s="125" t="str">
        <f t="shared" si="157"/>
        <v/>
      </c>
      <c r="AH583" s="125" t="str">
        <f t="shared" si="155"/>
        <v/>
      </c>
      <c r="AI583" s="125" t="str">
        <f t="shared" si="154"/>
        <v/>
      </c>
      <c r="AJ583" s="126" t="str">
        <f t="shared" si="154"/>
        <v/>
      </c>
      <c r="AK583" s="342">
        <f t="shared" ca="1" si="156"/>
        <v>16150.853740115352</v>
      </c>
      <c r="AL583" s="290"/>
      <c r="AM583" s="124" t="str">
        <f t="shared" si="158"/>
        <v/>
      </c>
      <c r="AN583" s="125">
        <f t="shared" ca="1" si="158"/>
        <v>22220.712241825015</v>
      </c>
      <c r="AO583" s="125" t="str">
        <f t="shared" si="158"/>
        <v/>
      </c>
      <c r="AP583" s="125" t="str">
        <f t="shared" si="158"/>
        <v/>
      </c>
      <c r="AQ583" s="125" t="str">
        <f t="shared" si="147"/>
        <v/>
      </c>
      <c r="AR583" s="126" t="str">
        <f t="shared" si="145"/>
        <v/>
      </c>
      <c r="AS583" s="131">
        <f t="shared" ca="1" si="159"/>
        <v>22220.712241825015</v>
      </c>
      <c r="AT583" s="290"/>
    </row>
    <row r="584" spans="1:46" x14ac:dyDescent="0.35">
      <c r="A584" s="290"/>
      <c r="B584" s="102" t="s">
        <v>2212</v>
      </c>
      <c r="C584" s="444" t="e">
        <v>#N/A</v>
      </c>
      <c r="D584" s="103" t="s">
        <v>901</v>
      </c>
      <c r="E584" s="103"/>
      <c r="F584" s="103"/>
      <c r="G584" s="103" t="s">
        <v>2286</v>
      </c>
      <c r="H584" s="427">
        <v>375</v>
      </c>
      <c r="I584" s="103"/>
      <c r="J584" s="116" t="s">
        <v>2349</v>
      </c>
      <c r="K584" s="104"/>
      <c r="L584" s="415">
        <v>70.323800000000006</v>
      </c>
      <c r="M584" s="138" t="str">
        <f t="shared" si="149"/>
        <v/>
      </c>
      <c r="N584" s="139">
        <f t="shared" si="160"/>
        <v>0</v>
      </c>
      <c r="O584" s="140">
        <f t="shared" si="148"/>
        <v>906.05332445569616</v>
      </c>
      <c r="P584" s="337">
        <f t="shared" si="150"/>
        <v>63717.112778357492</v>
      </c>
      <c r="Q584" s="109">
        <v>1</v>
      </c>
      <c r="R584" s="143">
        <f t="shared" si="151"/>
        <v>63717.112778357492</v>
      </c>
      <c r="S584" s="111">
        <v>0.13</v>
      </c>
      <c r="T584" s="139">
        <f t="shared" si="152"/>
        <v>72000.33743954396</v>
      </c>
      <c r="U584" s="113"/>
      <c r="V584" s="147">
        <f t="shared" si="153"/>
        <v>72000.33743954396</v>
      </c>
      <c r="W584" s="413"/>
      <c r="X584" s="412"/>
      <c r="Y584" s="116" t="s">
        <v>115</v>
      </c>
      <c r="Z584" s="116"/>
      <c r="AA584" s="116"/>
      <c r="AB584" s="116"/>
      <c r="AC584" s="117"/>
      <c r="AD584" s="296"/>
      <c r="AE584" s="124" t="str">
        <f t="shared" si="157"/>
        <v/>
      </c>
      <c r="AF584" s="125">
        <f t="shared" ca="1" si="157"/>
        <v>16150.853740115352</v>
      </c>
      <c r="AG584" s="125" t="str">
        <f t="shared" si="157"/>
        <v/>
      </c>
      <c r="AH584" s="125" t="str">
        <f t="shared" si="155"/>
        <v/>
      </c>
      <c r="AI584" s="125" t="str">
        <f t="shared" si="154"/>
        <v/>
      </c>
      <c r="AJ584" s="126" t="str">
        <f t="shared" si="154"/>
        <v/>
      </c>
      <c r="AK584" s="342">
        <f t="shared" ca="1" si="156"/>
        <v>16150.853740115352</v>
      </c>
      <c r="AL584" s="290"/>
      <c r="AM584" s="124" t="str">
        <f t="shared" si="158"/>
        <v/>
      </c>
      <c r="AN584" s="125">
        <f t="shared" ca="1" si="158"/>
        <v>72000.33743954396</v>
      </c>
      <c r="AO584" s="125" t="str">
        <f t="shared" si="158"/>
        <v/>
      </c>
      <c r="AP584" s="125" t="str">
        <f t="shared" si="158"/>
        <v/>
      </c>
      <c r="AQ584" s="125" t="str">
        <f t="shared" si="147"/>
        <v/>
      </c>
      <c r="AR584" s="126" t="str">
        <f t="shared" si="145"/>
        <v/>
      </c>
      <c r="AS584" s="131">
        <f t="shared" ca="1" si="159"/>
        <v>72000.33743954396</v>
      </c>
      <c r="AT584" s="290"/>
    </row>
    <row r="585" spans="1:46" x14ac:dyDescent="0.35">
      <c r="A585" s="290"/>
      <c r="B585" s="102" t="s">
        <v>2213</v>
      </c>
      <c r="C585" s="444" t="e">
        <v>#N/A</v>
      </c>
      <c r="D585" s="103" t="s">
        <v>901</v>
      </c>
      <c r="E585" s="103"/>
      <c r="F585" s="103"/>
      <c r="G585" s="103" t="s">
        <v>2286</v>
      </c>
      <c r="H585" s="427">
        <v>375</v>
      </c>
      <c r="I585" s="103"/>
      <c r="J585" s="116" t="s">
        <v>2349</v>
      </c>
      <c r="K585" s="104"/>
      <c r="L585" s="415">
        <v>125.41200000000001</v>
      </c>
      <c r="M585" s="138" t="str">
        <f t="shared" si="149"/>
        <v/>
      </c>
      <c r="N585" s="139">
        <f t="shared" si="160"/>
        <v>0</v>
      </c>
      <c r="O585" s="140">
        <f t="shared" si="148"/>
        <v>906.05332445569616</v>
      </c>
      <c r="P585" s="337">
        <f t="shared" si="150"/>
        <v>113629.95952663777</v>
      </c>
      <c r="Q585" s="109">
        <v>1</v>
      </c>
      <c r="R585" s="143">
        <f t="shared" si="151"/>
        <v>113629.95952663777</v>
      </c>
      <c r="S585" s="111">
        <v>0.13</v>
      </c>
      <c r="T585" s="139">
        <f t="shared" si="152"/>
        <v>128401.85426510067</v>
      </c>
      <c r="U585" s="113"/>
      <c r="V585" s="147">
        <f t="shared" si="153"/>
        <v>128401.85426510067</v>
      </c>
      <c r="W585" s="413"/>
      <c r="X585" s="412"/>
      <c r="Y585" s="116" t="s">
        <v>115</v>
      </c>
      <c r="Z585" s="116"/>
      <c r="AA585" s="116"/>
      <c r="AB585" s="116"/>
      <c r="AC585" s="117"/>
      <c r="AD585" s="296"/>
      <c r="AE585" s="124" t="str">
        <f t="shared" si="157"/>
        <v/>
      </c>
      <c r="AF585" s="125">
        <f t="shared" ca="1" si="157"/>
        <v>16150.853740115352</v>
      </c>
      <c r="AG585" s="125" t="str">
        <f t="shared" si="157"/>
        <v/>
      </c>
      <c r="AH585" s="125" t="str">
        <f t="shared" si="155"/>
        <v/>
      </c>
      <c r="AI585" s="125" t="str">
        <f t="shared" si="154"/>
        <v/>
      </c>
      <c r="AJ585" s="126" t="str">
        <f t="shared" si="154"/>
        <v/>
      </c>
      <c r="AK585" s="342">
        <f t="shared" ca="1" si="156"/>
        <v>16150.853740115352</v>
      </c>
      <c r="AL585" s="290"/>
      <c r="AM585" s="124" t="str">
        <f t="shared" si="158"/>
        <v/>
      </c>
      <c r="AN585" s="125">
        <f t="shared" ca="1" si="158"/>
        <v>128401.85426510067</v>
      </c>
      <c r="AO585" s="125" t="str">
        <f t="shared" si="158"/>
        <v/>
      </c>
      <c r="AP585" s="125" t="str">
        <f t="shared" si="158"/>
        <v/>
      </c>
      <c r="AQ585" s="125" t="str">
        <f t="shared" si="147"/>
        <v/>
      </c>
      <c r="AR585" s="126" t="str">
        <f t="shared" si="145"/>
        <v/>
      </c>
      <c r="AS585" s="131">
        <f t="shared" ca="1" si="159"/>
        <v>128401.85426510067</v>
      </c>
      <c r="AT585" s="290"/>
    </row>
    <row r="586" spans="1:46" x14ac:dyDescent="0.35">
      <c r="A586" s="290"/>
      <c r="B586" s="102" t="s">
        <v>2214</v>
      </c>
      <c r="C586" s="444" t="e">
        <v>#N/A</v>
      </c>
      <c r="D586" s="103" t="s">
        <v>901</v>
      </c>
      <c r="E586" s="103"/>
      <c r="F586" s="103"/>
      <c r="G586" s="103" t="s">
        <v>2286</v>
      </c>
      <c r="H586" s="427">
        <v>375</v>
      </c>
      <c r="I586" s="103"/>
      <c r="J586" s="116" t="s">
        <v>2349</v>
      </c>
      <c r="K586" s="104"/>
      <c r="L586" s="415">
        <v>46.623800000000003</v>
      </c>
      <c r="M586" s="138" t="str">
        <f t="shared" si="149"/>
        <v/>
      </c>
      <c r="N586" s="139">
        <f t="shared" si="160"/>
        <v>0</v>
      </c>
      <c r="O586" s="140">
        <f t="shared" si="148"/>
        <v>906.05332445569616</v>
      </c>
      <c r="P586" s="337">
        <f t="shared" si="150"/>
        <v>42243.648988757486</v>
      </c>
      <c r="Q586" s="109">
        <v>1</v>
      </c>
      <c r="R586" s="143">
        <f t="shared" si="151"/>
        <v>42243.648988757486</v>
      </c>
      <c r="S586" s="111">
        <v>0.13</v>
      </c>
      <c r="T586" s="139">
        <f t="shared" si="152"/>
        <v>47735.323357295958</v>
      </c>
      <c r="U586" s="113"/>
      <c r="V586" s="147">
        <f t="shared" si="153"/>
        <v>47735.323357295958</v>
      </c>
      <c r="W586" s="413"/>
      <c r="X586" s="412"/>
      <c r="Y586" s="116" t="s">
        <v>115</v>
      </c>
      <c r="Z586" s="116"/>
      <c r="AA586" s="116"/>
      <c r="AB586" s="116"/>
      <c r="AC586" s="117"/>
      <c r="AD586" s="296"/>
      <c r="AE586" s="124" t="str">
        <f t="shared" si="157"/>
        <v/>
      </c>
      <c r="AF586" s="125">
        <f t="shared" ca="1" si="157"/>
        <v>16150.853740115352</v>
      </c>
      <c r="AG586" s="125" t="str">
        <f t="shared" si="157"/>
        <v/>
      </c>
      <c r="AH586" s="125" t="str">
        <f t="shared" si="155"/>
        <v/>
      </c>
      <c r="AI586" s="125" t="str">
        <f t="shared" si="154"/>
        <v/>
      </c>
      <c r="AJ586" s="126" t="str">
        <f t="shared" si="154"/>
        <v/>
      </c>
      <c r="AK586" s="342">
        <f t="shared" ca="1" si="156"/>
        <v>16150.853740115352</v>
      </c>
      <c r="AL586" s="290"/>
      <c r="AM586" s="124" t="str">
        <f t="shared" si="158"/>
        <v/>
      </c>
      <c r="AN586" s="125">
        <f t="shared" ca="1" si="158"/>
        <v>47735.323357295958</v>
      </c>
      <c r="AO586" s="125" t="str">
        <f t="shared" si="158"/>
        <v/>
      </c>
      <c r="AP586" s="125" t="str">
        <f t="shared" si="158"/>
        <v/>
      </c>
      <c r="AQ586" s="125" t="str">
        <f t="shared" si="147"/>
        <v/>
      </c>
      <c r="AR586" s="126" t="str">
        <f t="shared" si="145"/>
        <v/>
      </c>
      <c r="AS586" s="131">
        <f t="shared" ca="1" si="159"/>
        <v>47735.323357295958</v>
      </c>
      <c r="AT586" s="290"/>
    </row>
    <row r="587" spans="1:46" x14ac:dyDescent="0.35">
      <c r="A587" s="290"/>
      <c r="B587" s="102" t="s">
        <v>2215</v>
      </c>
      <c r="C587" s="444" t="e">
        <v>#N/A</v>
      </c>
      <c r="D587" s="103" t="s">
        <v>901</v>
      </c>
      <c r="E587" s="103"/>
      <c r="F587" s="103"/>
      <c r="G587" s="103" t="s">
        <v>2286</v>
      </c>
      <c r="H587" s="427">
        <v>375</v>
      </c>
      <c r="I587" s="103"/>
      <c r="J587" s="116" t="s">
        <v>2349</v>
      </c>
      <c r="K587" s="104"/>
      <c r="L587" s="415">
        <v>91.846999999999994</v>
      </c>
      <c r="M587" s="138" t="str">
        <f t="shared" si="149"/>
        <v/>
      </c>
      <c r="N587" s="139">
        <f t="shared" si="160"/>
        <v>0</v>
      </c>
      <c r="O587" s="140">
        <f t="shared" si="148"/>
        <v>906.05332445569616</v>
      </c>
      <c r="P587" s="337">
        <f t="shared" si="150"/>
        <v>83218.279691282325</v>
      </c>
      <c r="Q587" s="109">
        <v>1</v>
      </c>
      <c r="R587" s="143">
        <f t="shared" si="151"/>
        <v>83218.279691282325</v>
      </c>
      <c r="S587" s="111">
        <v>0.13</v>
      </c>
      <c r="T587" s="139">
        <f t="shared" si="152"/>
        <v>94036.656051149024</v>
      </c>
      <c r="U587" s="113"/>
      <c r="V587" s="147">
        <f t="shared" si="153"/>
        <v>94036.656051149024</v>
      </c>
      <c r="W587" s="413"/>
      <c r="X587" s="412"/>
      <c r="Y587" s="116" t="s">
        <v>115</v>
      </c>
      <c r="Z587" s="116"/>
      <c r="AA587" s="116"/>
      <c r="AB587" s="116"/>
      <c r="AC587" s="117"/>
      <c r="AD587" s="296"/>
      <c r="AE587" s="124" t="str">
        <f t="shared" si="157"/>
        <v/>
      </c>
      <c r="AF587" s="125">
        <f t="shared" ca="1" si="157"/>
        <v>16150.853740115352</v>
      </c>
      <c r="AG587" s="125" t="str">
        <f t="shared" si="157"/>
        <v/>
      </c>
      <c r="AH587" s="125" t="str">
        <f t="shared" si="155"/>
        <v/>
      </c>
      <c r="AI587" s="125" t="str">
        <f t="shared" si="154"/>
        <v/>
      </c>
      <c r="AJ587" s="126" t="str">
        <f t="shared" si="154"/>
        <v/>
      </c>
      <c r="AK587" s="342">
        <f t="shared" ca="1" si="156"/>
        <v>16150.853740115352</v>
      </c>
      <c r="AL587" s="290"/>
      <c r="AM587" s="124" t="str">
        <f t="shared" si="158"/>
        <v/>
      </c>
      <c r="AN587" s="125">
        <f t="shared" ca="1" si="158"/>
        <v>94036.656051149024</v>
      </c>
      <c r="AO587" s="125" t="str">
        <f t="shared" si="158"/>
        <v/>
      </c>
      <c r="AP587" s="125" t="str">
        <f t="shared" si="158"/>
        <v/>
      </c>
      <c r="AQ587" s="125" t="str">
        <f t="shared" si="147"/>
        <v/>
      </c>
      <c r="AR587" s="126" t="str">
        <f t="shared" si="145"/>
        <v/>
      </c>
      <c r="AS587" s="131">
        <f t="shared" ca="1" si="159"/>
        <v>94036.656051149024</v>
      </c>
      <c r="AT587" s="290"/>
    </row>
    <row r="588" spans="1:46" x14ac:dyDescent="0.35">
      <c r="A588" s="290"/>
      <c r="B588" s="102" t="s">
        <v>2216</v>
      </c>
      <c r="C588" s="444" t="e">
        <v>#N/A</v>
      </c>
      <c r="D588" s="103" t="s">
        <v>901</v>
      </c>
      <c r="E588" s="103"/>
      <c r="F588" s="103"/>
      <c r="G588" s="103" t="s">
        <v>2286</v>
      </c>
      <c r="H588" s="427">
        <v>450</v>
      </c>
      <c r="I588" s="103"/>
      <c r="J588" s="116" t="s">
        <v>2346</v>
      </c>
      <c r="K588" s="104"/>
      <c r="L588" s="415">
        <v>7.2031599999999996</v>
      </c>
      <c r="M588" s="138" t="str">
        <f t="shared" si="149"/>
        <v/>
      </c>
      <c r="N588" s="139">
        <f t="shared" si="160"/>
        <v>0</v>
      </c>
      <c r="O588" s="140">
        <f t="shared" si="148"/>
        <v>1049.1370475696201</v>
      </c>
      <c r="P588" s="337">
        <f t="shared" si="150"/>
        <v>7557.1020155715842</v>
      </c>
      <c r="Q588" s="109">
        <v>1</v>
      </c>
      <c r="R588" s="143">
        <f t="shared" si="151"/>
        <v>7557.1020155715842</v>
      </c>
      <c r="S588" s="111">
        <v>0.13</v>
      </c>
      <c r="T588" s="139">
        <f t="shared" si="152"/>
        <v>8539.5252775958888</v>
      </c>
      <c r="U588" s="113"/>
      <c r="V588" s="147">
        <f t="shared" si="153"/>
        <v>8539.5252775958888</v>
      </c>
      <c r="W588" s="413"/>
      <c r="X588" s="412"/>
      <c r="Y588" s="116" t="s">
        <v>115</v>
      </c>
      <c r="Z588" s="116"/>
      <c r="AA588" s="116"/>
      <c r="AB588" s="116"/>
      <c r="AC588" s="117"/>
      <c r="AD588" s="296"/>
      <c r="AE588" s="124" t="str">
        <f t="shared" si="157"/>
        <v/>
      </c>
      <c r="AF588" s="125">
        <f t="shared" ca="1" si="157"/>
        <v>16150.853740115352</v>
      </c>
      <c r="AG588" s="125" t="str">
        <f t="shared" si="157"/>
        <v/>
      </c>
      <c r="AH588" s="125" t="str">
        <f t="shared" si="155"/>
        <v/>
      </c>
      <c r="AI588" s="125" t="str">
        <f t="shared" si="154"/>
        <v/>
      </c>
      <c r="AJ588" s="126" t="str">
        <f t="shared" si="154"/>
        <v/>
      </c>
      <c r="AK588" s="342">
        <f t="shared" ca="1" si="156"/>
        <v>16150.853740115352</v>
      </c>
      <c r="AL588" s="290"/>
      <c r="AM588" s="124" t="str">
        <f t="shared" si="158"/>
        <v/>
      </c>
      <c r="AN588" s="125">
        <f t="shared" ca="1" si="158"/>
        <v>8539.5252775958888</v>
      </c>
      <c r="AO588" s="125" t="str">
        <f t="shared" si="158"/>
        <v/>
      </c>
      <c r="AP588" s="125" t="str">
        <f t="shared" si="158"/>
        <v/>
      </c>
      <c r="AQ588" s="125" t="str">
        <f t="shared" si="147"/>
        <v/>
      </c>
      <c r="AR588" s="126" t="str">
        <f t="shared" si="145"/>
        <v/>
      </c>
      <c r="AS588" s="131">
        <f t="shared" ca="1" si="159"/>
        <v>8539.5252775958888</v>
      </c>
      <c r="AT588" s="290"/>
    </row>
    <row r="589" spans="1:46" x14ac:dyDescent="0.35">
      <c r="A589" s="290"/>
      <c r="B589" s="102" t="s">
        <v>2217</v>
      </c>
      <c r="C589" s="444" t="e">
        <v>#N/A</v>
      </c>
      <c r="D589" s="103" t="s">
        <v>901</v>
      </c>
      <c r="E589" s="103"/>
      <c r="F589" s="103"/>
      <c r="G589" s="103" t="s">
        <v>1066</v>
      </c>
      <c r="H589" s="427">
        <v>225</v>
      </c>
      <c r="I589" s="103"/>
      <c r="J589" s="116" t="s">
        <v>2348</v>
      </c>
      <c r="K589" s="104"/>
      <c r="L589" s="415">
        <v>20.311299999999999</v>
      </c>
      <c r="M589" s="138" t="str">
        <f t="shared" si="149"/>
        <v/>
      </c>
      <c r="N589" s="139">
        <f t="shared" si="160"/>
        <v>0</v>
      </c>
      <c r="O589" s="140">
        <f t="shared" si="148"/>
        <v>626.02776475949361</v>
      </c>
      <c r="P589" s="337">
        <f t="shared" si="150"/>
        <v>12715.437738359502</v>
      </c>
      <c r="Q589" s="109">
        <v>1</v>
      </c>
      <c r="R589" s="143">
        <f t="shared" si="151"/>
        <v>12715.437738359502</v>
      </c>
      <c r="S589" s="111">
        <v>0.13</v>
      </c>
      <c r="T589" s="139">
        <f t="shared" si="152"/>
        <v>14368.444644346237</v>
      </c>
      <c r="U589" s="113"/>
      <c r="V589" s="147">
        <f t="shared" si="153"/>
        <v>14368.444644346237</v>
      </c>
      <c r="W589" s="413"/>
      <c r="X589" s="412"/>
      <c r="Y589" s="116" t="s">
        <v>115</v>
      </c>
      <c r="Z589" s="116"/>
      <c r="AA589" s="116"/>
      <c r="AB589" s="116"/>
      <c r="AC589" s="117"/>
      <c r="AD589" s="296"/>
      <c r="AE589" s="124" t="str">
        <f t="shared" si="157"/>
        <v/>
      </c>
      <c r="AF589" s="125">
        <f t="shared" ca="1" si="157"/>
        <v>16150.853740115352</v>
      </c>
      <c r="AG589" s="125" t="str">
        <f t="shared" si="157"/>
        <v/>
      </c>
      <c r="AH589" s="125" t="str">
        <f t="shared" si="155"/>
        <v/>
      </c>
      <c r="AI589" s="125" t="str">
        <f t="shared" si="154"/>
        <v/>
      </c>
      <c r="AJ589" s="126" t="str">
        <f t="shared" si="154"/>
        <v/>
      </c>
      <c r="AK589" s="342">
        <f t="shared" ca="1" si="156"/>
        <v>16150.853740115352</v>
      </c>
      <c r="AL589" s="290"/>
      <c r="AM589" s="124" t="str">
        <f t="shared" si="158"/>
        <v/>
      </c>
      <c r="AN589" s="125">
        <f t="shared" ca="1" si="158"/>
        <v>14368.444644346237</v>
      </c>
      <c r="AO589" s="125" t="str">
        <f t="shared" si="158"/>
        <v/>
      </c>
      <c r="AP589" s="125" t="str">
        <f t="shared" si="158"/>
        <v/>
      </c>
      <c r="AQ589" s="125" t="str">
        <f t="shared" si="147"/>
        <v/>
      </c>
      <c r="AR589" s="126" t="str">
        <f t="shared" si="145"/>
        <v/>
      </c>
      <c r="AS589" s="131">
        <f t="shared" ca="1" si="159"/>
        <v>14368.444644346237</v>
      </c>
      <c r="AT589" s="290"/>
    </row>
    <row r="590" spans="1:46" x14ac:dyDescent="0.35">
      <c r="A590" s="290"/>
      <c r="B590" s="102" t="s">
        <v>2218</v>
      </c>
      <c r="C590" s="444" t="e">
        <v>#N/A</v>
      </c>
      <c r="D590" s="103" t="s">
        <v>901</v>
      </c>
      <c r="E590" s="103"/>
      <c r="F590" s="103"/>
      <c r="G590" s="103" t="s">
        <v>2286</v>
      </c>
      <c r="H590" s="427">
        <v>375</v>
      </c>
      <c r="I590" s="103"/>
      <c r="J590" s="116" t="s">
        <v>2349</v>
      </c>
      <c r="K590" s="104"/>
      <c r="L590" s="415">
        <v>23.906099999999999</v>
      </c>
      <c r="M590" s="138" t="str">
        <f t="shared" si="149"/>
        <v/>
      </c>
      <c r="N590" s="139">
        <f t="shared" si="160"/>
        <v>0</v>
      </c>
      <c r="O590" s="140">
        <f t="shared" si="148"/>
        <v>906.05332445569616</v>
      </c>
      <c r="P590" s="337">
        <f t="shared" si="150"/>
        <v>21660.201379770315</v>
      </c>
      <c r="Q590" s="109">
        <v>1</v>
      </c>
      <c r="R590" s="143">
        <f t="shared" si="151"/>
        <v>21660.201379770315</v>
      </c>
      <c r="S590" s="111">
        <v>0.13</v>
      </c>
      <c r="T590" s="139">
        <f t="shared" si="152"/>
        <v>24476.027559140453</v>
      </c>
      <c r="U590" s="113"/>
      <c r="V590" s="147">
        <f t="shared" si="153"/>
        <v>24476.027559140453</v>
      </c>
      <c r="W590" s="413"/>
      <c r="X590" s="412"/>
      <c r="Y590" s="116" t="s">
        <v>115</v>
      </c>
      <c r="Z590" s="116"/>
      <c r="AA590" s="116"/>
      <c r="AB590" s="116"/>
      <c r="AC590" s="117"/>
      <c r="AD590" s="296"/>
      <c r="AE590" s="124" t="str">
        <f t="shared" si="157"/>
        <v/>
      </c>
      <c r="AF590" s="125">
        <f t="shared" ca="1" si="157"/>
        <v>16150.853740115352</v>
      </c>
      <c r="AG590" s="125" t="str">
        <f t="shared" si="157"/>
        <v/>
      </c>
      <c r="AH590" s="125" t="str">
        <f t="shared" si="155"/>
        <v/>
      </c>
      <c r="AI590" s="125" t="str">
        <f t="shared" si="154"/>
        <v/>
      </c>
      <c r="AJ590" s="126" t="str">
        <f t="shared" si="154"/>
        <v/>
      </c>
      <c r="AK590" s="342">
        <f t="shared" ca="1" si="156"/>
        <v>16150.853740115352</v>
      </c>
      <c r="AL590" s="290"/>
      <c r="AM590" s="124" t="str">
        <f t="shared" si="158"/>
        <v/>
      </c>
      <c r="AN590" s="125">
        <f t="shared" ca="1" si="158"/>
        <v>24476.027559140453</v>
      </c>
      <c r="AO590" s="125" t="str">
        <f t="shared" si="158"/>
        <v/>
      </c>
      <c r="AP590" s="125" t="str">
        <f t="shared" si="158"/>
        <v/>
      </c>
      <c r="AQ590" s="125" t="str">
        <f t="shared" si="147"/>
        <v/>
      </c>
      <c r="AR590" s="126" t="str">
        <f t="shared" si="145"/>
        <v/>
      </c>
      <c r="AS590" s="131">
        <f t="shared" ca="1" si="159"/>
        <v>24476.027559140453</v>
      </c>
      <c r="AT590" s="290"/>
    </row>
    <row r="591" spans="1:46" x14ac:dyDescent="0.35">
      <c r="A591" s="290"/>
      <c r="B591" s="102" t="s">
        <v>2219</v>
      </c>
      <c r="C591" s="444" t="e">
        <v>#N/A</v>
      </c>
      <c r="D591" s="103" t="s">
        <v>901</v>
      </c>
      <c r="E591" s="103"/>
      <c r="F591" s="103"/>
      <c r="G591" s="103" t="s">
        <v>2287</v>
      </c>
      <c r="H591" s="427">
        <v>500</v>
      </c>
      <c r="I591" s="103"/>
      <c r="J591" s="116" t="s">
        <v>2350</v>
      </c>
      <c r="K591" s="104"/>
      <c r="L591" s="415">
        <v>10.0808</v>
      </c>
      <c r="M591" s="138" t="str">
        <f t="shared" si="149"/>
        <v/>
      </c>
      <c r="N591" s="139">
        <f t="shared" si="160"/>
        <v>0</v>
      </c>
      <c r="O591" s="140">
        <f t="shared" si="148"/>
        <v>1329.1487115949365</v>
      </c>
      <c r="P591" s="337">
        <f t="shared" si="150"/>
        <v>13398.882331846235</v>
      </c>
      <c r="Q591" s="109">
        <v>1</v>
      </c>
      <c r="R591" s="143">
        <f t="shared" si="151"/>
        <v>13398.882331846235</v>
      </c>
      <c r="S591" s="111">
        <v>0.13</v>
      </c>
      <c r="T591" s="139">
        <f t="shared" si="152"/>
        <v>15140.737034986243</v>
      </c>
      <c r="U591" s="113"/>
      <c r="V591" s="147">
        <f t="shared" si="153"/>
        <v>15140.737034986243</v>
      </c>
      <c r="W591" s="413"/>
      <c r="X591" s="412"/>
      <c r="Y591" s="116" t="s">
        <v>115</v>
      </c>
      <c r="Z591" s="116"/>
      <c r="AA591" s="116"/>
      <c r="AB591" s="116"/>
      <c r="AC591" s="117"/>
      <c r="AD591" s="296"/>
      <c r="AE591" s="124" t="str">
        <f t="shared" si="157"/>
        <v/>
      </c>
      <c r="AF591" s="125">
        <f t="shared" ca="1" si="157"/>
        <v>16150.853740115352</v>
      </c>
      <c r="AG591" s="125" t="str">
        <f t="shared" si="157"/>
        <v/>
      </c>
      <c r="AH591" s="125" t="str">
        <f t="shared" si="155"/>
        <v/>
      </c>
      <c r="AI591" s="125" t="str">
        <f t="shared" si="154"/>
        <v/>
      </c>
      <c r="AJ591" s="126" t="str">
        <f t="shared" si="154"/>
        <v/>
      </c>
      <c r="AK591" s="342">
        <f t="shared" ca="1" si="156"/>
        <v>16150.853740115352</v>
      </c>
      <c r="AL591" s="290"/>
      <c r="AM591" s="124" t="str">
        <f t="shared" si="158"/>
        <v/>
      </c>
      <c r="AN591" s="125">
        <f t="shared" ca="1" si="158"/>
        <v>15140.737034986243</v>
      </c>
      <c r="AO591" s="125" t="str">
        <f t="shared" si="158"/>
        <v/>
      </c>
      <c r="AP591" s="125" t="str">
        <f t="shared" si="158"/>
        <v/>
      </c>
      <c r="AQ591" s="125" t="str">
        <f t="shared" si="147"/>
        <v/>
      </c>
      <c r="AR591" s="126" t="str">
        <f t="shared" si="145"/>
        <v/>
      </c>
      <c r="AS591" s="131">
        <f t="shared" ca="1" si="159"/>
        <v>15140.737034986243</v>
      </c>
      <c r="AT591" s="290"/>
    </row>
    <row r="592" spans="1:46" x14ac:dyDescent="0.35">
      <c r="A592" s="290"/>
      <c r="B592" s="102" t="s">
        <v>2220</v>
      </c>
      <c r="C592" s="444" t="e">
        <v>#N/A</v>
      </c>
      <c r="D592" s="103" t="s">
        <v>901</v>
      </c>
      <c r="E592" s="103"/>
      <c r="F592" s="103"/>
      <c r="G592" s="103" t="s">
        <v>2287</v>
      </c>
      <c r="H592" s="427">
        <v>500</v>
      </c>
      <c r="I592" s="103"/>
      <c r="J592" s="116" t="s">
        <v>2350</v>
      </c>
      <c r="K592" s="104"/>
      <c r="L592" s="415">
        <v>10.7585</v>
      </c>
      <c r="M592" s="138" t="str">
        <f t="shared" si="149"/>
        <v/>
      </c>
      <c r="N592" s="139">
        <f t="shared" si="160"/>
        <v>0</v>
      </c>
      <c r="O592" s="140">
        <f t="shared" si="148"/>
        <v>1329.1487115949365</v>
      </c>
      <c r="P592" s="337">
        <f t="shared" si="150"/>
        <v>14299.646413694123</v>
      </c>
      <c r="Q592" s="109">
        <v>1</v>
      </c>
      <c r="R592" s="143">
        <f t="shared" si="151"/>
        <v>14299.646413694123</v>
      </c>
      <c r="S592" s="111">
        <v>0.13</v>
      </c>
      <c r="T592" s="139">
        <f t="shared" si="152"/>
        <v>16158.600447474357</v>
      </c>
      <c r="U592" s="113"/>
      <c r="V592" s="147">
        <f t="shared" si="153"/>
        <v>16158.600447474357</v>
      </c>
      <c r="W592" s="413"/>
      <c r="X592" s="412"/>
      <c r="Y592" s="116" t="s">
        <v>115</v>
      </c>
      <c r="Z592" s="116"/>
      <c r="AA592" s="116"/>
      <c r="AB592" s="116"/>
      <c r="AC592" s="117"/>
      <c r="AD592" s="296"/>
      <c r="AE592" s="124" t="str">
        <f t="shared" si="157"/>
        <v/>
      </c>
      <c r="AF592" s="125">
        <f t="shared" ca="1" si="157"/>
        <v>16150.853740115352</v>
      </c>
      <c r="AG592" s="125" t="str">
        <f t="shared" si="157"/>
        <v/>
      </c>
      <c r="AH592" s="125" t="str">
        <f t="shared" si="155"/>
        <v/>
      </c>
      <c r="AI592" s="125" t="str">
        <f t="shared" si="154"/>
        <v/>
      </c>
      <c r="AJ592" s="126" t="str">
        <f t="shared" si="154"/>
        <v/>
      </c>
      <c r="AK592" s="342">
        <f t="shared" ca="1" si="156"/>
        <v>16150.853740115352</v>
      </c>
      <c r="AL592" s="290"/>
      <c r="AM592" s="124" t="str">
        <f t="shared" si="158"/>
        <v/>
      </c>
      <c r="AN592" s="125">
        <f t="shared" ca="1" si="158"/>
        <v>16158.600447474355</v>
      </c>
      <c r="AO592" s="125" t="str">
        <f t="shared" si="158"/>
        <v/>
      </c>
      <c r="AP592" s="125" t="str">
        <f t="shared" si="158"/>
        <v/>
      </c>
      <c r="AQ592" s="125" t="str">
        <f t="shared" si="147"/>
        <v/>
      </c>
      <c r="AR592" s="126" t="str">
        <f t="shared" si="147"/>
        <v/>
      </c>
      <c r="AS592" s="131">
        <f t="shared" ca="1" si="159"/>
        <v>16158.600447474355</v>
      </c>
      <c r="AT592" s="290"/>
    </row>
    <row r="593" spans="1:46" x14ac:dyDescent="0.35">
      <c r="A593" s="290"/>
      <c r="B593" s="102" t="s">
        <v>2221</v>
      </c>
      <c r="C593" s="444" t="e">
        <v>#N/A</v>
      </c>
      <c r="D593" s="103" t="s">
        <v>901</v>
      </c>
      <c r="E593" s="103"/>
      <c r="F593" s="103"/>
      <c r="G593" s="103" t="s">
        <v>2287</v>
      </c>
      <c r="H593" s="427">
        <v>450</v>
      </c>
      <c r="I593" s="103"/>
      <c r="J593" s="116" t="s">
        <v>2351</v>
      </c>
      <c r="K593" s="104"/>
      <c r="L593" s="415">
        <v>6.3839800000000002</v>
      </c>
      <c r="M593" s="138" t="str">
        <f t="shared" si="149"/>
        <v/>
      </c>
      <c r="N593" s="139">
        <f t="shared" si="160"/>
        <v>0</v>
      </c>
      <c r="O593" s="140">
        <f t="shared" si="148"/>
        <v>1049.1370475696201</v>
      </c>
      <c r="P593" s="337">
        <f t="shared" si="150"/>
        <v>6697.6699289435037</v>
      </c>
      <c r="Q593" s="109">
        <v>1</v>
      </c>
      <c r="R593" s="143">
        <f t="shared" si="151"/>
        <v>6697.6699289435037</v>
      </c>
      <c r="S593" s="111">
        <v>0.13</v>
      </c>
      <c r="T593" s="139">
        <f t="shared" si="152"/>
        <v>7568.3670197061583</v>
      </c>
      <c r="U593" s="113"/>
      <c r="V593" s="147">
        <f t="shared" si="153"/>
        <v>7568.3670197061583</v>
      </c>
      <c r="W593" s="413"/>
      <c r="X593" s="412"/>
      <c r="Y593" s="116" t="s">
        <v>115</v>
      </c>
      <c r="Z593" s="116"/>
      <c r="AA593" s="116"/>
      <c r="AB593" s="116"/>
      <c r="AC593" s="117"/>
      <c r="AD593" s="296"/>
      <c r="AE593" s="124" t="str">
        <f t="shared" si="157"/>
        <v/>
      </c>
      <c r="AF593" s="125">
        <f t="shared" ca="1" si="157"/>
        <v>16150.853740115352</v>
      </c>
      <c r="AG593" s="125" t="str">
        <f t="shared" si="157"/>
        <v/>
      </c>
      <c r="AH593" s="125" t="str">
        <f t="shared" si="155"/>
        <v/>
      </c>
      <c r="AI593" s="125" t="str">
        <f t="shared" si="154"/>
        <v/>
      </c>
      <c r="AJ593" s="126" t="str">
        <f t="shared" si="154"/>
        <v/>
      </c>
      <c r="AK593" s="342">
        <f t="shared" ca="1" si="156"/>
        <v>16150.853740115352</v>
      </c>
      <c r="AL593" s="290"/>
      <c r="AM593" s="124" t="str">
        <f t="shared" si="158"/>
        <v/>
      </c>
      <c r="AN593" s="125">
        <f t="shared" ca="1" si="158"/>
        <v>7568.3670197061583</v>
      </c>
      <c r="AO593" s="125" t="str">
        <f t="shared" si="158"/>
        <v/>
      </c>
      <c r="AP593" s="125" t="str">
        <f t="shared" si="158"/>
        <v/>
      </c>
      <c r="AQ593" s="125" t="str">
        <f t="shared" si="147"/>
        <v/>
      </c>
      <c r="AR593" s="126" t="str">
        <f t="shared" si="147"/>
        <v/>
      </c>
      <c r="AS593" s="131">
        <f t="shared" ca="1" si="159"/>
        <v>7568.3670197061583</v>
      </c>
      <c r="AT593" s="290"/>
    </row>
    <row r="594" spans="1:46" x14ac:dyDescent="0.35">
      <c r="A594" s="290"/>
      <c r="B594" s="102" t="s">
        <v>2222</v>
      </c>
      <c r="C594" s="444" t="e">
        <v>#N/A</v>
      </c>
      <c r="D594" s="103" t="s">
        <v>901</v>
      </c>
      <c r="E594" s="103"/>
      <c r="F594" s="103"/>
      <c r="G594" s="103" t="s">
        <v>2287</v>
      </c>
      <c r="H594" s="427">
        <v>375</v>
      </c>
      <c r="I594" s="103"/>
      <c r="J594" s="116" t="s">
        <v>1113</v>
      </c>
      <c r="K594" s="104"/>
      <c r="L594" s="415">
        <v>12.241099999999999</v>
      </c>
      <c r="M594" s="138"/>
      <c r="N594" s="139">
        <f t="shared" si="160"/>
        <v>0</v>
      </c>
      <c r="O594" s="140">
        <f t="shared" si="148"/>
        <v>906.05332445569616</v>
      </c>
      <c r="P594" s="337">
        <f t="shared" si="150"/>
        <v>11091.089349994621</v>
      </c>
      <c r="Q594" s="109">
        <v>1</v>
      </c>
      <c r="R594" s="143">
        <f t="shared" si="151"/>
        <v>11091.089349994621</v>
      </c>
      <c r="S594" s="111">
        <v>0.13</v>
      </c>
      <c r="T594" s="139">
        <f t="shared" si="152"/>
        <v>12532.930965493921</v>
      </c>
      <c r="U594" s="113"/>
      <c r="V594" s="147">
        <f t="shared" si="153"/>
        <v>12532.930965493921</v>
      </c>
      <c r="W594" s="413"/>
      <c r="X594" s="412"/>
      <c r="Y594" s="116" t="s">
        <v>115</v>
      </c>
      <c r="Z594" s="116"/>
      <c r="AA594" s="116"/>
      <c r="AB594" s="116"/>
      <c r="AC594" s="117"/>
      <c r="AD594" s="296"/>
      <c r="AE594" s="124" t="str">
        <f t="shared" si="157"/>
        <v/>
      </c>
      <c r="AF594" s="125">
        <f t="shared" ca="1" si="157"/>
        <v>16150.853740115352</v>
      </c>
      <c r="AG594" s="125" t="str">
        <f t="shared" si="157"/>
        <v/>
      </c>
      <c r="AH594" s="125" t="str">
        <f t="shared" si="155"/>
        <v/>
      </c>
      <c r="AI594" s="125" t="str">
        <f t="shared" si="154"/>
        <v/>
      </c>
      <c r="AJ594" s="126" t="str">
        <f t="shared" si="154"/>
        <v/>
      </c>
      <c r="AK594" s="342">
        <f t="shared" ca="1" si="156"/>
        <v>16150.853740115352</v>
      </c>
      <c r="AL594" s="290"/>
      <c r="AM594" s="124" t="str">
        <f t="shared" si="158"/>
        <v/>
      </c>
      <c r="AN594" s="125">
        <f t="shared" ca="1" si="158"/>
        <v>12532.930965493921</v>
      </c>
      <c r="AO594" s="125" t="str">
        <f t="shared" si="158"/>
        <v/>
      </c>
      <c r="AP594" s="125" t="str">
        <f t="shared" si="158"/>
        <v/>
      </c>
      <c r="AQ594" s="125" t="str">
        <f t="shared" si="147"/>
        <v/>
      </c>
      <c r="AR594" s="126" t="str">
        <f t="shared" si="147"/>
        <v/>
      </c>
      <c r="AS594" s="131">
        <f t="shared" ca="1" si="159"/>
        <v>12532.930965493921</v>
      </c>
      <c r="AT594" s="290"/>
    </row>
    <row r="595" spans="1:46" x14ac:dyDescent="0.35">
      <c r="A595" s="290"/>
      <c r="B595" s="102" t="s">
        <v>2223</v>
      </c>
      <c r="C595" s="444" t="e">
        <v>#N/A</v>
      </c>
      <c r="D595" s="103" t="s">
        <v>901</v>
      </c>
      <c r="E595" s="103"/>
      <c r="F595" s="103"/>
      <c r="G595" s="103" t="s">
        <v>2287</v>
      </c>
      <c r="H595" s="427">
        <v>375</v>
      </c>
      <c r="I595" s="103"/>
      <c r="J595" s="116" t="s">
        <v>1113</v>
      </c>
      <c r="K595" s="104"/>
      <c r="L595" s="415">
        <v>12.167400000000001</v>
      </c>
      <c r="M595" s="138"/>
      <c r="N595" s="139">
        <f t="shared" si="160"/>
        <v>0</v>
      </c>
      <c r="O595" s="140">
        <f t="shared" si="148"/>
        <v>906.05332445569616</v>
      </c>
      <c r="P595" s="337">
        <f t="shared" si="150"/>
        <v>11024.313219982238</v>
      </c>
      <c r="Q595" s="109">
        <v>1</v>
      </c>
      <c r="R595" s="143">
        <f t="shared" si="151"/>
        <v>11024.313219982238</v>
      </c>
      <c r="S595" s="111">
        <v>0.13</v>
      </c>
      <c r="T595" s="139">
        <f t="shared" si="152"/>
        <v>12457.473938579928</v>
      </c>
      <c r="U595" s="113"/>
      <c r="V595" s="147">
        <f t="shared" si="153"/>
        <v>12457.473938579928</v>
      </c>
      <c r="W595" s="413"/>
      <c r="X595" s="412"/>
      <c r="Y595" s="116" t="s">
        <v>115</v>
      </c>
      <c r="Z595" s="116"/>
      <c r="AA595" s="116"/>
      <c r="AB595" s="116"/>
      <c r="AC595" s="117"/>
      <c r="AD595" s="296"/>
      <c r="AE595" s="124" t="str">
        <f t="shared" si="157"/>
        <v/>
      </c>
      <c r="AF595" s="125">
        <f t="shared" ca="1" si="157"/>
        <v>16150.853740115352</v>
      </c>
      <c r="AG595" s="125" t="str">
        <f t="shared" si="157"/>
        <v/>
      </c>
      <c r="AH595" s="125" t="str">
        <f t="shared" si="155"/>
        <v/>
      </c>
      <c r="AI595" s="125" t="str">
        <f t="shared" si="154"/>
        <v/>
      </c>
      <c r="AJ595" s="126" t="str">
        <f t="shared" si="154"/>
        <v/>
      </c>
      <c r="AK595" s="342">
        <f t="shared" ca="1" si="156"/>
        <v>16150.853740115352</v>
      </c>
      <c r="AL595" s="290"/>
      <c r="AM595" s="124" t="str">
        <f t="shared" si="158"/>
        <v/>
      </c>
      <c r="AN595" s="125">
        <f t="shared" ca="1" si="158"/>
        <v>12457.473938579928</v>
      </c>
      <c r="AO595" s="125" t="str">
        <f t="shared" si="158"/>
        <v/>
      </c>
      <c r="AP595" s="125" t="str">
        <f t="shared" si="158"/>
        <v/>
      </c>
      <c r="AQ595" s="125" t="str">
        <f t="shared" si="147"/>
        <v/>
      </c>
      <c r="AR595" s="126" t="str">
        <f t="shared" si="147"/>
        <v/>
      </c>
      <c r="AS595" s="131">
        <f t="shared" ca="1" si="159"/>
        <v>12457.473938579928</v>
      </c>
      <c r="AT595" s="290"/>
    </row>
    <row r="596" spans="1:46" x14ac:dyDescent="0.35">
      <c r="A596" s="290"/>
      <c r="B596" s="102" t="s">
        <v>2224</v>
      </c>
      <c r="C596" s="444" t="e">
        <v>#N/A</v>
      </c>
      <c r="D596" s="103" t="s">
        <v>901</v>
      </c>
      <c r="E596" s="103"/>
      <c r="F596" s="103"/>
      <c r="G596" s="103" t="s">
        <v>2287</v>
      </c>
      <c r="H596" s="427">
        <v>450</v>
      </c>
      <c r="I596" s="103"/>
      <c r="J596" s="116" t="s">
        <v>2351</v>
      </c>
      <c r="K596" s="104"/>
      <c r="L596" s="415">
        <v>12.5101</v>
      </c>
      <c r="M596" s="138"/>
      <c r="N596" s="139">
        <f t="shared" si="160"/>
        <v>0</v>
      </c>
      <c r="O596" s="140">
        <f t="shared" si="148"/>
        <v>1049.1370475696201</v>
      </c>
      <c r="P596" s="337">
        <f t="shared" si="150"/>
        <v>13124.809378800705</v>
      </c>
      <c r="Q596" s="109">
        <v>1</v>
      </c>
      <c r="R596" s="143">
        <f t="shared" si="151"/>
        <v>13124.809378800705</v>
      </c>
      <c r="S596" s="111">
        <v>0.13</v>
      </c>
      <c r="T596" s="139">
        <f t="shared" si="152"/>
        <v>14831.034598044795</v>
      </c>
      <c r="U596" s="113"/>
      <c r="V596" s="147">
        <f t="shared" si="153"/>
        <v>14831.034598044795</v>
      </c>
      <c r="W596" s="413"/>
      <c r="X596" s="412"/>
      <c r="Y596" s="116" t="s">
        <v>115</v>
      </c>
      <c r="Z596" s="116"/>
      <c r="AA596" s="116"/>
      <c r="AB596" s="116"/>
      <c r="AC596" s="117"/>
      <c r="AD596" s="296"/>
      <c r="AE596" s="124" t="str">
        <f t="shared" si="157"/>
        <v/>
      </c>
      <c r="AF596" s="125">
        <f t="shared" ca="1" si="157"/>
        <v>16150.853740115352</v>
      </c>
      <c r="AG596" s="125" t="str">
        <f t="shared" si="157"/>
        <v/>
      </c>
      <c r="AH596" s="125" t="str">
        <f t="shared" si="155"/>
        <v/>
      </c>
      <c r="AI596" s="125" t="str">
        <f t="shared" si="154"/>
        <v/>
      </c>
      <c r="AJ596" s="126" t="str">
        <f t="shared" si="154"/>
        <v/>
      </c>
      <c r="AK596" s="342">
        <f t="shared" ca="1" si="156"/>
        <v>16150.853740115352</v>
      </c>
      <c r="AL596" s="290"/>
      <c r="AM596" s="124" t="str">
        <f t="shared" si="158"/>
        <v/>
      </c>
      <c r="AN596" s="125">
        <f t="shared" ca="1" si="158"/>
        <v>14831.034598044795</v>
      </c>
      <c r="AO596" s="125" t="str">
        <f t="shared" si="158"/>
        <v/>
      </c>
      <c r="AP596" s="125" t="str">
        <f t="shared" si="158"/>
        <v/>
      </c>
      <c r="AQ596" s="125" t="str">
        <f t="shared" si="147"/>
        <v/>
      </c>
      <c r="AR596" s="126" t="str">
        <f t="shared" si="147"/>
        <v/>
      </c>
      <c r="AS596" s="131">
        <f t="shared" ca="1" si="159"/>
        <v>14831.034598044795</v>
      </c>
      <c r="AT596" s="290"/>
    </row>
    <row r="597" spans="1:46" x14ac:dyDescent="0.35">
      <c r="A597" s="290"/>
      <c r="B597" s="102" t="s">
        <v>2225</v>
      </c>
      <c r="C597" s="444" t="e">
        <v>#N/A</v>
      </c>
      <c r="D597" s="103" t="s">
        <v>901</v>
      </c>
      <c r="E597" s="103"/>
      <c r="F597" s="103"/>
      <c r="G597" s="103" t="s">
        <v>2287</v>
      </c>
      <c r="H597" s="427">
        <v>375</v>
      </c>
      <c r="I597" s="103"/>
      <c r="J597" s="116" t="s">
        <v>1113</v>
      </c>
      <c r="K597" s="104"/>
      <c r="L597" s="415">
        <v>18.0913</v>
      </c>
      <c r="M597" s="138"/>
      <c r="N597" s="139">
        <f t="shared" si="160"/>
        <v>0</v>
      </c>
      <c r="O597" s="140">
        <f t="shared" si="148"/>
        <v>906.05332445569616</v>
      </c>
      <c r="P597" s="337">
        <f t="shared" si="150"/>
        <v>16391.682508725335</v>
      </c>
      <c r="Q597" s="109">
        <v>1</v>
      </c>
      <c r="R597" s="143">
        <f t="shared" si="151"/>
        <v>16391.682508725335</v>
      </c>
      <c r="S597" s="111">
        <v>0.13</v>
      </c>
      <c r="T597" s="139">
        <f t="shared" si="152"/>
        <v>18522.601234859627</v>
      </c>
      <c r="U597" s="113"/>
      <c r="V597" s="147">
        <f t="shared" si="153"/>
        <v>18522.601234859627</v>
      </c>
      <c r="W597" s="413"/>
      <c r="X597" s="412"/>
      <c r="Y597" s="116" t="s">
        <v>115</v>
      </c>
      <c r="Z597" s="116"/>
      <c r="AA597" s="116"/>
      <c r="AB597" s="116"/>
      <c r="AC597" s="117"/>
      <c r="AD597" s="296"/>
      <c r="AE597" s="124" t="str">
        <f t="shared" si="157"/>
        <v/>
      </c>
      <c r="AF597" s="125">
        <f t="shared" ca="1" si="157"/>
        <v>16150.853740115352</v>
      </c>
      <c r="AG597" s="125" t="str">
        <f t="shared" si="157"/>
        <v/>
      </c>
      <c r="AH597" s="125" t="str">
        <f t="shared" si="155"/>
        <v/>
      </c>
      <c r="AI597" s="125" t="str">
        <f t="shared" si="154"/>
        <v/>
      </c>
      <c r="AJ597" s="126" t="str">
        <f t="shared" si="154"/>
        <v/>
      </c>
      <c r="AK597" s="342">
        <f t="shared" ca="1" si="156"/>
        <v>16150.853740115352</v>
      </c>
      <c r="AL597" s="290"/>
      <c r="AM597" s="124" t="str">
        <f t="shared" si="158"/>
        <v/>
      </c>
      <c r="AN597" s="125">
        <f t="shared" ca="1" si="158"/>
        <v>18522.601234859627</v>
      </c>
      <c r="AO597" s="125" t="str">
        <f t="shared" si="158"/>
        <v/>
      </c>
      <c r="AP597" s="125" t="str">
        <f t="shared" si="158"/>
        <v/>
      </c>
      <c r="AQ597" s="125" t="str">
        <f t="shared" si="147"/>
        <v/>
      </c>
      <c r="AR597" s="126" t="str">
        <f t="shared" si="147"/>
        <v/>
      </c>
      <c r="AS597" s="131">
        <f t="shared" ca="1" si="159"/>
        <v>18522.601234859627</v>
      </c>
      <c r="AT597" s="290"/>
    </row>
    <row r="598" spans="1:46" x14ac:dyDescent="0.35">
      <c r="A598" s="290"/>
      <c r="B598" s="102" t="s">
        <v>2226</v>
      </c>
      <c r="C598" s="444" t="e">
        <v>#N/A</v>
      </c>
      <c r="D598" s="103" t="s">
        <v>901</v>
      </c>
      <c r="E598" s="103"/>
      <c r="F598" s="103"/>
      <c r="G598" s="103" t="s">
        <v>119</v>
      </c>
      <c r="H598" s="427">
        <v>300</v>
      </c>
      <c r="I598" s="103"/>
      <c r="J598" s="116" t="s">
        <v>1112</v>
      </c>
      <c r="K598" s="104"/>
      <c r="L598" s="415">
        <v>11.075200000000001</v>
      </c>
      <c r="M598" s="138"/>
      <c r="N598" s="139">
        <f t="shared" si="160"/>
        <v>0</v>
      </c>
      <c r="O598" s="140">
        <f t="shared" si="148"/>
        <v>761.42718187341757</v>
      </c>
      <c r="P598" s="337">
        <f t="shared" si="150"/>
        <v>8432.9583246844741</v>
      </c>
      <c r="Q598" s="109">
        <v>1</v>
      </c>
      <c r="R598" s="143">
        <f t="shared" si="151"/>
        <v>8432.9583246844741</v>
      </c>
      <c r="S598" s="111">
        <v>0.13</v>
      </c>
      <c r="T598" s="139">
        <f t="shared" si="152"/>
        <v>9529.2429068934543</v>
      </c>
      <c r="U598" s="113"/>
      <c r="V598" s="147">
        <f t="shared" si="153"/>
        <v>9529.2429068934543</v>
      </c>
      <c r="W598" s="413"/>
      <c r="X598" s="412"/>
      <c r="Y598" s="116"/>
      <c r="Z598" s="116" t="s">
        <v>115</v>
      </c>
      <c r="AA598" s="116"/>
      <c r="AB598" s="116"/>
      <c r="AC598" s="117"/>
      <c r="AD598" s="296"/>
      <c r="AE598" s="124" t="str">
        <f t="shared" si="157"/>
        <v/>
      </c>
      <c r="AF598" s="125" t="str">
        <f t="shared" si="157"/>
        <v/>
      </c>
      <c r="AG598" s="125">
        <f t="shared" ca="1" si="157"/>
        <v>7168.0761084809337</v>
      </c>
      <c r="AH598" s="125" t="str">
        <f t="shared" si="155"/>
        <v/>
      </c>
      <c r="AI598" s="125" t="str">
        <f t="shared" si="154"/>
        <v/>
      </c>
      <c r="AJ598" s="126" t="str">
        <f t="shared" si="154"/>
        <v/>
      </c>
      <c r="AK598" s="342">
        <f t="shared" ca="1" si="156"/>
        <v>7168.0761084809337</v>
      </c>
      <c r="AL598" s="290"/>
      <c r="AM598" s="124" t="str">
        <f t="shared" si="158"/>
        <v/>
      </c>
      <c r="AN598" s="125" t="str">
        <f t="shared" si="158"/>
        <v/>
      </c>
      <c r="AO598" s="125">
        <f t="shared" ca="1" si="158"/>
        <v>9529.2429068934543</v>
      </c>
      <c r="AP598" s="125" t="str">
        <f t="shared" si="158"/>
        <v/>
      </c>
      <c r="AQ598" s="125" t="str">
        <f t="shared" si="147"/>
        <v/>
      </c>
      <c r="AR598" s="126" t="str">
        <f t="shared" si="147"/>
        <v/>
      </c>
      <c r="AS598" s="131">
        <f t="shared" ca="1" si="159"/>
        <v>9529.2429068934543</v>
      </c>
      <c r="AT598" s="290"/>
    </row>
    <row r="599" spans="1:46" x14ac:dyDescent="0.35">
      <c r="A599" s="290"/>
      <c r="B599" s="102" t="s">
        <v>2227</v>
      </c>
      <c r="C599" s="444" t="e">
        <v>#N/A</v>
      </c>
      <c r="D599" s="103" t="s">
        <v>901</v>
      </c>
      <c r="E599" s="103"/>
      <c r="F599" s="103"/>
      <c r="G599" s="103" t="s">
        <v>119</v>
      </c>
      <c r="H599" s="427">
        <v>225</v>
      </c>
      <c r="I599" s="103"/>
      <c r="J599" s="116" t="s">
        <v>1110</v>
      </c>
      <c r="K599" s="104"/>
      <c r="L599" s="415">
        <v>8.1810399999999994</v>
      </c>
      <c r="M599" s="138"/>
      <c r="N599" s="139">
        <f t="shared" si="160"/>
        <v>0</v>
      </c>
      <c r="O599" s="140">
        <f t="shared" si="148"/>
        <v>626.02776475949361</v>
      </c>
      <c r="P599" s="337">
        <f t="shared" si="150"/>
        <v>5121.5581846080077</v>
      </c>
      <c r="Q599" s="109">
        <v>1</v>
      </c>
      <c r="R599" s="143">
        <f t="shared" si="151"/>
        <v>5121.5581846080077</v>
      </c>
      <c r="S599" s="111">
        <v>0.13</v>
      </c>
      <c r="T599" s="139">
        <f t="shared" si="152"/>
        <v>5787.3607486070478</v>
      </c>
      <c r="U599" s="113"/>
      <c r="V599" s="147">
        <f t="shared" si="153"/>
        <v>5787.3607486070478</v>
      </c>
      <c r="W599" s="413"/>
      <c r="X599" s="412"/>
      <c r="Y599" s="116"/>
      <c r="Z599" s="116"/>
      <c r="AA599" s="116" t="s">
        <v>115</v>
      </c>
      <c r="AB599" s="116"/>
      <c r="AC599" s="117"/>
      <c r="AD599" s="296"/>
      <c r="AE599" s="124" t="str">
        <f t="shared" si="157"/>
        <v/>
      </c>
      <c r="AF599" s="125" t="str">
        <f t="shared" si="157"/>
        <v/>
      </c>
      <c r="AG599" s="125" t="str">
        <f t="shared" si="157"/>
        <v/>
      </c>
      <c r="AH599" s="125">
        <f t="shared" ca="1" si="155"/>
        <v>4804.0113505125973</v>
      </c>
      <c r="AI599" s="125" t="str">
        <f t="shared" si="154"/>
        <v/>
      </c>
      <c r="AJ599" s="126" t="str">
        <f t="shared" si="154"/>
        <v/>
      </c>
      <c r="AK599" s="342">
        <f t="shared" ca="1" si="156"/>
        <v>4804.0113505125973</v>
      </c>
      <c r="AL599" s="290"/>
      <c r="AM599" s="124" t="str">
        <f t="shared" si="158"/>
        <v/>
      </c>
      <c r="AN599" s="125" t="str">
        <f t="shared" si="158"/>
        <v/>
      </c>
      <c r="AO599" s="125" t="str">
        <f t="shared" si="158"/>
        <v/>
      </c>
      <c r="AP599" s="125">
        <f t="shared" ca="1" si="158"/>
        <v>5787.3607486070478</v>
      </c>
      <c r="AQ599" s="125" t="str">
        <f t="shared" si="147"/>
        <v/>
      </c>
      <c r="AR599" s="126" t="str">
        <f t="shared" si="147"/>
        <v/>
      </c>
      <c r="AS599" s="131">
        <f t="shared" ca="1" si="159"/>
        <v>5787.3607486070478</v>
      </c>
      <c r="AT599" s="290"/>
    </row>
    <row r="600" spans="1:46" x14ac:dyDescent="0.35">
      <c r="A600" s="290"/>
      <c r="B600" s="102" t="s">
        <v>2228</v>
      </c>
      <c r="C600" s="444" t="e">
        <v>#N/A</v>
      </c>
      <c r="D600" s="103" t="s">
        <v>901</v>
      </c>
      <c r="E600" s="103"/>
      <c r="F600" s="103"/>
      <c r="G600" s="103" t="s">
        <v>119</v>
      </c>
      <c r="H600" s="427">
        <v>225</v>
      </c>
      <c r="I600" s="103"/>
      <c r="J600" s="116" t="s">
        <v>1110</v>
      </c>
      <c r="K600" s="104"/>
      <c r="L600" s="415">
        <v>6.2757500000000004</v>
      </c>
      <c r="M600" s="138"/>
      <c r="N600" s="139">
        <f t="shared" si="160"/>
        <v>0</v>
      </c>
      <c r="O600" s="140">
        <f t="shared" si="148"/>
        <v>626.02776475949361</v>
      </c>
      <c r="P600" s="337">
        <f t="shared" si="150"/>
        <v>3928.793744689392</v>
      </c>
      <c r="Q600" s="109">
        <v>1</v>
      </c>
      <c r="R600" s="143">
        <f t="shared" si="151"/>
        <v>3928.793744689392</v>
      </c>
      <c r="S600" s="111">
        <v>0.13</v>
      </c>
      <c r="T600" s="139">
        <f t="shared" si="152"/>
        <v>4439.536931499013</v>
      </c>
      <c r="U600" s="113"/>
      <c r="V600" s="147">
        <f t="shared" si="153"/>
        <v>4439.536931499013</v>
      </c>
      <c r="W600" s="413"/>
      <c r="X600" s="412"/>
      <c r="Y600" s="116"/>
      <c r="Z600" s="116"/>
      <c r="AA600" s="116" t="s">
        <v>115</v>
      </c>
      <c r="AB600" s="116"/>
      <c r="AC600" s="117"/>
      <c r="AD600" s="296"/>
      <c r="AE600" s="124" t="str">
        <f t="shared" si="157"/>
        <v/>
      </c>
      <c r="AF600" s="125" t="str">
        <f t="shared" si="157"/>
        <v/>
      </c>
      <c r="AG600" s="125" t="str">
        <f t="shared" si="157"/>
        <v/>
      </c>
      <c r="AH600" s="125">
        <f t="shared" ca="1" si="157"/>
        <v>4804.0113505125973</v>
      </c>
      <c r="AI600" s="125" t="str">
        <f t="shared" si="154"/>
        <v/>
      </c>
      <c r="AJ600" s="126" t="str">
        <f t="shared" si="154"/>
        <v/>
      </c>
      <c r="AK600" s="342">
        <f t="shared" ca="1" si="156"/>
        <v>4804.0113505125973</v>
      </c>
      <c r="AL600" s="290"/>
      <c r="AM600" s="124" t="str">
        <f t="shared" si="158"/>
        <v/>
      </c>
      <c r="AN600" s="125" t="str">
        <f t="shared" si="158"/>
        <v/>
      </c>
      <c r="AO600" s="125" t="str">
        <f t="shared" si="158"/>
        <v/>
      </c>
      <c r="AP600" s="125">
        <f t="shared" ca="1" si="158"/>
        <v>4439.536931499013</v>
      </c>
      <c r="AQ600" s="125" t="str">
        <f t="shared" si="147"/>
        <v/>
      </c>
      <c r="AR600" s="126" t="str">
        <f t="shared" si="147"/>
        <v/>
      </c>
      <c r="AS600" s="131">
        <f t="shared" ca="1" si="159"/>
        <v>4439.536931499013</v>
      </c>
      <c r="AT600" s="290"/>
    </row>
    <row r="601" spans="1:46" x14ac:dyDescent="0.35">
      <c r="A601" s="290"/>
      <c r="B601" s="102" t="s">
        <v>2229</v>
      </c>
      <c r="C601" s="444" t="e">
        <v>#N/A</v>
      </c>
      <c r="D601" s="103" t="s">
        <v>901</v>
      </c>
      <c r="E601" s="103"/>
      <c r="F601" s="103"/>
      <c r="G601" s="103" t="s">
        <v>119</v>
      </c>
      <c r="H601" s="427">
        <v>375</v>
      </c>
      <c r="I601" s="103"/>
      <c r="J601" s="116" t="s">
        <v>1113</v>
      </c>
      <c r="K601" s="104"/>
      <c r="L601" s="415">
        <v>8.1739800000000002</v>
      </c>
      <c r="M601" s="138"/>
      <c r="N601" s="139">
        <f t="shared" si="160"/>
        <v>0</v>
      </c>
      <c r="O601" s="140">
        <f t="shared" si="148"/>
        <v>906.05332445569616</v>
      </c>
      <c r="P601" s="337">
        <f t="shared" si="150"/>
        <v>7406.0617530343716</v>
      </c>
      <c r="Q601" s="109">
        <v>1</v>
      </c>
      <c r="R601" s="143">
        <f t="shared" si="151"/>
        <v>7406.0617530343716</v>
      </c>
      <c r="S601" s="111">
        <v>0.13</v>
      </c>
      <c r="T601" s="139">
        <f t="shared" si="152"/>
        <v>8368.8497809288383</v>
      </c>
      <c r="U601" s="113"/>
      <c r="V601" s="147">
        <f t="shared" si="153"/>
        <v>8368.8497809288383</v>
      </c>
      <c r="W601" s="413"/>
      <c r="X601" s="412"/>
      <c r="Y601" s="116"/>
      <c r="Z601" s="116"/>
      <c r="AA601" s="116" t="s">
        <v>115</v>
      </c>
      <c r="AB601" s="116"/>
      <c r="AC601" s="117"/>
      <c r="AD601" s="296"/>
      <c r="AE601" s="124" t="str">
        <f t="shared" si="157"/>
        <v/>
      </c>
      <c r="AF601" s="125" t="str">
        <f t="shared" si="157"/>
        <v/>
      </c>
      <c r="AG601" s="125" t="str">
        <f t="shared" si="157"/>
        <v/>
      </c>
      <c r="AH601" s="125">
        <f t="shared" ca="1" si="157"/>
        <v>4804.0113505125973</v>
      </c>
      <c r="AI601" s="125" t="str">
        <f t="shared" si="154"/>
        <v/>
      </c>
      <c r="AJ601" s="126" t="str">
        <f t="shared" si="154"/>
        <v/>
      </c>
      <c r="AK601" s="342">
        <f t="shared" ca="1" si="156"/>
        <v>4804.0113505125973</v>
      </c>
      <c r="AL601" s="290"/>
      <c r="AM601" s="124" t="str">
        <f t="shared" si="158"/>
        <v/>
      </c>
      <c r="AN601" s="125" t="str">
        <f t="shared" si="158"/>
        <v/>
      </c>
      <c r="AO601" s="125" t="str">
        <f t="shared" si="158"/>
        <v/>
      </c>
      <c r="AP601" s="125">
        <f t="shared" ca="1" si="158"/>
        <v>8368.8497809288383</v>
      </c>
      <c r="AQ601" s="125" t="str">
        <f t="shared" si="147"/>
        <v/>
      </c>
      <c r="AR601" s="126" t="str">
        <f t="shared" si="147"/>
        <v/>
      </c>
      <c r="AS601" s="131">
        <f t="shared" ca="1" si="159"/>
        <v>8368.8497809288383</v>
      </c>
      <c r="AT601" s="290"/>
    </row>
    <row r="602" spans="1:46" x14ac:dyDescent="0.35">
      <c r="A602" s="290"/>
      <c r="B602" s="102" t="s">
        <v>2230</v>
      </c>
      <c r="C602" s="444" t="e">
        <v>#N/A</v>
      </c>
      <c r="D602" s="103" t="s">
        <v>901</v>
      </c>
      <c r="E602" s="103"/>
      <c r="F602" s="103"/>
      <c r="G602" s="103" t="s">
        <v>119</v>
      </c>
      <c r="H602" s="427">
        <v>225</v>
      </c>
      <c r="I602" s="103"/>
      <c r="J602" s="116" t="s">
        <v>1110</v>
      </c>
      <c r="K602" s="104"/>
      <c r="L602" s="415">
        <v>4.4050500000000001</v>
      </c>
      <c r="M602" s="138"/>
      <c r="N602" s="139">
        <f t="shared" si="160"/>
        <v>0</v>
      </c>
      <c r="O602" s="140">
        <f t="shared" si="148"/>
        <v>626.02776475949361</v>
      </c>
      <c r="P602" s="337">
        <f t="shared" si="150"/>
        <v>2757.6836051538075</v>
      </c>
      <c r="Q602" s="109">
        <v>1</v>
      </c>
      <c r="R602" s="143">
        <f t="shared" si="151"/>
        <v>2757.6836051538075</v>
      </c>
      <c r="S602" s="111">
        <v>0.13</v>
      </c>
      <c r="T602" s="139">
        <f t="shared" si="152"/>
        <v>3116.1824738238024</v>
      </c>
      <c r="U602" s="113"/>
      <c r="V602" s="147">
        <f t="shared" si="153"/>
        <v>3116.1824738238024</v>
      </c>
      <c r="W602" s="413"/>
      <c r="X602" s="412"/>
      <c r="Y602" s="116"/>
      <c r="Z602" s="116"/>
      <c r="AA602" s="116" t="s">
        <v>115</v>
      </c>
      <c r="AB602" s="116"/>
      <c r="AC602" s="117"/>
      <c r="AD602" s="296"/>
      <c r="AE602" s="124" t="str">
        <f t="shared" si="157"/>
        <v/>
      </c>
      <c r="AF602" s="125" t="str">
        <f t="shared" si="157"/>
        <v/>
      </c>
      <c r="AG602" s="125" t="str">
        <f t="shared" si="157"/>
        <v/>
      </c>
      <c r="AH602" s="125">
        <f t="shared" ca="1" si="157"/>
        <v>4804.0113505125973</v>
      </c>
      <c r="AI602" s="125" t="str">
        <f t="shared" si="154"/>
        <v/>
      </c>
      <c r="AJ602" s="126" t="str">
        <f t="shared" si="154"/>
        <v/>
      </c>
      <c r="AK602" s="342">
        <f t="shared" ca="1" si="156"/>
        <v>4804.0113505125973</v>
      </c>
      <c r="AL602" s="290"/>
      <c r="AM602" s="124" t="str">
        <f t="shared" si="158"/>
        <v/>
      </c>
      <c r="AN602" s="125" t="str">
        <f t="shared" si="158"/>
        <v/>
      </c>
      <c r="AO602" s="125" t="str">
        <f t="shared" si="158"/>
        <v/>
      </c>
      <c r="AP602" s="125">
        <f t="shared" ca="1" si="158"/>
        <v>3116.1824738238024</v>
      </c>
      <c r="AQ602" s="125" t="str">
        <f t="shared" si="147"/>
        <v/>
      </c>
      <c r="AR602" s="126" t="str">
        <f t="shared" si="147"/>
        <v/>
      </c>
      <c r="AS602" s="131">
        <f t="shared" ca="1" si="159"/>
        <v>3116.1824738238024</v>
      </c>
      <c r="AT602" s="290"/>
    </row>
    <row r="603" spans="1:46" x14ac:dyDescent="0.35">
      <c r="A603" s="290"/>
      <c r="B603" s="102" t="s">
        <v>2231</v>
      </c>
      <c r="C603" s="444" t="e">
        <v>#N/A</v>
      </c>
      <c r="D603" s="103" t="s">
        <v>901</v>
      </c>
      <c r="E603" s="103"/>
      <c r="F603" s="103"/>
      <c r="G603" s="103" t="s">
        <v>1035</v>
      </c>
      <c r="H603" s="427">
        <v>0</v>
      </c>
      <c r="I603" s="103"/>
      <c r="J603" s="116" t="s">
        <v>2342</v>
      </c>
      <c r="K603" s="104"/>
      <c r="L603" s="415">
        <v>1.2921499999999999</v>
      </c>
      <c r="M603" s="138"/>
      <c r="N603" s="139">
        <f t="shared" si="160"/>
        <v>0</v>
      </c>
      <c r="O603" s="140">
        <f t="shared" si="148"/>
        <v>424.48495422784811</v>
      </c>
      <c r="P603" s="337">
        <f t="shared" si="150"/>
        <v>548.49823360551386</v>
      </c>
      <c r="Q603" s="109">
        <v>1</v>
      </c>
      <c r="R603" s="143">
        <f t="shared" si="151"/>
        <v>548.49823360551386</v>
      </c>
      <c r="S603" s="111">
        <v>0.13</v>
      </c>
      <c r="T603" s="139">
        <f t="shared" si="152"/>
        <v>619.80300397423059</v>
      </c>
      <c r="U603" s="113"/>
      <c r="V603" s="147">
        <f t="shared" si="153"/>
        <v>619.80300397423059</v>
      </c>
      <c r="W603" s="413"/>
      <c r="X603" s="412"/>
      <c r="Y603" s="116" t="s">
        <v>115</v>
      </c>
      <c r="Z603" s="116"/>
      <c r="AA603" s="116"/>
      <c r="AB603" s="116"/>
      <c r="AC603" s="117"/>
      <c r="AD603" s="296"/>
      <c r="AE603" s="124" t="str">
        <f t="shared" si="157"/>
        <v/>
      </c>
      <c r="AF603" s="125">
        <f t="shared" ca="1" si="157"/>
        <v>16150.853740115352</v>
      </c>
      <c r="AG603" s="125" t="str">
        <f t="shared" si="157"/>
        <v/>
      </c>
      <c r="AH603" s="125" t="str">
        <f t="shared" si="157"/>
        <v/>
      </c>
      <c r="AI603" s="125" t="str">
        <f t="shared" si="154"/>
        <v/>
      </c>
      <c r="AJ603" s="126" t="str">
        <f t="shared" si="154"/>
        <v/>
      </c>
      <c r="AK603" s="342">
        <f t="shared" ca="1" si="156"/>
        <v>16150.853740115352</v>
      </c>
      <c r="AL603" s="290"/>
      <c r="AM603" s="124" t="str">
        <f t="shared" si="158"/>
        <v/>
      </c>
      <c r="AN603" s="125">
        <f t="shared" ca="1" si="158"/>
        <v>619.80300397423059</v>
      </c>
      <c r="AO603" s="125" t="str">
        <f t="shared" si="158"/>
        <v/>
      </c>
      <c r="AP603" s="125" t="str">
        <f t="shared" si="158"/>
        <v/>
      </c>
      <c r="AQ603" s="125" t="str">
        <f t="shared" si="147"/>
        <v/>
      </c>
      <c r="AR603" s="126" t="str">
        <f t="shared" si="147"/>
        <v/>
      </c>
      <c r="AS603" s="131">
        <f t="shared" ca="1" si="159"/>
        <v>619.80300397423059</v>
      </c>
      <c r="AT603" s="290"/>
    </row>
    <row r="604" spans="1:46" x14ac:dyDescent="0.35">
      <c r="A604" s="290"/>
      <c r="B604" s="102" t="s">
        <v>2232</v>
      </c>
      <c r="C604" s="444" t="e">
        <v>#N/A</v>
      </c>
      <c r="D604" s="103" t="s">
        <v>901</v>
      </c>
      <c r="E604" s="103"/>
      <c r="F604" s="103"/>
      <c r="G604" s="103" t="s">
        <v>265</v>
      </c>
      <c r="H604" s="427">
        <v>100</v>
      </c>
      <c r="I604" s="103"/>
      <c r="J604" s="116" t="s">
        <v>1124</v>
      </c>
      <c r="K604" s="104"/>
      <c r="L604" s="415">
        <v>1.2921499999999999</v>
      </c>
      <c r="M604" s="138"/>
      <c r="N604" s="139">
        <f t="shared" si="160"/>
        <v>0</v>
      </c>
      <c r="O604" s="140">
        <f t="shared" si="148"/>
        <v>304.4680447848101</v>
      </c>
      <c r="P604" s="337">
        <f t="shared" si="150"/>
        <v>393.41838406869238</v>
      </c>
      <c r="Q604" s="109">
        <v>1</v>
      </c>
      <c r="R604" s="143">
        <f t="shared" si="151"/>
        <v>393.41838406869238</v>
      </c>
      <c r="S604" s="111">
        <v>0.13</v>
      </c>
      <c r="T604" s="139">
        <f t="shared" si="152"/>
        <v>444.56277399762234</v>
      </c>
      <c r="U604" s="113"/>
      <c r="V604" s="147">
        <f t="shared" si="153"/>
        <v>444.56277399762234</v>
      </c>
      <c r="W604" s="413"/>
      <c r="X604" s="412"/>
      <c r="Y604" s="116" t="s">
        <v>115</v>
      </c>
      <c r="Z604" s="116"/>
      <c r="AA604" s="116"/>
      <c r="AB604" s="116"/>
      <c r="AC604" s="117"/>
      <c r="AD604" s="296"/>
      <c r="AE604" s="124" t="str">
        <f t="shared" si="157"/>
        <v/>
      </c>
      <c r="AF604" s="125">
        <f t="shared" ca="1" si="157"/>
        <v>16150.853740115352</v>
      </c>
      <c r="AG604" s="125" t="str">
        <f t="shared" si="157"/>
        <v/>
      </c>
      <c r="AH604" s="125" t="str">
        <f t="shared" si="157"/>
        <v/>
      </c>
      <c r="AI604" s="125" t="str">
        <f t="shared" si="154"/>
        <v/>
      </c>
      <c r="AJ604" s="126" t="str">
        <f t="shared" si="154"/>
        <v/>
      </c>
      <c r="AK604" s="342">
        <f t="shared" ca="1" si="156"/>
        <v>16150.853740115352</v>
      </c>
      <c r="AL604" s="290"/>
      <c r="AM604" s="124" t="str">
        <f t="shared" si="158"/>
        <v/>
      </c>
      <c r="AN604" s="125">
        <f t="shared" ca="1" si="158"/>
        <v>444.56277399762234</v>
      </c>
      <c r="AO604" s="125" t="str">
        <f t="shared" si="158"/>
        <v/>
      </c>
      <c r="AP604" s="125" t="str">
        <f t="shared" si="158"/>
        <v/>
      </c>
      <c r="AQ604" s="125" t="str">
        <f t="shared" si="147"/>
        <v/>
      </c>
      <c r="AR604" s="126" t="str">
        <f t="shared" si="147"/>
        <v/>
      </c>
      <c r="AS604" s="131">
        <f t="shared" ca="1" si="159"/>
        <v>444.56277399762234</v>
      </c>
      <c r="AT604" s="290"/>
    </row>
    <row r="605" spans="1:46" x14ac:dyDescent="0.35">
      <c r="A605" s="290"/>
      <c r="B605" s="102" t="s">
        <v>2233</v>
      </c>
      <c r="C605" s="444" t="e">
        <v>#N/A</v>
      </c>
      <c r="D605" s="103" t="s">
        <v>901</v>
      </c>
      <c r="E605" s="103"/>
      <c r="F605" s="103"/>
      <c r="G605" s="103" t="s">
        <v>1035</v>
      </c>
      <c r="H605" s="427">
        <v>225</v>
      </c>
      <c r="I605" s="103"/>
      <c r="J605" s="116" t="s">
        <v>890</v>
      </c>
      <c r="K605" s="104"/>
      <c r="L605" s="415">
        <v>7.3108300000000002</v>
      </c>
      <c r="M605" s="138"/>
      <c r="N605" s="139">
        <f t="shared" si="160"/>
        <v>0</v>
      </c>
      <c r="O605" s="140">
        <f t="shared" si="148"/>
        <v>626.02776475949361</v>
      </c>
      <c r="P605" s="337">
        <f t="shared" si="150"/>
        <v>4576.7825634366491</v>
      </c>
      <c r="Q605" s="109">
        <v>1</v>
      </c>
      <c r="R605" s="143">
        <f t="shared" si="151"/>
        <v>4576.7825634366491</v>
      </c>
      <c r="S605" s="111">
        <v>0.13</v>
      </c>
      <c r="T605" s="139">
        <f t="shared" si="152"/>
        <v>5171.7642966834128</v>
      </c>
      <c r="U605" s="113"/>
      <c r="V605" s="147">
        <f t="shared" si="153"/>
        <v>5171.7642966834128</v>
      </c>
      <c r="W605" s="413"/>
      <c r="X605" s="412" t="s">
        <v>115</v>
      </c>
      <c r="Y605" s="116"/>
      <c r="Z605" s="116"/>
      <c r="AA605" s="116"/>
      <c r="AB605" s="116"/>
      <c r="AC605" s="117"/>
      <c r="AD605" s="296"/>
      <c r="AE605" s="124">
        <f t="shared" ca="1" si="157"/>
        <v>5850.3942245947292</v>
      </c>
      <c r="AF605" s="125" t="str">
        <f t="shared" si="157"/>
        <v/>
      </c>
      <c r="AG605" s="125" t="str">
        <f t="shared" si="157"/>
        <v/>
      </c>
      <c r="AH605" s="125" t="str">
        <f t="shared" si="157"/>
        <v/>
      </c>
      <c r="AI605" s="125" t="str">
        <f t="shared" si="154"/>
        <v/>
      </c>
      <c r="AJ605" s="126" t="str">
        <f t="shared" si="154"/>
        <v/>
      </c>
      <c r="AK605" s="342">
        <f t="shared" ca="1" si="156"/>
        <v>5850.3942245947292</v>
      </c>
      <c r="AL605" s="290"/>
      <c r="AM605" s="124">
        <f t="shared" ca="1" si="158"/>
        <v>5171.7642966834128</v>
      </c>
      <c r="AN605" s="125" t="str">
        <f t="shared" si="158"/>
        <v/>
      </c>
      <c r="AO605" s="125" t="str">
        <f t="shared" si="158"/>
        <v/>
      </c>
      <c r="AP605" s="125" t="str">
        <f t="shared" si="158"/>
        <v/>
      </c>
      <c r="AQ605" s="125" t="str">
        <f t="shared" si="147"/>
        <v/>
      </c>
      <c r="AR605" s="126" t="str">
        <f t="shared" si="147"/>
        <v/>
      </c>
      <c r="AS605" s="131">
        <f t="shared" ca="1" si="159"/>
        <v>5171.7642966834128</v>
      </c>
      <c r="AT605" s="290"/>
    </row>
    <row r="606" spans="1:46" x14ac:dyDescent="0.35">
      <c r="A606" s="290"/>
      <c r="B606" s="102" t="s">
        <v>2234</v>
      </c>
      <c r="C606" s="444" t="e">
        <v>#N/A</v>
      </c>
      <c r="D606" s="103" t="s">
        <v>901</v>
      </c>
      <c r="E606" s="103"/>
      <c r="F606" s="103"/>
      <c r="G606" s="103" t="s">
        <v>1066</v>
      </c>
      <c r="H606" s="427">
        <v>300</v>
      </c>
      <c r="I606" s="103"/>
      <c r="J606" s="116" t="s">
        <v>2335</v>
      </c>
      <c r="K606" s="104"/>
      <c r="L606" s="415">
        <v>60.2361</v>
      </c>
      <c r="M606" s="138"/>
      <c r="N606" s="139">
        <f t="shared" si="160"/>
        <v>0</v>
      </c>
      <c r="O606" s="140">
        <f t="shared" si="148"/>
        <v>761.42718187341757</v>
      </c>
      <c r="P606" s="337">
        <f t="shared" si="150"/>
        <v>45865.403870045368</v>
      </c>
      <c r="Q606" s="109">
        <v>1</v>
      </c>
      <c r="R606" s="143">
        <f t="shared" si="151"/>
        <v>45865.403870045368</v>
      </c>
      <c r="S606" s="111">
        <v>0.13</v>
      </c>
      <c r="T606" s="139">
        <f t="shared" si="152"/>
        <v>51827.906373151258</v>
      </c>
      <c r="U606" s="113"/>
      <c r="V606" s="147">
        <f t="shared" si="153"/>
        <v>51827.906373151258</v>
      </c>
      <c r="W606" s="413"/>
      <c r="X606" s="412" t="s">
        <v>115</v>
      </c>
      <c r="Y606" s="116"/>
      <c r="Z606" s="116"/>
      <c r="AA606" s="116"/>
      <c r="AB606" s="116"/>
      <c r="AC606" s="117"/>
      <c r="AD606" s="296"/>
      <c r="AE606" s="124">
        <f t="shared" ca="1" si="157"/>
        <v>5850.3942245947292</v>
      </c>
      <c r="AF606" s="125" t="str">
        <f t="shared" si="157"/>
        <v/>
      </c>
      <c r="AG606" s="125" t="str">
        <f t="shared" si="157"/>
        <v/>
      </c>
      <c r="AH606" s="125" t="str">
        <f t="shared" si="157"/>
        <v/>
      </c>
      <c r="AI606" s="125" t="str">
        <f t="shared" si="154"/>
        <v/>
      </c>
      <c r="AJ606" s="126" t="str">
        <f t="shared" si="154"/>
        <v/>
      </c>
      <c r="AK606" s="342">
        <f t="shared" ca="1" si="156"/>
        <v>5850.3942245947292</v>
      </c>
      <c r="AL606" s="290"/>
      <c r="AM606" s="124">
        <f t="shared" ca="1" si="158"/>
        <v>51827.906373151258</v>
      </c>
      <c r="AN606" s="125" t="str">
        <f t="shared" si="158"/>
        <v/>
      </c>
      <c r="AO606" s="125" t="str">
        <f t="shared" si="158"/>
        <v/>
      </c>
      <c r="AP606" s="125" t="str">
        <f t="shared" si="158"/>
        <v/>
      </c>
      <c r="AQ606" s="125" t="str">
        <f t="shared" si="147"/>
        <v/>
      </c>
      <c r="AR606" s="126" t="str">
        <f t="shared" si="147"/>
        <v/>
      </c>
      <c r="AS606" s="131">
        <f t="shared" ca="1" si="159"/>
        <v>51827.906373151258</v>
      </c>
      <c r="AT606" s="290"/>
    </row>
    <row r="607" spans="1:46" x14ac:dyDescent="0.35">
      <c r="A607" s="290"/>
      <c r="B607" s="102" t="s">
        <v>2235</v>
      </c>
      <c r="C607" s="444" t="e">
        <v>#N/A</v>
      </c>
      <c r="D607" s="103" t="s">
        <v>901</v>
      </c>
      <c r="E607" s="103"/>
      <c r="F607" s="103"/>
      <c r="G607" s="103" t="s">
        <v>1066</v>
      </c>
      <c r="H607" s="427">
        <v>300</v>
      </c>
      <c r="I607" s="103"/>
      <c r="J607" s="116" t="s">
        <v>2335</v>
      </c>
      <c r="K607" s="104"/>
      <c r="L607" s="415">
        <v>10.7948</v>
      </c>
      <c r="M607" s="138"/>
      <c r="N607" s="139">
        <f t="shared" si="160"/>
        <v>0</v>
      </c>
      <c r="O607" s="140">
        <f t="shared" si="148"/>
        <v>761.42718187341757</v>
      </c>
      <c r="P607" s="337">
        <f t="shared" si="150"/>
        <v>8219.4541428871689</v>
      </c>
      <c r="Q607" s="109">
        <v>1</v>
      </c>
      <c r="R607" s="143">
        <f t="shared" si="151"/>
        <v>8219.4541428871689</v>
      </c>
      <c r="S607" s="111">
        <v>0.13</v>
      </c>
      <c r="T607" s="139">
        <f t="shared" si="152"/>
        <v>9287.9831814624995</v>
      </c>
      <c r="U607" s="113"/>
      <c r="V607" s="147">
        <f t="shared" si="153"/>
        <v>9287.9831814624995</v>
      </c>
      <c r="W607" s="413"/>
      <c r="X607" s="412" t="s">
        <v>115</v>
      </c>
      <c r="Y607" s="116"/>
      <c r="Z607" s="116"/>
      <c r="AA607" s="116"/>
      <c r="AB607" s="116"/>
      <c r="AC607" s="117"/>
      <c r="AD607" s="296"/>
      <c r="AE607" s="124">
        <f t="shared" ca="1" si="157"/>
        <v>5850.3942245947292</v>
      </c>
      <c r="AF607" s="125" t="str">
        <f t="shared" si="157"/>
        <v/>
      </c>
      <c r="AG607" s="125" t="str">
        <f t="shared" si="157"/>
        <v/>
      </c>
      <c r="AH607" s="125" t="str">
        <f t="shared" si="157"/>
        <v/>
      </c>
      <c r="AI607" s="125" t="str">
        <f t="shared" si="154"/>
        <v/>
      </c>
      <c r="AJ607" s="126" t="str">
        <f t="shared" si="154"/>
        <v/>
      </c>
      <c r="AK607" s="342">
        <f t="shared" ca="1" si="156"/>
        <v>5850.3942245947292</v>
      </c>
      <c r="AL607" s="290"/>
      <c r="AM607" s="124">
        <f t="shared" ca="1" si="158"/>
        <v>9287.9831814624995</v>
      </c>
      <c r="AN607" s="125" t="str">
        <f t="shared" si="158"/>
        <v/>
      </c>
      <c r="AO607" s="125" t="str">
        <f t="shared" si="158"/>
        <v/>
      </c>
      <c r="AP607" s="125" t="str">
        <f t="shared" si="158"/>
        <v/>
      </c>
      <c r="AQ607" s="125" t="str">
        <f t="shared" si="147"/>
        <v/>
      </c>
      <c r="AR607" s="126" t="str">
        <f t="shared" si="147"/>
        <v/>
      </c>
      <c r="AS607" s="131">
        <f t="shared" ca="1" si="159"/>
        <v>9287.9831814624995</v>
      </c>
      <c r="AT607" s="290"/>
    </row>
    <row r="608" spans="1:46" x14ac:dyDescent="0.35">
      <c r="A608" s="290"/>
      <c r="B608" s="102" t="s">
        <v>2236</v>
      </c>
      <c r="C608" s="444" t="e">
        <v>#N/A</v>
      </c>
      <c r="D608" s="103" t="s">
        <v>901</v>
      </c>
      <c r="E608" s="103"/>
      <c r="F608" s="103"/>
      <c r="G608" s="103" t="s">
        <v>1035</v>
      </c>
      <c r="H608" s="427">
        <v>150</v>
      </c>
      <c r="I608" s="103"/>
      <c r="J608" s="116" t="s">
        <v>888</v>
      </c>
      <c r="K608" s="104"/>
      <c r="L608" s="415">
        <v>5.4379299999999997</v>
      </c>
      <c r="M608" s="138"/>
      <c r="N608" s="139">
        <f t="shared" si="160"/>
        <v>0</v>
      </c>
      <c r="O608" s="140">
        <f t="shared" si="148"/>
        <v>424.48495422784811</v>
      </c>
      <c r="P608" s="337">
        <f t="shared" si="150"/>
        <v>2308.319467144242</v>
      </c>
      <c r="Q608" s="109">
        <v>1</v>
      </c>
      <c r="R608" s="143">
        <f t="shared" si="151"/>
        <v>2308.319467144242</v>
      </c>
      <c r="S608" s="111">
        <v>0.13</v>
      </c>
      <c r="T608" s="139">
        <f t="shared" si="152"/>
        <v>2608.4009978729932</v>
      </c>
      <c r="U608" s="113"/>
      <c r="V608" s="147">
        <f t="shared" si="153"/>
        <v>2608.4009978729932</v>
      </c>
      <c r="W608" s="413"/>
      <c r="X608" s="412"/>
      <c r="Y608" s="116" t="s">
        <v>115</v>
      </c>
      <c r="Z608" s="116"/>
      <c r="AA608" s="116"/>
      <c r="AB608" s="116"/>
      <c r="AC608" s="117"/>
      <c r="AD608" s="296"/>
      <c r="AE608" s="124" t="str">
        <f t="shared" si="157"/>
        <v/>
      </c>
      <c r="AF608" s="125">
        <f t="shared" ca="1" si="157"/>
        <v>16150.853740115352</v>
      </c>
      <c r="AG608" s="125" t="str">
        <f t="shared" si="157"/>
        <v/>
      </c>
      <c r="AH608" s="125" t="str">
        <f t="shared" si="157"/>
        <v/>
      </c>
      <c r="AI608" s="125" t="str">
        <f t="shared" si="154"/>
        <v/>
      </c>
      <c r="AJ608" s="126" t="str">
        <f t="shared" si="154"/>
        <v/>
      </c>
      <c r="AK608" s="342">
        <f t="shared" ca="1" si="156"/>
        <v>16150.853740115352</v>
      </c>
      <c r="AL608" s="290"/>
      <c r="AM608" s="124" t="str">
        <f t="shared" si="158"/>
        <v/>
      </c>
      <c r="AN608" s="125">
        <f t="shared" ca="1" si="158"/>
        <v>2608.4009978729932</v>
      </c>
      <c r="AO608" s="125" t="str">
        <f t="shared" si="158"/>
        <v/>
      </c>
      <c r="AP608" s="125" t="str">
        <f t="shared" si="158"/>
        <v/>
      </c>
      <c r="AQ608" s="125" t="str">
        <f t="shared" si="147"/>
        <v/>
      </c>
      <c r="AR608" s="126" t="str">
        <f t="shared" si="147"/>
        <v/>
      </c>
      <c r="AS608" s="131">
        <f t="shared" ca="1" si="159"/>
        <v>2608.4009978729932</v>
      </c>
      <c r="AT608" s="290"/>
    </row>
    <row r="609" spans="1:46" x14ac:dyDescent="0.35">
      <c r="A609" s="290"/>
      <c r="B609" s="102" t="s">
        <v>939</v>
      </c>
      <c r="C609" s="444" t="s">
        <v>3162</v>
      </c>
      <c r="D609" s="103" t="s">
        <v>938</v>
      </c>
      <c r="E609" s="103"/>
      <c r="F609" s="103"/>
      <c r="G609" s="103" t="s">
        <v>119</v>
      </c>
      <c r="H609" s="427">
        <v>150</v>
      </c>
      <c r="I609" s="103"/>
      <c r="J609" s="116" t="s">
        <v>1142</v>
      </c>
      <c r="K609" s="104"/>
      <c r="L609" s="415">
        <v>1311.76</v>
      </c>
      <c r="M609" s="138"/>
      <c r="N609" s="139">
        <f t="shared" si="160"/>
        <v>0</v>
      </c>
      <c r="O609" s="140">
        <f t="shared" si="148"/>
        <v>236.93508427848101</v>
      </c>
      <c r="P609" s="337">
        <f t="shared" si="150"/>
        <v>310801.96615314024</v>
      </c>
      <c r="Q609" s="109">
        <v>1</v>
      </c>
      <c r="R609" s="143">
        <f t="shared" si="151"/>
        <v>310801.96615314024</v>
      </c>
      <c r="S609" s="111">
        <v>0.13</v>
      </c>
      <c r="T609" s="139">
        <f t="shared" si="152"/>
        <v>351206.22175304842</v>
      </c>
      <c r="U609" s="113"/>
      <c r="V609" s="147">
        <f t="shared" si="153"/>
        <v>351206.22175304842</v>
      </c>
      <c r="W609" s="413"/>
      <c r="X609" s="412"/>
      <c r="Y609" s="116" t="s">
        <v>115</v>
      </c>
      <c r="Z609" s="116"/>
      <c r="AA609" s="116"/>
      <c r="AB609" s="116"/>
      <c r="AC609" s="117"/>
      <c r="AD609" s="296"/>
      <c r="AE609" s="124" t="str">
        <f t="shared" si="157"/>
        <v/>
      </c>
      <c r="AF609" s="125">
        <f t="shared" ca="1" si="157"/>
        <v>16150.853740115352</v>
      </c>
      <c r="AG609" s="125" t="str">
        <f t="shared" si="157"/>
        <v/>
      </c>
      <c r="AH609" s="125" t="str">
        <f t="shared" si="157"/>
        <v/>
      </c>
      <c r="AI609" s="125" t="str">
        <f t="shared" si="154"/>
        <v/>
      </c>
      <c r="AJ609" s="126" t="str">
        <f t="shared" si="154"/>
        <v/>
      </c>
      <c r="AK609" s="342">
        <f t="shared" ca="1" si="156"/>
        <v>16150.853740115352</v>
      </c>
      <c r="AL609" s="290"/>
      <c r="AM609" s="124" t="str">
        <f t="shared" si="158"/>
        <v/>
      </c>
      <c r="AN609" s="125">
        <f t="shared" ca="1" si="158"/>
        <v>351206.22175304842</v>
      </c>
      <c r="AO609" s="125" t="str">
        <f t="shared" si="158"/>
        <v/>
      </c>
      <c r="AP609" s="125" t="str">
        <f t="shared" si="158"/>
        <v/>
      </c>
      <c r="AQ609" s="125" t="str">
        <f t="shared" si="147"/>
        <v/>
      </c>
      <c r="AR609" s="126" t="str">
        <f t="shared" si="147"/>
        <v/>
      </c>
      <c r="AS609" s="131">
        <f t="shared" ca="1" si="159"/>
        <v>351206.22175304842</v>
      </c>
      <c r="AT609" s="290"/>
    </row>
    <row r="610" spans="1:46" x14ac:dyDescent="0.35">
      <c r="A610" s="290"/>
      <c r="B610" s="102" t="s">
        <v>940</v>
      </c>
      <c r="C610" s="444" t="s">
        <v>3163</v>
      </c>
      <c r="D610" s="103" t="s">
        <v>938</v>
      </c>
      <c r="E610" s="103"/>
      <c r="F610" s="103"/>
      <c r="G610" s="103" t="s">
        <v>1065</v>
      </c>
      <c r="H610" s="427">
        <v>50</v>
      </c>
      <c r="I610" s="103"/>
      <c r="J610" s="116" t="s">
        <v>2352</v>
      </c>
      <c r="K610" s="104"/>
      <c r="L610" s="415">
        <v>240.72200000000001</v>
      </c>
      <c r="M610" s="138"/>
      <c r="N610" s="139">
        <f t="shared" si="160"/>
        <v>0</v>
      </c>
      <c r="O610" s="140">
        <f t="shared" si="148"/>
        <v>190.78756126582275</v>
      </c>
      <c r="P610" s="337">
        <f t="shared" si="150"/>
        <v>45926.763323031388</v>
      </c>
      <c r="Q610" s="109">
        <v>1</v>
      </c>
      <c r="R610" s="143">
        <f t="shared" si="151"/>
        <v>45926.763323031388</v>
      </c>
      <c r="S610" s="111">
        <v>0.13</v>
      </c>
      <c r="T610" s="139">
        <f t="shared" si="152"/>
        <v>51897.242555025463</v>
      </c>
      <c r="U610" s="113"/>
      <c r="V610" s="147">
        <f t="shared" si="153"/>
        <v>51897.242555025463</v>
      </c>
      <c r="W610" s="413"/>
      <c r="X610" s="412"/>
      <c r="Y610" s="116" t="s">
        <v>115</v>
      </c>
      <c r="Z610" s="116"/>
      <c r="AA610" s="116"/>
      <c r="AB610" s="116"/>
      <c r="AC610" s="117"/>
      <c r="AD610" s="296"/>
      <c r="AE610" s="124" t="str">
        <f t="shared" si="157"/>
        <v/>
      </c>
      <c r="AF610" s="125">
        <f t="shared" ca="1" si="157"/>
        <v>16150.853740115352</v>
      </c>
      <c r="AG610" s="125" t="str">
        <f t="shared" si="157"/>
        <v/>
      </c>
      <c r="AH610" s="125" t="str">
        <f t="shared" si="157"/>
        <v/>
      </c>
      <c r="AI610" s="125" t="str">
        <f t="shared" si="154"/>
        <v/>
      </c>
      <c r="AJ610" s="126" t="str">
        <f t="shared" si="154"/>
        <v/>
      </c>
      <c r="AK610" s="342">
        <f t="shared" ca="1" si="156"/>
        <v>16150.853740115352</v>
      </c>
      <c r="AL610" s="290"/>
      <c r="AM610" s="124" t="str">
        <f t="shared" si="158"/>
        <v/>
      </c>
      <c r="AN610" s="125">
        <f t="shared" ca="1" si="158"/>
        <v>51897.242555025463</v>
      </c>
      <c r="AO610" s="125" t="str">
        <f t="shared" si="158"/>
        <v/>
      </c>
      <c r="AP610" s="125" t="str">
        <f t="shared" si="158"/>
        <v/>
      </c>
      <c r="AQ610" s="125" t="str">
        <f t="shared" si="147"/>
        <v/>
      </c>
      <c r="AR610" s="126" t="str">
        <f t="shared" si="147"/>
        <v/>
      </c>
      <c r="AS610" s="131">
        <f t="shared" ca="1" si="159"/>
        <v>51897.242555025463</v>
      </c>
      <c r="AT610" s="290"/>
    </row>
    <row r="611" spans="1:46" x14ac:dyDescent="0.35">
      <c r="A611" s="290"/>
      <c r="B611" s="102" t="s">
        <v>941</v>
      </c>
      <c r="C611" s="444" t="s">
        <v>3164</v>
      </c>
      <c r="D611" s="103" t="s">
        <v>938</v>
      </c>
      <c r="E611" s="103"/>
      <c r="F611" s="103"/>
      <c r="G611" s="103" t="s">
        <v>2288</v>
      </c>
      <c r="H611" s="427">
        <v>100</v>
      </c>
      <c r="I611" s="103"/>
      <c r="J611" s="116" t="s">
        <v>1135</v>
      </c>
      <c r="K611" s="104"/>
      <c r="L611" s="415">
        <v>1739.04</v>
      </c>
      <c r="M611" s="138"/>
      <c r="N611" s="139">
        <f t="shared" si="160"/>
        <v>0</v>
      </c>
      <c r="O611" s="140">
        <f t="shared" si="148"/>
        <v>190.78756126582275</v>
      </c>
      <c r="P611" s="337">
        <f t="shared" si="150"/>
        <v>331787.20054371638</v>
      </c>
      <c r="Q611" s="109">
        <v>1</v>
      </c>
      <c r="R611" s="143">
        <f t="shared" si="151"/>
        <v>331787.20054371638</v>
      </c>
      <c r="S611" s="111">
        <v>0.13</v>
      </c>
      <c r="T611" s="139">
        <f t="shared" si="152"/>
        <v>374919.53661439946</v>
      </c>
      <c r="U611" s="113"/>
      <c r="V611" s="147">
        <f t="shared" si="153"/>
        <v>374919.53661439946</v>
      </c>
      <c r="W611" s="413"/>
      <c r="X611" s="412"/>
      <c r="Y611" s="116" t="s">
        <v>115</v>
      </c>
      <c r="Z611" s="116"/>
      <c r="AA611" s="116"/>
      <c r="AB611" s="116"/>
      <c r="AC611" s="117"/>
      <c r="AD611" s="296"/>
      <c r="AE611" s="124" t="str">
        <f t="shared" si="157"/>
        <v/>
      </c>
      <c r="AF611" s="125">
        <f t="shared" ca="1" si="157"/>
        <v>16150.853740115352</v>
      </c>
      <c r="AG611" s="125" t="str">
        <f t="shared" si="157"/>
        <v/>
      </c>
      <c r="AH611" s="125" t="str">
        <f t="shared" si="157"/>
        <v/>
      </c>
      <c r="AI611" s="125" t="str">
        <f t="shared" si="154"/>
        <v/>
      </c>
      <c r="AJ611" s="126" t="str">
        <f t="shared" si="154"/>
        <v/>
      </c>
      <c r="AK611" s="342">
        <f t="shared" ca="1" si="156"/>
        <v>16150.853740115352</v>
      </c>
      <c r="AL611" s="290"/>
      <c r="AM611" s="124" t="str">
        <f t="shared" si="158"/>
        <v/>
      </c>
      <c r="AN611" s="125">
        <f t="shared" ca="1" si="158"/>
        <v>374919.53661439946</v>
      </c>
      <c r="AO611" s="125" t="str">
        <f t="shared" si="158"/>
        <v/>
      </c>
      <c r="AP611" s="125" t="str">
        <f t="shared" si="158"/>
        <v/>
      </c>
      <c r="AQ611" s="125" t="str">
        <f t="shared" si="147"/>
        <v/>
      </c>
      <c r="AR611" s="126" t="str">
        <f t="shared" si="147"/>
        <v/>
      </c>
      <c r="AS611" s="131">
        <f t="shared" ca="1" si="159"/>
        <v>374919.53661439946</v>
      </c>
      <c r="AT611" s="290"/>
    </row>
    <row r="612" spans="1:46" x14ac:dyDescent="0.35">
      <c r="A612" s="290"/>
      <c r="B612" s="102" t="s">
        <v>942</v>
      </c>
      <c r="C612" s="444" t="s">
        <v>3165</v>
      </c>
      <c r="D612" s="103" t="s">
        <v>938</v>
      </c>
      <c r="E612" s="103"/>
      <c r="F612" s="103"/>
      <c r="G612" s="103" t="s">
        <v>1062</v>
      </c>
      <c r="H612" s="427">
        <v>150</v>
      </c>
      <c r="I612" s="103"/>
      <c r="J612" s="116" t="s">
        <v>1131</v>
      </c>
      <c r="K612" s="104"/>
      <c r="L612" s="415">
        <v>1012.26</v>
      </c>
      <c r="M612" s="138"/>
      <c r="N612" s="139">
        <f t="shared" si="160"/>
        <v>0</v>
      </c>
      <c r="O612" s="140">
        <f t="shared" si="148"/>
        <v>236.93508427848101</v>
      </c>
      <c r="P612" s="337">
        <f t="shared" si="150"/>
        <v>239839.9084117352</v>
      </c>
      <c r="Q612" s="109">
        <v>1</v>
      </c>
      <c r="R612" s="143">
        <f t="shared" si="151"/>
        <v>239839.9084117352</v>
      </c>
      <c r="S612" s="111">
        <v>0.13</v>
      </c>
      <c r="T612" s="139">
        <f t="shared" si="152"/>
        <v>271019.09650526074</v>
      </c>
      <c r="U612" s="113"/>
      <c r="V612" s="147">
        <f t="shared" si="153"/>
        <v>271019.09650526074</v>
      </c>
      <c r="W612" s="413"/>
      <c r="X612" s="412"/>
      <c r="Y612" s="116" t="s">
        <v>115</v>
      </c>
      <c r="Z612" s="116"/>
      <c r="AA612" s="116"/>
      <c r="AB612" s="116"/>
      <c r="AC612" s="117"/>
      <c r="AD612" s="296"/>
      <c r="AE612" s="124" t="str">
        <f t="shared" si="157"/>
        <v/>
      </c>
      <c r="AF612" s="125">
        <f t="shared" ca="1" si="157"/>
        <v>16150.853740115352</v>
      </c>
      <c r="AG612" s="125" t="str">
        <f t="shared" si="157"/>
        <v/>
      </c>
      <c r="AH612" s="125" t="str">
        <f t="shared" si="157"/>
        <v/>
      </c>
      <c r="AI612" s="125" t="str">
        <f t="shared" si="154"/>
        <v/>
      </c>
      <c r="AJ612" s="126" t="str">
        <f t="shared" si="154"/>
        <v/>
      </c>
      <c r="AK612" s="342">
        <f t="shared" ca="1" si="156"/>
        <v>16150.853740115352</v>
      </c>
      <c r="AL612" s="290"/>
      <c r="AM612" s="124" t="str">
        <f t="shared" si="158"/>
        <v/>
      </c>
      <c r="AN612" s="125">
        <f t="shared" ca="1" si="158"/>
        <v>271019.09650526074</v>
      </c>
      <c r="AO612" s="125" t="str">
        <f t="shared" si="158"/>
        <v/>
      </c>
      <c r="AP612" s="125" t="str">
        <f t="shared" si="158"/>
        <v/>
      </c>
      <c r="AQ612" s="125" t="str">
        <f t="shared" si="147"/>
        <v/>
      </c>
      <c r="AR612" s="126" t="str">
        <f t="shared" si="147"/>
        <v/>
      </c>
      <c r="AS612" s="131">
        <f t="shared" ca="1" si="159"/>
        <v>271019.09650526074</v>
      </c>
      <c r="AT612" s="290"/>
    </row>
    <row r="613" spans="1:46" x14ac:dyDescent="0.35">
      <c r="A613" s="290"/>
      <c r="B613" s="102" t="s">
        <v>943</v>
      </c>
      <c r="C613" s="444" t="s">
        <v>3166</v>
      </c>
      <c r="D613" s="103" t="s">
        <v>938</v>
      </c>
      <c r="E613" s="103"/>
      <c r="F613" s="103"/>
      <c r="G613" s="103" t="s">
        <v>1035</v>
      </c>
      <c r="H613" s="427">
        <v>100</v>
      </c>
      <c r="I613" s="103"/>
      <c r="J613" s="116" t="s">
        <v>2353</v>
      </c>
      <c r="K613" s="104"/>
      <c r="L613" s="415">
        <v>332.62599999999998</v>
      </c>
      <c r="M613" s="138"/>
      <c r="N613" s="139">
        <f t="shared" si="160"/>
        <v>0</v>
      </c>
      <c r="O613" s="140">
        <f t="shared" si="148"/>
        <v>190.78756126582275</v>
      </c>
      <c r="P613" s="337">
        <f t="shared" si="150"/>
        <v>63460.90335360555</v>
      </c>
      <c r="Q613" s="109">
        <v>1</v>
      </c>
      <c r="R613" s="143">
        <f t="shared" si="151"/>
        <v>63460.90335360555</v>
      </c>
      <c r="S613" s="111">
        <v>0.13</v>
      </c>
      <c r="T613" s="139">
        <f t="shared" si="152"/>
        <v>71710.820789574267</v>
      </c>
      <c r="U613" s="113"/>
      <c r="V613" s="147">
        <f t="shared" si="153"/>
        <v>71710.820789574267</v>
      </c>
      <c r="W613" s="413"/>
      <c r="X613" s="412"/>
      <c r="Y613" s="116" t="s">
        <v>115</v>
      </c>
      <c r="Z613" s="116"/>
      <c r="AA613" s="116"/>
      <c r="AB613" s="116"/>
      <c r="AC613" s="117"/>
      <c r="AD613" s="296"/>
      <c r="AE613" s="124" t="str">
        <f t="shared" si="157"/>
        <v/>
      </c>
      <c r="AF613" s="125">
        <f t="shared" ca="1" si="157"/>
        <v>16150.853740115352</v>
      </c>
      <c r="AG613" s="125" t="str">
        <f t="shared" si="157"/>
        <v/>
      </c>
      <c r="AH613" s="125" t="str">
        <f t="shared" si="157"/>
        <v/>
      </c>
      <c r="AI613" s="125" t="str">
        <f t="shared" si="154"/>
        <v/>
      </c>
      <c r="AJ613" s="126" t="str">
        <f t="shared" si="154"/>
        <v/>
      </c>
      <c r="AK613" s="342">
        <f t="shared" ca="1" si="156"/>
        <v>16150.853740115352</v>
      </c>
      <c r="AL613" s="290"/>
      <c r="AM613" s="124" t="str">
        <f t="shared" si="158"/>
        <v/>
      </c>
      <c r="AN613" s="125">
        <f t="shared" ca="1" si="158"/>
        <v>71710.820789574267</v>
      </c>
      <c r="AO613" s="125" t="str">
        <f t="shared" si="158"/>
        <v/>
      </c>
      <c r="AP613" s="125" t="str">
        <f t="shared" si="158"/>
        <v/>
      </c>
      <c r="AQ613" s="125" t="str">
        <f t="shared" si="147"/>
        <v/>
      </c>
      <c r="AR613" s="126" t="str">
        <f t="shared" si="147"/>
        <v/>
      </c>
      <c r="AS613" s="131">
        <f t="shared" ca="1" si="159"/>
        <v>71710.820789574267</v>
      </c>
      <c r="AT613" s="290"/>
    </row>
    <row r="614" spans="1:46" x14ac:dyDescent="0.35">
      <c r="A614" s="290"/>
      <c r="B614" s="102" t="s">
        <v>944</v>
      </c>
      <c r="C614" s="444" t="s">
        <v>3167</v>
      </c>
      <c r="D614" s="103" t="s">
        <v>938</v>
      </c>
      <c r="E614" s="103"/>
      <c r="F614" s="103"/>
      <c r="G614" s="103" t="s">
        <v>265</v>
      </c>
      <c r="H614" s="427">
        <v>100</v>
      </c>
      <c r="I614" s="103"/>
      <c r="J614" s="116" t="s">
        <v>1135</v>
      </c>
      <c r="K614" s="104"/>
      <c r="L614" s="415">
        <v>478.113</v>
      </c>
      <c r="M614" s="138"/>
      <c r="N614" s="139">
        <f t="shared" si="160"/>
        <v>0</v>
      </c>
      <c r="O614" s="140">
        <f t="shared" si="148"/>
        <v>190.78756126582275</v>
      </c>
      <c r="P614" s="337">
        <f t="shared" si="150"/>
        <v>91218.013279486317</v>
      </c>
      <c r="Q614" s="109">
        <v>1</v>
      </c>
      <c r="R614" s="143">
        <f t="shared" si="151"/>
        <v>91218.013279486317</v>
      </c>
      <c r="S614" s="111">
        <v>0.13</v>
      </c>
      <c r="T614" s="139">
        <f t="shared" si="152"/>
        <v>103076.35500581953</v>
      </c>
      <c r="U614" s="113"/>
      <c r="V614" s="147">
        <f t="shared" si="153"/>
        <v>103076.35500581953</v>
      </c>
      <c r="W614" s="413"/>
      <c r="X614" s="412"/>
      <c r="Y614" s="116" t="s">
        <v>115</v>
      </c>
      <c r="Z614" s="116"/>
      <c r="AA614" s="116"/>
      <c r="AB614" s="116"/>
      <c r="AC614" s="117"/>
      <c r="AD614" s="296"/>
      <c r="AE614" s="124" t="str">
        <f t="shared" si="157"/>
        <v/>
      </c>
      <c r="AF614" s="125">
        <f t="shared" ca="1" si="157"/>
        <v>16150.853740115352</v>
      </c>
      <c r="AG614" s="125" t="str">
        <f t="shared" si="157"/>
        <v/>
      </c>
      <c r="AH614" s="125" t="str">
        <f t="shared" si="157"/>
        <v/>
      </c>
      <c r="AI614" s="125" t="str">
        <f t="shared" si="154"/>
        <v/>
      </c>
      <c r="AJ614" s="126" t="str">
        <f t="shared" si="154"/>
        <v/>
      </c>
      <c r="AK614" s="342">
        <f t="shared" ca="1" si="156"/>
        <v>16150.853740115352</v>
      </c>
      <c r="AL614" s="290"/>
      <c r="AM614" s="124" t="str">
        <f t="shared" si="158"/>
        <v/>
      </c>
      <c r="AN614" s="125">
        <f t="shared" ca="1" si="158"/>
        <v>103076.35500581953</v>
      </c>
      <c r="AO614" s="125" t="str">
        <f t="shared" si="158"/>
        <v/>
      </c>
      <c r="AP614" s="125" t="str">
        <f t="shared" si="158"/>
        <v/>
      </c>
      <c r="AQ614" s="125" t="str">
        <f t="shared" ref="AQ614:AR660" si="161">IF(AB614="","",IFERROR(AB614*$V614,$V614/$AK614*AI614))</f>
        <v/>
      </c>
      <c r="AR614" s="126" t="str">
        <f t="shared" si="161"/>
        <v/>
      </c>
      <c r="AS614" s="131">
        <f t="shared" ca="1" si="159"/>
        <v>103076.35500581953</v>
      </c>
      <c r="AT614" s="290"/>
    </row>
    <row r="615" spans="1:46" x14ac:dyDescent="0.35">
      <c r="A615" s="290"/>
      <c r="B615" s="102" t="s">
        <v>945</v>
      </c>
      <c r="C615" s="444" t="s">
        <v>3168</v>
      </c>
      <c r="D615" s="103" t="s">
        <v>938</v>
      </c>
      <c r="E615" s="103"/>
      <c r="F615" s="103"/>
      <c r="G615" s="103" t="s">
        <v>265</v>
      </c>
      <c r="H615" s="427">
        <v>100</v>
      </c>
      <c r="I615" s="103"/>
      <c r="J615" s="116" t="s">
        <v>1135</v>
      </c>
      <c r="K615" s="104"/>
      <c r="L615" s="415">
        <v>1580.05</v>
      </c>
      <c r="M615" s="138"/>
      <c r="N615" s="139">
        <f t="shared" si="160"/>
        <v>0</v>
      </c>
      <c r="O615" s="140">
        <f t="shared" si="148"/>
        <v>190.78756126582275</v>
      </c>
      <c r="P615" s="337">
        <f t="shared" si="150"/>
        <v>301453.88617806323</v>
      </c>
      <c r="Q615" s="109">
        <v>1</v>
      </c>
      <c r="R615" s="143">
        <f t="shared" si="151"/>
        <v>301453.88617806323</v>
      </c>
      <c r="S615" s="111">
        <v>0.13</v>
      </c>
      <c r="T615" s="139">
        <f t="shared" si="152"/>
        <v>340642.8913812114</v>
      </c>
      <c r="U615" s="113"/>
      <c r="V615" s="147">
        <f t="shared" si="153"/>
        <v>340642.8913812114</v>
      </c>
      <c r="W615" s="413"/>
      <c r="X615" s="412"/>
      <c r="Y615" s="116" t="s">
        <v>115</v>
      </c>
      <c r="Z615" s="116"/>
      <c r="AA615" s="116"/>
      <c r="AB615" s="116"/>
      <c r="AC615" s="117"/>
      <c r="AD615" s="296"/>
      <c r="AE615" s="124" t="str">
        <f t="shared" si="157"/>
        <v/>
      </c>
      <c r="AF615" s="125">
        <f t="shared" ca="1" si="157"/>
        <v>16150.853740115352</v>
      </c>
      <c r="AG615" s="125" t="str">
        <f t="shared" si="157"/>
        <v/>
      </c>
      <c r="AH615" s="125" t="str">
        <f t="shared" si="157"/>
        <v/>
      </c>
      <c r="AI615" s="125" t="str">
        <f t="shared" si="154"/>
        <v/>
      </c>
      <c r="AJ615" s="126" t="str">
        <f t="shared" si="154"/>
        <v/>
      </c>
      <c r="AK615" s="342">
        <f t="shared" ca="1" si="156"/>
        <v>16150.853740115352</v>
      </c>
      <c r="AL615" s="290"/>
      <c r="AM615" s="124" t="str">
        <f t="shared" si="158"/>
        <v/>
      </c>
      <c r="AN615" s="125">
        <f t="shared" ca="1" si="158"/>
        <v>340642.8913812114</v>
      </c>
      <c r="AO615" s="125" t="str">
        <f t="shared" si="158"/>
        <v/>
      </c>
      <c r="AP615" s="125" t="str">
        <f t="shared" si="158"/>
        <v/>
      </c>
      <c r="AQ615" s="125" t="str">
        <f t="shared" si="161"/>
        <v/>
      </c>
      <c r="AR615" s="126" t="str">
        <f t="shared" si="161"/>
        <v/>
      </c>
      <c r="AS615" s="131">
        <f t="shared" ca="1" si="159"/>
        <v>340642.8913812114</v>
      </c>
      <c r="AT615" s="290"/>
    </row>
    <row r="616" spans="1:46" x14ac:dyDescent="0.35">
      <c r="A616" s="290"/>
      <c r="B616" s="102" t="s">
        <v>946</v>
      </c>
      <c r="C616" s="444" t="s">
        <v>3169</v>
      </c>
      <c r="D616" s="103" t="s">
        <v>938</v>
      </c>
      <c r="E616" s="103"/>
      <c r="F616" s="103"/>
      <c r="G616" s="103" t="s">
        <v>1066</v>
      </c>
      <c r="H616" s="427">
        <v>150</v>
      </c>
      <c r="I616" s="103"/>
      <c r="J616" s="116" t="s">
        <v>2354</v>
      </c>
      <c r="K616" s="104"/>
      <c r="L616" s="415">
        <v>452.31400000000002</v>
      </c>
      <c r="M616" s="138"/>
      <c r="N616" s="139">
        <f t="shared" si="160"/>
        <v>0</v>
      </c>
      <c r="O616" s="140">
        <f t="shared" si="148"/>
        <v>236.93508427848101</v>
      </c>
      <c r="P616" s="337">
        <f t="shared" si="150"/>
        <v>107169.05571033686</v>
      </c>
      <c r="Q616" s="109">
        <v>1</v>
      </c>
      <c r="R616" s="143">
        <f t="shared" si="151"/>
        <v>107169.05571033686</v>
      </c>
      <c r="S616" s="111">
        <v>0.13</v>
      </c>
      <c r="T616" s="139">
        <f t="shared" si="152"/>
        <v>121101.03295268065</v>
      </c>
      <c r="U616" s="113"/>
      <c r="V616" s="147">
        <f t="shared" si="153"/>
        <v>121101.03295268065</v>
      </c>
      <c r="W616" s="413"/>
      <c r="X616" s="412"/>
      <c r="Y616" s="116" t="s">
        <v>115</v>
      </c>
      <c r="Z616" s="116"/>
      <c r="AA616" s="116"/>
      <c r="AB616" s="116"/>
      <c r="AC616" s="117"/>
      <c r="AD616" s="296"/>
      <c r="AE616" s="124" t="str">
        <f t="shared" si="157"/>
        <v/>
      </c>
      <c r="AF616" s="125">
        <f t="shared" ca="1" si="157"/>
        <v>16150.853740115352</v>
      </c>
      <c r="AG616" s="125" t="str">
        <f t="shared" si="157"/>
        <v/>
      </c>
      <c r="AH616" s="125" t="str">
        <f t="shared" si="157"/>
        <v/>
      </c>
      <c r="AI616" s="125" t="str">
        <f t="shared" si="154"/>
        <v/>
      </c>
      <c r="AJ616" s="126" t="str">
        <f t="shared" si="154"/>
        <v/>
      </c>
      <c r="AK616" s="342">
        <f t="shared" ca="1" si="156"/>
        <v>16150.853740115352</v>
      </c>
      <c r="AL616" s="290"/>
      <c r="AM616" s="124" t="str">
        <f t="shared" si="158"/>
        <v/>
      </c>
      <c r="AN616" s="125">
        <f t="shared" ca="1" si="158"/>
        <v>121101.03295268065</v>
      </c>
      <c r="AO616" s="125" t="str">
        <f t="shared" si="158"/>
        <v/>
      </c>
      <c r="AP616" s="125" t="str">
        <f t="shared" si="158"/>
        <v/>
      </c>
      <c r="AQ616" s="125" t="str">
        <f t="shared" si="161"/>
        <v/>
      </c>
      <c r="AR616" s="126" t="str">
        <f t="shared" si="161"/>
        <v/>
      </c>
      <c r="AS616" s="131">
        <f t="shared" ca="1" si="159"/>
        <v>121101.03295268065</v>
      </c>
      <c r="AT616" s="290"/>
    </row>
    <row r="617" spans="1:46" x14ac:dyDescent="0.35">
      <c r="A617" s="290"/>
      <c r="B617" s="102" t="s">
        <v>947</v>
      </c>
      <c r="C617" s="444" t="s">
        <v>3170</v>
      </c>
      <c r="D617" s="103" t="s">
        <v>938</v>
      </c>
      <c r="E617" s="103"/>
      <c r="F617" s="103"/>
      <c r="G617" s="103" t="s">
        <v>734</v>
      </c>
      <c r="H617" s="427">
        <v>200</v>
      </c>
      <c r="I617" s="103"/>
      <c r="J617" s="116" t="s">
        <v>1132</v>
      </c>
      <c r="K617" s="104"/>
      <c r="L617" s="415">
        <v>2408.52</v>
      </c>
      <c r="M617" s="138"/>
      <c r="N617" s="139">
        <f t="shared" si="160"/>
        <v>0</v>
      </c>
      <c r="O617" s="140">
        <f t="shared" si="148"/>
        <v>309.24815556962022</v>
      </c>
      <c r="P617" s="337">
        <f t="shared" si="150"/>
        <v>744830.36765254172</v>
      </c>
      <c r="Q617" s="109">
        <v>1</v>
      </c>
      <c r="R617" s="143">
        <f t="shared" si="151"/>
        <v>744830.36765254172</v>
      </c>
      <c r="S617" s="111">
        <v>0.13</v>
      </c>
      <c r="T617" s="139">
        <f t="shared" si="152"/>
        <v>841658.31544737204</v>
      </c>
      <c r="U617" s="113"/>
      <c r="V617" s="147">
        <f t="shared" si="153"/>
        <v>841658.31544737204</v>
      </c>
      <c r="W617" s="413"/>
      <c r="X617" s="412"/>
      <c r="Y617" s="116" t="s">
        <v>115</v>
      </c>
      <c r="Z617" s="116"/>
      <c r="AA617" s="116"/>
      <c r="AB617" s="116"/>
      <c r="AC617" s="117"/>
      <c r="AD617" s="296"/>
      <c r="AE617" s="124" t="str">
        <f t="shared" si="157"/>
        <v/>
      </c>
      <c r="AF617" s="125">
        <f t="shared" ca="1" si="157"/>
        <v>16150.853740115352</v>
      </c>
      <c r="AG617" s="125" t="str">
        <f t="shared" si="157"/>
        <v/>
      </c>
      <c r="AH617" s="125" t="str">
        <f t="shared" si="157"/>
        <v/>
      </c>
      <c r="AI617" s="125" t="str">
        <f t="shared" si="154"/>
        <v/>
      </c>
      <c r="AJ617" s="126" t="str">
        <f t="shared" si="154"/>
        <v/>
      </c>
      <c r="AK617" s="342">
        <f t="shared" ca="1" si="156"/>
        <v>16150.853740115352</v>
      </c>
      <c r="AL617" s="290"/>
      <c r="AM617" s="124" t="str">
        <f t="shared" si="158"/>
        <v/>
      </c>
      <c r="AN617" s="125">
        <f t="shared" ca="1" si="158"/>
        <v>841658.31544737204</v>
      </c>
      <c r="AO617" s="125" t="str">
        <f t="shared" si="158"/>
        <v/>
      </c>
      <c r="AP617" s="125" t="str">
        <f t="shared" si="158"/>
        <v/>
      </c>
      <c r="AQ617" s="125" t="str">
        <f t="shared" si="161"/>
        <v/>
      </c>
      <c r="AR617" s="126" t="str">
        <f t="shared" si="161"/>
        <v/>
      </c>
      <c r="AS617" s="131">
        <f t="shared" ca="1" si="159"/>
        <v>841658.31544737204</v>
      </c>
      <c r="AT617" s="290"/>
    </row>
    <row r="618" spans="1:46" x14ac:dyDescent="0.35">
      <c r="A618" s="290"/>
      <c r="B618" s="102" t="s">
        <v>948</v>
      </c>
      <c r="C618" s="444" t="s">
        <v>3171</v>
      </c>
      <c r="D618" s="103" t="s">
        <v>938</v>
      </c>
      <c r="E618" s="103"/>
      <c r="F618" s="103"/>
      <c r="G618" s="103" t="s">
        <v>734</v>
      </c>
      <c r="H618" s="427">
        <v>200</v>
      </c>
      <c r="I618" s="103"/>
      <c r="J618" s="116" t="s">
        <v>1132</v>
      </c>
      <c r="K618" s="104"/>
      <c r="L618" s="415">
        <v>1669.1</v>
      </c>
      <c r="M618" s="138"/>
      <c r="N618" s="139">
        <f t="shared" si="160"/>
        <v>0</v>
      </c>
      <c r="O618" s="140">
        <f t="shared" si="148"/>
        <v>309.24815556962022</v>
      </c>
      <c r="P618" s="337">
        <f t="shared" si="150"/>
        <v>516166.09646125307</v>
      </c>
      <c r="Q618" s="109">
        <v>1</v>
      </c>
      <c r="R618" s="143">
        <f t="shared" si="151"/>
        <v>516166.09646125307</v>
      </c>
      <c r="S618" s="111">
        <v>0.13</v>
      </c>
      <c r="T618" s="139">
        <f t="shared" si="152"/>
        <v>583267.68900121585</v>
      </c>
      <c r="U618" s="113"/>
      <c r="V618" s="147">
        <f t="shared" si="153"/>
        <v>583267.68900121585</v>
      </c>
      <c r="W618" s="413"/>
      <c r="X618" s="412"/>
      <c r="Y618" s="116" t="s">
        <v>115</v>
      </c>
      <c r="Z618" s="116"/>
      <c r="AA618" s="116"/>
      <c r="AB618" s="116"/>
      <c r="AC618" s="117"/>
      <c r="AD618" s="296"/>
      <c r="AE618" s="124" t="str">
        <f t="shared" si="157"/>
        <v/>
      </c>
      <c r="AF618" s="125">
        <f t="shared" ca="1" si="157"/>
        <v>16150.853740115352</v>
      </c>
      <c r="AG618" s="125" t="str">
        <f t="shared" si="157"/>
        <v/>
      </c>
      <c r="AH618" s="125" t="str">
        <f t="shared" si="157"/>
        <v/>
      </c>
      <c r="AI618" s="125" t="str">
        <f t="shared" si="154"/>
        <v/>
      </c>
      <c r="AJ618" s="126" t="str">
        <f t="shared" si="154"/>
        <v/>
      </c>
      <c r="AK618" s="342">
        <f t="shared" ca="1" si="156"/>
        <v>16150.853740115352</v>
      </c>
      <c r="AL618" s="290"/>
      <c r="AM618" s="124" t="str">
        <f t="shared" si="158"/>
        <v/>
      </c>
      <c r="AN618" s="125">
        <f t="shared" ca="1" si="158"/>
        <v>583267.68900121585</v>
      </c>
      <c r="AO618" s="125" t="str">
        <f t="shared" si="158"/>
        <v/>
      </c>
      <c r="AP618" s="125" t="str">
        <f t="shared" si="158"/>
        <v/>
      </c>
      <c r="AQ618" s="125" t="str">
        <f t="shared" si="161"/>
        <v/>
      </c>
      <c r="AR618" s="126" t="str">
        <f t="shared" si="161"/>
        <v/>
      </c>
      <c r="AS618" s="131">
        <f t="shared" ca="1" si="159"/>
        <v>583267.68900121585</v>
      </c>
      <c r="AT618" s="290"/>
    </row>
    <row r="619" spans="1:46" x14ac:dyDescent="0.35">
      <c r="A619" s="290"/>
      <c r="B619" s="102" t="s">
        <v>949</v>
      </c>
      <c r="C619" s="444" t="s">
        <v>3172</v>
      </c>
      <c r="D619" s="103" t="s">
        <v>938</v>
      </c>
      <c r="E619" s="103"/>
      <c r="F619" s="103"/>
      <c r="G619" s="103" t="s">
        <v>119</v>
      </c>
      <c r="H619" s="427">
        <v>100</v>
      </c>
      <c r="I619" s="103"/>
      <c r="J619" s="116" t="s">
        <v>1125</v>
      </c>
      <c r="K619" s="104"/>
      <c r="L619" s="415">
        <v>146.95699999999999</v>
      </c>
      <c r="M619" s="138"/>
      <c r="N619" s="139">
        <f t="shared" si="160"/>
        <v>0</v>
      </c>
      <c r="O619" s="140">
        <f t="shared" si="148"/>
        <v>190.78756126582275</v>
      </c>
      <c r="P619" s="337">
        <f t="shared" si="150"/>
        <v>28037.567640941514</v>
      </c>
      <c r="Q619" s="109">
        <v>1</v>
      </c>
      <c r="R619" s="143">
        <f t="shared" si="151"/>
        <v>28037.567640941514</v>
      </c>
      <c r="S619" s="111">
        <v>0.13</v>
      </c>
      <c r="T619" s="139">
        <f t="shared" si="152"/>
        <v>31682.451434263909</v>
      </c>
      <c r="U619" s="113"/>
      <c r="V619" s="147">
        <f t="shared" si="153"/>
        <v>31682.451434263909</v>
      </c>
      <c r="W619" s="413"/>
      <c r="X619" s="412" t="s">
        <v>115</v>
      </c>
      <c r="Y619" s="116"/>
      <c r="Z619" s="116"/>
      <c r="AA619" s="116"/>
      <c r="AB619" s="116"/>
      <c r="AC619" s="117"/>
      <c r="AD619" s="296"/>
      <c r="AE619" s="124">
        <f t="shared" ca="1" si="157"/>
        <v>5850.3942245947292</v>
      </c>
      <c r="AF619" s="125" t="str">
        <f t="shared" si="157"/>
        <v/>
      </c>
      <c r="AG619" s="125" t="str">
        <f t="shared" si="157"/>
        <v/>
      </c>
      <c r="AH619" s="125" t="str">
        <f t="shared" si="157"/>
        <v/>
      </c>
      <c r="AI619" s="125" t="str">
        <f t="shared" si="154"/>
        <v/>
      </c>
      <c r="AJ619" s="126" t="str">
        <f t="shared" si="154"/>
        <v/>
      </c>
      <c r="AK619" s="342">
        <f t="shared" ca="1" si="156"/>
        <v>5850.3942245947292</v>
      </c>
      <c r="AL619" s="290"/>
      <c r="AM619" s="124">
        <f t="shared" ca="1" si="158"/>
        <v>31682.451434263909</v>
      </c>
      <c r="AN619" s="125" t="str">
        <f t="shared" si="158"/>
        <v/>
      </c>
      <c r="AO619" s="125" t="str">
        <f t="shared" si="158"/>
        <v/>
      </c>
      <c r="AP619" s="125" t="str">
        <f t="shared" si="158"/>
        <v/>
      </c>
      <c r="AQ619" s="125" t="str">
        <f t="shared" si="161"/>
        <v/>
      </c>
      <c r="AR619" s="126" t="str">
        <f t="shared" si="161"/>
        <v/>
      </c>
      <c r="AS619" s="131">
        <f t="shared" ca="1" si="159"/>
        <v>31682.451434263909</v>
      </c>
      <c r="AT619" s="290"/>
    </row>
    <row r="620" spans="1:46" x14ac:dyDescent="0.35">
      <c r="A620" s="290"/>
      <c r="B620" s="102" t="s">
        <v>2237</v>
      </c>
      <c r="C620" s="444" t="s">
        <v>3173</v>
      </c>
      <c r="D620" s="103" t="s">
        <v>938</v>
      </c>
      <c r="E620" s="103"/>
      <c r="F620" s="103"/>
      <c r="G620" s="103" t="s">
        <v>1035</v>
      </c>
      <c r="H620" s="427">
        <v>150</v>
      </c>
      <c r="I620" s="103"/>
      <c r="J620" s="116" t="s">
        <v>897</v>
      </c>
      <c r="K620" s="104"/>
      <c r="L620" s="415">
        <v>1893.22</v>
      </c>
      <c r="M620" s="138"/>
      <c r="N620" s="139">
        <f t="shared" si="160"/>
        <v>0</v>
      </c>
      <c r="O620" s="140">
        <f t="shared" si="148"/>
        <v>236.93508427848101</v>
      </c>
      <c r="P620" s="337">
        <f t="shared" si="150"/>
        <v>448570.24025770585</v>
      </c>
      <c r="Q620" s="109">
        <v>1</v>
      </c>
      <c r="R620" s="143">
        <f t="shared" si="151"/>
        <v>448570.24025770585</v>
      </c>
      <c r="S620" s="111">
        <v>0.13</v>
      </c>
      <c r="T620" s="139">
        <f t="shared" si="152"/>
        <v>506884.37149120757</v>
      </c>
      <c r="U620" s="113"/>
      <c r="V620" s="147">
        <f t="shared" si="153"/>
        <v>506884.37149120757</v>
      </c>
      <c r="W620" s="413"/>
      <c r="X620" s="412"/>
      <c r="Y620" s="116"/>
      <c r="Z620" s="116"/>
      <c r="AA620" s="116"/>
      <c r="AB620" s="116" t="s">
        <v>115</v>
      </c>
      <c r="AC620" s="117"/>
      <c r="AD620" s="296"/>
      <c r="AE620" s="124" t="str">
        <f t="shared" si="157"/>
        <v/>
      </c>
      <c r="AF620" s="125" t="str">
        <f t="shared" si="157"/>
        <v/>
      </c>
      <c r="AG620" s="125" t="str">
        <f t="shared" si="157"/>
        <v/>
      </c>
      <c r="AH620" s="125" t="str">
        <f t="shared" si="157"/>
        <v/>
      </c>
      <c r="AI620" s="125">
        <f t="shared" ca="1" si="154"/>
        <v>1722.8586382543533</v>
      </c>
      <c r="AJ620" s="126" t="str">
        <f t="shared" si="154"/>
        <v/>
      </c>
      <c r="AK620" s="342">
        <f t="shared" ca="1" si="156"/>
        <v>1722.8586382543533</v>
      </c>
      <c r="AL620" s="290"/>
      <c r="AM620" s="124" t="str">
        <f t="shared" si="158"/>
        <v/>
      </c>
      <c r="AN620" s="125" t="str">
        <f t="shared" si="158"/>
        <v/>
      </c>
      <c r="AO620" s="125" t="str">
        <f t="shared" si="158"/>
        <v/>
      </c>
      <c r="AP620" s="125" t="str">
        <f t="shared" si="158"/>
        <v/>
      </c>
      <c r="AQ620" s="125">
        <f t="shared" ca="1" si="161"/>
        <v>506884.37149120757</v>
      </c>
      <c r="AR620" s="126" t="str">
        <f t="shared" si="161"/>
        <v/>
      </c>
      <c r="AS620" s="131">
        <f t="shared" ca="1" si="159"/>
        <v>506884.37149120757</v>
      </c>
      <c r="AT620" s="290"/>
    </row>
    <row r="621" spans="1:46" ht="28" x14ac:dyDescent="0.35">
      <c r="A621" s="290"/>
      <c r="B621" s="478" t="s">
        <v>2238</v>
      </c>
      <c r="C621" s="479" t="s">
        <v>3195</v>
      </c>
      <c r="D621" s="456" t="s">
        <v>938</v>
      </c>
      <c r="E621" s="456"/>
      <c r="F621" s="456"/>
      <c r="G621" s="456" t="s">
        <v>1035</v>
      </c>
      <c r="H621" s="427">
        <v>0</v>
      </c>
      <c r="I621" s="456"/>
      <c r="J621" s="116" t="s">
        <v>2355</v>
      </c>
      <c r="K621" s="459"/>
      <c r="L621" s="480">
        <v>429.60500000000002</v>
      </c>
      <c r="M621" s="461"/>
      <c r="N621" s="462">
        <f t="shared" si="160"/>
        <v>0</v>
      </c>
      <c r="O621" s="463">
        <f t="shared" si="148"/>
        <v>236.93508427848101</v>
      </c>
      <c r="P621" s="464">
        <f t="shared" si="150"/>
        <v>101788.49688145684</v>
      </c>
      <c r="Q621" s="465">
        <v>1</v>
      </c>
      <c r="R621" s="466">
        <f t="shared" si="151"/>
        <v>101788.49688145684</v>
      </c>
      <c r="S621" s="467">
        <v>0.13</v>
      </c>
      <c r="T621" s="462">
        <f t="shared" si="152"/>
        <v>115021.00147604622</v>
      </c>
      <c r="U621" s="468"/>
      <c r="V621" s="469">
        <f t="shared" si="153"/>
        <v>115021.00147604622</v>
      </c>
      <c r="W621" s="481"/>
      <c r="X621" s="412"/>
      <c r="Y621" s="116"/>
      <c r="Z621" s="116"/>
      <c r="AA621" s="116"/>
      <c r="AB621" s="116" t="s">
        <v>115</v>
      </c>
      <c r="AC621" s="117"/>
      <c r="AD621" s="296"/>
      <c r="AE621" s="124" t="str">
        <f t="shared" si="157"/>
        <v/>
      </c>
      <c r="AF621" s="125" t="str">
        <f t="shared" si="157"/>
        <v/>
      </c>
      <c r="AG621" s="125" t="str">
        <f t="shared" si="157"/>
        <v/>
      </c>
      <c r="AH621" s="125" t="str">
        <f t="shared" si="157"/>
        <v/>
      </c>
      <c r="AI621" s="125">
        <f t="shared" ca="1" si="154"/>
        <v>1722.8586382543533</v>
      </c>
      <c r="AJ621" s="126" t="str">
        <f t="shared" si="154"/>
        <v/>
      </c>
      <c r="AK621" s="342">
        <f t="shared" ca="1" si="156"/>
        <v>1722.8586382543533</v>
      </c>
      <c r="AL621" s="455"/>
      <c r="AM621" s="124" t="str">
        <f t="shared" si="158"/>
        <v/>
      </c>
      <c r="AN621" s="125" t="str">
        <f t="shared" si="158"/>
        <v/>
      </c>
      <c r="AO621" s="125" t="str">
        <f t="shared" si="158"/>
        <v/>
      </c>
      <c r="AP621" s="125" t="str">
        <f t="shared" si="158"/>
        <v/>
      </c>
      <c r="AQ621" s="125">
        <f t="shared" ca="1" si="161"/>
        <v>115021.00147604622</v>
      </c>
      <c r="AR621" s="126" t="str">
        <f t="shared" si="161"/>
        <v/>
      </c>
      <c r="AS621" s="131">
        <f t="shared" ca="1" si="159"/>
        <v>115021.00147604622</v>
      </c>
      <c r="AT621" s="290"/>
    </row>
    <row r="622" spans="1:46" ht="42" x14ac:dyDescent="0.35">
      <c r="A622" s="290"/>
      <c r="B622" s="478" t="s">
        <v>2239</v>
      </c>
      <c r="C622" s="479" t="s">
        <v>3196</v>
      </c>
      <c r="D622" s="456" t="s">
        <v>938</v>
      </c>
      <c r="E622" s="456"/>
      <c r="F622" s="456"/>
      <c r="G622" s="456" t="s">
        <v>1035</v>
      </c>
      <c r="H622" s="427">
        <v>225</v>
      </c>
      <c r="I622" s="456"/>
      <c r="J622" s="116" t="s">
        <v>2356</v>
      </c>
      <c r="K622" s="459"/>
      <c r="L622" s="480">
        <v>1430.99</v>
      </c>
      <c r="M622" s="461"/>
      <c r="N622" s="462">
        <f t="shared" si="160"/>
        <v>0</v>
      </c>
      <c r="O622" s="463">
        <f t="shared" si="148"/>
        <v>383.10364632911399</v>
      </c>
      <c r="P622" s="464">
        <f t="shared" si="150"/>
        <v>548217.48686049879</v>
      </c>
      <c r="Q622" s="465">
        <v>1</v>
      </c>
      <c r="R622" s="466">
        <f t="shared" si="151"/>
        <v>548217.48686049879</v>
      </c>
      <c r="S622" s="467">
        <v>0.13</v>
      </c>
      <c r="T622" s="462">
        <f t="shared" si="152"/>
        <v>619485.76015236357</v>
      </c>
      <c r="U622" s="468"/>
      <c r="V622" s="469">
        <f t="shared" si="153"/>
        <v>619485.76015236357</v>
      </c>
      <c r="W622" s="481"/>
      <c r="X622" s="412"/>
      <c r="Y622" s="116"/>
      <c r="Z622" s="116"/>
      <c r="AA622" s="116"/>
      <c r="AB622" s="116" t="s">
        <v>115</v>
      </c>
      <c r="AC622" s="117"/>
      <c r="AD622" s="296"/>
      <c r="AE622" s="124" t="str">
        <f t="shared" si="157"/>
        <v/>
      </c>
      <c r="AF622" s="125" t="str">
        <f t="shared" si="157"/>
        <v/>
      </c>
      <c r="AG622" s="125" t="str">
        <f t="shared" si="157"/>
        <v/>
      </c>
      <c r="AH622" s="125" t="str">
        <f t="shared" si="157"/>
        <v/>
      </c>
      <c r="AI622" s="125">
        <f t="shared" ca="1" si="154"/>
        <v>1722.8586382543533</v>
      </c>
      <c r="AJ622" s="126" t="str">
        <f t="shared" si="154"/>
        <v/>
      </c>
      <c r="AK622" s="342">
        <f t="shared" ca="1" si="156"/>
        <v>1722.8586382543533</v>
      </c>
      <c r="AL622" s="455"/>
      <c r="AM622" s="124" t="str">
        <f t="shared" si="158"/>
        <v/>
      </c>
      <c r="AN622" s="125" t="str">
        <f t="shared" si="158"/>
        <v/>
      </c>
      <c r="AO622" s="125" t="str">
        <f t="shared" si="158"/>
        <v/>
      </c>
      <c r="AP622" s="125" t="str">
        <f t="shared" si="158"/>
        <v/>
      </c>
      <c r="AQ622" s="125">
        <f t="shared" ca="1" si="161"/>
        <v>619485.76015236357</v>
      </c>
      <c r="AR622" s="126" t="str">
        <f t="shared" si="161"/>
        <v/>
      </c>
      <c r="AS622" s="131">
        <f t="shared" ca="1" si="159"/>
        <v>619485.76015236357</v>
      </c>
      <c r="AT622" s="290"/>
    </row>
    <row r="623" spans="1:46" x14ac:dyDescent="0.35">
      <c r="A623" s="290"/>
      <c r="B623" s="478" t="s">
        <v>2240</v>
      </c>
      <c r="C623" s="482" t="s">
        <v>3174</v>
      </c>
      <c r="D623" s="456" t="s">
        <v>938</v>
      </c>
      <c r="E623" s="456"/>
      <c r="F623" s="456"/>
      <c r="G623" s="456" t="s">
        <v>1035</v>
      </c>
      <c r="H623" s="427">
        <v>0</v>
      </c>
      <c r="I623" s="456"/>
      <c r="J623" s="116" t="s">
        <v>2355</v>
      </c>
      <c r="K623" s="459"/>
      <c r="L623" s="480">
        <v>432.00400000000002</v>
      </c>
      <c r="M623" s="461"/>
      <c r="N623" s="462">
        <f t="shared" si="160"/>
        <v>0</v>
      </c>
      <c r="O623" s="463">
        <f t="shared" si="148"/>
        <v>236.93508427848101</v>
      </c>
      <c r="P623" s="464">
        <f t="shared" si="150"/>
        <v>102356.90414864091</v>
      </c>
      <c r="Q623" s="465">
        <v>1</v>
      </c>
      <c r="R623" s="466">
        <f t="shared" si="151"/>
        <v>102356.90414864091</v>
      </c>
      <c r="S623" s="467">
        <v>0.13</v>
      </c>
      <c r="T623" s="462">
        <f t="shared" si="152"/>
        <v>115663.30168796422</v>
      </c>
      <c r="U623" s="468"/>
      <c r="V623" s="469">
        <f t="shared" si="153"/>
        <v>115663.30168796422</v>
      </c>
      <c r="W623" s="481"/>
      <c r="X623" s="412"/>
      <c r="Y623" s="116"/>
      <c r="Z623" s="116"/>
      <c r="AA623" s="116"/>
      <c r="AB623" s="116" t="s">
        <v>115</v>
      </c>
      <c r="AC623" s="117"/>
      <c r="AD623" s="296"/>
      <c r="AE623" s="124" t="str">
        <f t="shared" si="157"/>
        <v/>
      </c>
      <c r="AF623" s="125" t="str">
        <f t="shared" si="157"/>
        <v/>
      </c>
      <c r="AG623" s="125" t="str">
        <f t="shared" si="157"/>
        <v/>
      </c>
      <c r="AH623" s="125" t="str">
        <f t="shared" si="157"/>
        <v/>
      </c>
      <c r="AI623" s="125">
        <f t="shared" ca="1" si="154"/>
        <v>1722.8586382543533</v>
      </c>
      <c r="AJ623" s="126" t="str">
        <f t="shared" si="154"/>
        <v/>
      </c>
      <c r="AK623" s="342">
        <f t="shared" ca="1" si="156"/>
        <v>1722.8586382543533</v>
      </c>
      <c r="AL623" s="455"/>
      <c r="AM623" s="124" t="str">
        <f t="shared" si="158"/>
        <v/>
      </c>
      <c r="AN623" s="125" t="str">
        <f t="shared" si="158"/>
        <v/>
      </c>
      <c r="AO623" s="125" t="str">
        <f t="shared" si="158"/>
        <v/>
      </c>
      <c r="AP623" s="125" t="str">
        <f t="shared" si="158"/>
        <v/>
      </c>
      <c r="AQ623" s="125">
        <f t="shared" ca="1" si="161"/>
        <v>115663.30168796424</v>
      </c>
      <c r="AR623" s="126" t="str">
        <f t="shared" si="161"/>
        <v/>
      </c>
      <c r="AS623" s="131">
        <f t="shared" ca="1" si="159"/>
        <v>115663.30168796424</v>
      </c>
      <c r="AT623" s="290"/>
    </row>
    <row r="624" spans="1:46" x14ac:dyDescent="0.35">
      <c r="A624" s="290"/>
      <c r="B624" s="102" t="s">
        <v>2241</v>
      </c>
      <c r="C624" s="444" t="s">
        <v>3175</v>
      </c>
      <c r="D624" s="103" t="s">
        <v>938</v>
      </c>
      <c r="E624" s="103"/>
      <c r="F624" s="103"/>
      <c r="G624" s="103" t="s">
        <v>1035</v>
      </c>
      <c r="H624" s="427">
        <v>100</v>
      </c>
      <c r="I624" s="103"/>
      <c r="J624" s="116" t="s">
        <v>2353</v>
      </c>
      <c r="K624" s="104"/>
      <c r="L624" s="415">
        <v>274.92399999999998</v>
      </c>
      <c r="M624" s="138"/>
      <c r="N624" s="139">
        <f t="shared" si="160"/>
        <v>0</v>
      </c>
      <c r="O624" s="140">
        <f t="shared" si="148"/>
        <v>190.78756126582275</v>
      </c>
      <c r="P624" s="337">
        <f t="shared" si="150"/>
        <v>52452.079493445046</v>
      </c>
      <c r="Q624" s="109">
        <v>1</v>
      </c>
      <c r="R624" s="143">
        <f t="shared" si="151"/>
        <v>52452.079493445046</v>
      </c>
      <c r="S624" s="111">
        <v>0.13</v>
      </c>
      <c r="T624" s="139">
        <f t="shared" si="152"/>
        <v>59270.849827592894</v>
      </c>
      <c r="U624" s="113"/>
      <c r="V624" s="147">
        <f t="shared" si="153"/>
        <v>59270.849827592894</v>
      </c>
      <c r="W624" s="413"/>
      <c r="X624" s="412"/>
      <c r="Y624" s="116"/>
      <c r="Z624" s="116"/>
      <c r="AA624" s="116"/>
      <c r="AB624" s="116" t="s">
        <v>115</v>
      </c>
      <c r="AC624" s="117"/>
      <c r="AD624" s="296"/>
      <c r="AE624" s="124" t="str">
        <f t="shared" si="157"/>
        <v/>
      </c>
      <c r="AF624" s="125" t="str">
        <f t="shared" si="157"/>
        <v/>
      </c>
      <c r="AG624" s="125" t="str">
        <f t="shared" si="157"/>
        <v/>
      </c>
      <c r="AH624" s="125" t="str">
        <f t="shared" si="157"/>
        <v/>
      </c>
      <c r="AI624" s="125">
        <f t="shared" ca="1" si="154"/>
        <v>1722.8586382543533</v>
      </c>
      <c r="AJ624" s="126" t="str">
        <f t="shared" si="154"/>
        <v/>
      </c>
      <c r="AK624" s="342">
        <f t="shared" ca="1" si="156"/>
        <v>1722.8586382543533</v>
      </c>
      <c r="AL624" s="290"/>
      <c r="AM624" s="124" t="str">
        <f t="shared" si="158"/>
        <v/>
      </c>
      <c r="AN624" s="125" t="str">
        <f t="shared" si="158"/>
        <v/>
      </c>
      <c r="AO624" s="125" t="str">
        <f t="shared" si="158"/>
        <v/>
      </c>
      <c r="AP624" s="125" t="str">
        <f t="shared" si="158"/>
        <v/>
      </c>
      <c r="AQ624" s="125">
        <f t="shared" ca="1" si="161"/>
        <v>59270.849827592894</v>
      </c>
      <c r="AR624" s="126" t="str">
        <f t="shared" si="161"/>
        <v/>
      </c>
      <c r="AS624" s="131">
        <f t="shared" ca="1" si="159"/>
        <v>59270.849827592894</v>
      </c>
      <c r="AT624" s="290"/>
    </row>
    <row r="625" spans="1:46" x14ac:dyDescent="0.35">
      <c r="A625" s="290"/>
      <c r="B625" s="102" t="s">
        <v>2242</v>
      </c>
      <c r="C625" s="444" t="s">
        <v>3176</v>
      </c>
      <c r="D625" s="103" t="s">
        <v>938</v>
      </c>
      <c r="E625" s="103"/>
      <c r="F625" s="103"/>
      <c r="G625" s="103" t="s">
        <v>1066</v>
      </c>
      <c r="H625" s="427">
        <v>100</v>
      </c>
      <c r="I625" s="103"/>
      <c r="J625" s="116" t="s">
        <v>1135</v>
      </c>
      <c r="K625" s="104"/>
      <c r="L625" s="415">
        <v>985.41</v>
      </c>
      <c r="M625" s="138"/>
      <c r="N625" s="139">
        <f t="shared" si="160"/>
        <v>0</v>
      </c>
      <c r="O625" s="140">
        <f t="shared" si="148"/>
        <v>190.78756126582275</v>
      </c>
      <c r="P625" s="337">
        <f t="shared" si="150"/>
        <v>188003.97074695438</v>
      </c>
      <c r="Q625" s="109">
        <v>1</v>
      </c>
      <c r="R625" s="143">
        <f t="shared" si="151"/>
        <v>188003.97074695438</v>
      </c>
      <c r="S625" s="111">
        <v>0.13</v>
      </c>
      <c r="T625" s="139">
        <f t="shared" si="152"/>
        <v>212444.48694405842</v>
      </c>
      <c r="U625" s="113"/>
      <c r="V625" s="147">
        <f t="shared" si="153"/>
        <v>212444.48694405842</v>
      </c>
      <c r="W625" s="413"/>
      <c r="X625" s="412"/>
      <c r="Y625" s="116"/>
      <c r="Z625" s="116"/>
      <c r="AA625" s="116"/>
      <c r="AB625" s="116"/>
      <c r="AC625" s="117" t="s">
        <v>115</v>
      </c>
      <c r="AD625" s="296"/>
      <c r="AE625" s="124" t="str">
        <f t="shared" si="157"/>
        <v/>
      </c>
      <c r="AF625" s="125" t="str">
        <f t="shared" si="157"/>
        <v/>
      </c>
      <c r="AG625" s="125" t="str">
        <f t="shared" si="157"/>
        <v/>
      </c>
      <c r="AH625" s="125" t="str">
        <f t="shared" si="157"/>
        <v/>
      </c>
      <c r="AI625" s="125" t="str">
        <f t="shared" si="154"/>
        <v/>
      </c>
      <c r="AJ625" s="126">
        <f t="shared" ca="1" si="154"/>
        <v>1398.8708803462232</v>
      </c>
      <c r="AK625" s="342">
        <f t="shared" ca="1" si="156"/>
        <v>1398.8708803462232</v>
      </c>
      <c r="AL625" s="290"/>
      <c r="AM625" s="124" t="str">
        <f t="shared" si="158"/>
        <v/>
      </c>
      <c r="AN625" s="125" t="str">
        <f t="shared" si="158"/>
        <v/>
      </c>
      <c r="AO625" s="125" t="str">
        <f t="shared" si="158"/>
        <v/>
      </c>
      <c r="AP625" s="125" t="str">
        <f t="shared" si="158"/>
        <v/>
      </c>
      <c r="AQ625" s="125" t="str">
        <f t="shared" si="161"/>
        <v/>
      </c>
      <c r="AR625" s="126">
        <f t="shared" ca="1" si="161"/>
        <v>212444.48694405839</v>
      </c>
      <c r="AS625" s="131">
        <f t="shared" ca="1" si="159"/>
        <v>212444.48694405839</v>
      </c>
      <c r="AT625" s="290"/>
    </row>
    <row r="626" spans="1:46" x14ac:dyDescent="0.35">
      <c r="A626" s="290"/>
      <c r="B626" s="102" t="s">
        <v>2243</v>
      </c>
      <c r="C626" s="444" t="s">
        <v>3177</v>
      </c>
      <c r="D626" s="103" t="s">
        <v>938</v>
      </c>
      <c r="E626" s="103"/>
      <c r="F626" s="103"/>
      <c r="G626" s="103" t="s">
        <v>265</v>
      </c>
      <c r="H626" s="427">
        <v>100</v>
      </c>
      <c r="I626" s="103"/>
      <c r="J626" s="116" t="s">
        <v>1135</v>
      </c>
      <c r="K626" s="104"/>
      <c r="L626" s="415">
        <v>393.971</v>
      </c>
      <c r="M626" s="138"/>
      <c r="N626" s="139">
        <f t="shared" si="160"/>
        <v>0</v>
      </c>
      <c r="O626" s="140">
        <f t="shared" ref="O626:O662" si="162">IFERROR(VLOOKUP(J626,UR_N2,3,FALSE),"")</f>
        <v>190.78756126582275</v>
      </c>
      <c r="P626" s="337">
        <f t="shared" si="150"/>
        <v>75164.766299457449</v>
      </c>
      <c r="Q626" s="109">
        <v>1</v>
      </c>
      <c r="R626" s="143">
        <f t="shared" si="151"/>
        <v>75164.766299457449</v>
      </c>
      <c r="S626" s="111">
        <v>0.13</v>
      </c>
      <c r="T626" s="139">
        <f t="shared" si="152"/>
        <v>84936.185918386909</v>
      </c>
      <c r="U626" s="113"/>
      <c r="V626" s="147">
        <f t="shared" si="153"/>
        <v>84936.185918386909</v>
      </c>
      <c r="W626" s="413"/>
      <c r="X626" s="412"/>
      <c r="Y626" s="116"/>
      <c r="Z626" s="116"/>
      <c r="AA626" s="116"/>
      <c r="AB626" s="116"/>
      <c r="AC626" s="117" t="s">
        <v>115</v>
      </c>
      <c r="AD626" s="296"/>
      <c r="AE626" s="124" t="str">
        <f t="shared" si="157"/>
        <v/>
      </c>
      <c r="AF626" s="125" t="str">
        <f t="shared" si="157"/>
        <v/>
      </c>
      <c r="AG626" s="125" t="str">
        <f t="shared" si="157"/>
        <v/>
      </c>
      <c r="AH626" s="125" t="str">
        <f t="shared" si="157"/>
        <v/>
      </c>
      <c r="AI626" s="125" t="str">
        <f t="shared" si="154"/>
        <v/>
      </c>
      <c r="AJ626" s="126">
        <f t="shared" ca="1" si="154"/>
        <v>1398.8708803462232</v>
      </c>
      <c r="AK626" s="342">
        <f t="shared" ca="1" si="156"/>
        <v>1398.8708803462232</v>
      </c>
      <c r="AL626" s="290"/>
      <c r="AM626" s="124" t="str">
        <f t="shared" si="158"/>
        <v/>
      </c>
      <c r="AN626" s="125" t="str">
        <f t="shared" si="158"/>
        <v/>
      </c>
      <c r="AO626" s="125" t="str">
        <f t="shared" si="158"/>
        <v/>
      </c>
      <c r="AP626" s="125" t="str">
        <f t="shared" si="158"/>
        <v/>
      </c>
      <c r="AQ626" s="125" t="str">
        <f t="shared" si="161"/>
        <v/>
      </c>
      <c r="AR626" s="126">
        <f t="shared" ca="1" si="161"/>
        <v>84936.185918386909</v>
      </c>
      <c r="AS626" s="131">
        <f t="shared" ca="1" si="159"/>
        <v>84936.185918386909</v>
      </c>
      <c r="AT626" s="290"/>
    </row>
    <row r="627" spans="1:46" x14ac:dyDescent="0.35">
      <c r="A627" s="290"/>
      <c r="B627" s="102" t="s">
        <v>2244</v>
      </c>
      <c r="C627" s="444" t="s">
        <v>3178</v>
      </c>
      <c r="D627" s="103" t="s">
        <v>938</v>
      </c>
      <c r="E627" s="103"/>
      <c r="F627" s="103"/>
      <c r="G627" s="103" t="s">
        <v>265</v>
      </c>
      <c r="H627" s="427">
        <v>150</v>
      </c>
      <c r="I627" s="103"/>
      <c r="J627" s="116" t="s">
        <v>2354</v>
      </c>
      <c r="K627" s="104"/>
      <c r="L627" s="415">
        <v>640.31399999999996</v>
      </c>
      <c r="M627" s="138"/>
      <c r="N627" s="139">
        <f t="shared" si="160"/>
        <v>0</v>
      </c>
      <c r="O627" s="140">
        <f t="shared" si="162"/>
        <v>236.93508427848101</v>
      </c>
      <c r="P627" s="337">
        <f t="shared" ref="P627:P661" si="163">O627*L627</f>
        <v>151712.8515546913</v>
      </c>
      <c r="Q627" s="109">
        <v>1</v>
      </c>
      <c r="R627" s="143">
        <f t="shared" ref="R627:R661" si="164">P627*Q627</f>
        <v>151712.8515546913</v>
      </c>
      <c r="S627" s="111">
        <v>0.13</v>
      </c>
      <c r="T627" s="139">
        <f t="shared" ref="T627:T661" si="165">R627*(1+S627)</f>
        <v>171435.52225680114</v>
      </c>
      <c r="U627" s="113"/>
      <c r="V627" s="147">
        <f t="shared" ref="V627:V661" si="166">(T627*(1-U627))+N627</f>
        <v>171435.52225680114</v>
      </c>
      <c r="W627" s="413"/>
      <c r="X627" s="412"/>
      <c r="Y627" s="116"/>
      <c r="Z627" s="116"/>
      <c r="AA627" s="116"/>
      <c r="AB627" s="116"/>
      <c r="AC627" s="117" t="s">
        <v>115</v>
      </c>
      <c r="AD627" s="296"/>
      <c r="AE627" s="124" t="str">
        <f t="shared" si="157"/>
        <v/>
      </c>
      <c r="AF627" s="125" t="str">
        <f t="shared" si="157"/>
        <v/>
      </c>
      <c r="AG627" s="125" t="str">
        <f t="shared" si="157"/>
        <v/>
      </c>
      <c r="AH627" s="125" t="str">
        <f t="shared" si="157"/>
        <v/>
      </c>
      <c r="AI627" s="125" t="str">
        <f t="shared" si="154"/>
        <v/>
      </c>
      <c r="AJ627" s="126">
        <f t="shared" ca="1" si="154"/>
        <v>1398.8708803462232</v>
      </c>
      <c r="AK627" s="342">
        <f t="shared" ca="1" si="156"/>
        <v>1398.8708803462232</v>
      </c>
      <c r="AL627" s="290"/>
      <c r="AM627" s="124" t="str">
        <f t="shared" si="158"/>
        <v/>
      </c>
      <c r="AN627" s="125" t="str">
        <f t="shared" si="158"/>
        <v/>
      </c>
      <c r="AO627" s="125" t="str">
        <f t="shared" si="158"/>
        <v/>
      </c>
      <c r="AP627" s="125" t="str">
        <f t="shared" si="158"/>
        <v/>
      </c>
      <c r="AQ627" s="125" t="str">
        <f t="shared" si="161"/>
        <v/>
      </c>
      <c r="AR627" s="126">
        <f t="shared" ca="1" si="161"/>
        <v>171435.52225680114</v>
      </c>
      <c r="AS627" s="131">
        <f t="shared" ca="1" si="159"/>
        <v>171435.52225680114</v>
      </c>
      <c r="AT627" s="290"/>
    </row>
    <row r="628" spans="1:46" x14ac:dyDescent="0.35">
      <c r="A628" s="290"/>
      <c r="B628" s="102" t="s">
        <v>2245</v>
      </c>
      <c r="C628" s="444" t="s">
        <v>3179</v>
      </c>
      <c r="D628" s="103" t="s">
        <v>938</v>
      </c>
      <c r="E628" s="103"/>
      <c r="F628" s="103"/>
      <c r="G628" s="103" t="s">
        <v>1035</v>
      </c>
      <c r="H628" s="427">
        <v>0</v>
      </c>
      <c r="I628" s="103"/>
      <c r="J628" s="116" t="s">
        <v>2355</v>
      </c>
      <c r="K628" s="104"/>
      <c r="L628" s="415">
        <v>445.53199999999998</v>
      </c>
      <c r="M628" s="138"/>
      <c r="N628" s="139">
        <f t="shared" si="160"/>
        <v>0</v>
      </c>
      <c r="O628" s="140">
        <f t="shared" si="162"/>
        <v>236.93508427848101</v>
      </c>
      <c r="P628" s="337">
        <f t="shared" si="163"/>
        <v>105562.16196876019</v>
      </c>
      <c r="Q628" s="109">
        <v>1</v>
      </c>
      <c r="R628" s="143">
        <f t="shared" si="164"/>
        <v>105562.16196876019</v>
      </c>
      <c r="S628" s="111">
        <v>0.13</v>
      </c>
      <c r="T628" s="139">
        <f t="shared" si="165"/>
        <v>119285.24302469901</v>
      </c>
      <c r="U628" s="113"/>
      <c r="V628" s="147">
        <f t="shared" si="166"/>
        <v>119285.24302469901</v>
      </c>
      <c r="W628" s="413"/>
      <c r="X628" s="412"/>
      <c r="Y628" s="116"/>
      <c r="Z628" s="116"/>
      <c r="AA628" s="116"/>
      <c r="AB628" s="116"/>
      <c r="AC628" s="117" t="s">
        <v>115</v>
      </c>
      <c r="AD628" s="296"/>
      <c r="AE628" s="124" t="str">
        <f t="shared" si="157"/>
        <v/>
      </c>
      <c r="AF628" s="125" t="str">
        <f t="shared" si="157"/>
        <v/>
      </c>
      <c r="AG628" s="125" t="str">
        <f t="shared" si="157"/>
        <v/>
      </c>
      <c r="AH628" s="125" t="str">
        <f t="shared" si="157"/>
        <v/>
      </c>
      <c r="AI628" s="125" t="str">
        <f t="shared" si="154"/>
        <v/>
      </c>
      <c r="AJ628" s="126">
        <f t="shared" ca="1" si="154"/>
        <v>1398.8708803462232</v>
      </c>
      <c r="AK628" s="342">
        <f t="shared" ca="1" si="156"/>
        <v>1398.8708803462232</v>
      </c>
      <c r="AL628" s="290"/>
      <c r="AM628" s="124" t="str">
        <f t="shared" si="158"/>
        <v/>
      </c>
      <c r="AN628" s="125" t="str">
        <f t="shared" si="158"/>
        <v/>
      </c>
      <c r="AO628" s="125" t="str">
        <f t="shared" si="158"/>
        <v/>
      </c>
      <c r="AP628" s="125" t="str">
        <f t="shared" si="158"/>
        <v/>
      </c>
      <c r="AQ628" s="125" t="str">
        <f t="shared" si="161"/>
        <v/>
      </c>
      <c r="AR628" s="126">
        <f t="shared" ca="1" si="161"/>
        <v>119285.243024699</v>
      </c>
      <c r="AS628" s="131">
        <f t="shared" ca="1" si="159"/>
        <v>119285.243024699</v>
      </c>
      <c r="AT628" s="290"/>
    </row>
    <row r="629" spans="1:46" x14ac:dyDescent="0.35">
      <c r="A629" s="290"/>
      <c r="B629" s="102" t="s">
        <v>2246</v>
      </c>
      <c r="C629" s="444" t="s">
        <v>3180</v>
      </c>
      <c r="D629" s="103" t="s">
        <v>938</v>
      </c>
      <c r="E629" s="103"/>
      <c r="F629" s="103"/>
      <c r="G629" s="103" t="s">
        <v>1035</v>
      </c>
      <c r="H629" s="427">
        <v>0</v>
      </c>
      <c r="I629" s="103"/>
      <c r="J629" s="116" t="s">
        <v>2355</v>
      </c>
      <c r="K629" s="104"/>
      <c r="L629" s="415">
        <v>1273.5</v>
      </c>
      <c r="M629" s="138"/>
      <c r="N629" s="139">
        <f t="shared" si="160"/>
        <v>0</v>
      </c>
      <c r="O629" s="140">
        <f t="shared" si="162"/>
        <v>236.93508427848101</v>
      </c>
      <c r="P629" s="337">
        <f t="shared" si="163"/>
        <v>301736.82982864557</v>
      </c>
      <c r="Q629" s="109">
        <v>1</v>
      </c>
      <c r="R629" s="143">
        <f t="shared" si="164"/>
        <v>301736.82982864557</v>
      </c>
      <c r="S629" s="111">
        <v>0.13</v>
      </c>
      <c r="T629" s="139">
        <f t="shared" si="165"/>
        <v>340962.61770636943</v>
      </c>
      <c r="U629" s="113"/>
      <c r="V629" s="147">
        <f t="shared" si="166"/>
        <v>340962.61770636943</v>
      </c>
      <c r="W629" s="413"/>
      <c r="X629" s="412"/>
      <c r="Y629" s="116"/>
      <c r="Z629" s="116"/>
      <c r="AA629" s="116"/>
      <c r="AB629" s="116"/>
      <c r="AC629" s="117" t="s">
        <v>115</v>
      </c>
      <c r="AD629" s="296"/>
      <c r="AE629" s="124" t="str">
        <f t="shared" si="157"/>
        <v/>
      </c>
      <c r="AF629" s="125" t="str">
        <f t="shared" si="157"/>
        <v/>
      </c>
      <c r="AG629" s="125" t="str">
        <f t="shared" si="157"/>
        <v/>
      </c>
      <c r="AH629" s="125" t="str">
        <f t="shared" si="157"/>
        <v/>
      </c>
      <c r="AI629" s="125" t="str">
        <f t="shared" si="154"/>
        <v/>
      </c>
      <c r="AJ629" s="126">
        <f t="shared" ca="1" si="154"/>
        <v>1398.8708803462232</v>
      </c>
      <c r="AK629" s="342">
        <f t="shared" ca="1" si="156"/>
        <v>1398.8708803462232</v>
      </c>
      <c r="AL629" s="290"/>
      <c r="AM629" s="124" t="str">
        <f t="shared" si="158"/>
        <v/>
      </c>
      <c r="AN629" s="125" t="str">
        <f t="shared" si="158"/>
        <v/>
      </c>
      <c r="AO629" s="125" t="str">
        <f t="shared" si="158"/>
        <v/>
      </c>
      <c r="AP629" s="125" t="str">
        <f t="shared" si="158"/>
        <v/>
      </c>
      <c r="AQ629" s="125" t="str">
        <f t="shared" si="161"/>
        <v/>
      </c>
      <c r="AR629" s="126">
        <f t="shared" ca="1" si="161"/>
        <v>340962.61770636943</v>
      </c>
      <c r="AS629" s="131">
        <f t="shared" ca="1" si="159"/>
        <v>340962.61770636943</v>
      </c>
      <c r="AT629" s="290"/>
    </row>
    <row r="630" spans="1:46" x14ac:dyDescent="0.35">
      <c r="A630" s="290"/>
      <c r="B630" s="102" t="s">
        <v>2247</v>
      </c>
      <c r="C630" s="444" t="s">
        <v>3181</v>
      </c>
      <c r="D630" s="103" t="s">
        <v>938</v>
      </c>
      <c r="E630" s="103"/>
      <c r="F630" s="103"/>
      <c r="G630" s="103" t="s">
        <v>119</v>
      </c>
      <c r="H630" s="427">
        <v>200</v>
      </c>
      <c r="I630" s="103"/>
      <c r="J630" s="116" t="s">
        <v>1126</v>
      </c>
      <c r="K630" s="104"/>
      <c r="L630" s="415">
        <v>730.37599999999998</v>
      </c>
      <c r="M630" s="138"/>
      <c r="N630" s="139">
        <f t="shared" si="160"/>
        <v>0</v>
      </c>
      <c r="O630" s="140">
        <f t="shared" si="162"/>
        <v>309.24815556962022</v>
      </c>
      <c r="P630" s="337">
        <f t="shared" si="163"/>
        <v>225867.43087231694</v>
      </c>
      <c r="Q630" s="109">
        <v>1</v>
      </c>
      <c r="R630" s="143">
        <f t="shared" si="164"/>
        <v>225867.43087231694</v>
      </c>
      <c r="S630" s="111">
        <v>0.13</v>
      </c>
      <c r="T630" s="139">
        <f t="shared" si="165"/>
        <v>255230.19688571812</v>
      </c>
      <c r="U630" s="113"/>
      <c r="V630" s="147">
        <f t="shared" si="166"/>
        <v>255230.19688571812</v>
      </c>
      <c r="W630" s="413"/>
      <c r="X630" s="412"/>
      <c r="Y630" s="116"/>
      <c r="Z630" s="116" t="s">
        <v>115</v>
      </c>
      <c r="AA630" s="116"/>
      <c r="AB630" s="116"/>
      <c r="AC630" s="117"/>
      <c r="AD630" s="296"/>
      <c r="AE630" s="124" t="str">
        <f t="shared" si="157"/>
        <v/>
      </c>
      <c r="AF630" s="125" t="str">
        <f t="shared" si="157"/>
        <v/>
      </c>
      <c r="AG630" s="125">
        <f t="shared" ca="1" si="157"/>
        <v>7168.0761084809337</v>
      </c>
      <c r="AH630" s="125" t="str">
        <f t="shared" si="157"/>
        <v/>
      </c>
      <c r="AI630" s="125" t="str">
        <f t="shared" si="154"/>
        <v/>
      </c>
      <c r="AJ630" s="126" t="str">
        <f t="shared" si="154"/>
        <v/>
      </c>
      <c r="AK630" s="342">
        <f t="shared" ca="1" si="156"/>
        <v>7168.0761084809337</v>
      </c>
      <c r="AL630" s="290"/>
      <c r="AM630" s="124" t="str">
        <f t="shared" si="158"/>
        <v/>
      </c>
      <c r="AN630" s="125" t="str">
        <f t="shared" si="158"/>
        <v/>
      </c>
      <c r="AO630" s="125">
        <f t="shared" ca="1" si="158"/>
        <v>255230.19688571809</v>
      </c>
      <c r="AP630" s="125" t="str">
        <f t="shared" si="158"/>
        <v/>
      </c>
      <c r="AQ630" s="125" t="str">
        <f t="shared" si="161"/>
        <v/>
      </c>
      <c r="AR630" s="126" t="str">
        <f t="shared" si="161"/>
        <v/>
      </c>
      <c r="AS630" s="131">
        <f t="shared" ca="1" si="159"/>
        <v>255230.19688571809</v>
      </c>
      <c r="AT630" s="290"/>
    </row>
    <row r="631" spans="1:46" x14ac:dyDescent="0.35">
      <c r="A631" s="290"/>
      <c r="B631" s="102" t="s">
        <v>2248</v>
      </c>
      <c r="C631" s="444" t="s">
        <v>3182</v>
      </c>
      <c r="D631" s="103" t="s">
        <v>938</v>
      </c>
      <c r="E631" s="103"/>
      <c r="F631" s="103"/>
      <c r="G631" s="103" t="s">
        <v>119</v>
      </c>
      <c r="H631" s="427">
        <v>100</v>
      </c>
      <c r="I631" s="103"/>
      <c r="J631" s="116" t="s">
        <v>1125</v>
      </c>
      <c r="K631" s="104"/>
      <c r="L631" s="415">
        <v>302.97899999999998</v>
      </c>
      <c r="M631" s="138"/>
      <c r="N631" s="139">
        <f t="shared" si="160"/>
        <v>0</v>
      </c>
      <c r="O631" s="140">
        <f t="shared" si="162"/>
        <v>190.78756126582275</v>
      </c>
      <c r="P631" s="337">
        <f t="shared" si="163"/>
        <v>57804.62452475771</v>
      </c>
      <c r="Q631" s="109">
        <v>1</v>
      </c>
      <c r="R631" s="143">
        <f t="shared" si="164"/>
        <v>57804.62452475771</v>
      </c>
      <c r="S631" s="111">
        <v>0.13</v>
      </c>
      <c r="T631" s="139">
        <f t="shared" si="165"/>
        <v>65319.225712976207</v>
      </c>
      <c r="U631" s="113"/>
      <c r="V631" s="147">
        <f t="shared" si="166"/>
        <v>65319.225712976207</v>
      </c>
      <c r="W631" s="413"/>
      <c r="X631" s="412"/>
      <c r="Y631" s="116"/>
      <c r="Z631" s="116" t="s">
        <v>115</v>
      </c>
      <c r="AA631" s="116"/>
      <c r="AB631" s="116"/>
      <c r="AC631" s="117"/>
      <c r="AD631" s="296"/>
      <c r="AE631" s="124" t="str">
        <f t="shared" si="157"/>
        <v/>
      </c>
      <c r="AF631" s="125" t="str">
        <f t="shared" si="157"/>
        <v/>
      </c>
      <c r="AG631" s="125">
        <f t="shared" ca="1" si="157"/>
        <v>7168.0761084809337</v>
      </c>
      <c r="AH631" s="125" t="str">
        <f t="shared" si="157"/>
        <v/>
      </c>
      <c r="AI631" s="125" t="str">
        <f>IF(AB631="","",AI$8)</f>
        <v/>
      </c>
      <c r="AJ631" s="126" t="str">
        <f>IF(AC631="","",AJ$8)</f>
        <v/>
      </c>
      <c r="AK631" s="342">
        <f t="shared" ca="1" si="156"/>
        <v>7168.0761084809337</v>
      </c>
      <c r="AL631" s="290"/>
      <c r="AM631" s="124" t="str">
        <f t="shared" si="158"/>
        <v/>
      </c>
      <c r="AN631" s="125" t="str">
        <f t="shared" si="158"/>
        <v/>
      </c>
      <c r="AO631" s="125">
        <f t="shared" ca="1" si="158"/>
        <v>65319.225712976207</v>
      </c>
      <c r="AP631" s="125" t="str">
        <f t="shared" si="158"/>
        <v/>
      </c>
      <c r="AQ631" s="125" t="str">
        <f t="shared" si="161"/>
        <v/>
      </c>
      <c r="AR631" s="126" t="str">
        <f t="shared" si="161"/>
        <v/>
      </c>
      <c r="AS631" s="131">
        <f t="shared" ca="1" si="159"/>
        <v>65319.225712976207</v>
      </c>
      <c r="AT631" s="290"/>
    </row>
    <row r="632" spans="1:46" x14ac:dyDescent="0.35">
      <c r="A632" s="290"/>
      <c r="B632" s="102" t="s">
        <v>2249</v>
      </c>
      <c r="C632" s="444" t="s">
        <v>3183</v>
      </c>
      <c r="D632" s="103" t="s">
        <v>938</v>
      </c>
      <c r="E632" s="103"/>
      <c r="F632" s="103"/>
      <c r="G632" s="103" t="s">
        <v>119</v>
      </c>
      <c r="H632" s="427">
        <v>200</v>
      </c>
      <c r="I632" s="103"/>
      <c r="J632" s="116" t="s">
        <v>1126</v>
      </c>
      <c r="K632" s="104"/>
      <c r="L632" s="415">
        <v>628.90700000000004</v>
      </c>
      <c r="M632" s="138"/>
      <c r="N632" s="139">
        <f t="shared" si="160"/>
        <v>0</v>
      </c>
      <c r="O632" s="140">
        <f t="shared" si="162"/>
        <v>309.24815556962022</v>
      </c>
      <c r="P632" s="337">
        <f t="shared" si="163"/>
        <v>194488.32977482316</v>
      </c>
      <c r="Q632" s="109">
        <v>1</v>
      </c>
      <c r="R632" s="143">
        <f t="shared" si="164"/>
        <v>194488.32977482316</v>
      </c>
      <c r="S632" s="111">
        <v>0.13</v>
      </c>
      <c r="T632" s="139">
        <f t="shared" si="165"/>
        <v>219771.81264555015</v>
      </c>
      <c r="U632" s="113"/>
      <c r="V632" s="147">
        <f t="shared" si="166"/>
        <v>219771.81264555015</v>
      </c>
      <c r="W632" s="413"/>
      <c r="X632" s="412"/>
      <c r="Y632" s="116"/>
      <c r="Z632" s="116" t="s">
        <v>115</v>
      </c>
      <c r="AA632" s="116"/>
      <c r="AB632" s="116"/>
      <c r="AC632" s="117"/>
      <c r="AD632" s="296"/>
      <c r="AE632" s="124" t="str">
        <f t="shared" si="157"/>
        <v/>
      </c>
      <c r="AF632" s="125" t="str">
        <f t="shared" si="157"/>
        <v/>
      </c>
      <c r="AG632" s="125">
        <f t="shared" ca="1" si="157"/>
        <v>7168.0761084809337</v>
      </c>
      <c r="AH632" s="125" t="str">
        <f t="shared" si="157"/>
        <v/>
      </c>
      <c r="AI632" s="125" t="str">
        <f t="shared" si="157"/>
        <v/>
      </c>
      <c r="AJ632" s="126" t="str">
        <f t="shared" si="157"/>
        <v/>
      </c>
      <c r="AK632" s="342">
        <f t="shared" ref="AK632:AK661" ca="1" si="167">SUM(AE632:AJ632)</f>
        <v>7168.0761084809337</v>
      </c>
      <c r="AL632" s="290"/>
      <c r="AM632" s="124" t="str">
        <f t="shared" si="158"/>
        <v/>
      </c>
      <c r="AN632" s="125" t="str">
        <f t="shared" si="158"/>
        <v/>
      </c>
      <c r="AO632" s="125">
        <f t="shared" ca="1" si="158"/>
        <v>219771.81264555015</v>
      </c>
      <c r="AP632" s="125" t="str">
        <f t="shared" ref="AP632:AP660" si="168">IF(AA632="","",IFERROR(AA632*$V632,$V632/$AK632*AH632))</f>
        <v/>
      </c>
      <c r="AQ632" s="125" t="str">
        <f t="shared" si="161"/>
        <v/>
      </c>
      <c r="AR632" s="126" t="str">
        <f t="shared" si="161"/>
        <v/>
      </c>
      <c r="AS632" s="131">
        <f t="shared" ca="1" si="159"/>
        <v>219771.81264555015</v>
      </c>
      <c r="AT632" s="290"/>
    </row>
    <row r="633" spans="1:46" x14ac:dyDescent="0.35">
      <c r="A633" s="290"/>
      <c r="B633" s="102" t="s">
        <v>2250</v>
      </c>
      <c r="C633" s="444" t="s">
        <v>3184</v>
      </c>
      <c r="D633" s="103" t="s">
        <v>938</v>
      </c>
      <c r="E633" s="103"/>
      <c r="F633" s="103"/>
      <c r="G633" s="103" t="s">
        <v>119</v>
      </c>
      <c r="H633" s="427">
        <v>200</v>
      </c>
      <c r="I633" s="103"/>
      <c r="J633" s="116" t="s">
        <v>1126</v>
      </c>
      <c r="K633" s="104"/>
      <c r="L633" s="415">
        <v>502.34</v>
      </c>
      <c r="M633" s="138"/>
      <c r="N633" s="139">
        <f t="shared" si="160"/>
        <v>0</v>
      </c>
      <c r="O633" s="140">
        <f t="shared" si="162"/>
        <v>309.24815556962022</v>
      </c>
      <c r="P633" s="337">
        <f t="shared" si="163"/>
        <v>155347.71846884303</v>
      </c>
      <c r="Q633" s="109">
        <v>1</v>
      </c>
      <c r="R633" s="143">
        <f t="shared" si="164"/>
        <v>155347.71846884303</v>
      </c>
      <c r="S633" s="111">
        <v>0.13</v>
      </c>
      <c r="T633" s="139">
        <f t="shared" si="165"/>
        <v>175542.9218697926</v>
      </c>
      <c r="U633" s="113"/>
      <c r="V633" s="147">
        <f t="shared" si="166"/>
        <v>175542.9218697926</v>
      </c>
      <c r="W633" s="413"/>
      <c r="X633" s="412"/>
      <c r="Y633" s="116"/>
      <c r="Z633" s="116" t="s">
        <v>115</v>
      </c>
      <c r="AA633" s="116"/>
      <c r="AB633" s="116"/>
      <c r="AC633" s="117"/>
      <c r="AD633" s="296"/>
      <c r="AE633" s="124" t="str">
        <f t="shared" ref="AE633:AJ662" si="169">IF(X633="","",AE$8)</f>
        <v/>
      </c>
      <c r="AF633" s="125" t="str">
        <f t="shared" si="169"/>
        <v/>
      </c>
      <c r="AG633" s="125">
        <f t="shared" ca="1" si="169"/>
        <v>7168.0761084809337</v>
      </c>
      <c r="AH633" s="125" t="str">
        <f t="shared" si="169"/>
        <v/>
      </c>
      <c r="AI633" s="125" t="str">
        <f t="shared" si="169"/>
        <v/>
      </c>
      <c r="AJ633" s="126" t="str">
        <f t="shared" si="169"/>
        <v/>
      </c>
      <c r="AK633" s="342">
        <f t="shared" ca="1" si="167"/>
        <v>7168.0761084809337</v>
      </c>
      <c r="AL633" s="290"/>
      <c r="AM633" s="124" t="str">
        <f t="shared" ref="AM633:AO661" si="170">IF(X633="","",IFERROR(X633*$V633,$V633/$AK633*AE633))</f>
        <v/>
      </c>
      <c r="AN633" s="125" t="str">
        <f t="shared" si="170"/>
        <v/>
      </c>
      <c r="AO633" s="125">
        <f t="shared" ca="1" si="170"/>
        <v>175542.9218697926</v>
      </c>
      <c r="AP633" s="125" t="str">
        <f t="shared" si="168"/>
        <v/>
      </c>
      <c r="AQ633" s="125" t="str">
        <f t="shared" si="161"/>
        <v/>
      </c>
      <c r="AR633" s="126" t="str">
        <f t="shared" si="161"/>
        <v/>
      </c>
      <c r="AS633" s="131">
        <f t="shared" ref="AS633:AS661" ca="1" si="171">SUM(AM633:AR633)</f>
        <v>175542.9218697926</v>
      </c>
      <c r="AT633" s="290"/>
    </row>
    <row r="634" spans="1:46" x14ac:dyDescent="0.35">
      <c r="A634" s="290"/>
      <c r="B634" s="102" t="s">
        <v>2251</v>
      </c>
      <c r="C634" s="444" t="s">
        <v>3169</v>
      </c>
      <c r="D634" s="103" t="s">
        <v>938</v>
      </c>
      <c r="E634" s="103"/>
      <c r="F634" s="103"/>
      <c r="G634" s="103" t="s">
        <v>1035</v>
      </c>
      <c r="H634" s="427">
        <v>0</v>
      </c>
      <c r="I634" s="103"/>
      <c r="J634" s="116" t="s">
        <v>2355</v>
      </c>
      <c r="K634" s="104"/>
      <c r="L634" s="415">
        <v>219.953</v>
      </c>
      <c r="M634" s="138"/>
      <c r="N634" s="139">
        <f t="shared" ref="N634:N643" si="172">IFERROR(M634*K634,0)</f>
        <v>0</v>
      </c>
      <c r="O634" s="140">
        <f t="shared" si="162"/>
        <v>236.93508427848101</v>
      </c>
      <c r="P634" s="337">
        <f t="shared" si="163"/>
        <v>52114.582592304738</v>
      </c>
      <c r="Q634" s="109">
        <v>1</v>
      </c>
      <c r="R634" s="143">
        <f t="shared" si="164"/>
        <v>52114.582592304738</v>
      </c>
      <c r="S634" s="111">
        <v>0.13</v>
      </c>
      <c r="T634" s="139">
        <f t="shared" si="165"/>
        <v>58889.478329304351</v>
      </c>
      <c r="U634" s="113"/>
      <c r="V634" s="147">
        <f t="shared" si="166"/>
        <v>58889.478329304351</v>
      </c>
      <c r="W634" s="413"/>
      <c r="X634" s="412"/>
      <c r="Y634" s="116" t="s">
        <v>115</v>
      </c>
      <c r="Z634" s="116"/>
      <c r="AA634" s="116"/>
      <c r="AB634" s="116"/>
      <c r="AC634" s="117"/>
      <c r="AD634" s="296"/>
      <c r="AE634" s="124" t="str">
        <f t="shared" si="169"/>
        <v/>
      </c>
      <c r="AF634" s="125">
        <f t="shared" ca="1" si="169"/>
        <v>16150.853740115352</v>
      </c>
      <c r="AG634" s="125" t="str">
        <f t="shared" si="169"/>
        <v/>
      </c>
      <c r="AH634" s="125" t="str">
        <f t="shared" si="169"/>
        <v/>
      </c>
      <c r="AI634" s="125" t="str">
        <f t="shared" si="169"/>
        <v/>
      </c>
      <c r="AJ634" s="126" t="str">
        <f t="shared" si="169"/>
        <v/>
      </c>
      <c r="AK634" s="342">
        <f t="shared" ca="1" si="167"/>
        <v>16150.853740115352</v>
      </c>
      <c r="AL634" s="290"/>
      <c r="AM634" s="124" t="str">
        <f t="shared" si="170"/>
        <v/>
      </c>
      <c r="AN634" s="125">
        <f t="shared" ca="1" si="170"/>
        <v>58889.478329304351</v>
      </c>
      <c r="AO634" s="125" t="str">
        <f t="shared" si="170"/>
        <v/>
      </c>
      <c r="AP634" s="125" t="str">
        <f t="shared" si="168"/>
        <v/>
      </c>
      <c r="AQ634" s="125" t="str">
        <f t="shared" si="161"/>
        <v/>
      </c>
      <c r="AR634" s="126" t="str">
        <f t="shared" si="161"/>
        <v/>
      </c>
      <c r="AS634" s="131">
        <f t="shared" ca="1" si="171"/>
        <v>58889.478329304351</v>
      </c>
      <c r="AT634" s="290"/>
    </row>
    <row r="635" spans="1:46" x14ac:dyDescent="0.35">
      <c r="A635" s="290"/>
      <c r="B635" s="102" t="s">
        <v>2252</v>
      </c>
      <c r="C635" s="444" t="s">
        <v>3185</v>
      </c>
      <c r="D635" s="103" t="s">
        <v>938</v>
      </c>
      <c r="E635" s="103"/>
      <c r="F635" s="103"/>
      <c r="G635" s="103" t="s">
        <v>2289</v>
      </c>
      <c r="H635" s="427">
        <v>250</v>
      </c>
      <c r="I635" s="103"/>
      <c r="J635" s="116" t="s">
        <v>2357</v>
      </c>
      <c r="K635" s="104"/>
      <c r="L635" s="415">
        <v>459.483</v>
      </c>
      <c r="M635" s="138"/>
      <c r="N635" s="139">
        <f t="shared" si="172"/>
        <v>0</v>
      </c>
      <c r="O635" s="140">
        <f t="shared" si="162"/>
        <v>466.18586255696204</v>
      </c>
      <c r="P635" s="337">
        <f t="shared" si="163"/>
        <v>214204.47868526058</v>
      </c>
      <c r="Q635" s="109">
        <v>1</v>
      </c>
      <c r="R635" s="143">
        <f t="shared" si="164"/>
        <v>214204.47868526058</v>
      </c>
      <c r="S635" s="111">
        <v>0.13</v>
      </c>
      <c r="T635" s="139">
        <f t="shared" si="165"/>
        <v>242051.06091434442</v>
      </c>
      <c r="U635" s="113"/>
      <c r="V635" s="147">
        <f t="shared" si="166"/>
        <v>242051.06091434442</v>
      </c>
      <c r="W635" s="413"/>
      <c r="X635" s="412"/>
      <c r="Y635" s="116" t="s">
        <v>115</v>
      </c>
      <c r="Z635" s="116"/>
      <c r="AA635" s="116"/>
      <c r="AB635" s="116"/>
      <c r="AC635" s="117"/>
      <c r="AD635" s="296"/>
      <c r="AE635" s="124" t="str">
        <f t="shared" si="169"/>
        <v/>
      </c>
      <c r="AF635" s="125">
        <f t="shared" ca="1" si="169"/>
        <v>16150.853740115352</v>
      </c>
      <c r="AG635" s="125" t="str">
        <f t="shared" si="169"/>
        <v/>
      </c>
      <c r="AH635" s="125" t="str">
        <f t="shared" si="169"/>
        <v/>
      </c>
      <c r="AI635" s="125" t="str">
        <f t="shared" si="169"/>
        <v/>
      </c>
      <c r="AJ635" s="126" t="str">
        <f t="shared" si="169"/>
        <v/>
      </c>
      <c r="AK635" s="342">
        <f t="shared" ca="1" si="167"/>
        <v>16150.853740115352</v>
      </c>
      <c r="AL635" s="290"/>
      <c r="AM635" s="124" t="str">
        <f t="shared" si="170"/>
        <v/>
      </c>
      <c r="AN635" s="125">
        <f t="shared" ca="1" si="170"/>
        <v>242051.06091434442</v>
      </c>
      <c r="AO635" s="125" t="str">
        <f t="shared" si="170"/>
        <v/>
      </c>
      <c r="AP635" s="125" t="str">
        <f t="shared" si="168"/>
        <v/>
      </c>
      <c r="AQ635" s="125" t="str">
        <f t="shared" si="161"/>
        <v/>
      </c>
      <c r="AR635" s="126" t="str">
        <f t="shared" si="161"/>
        <v/>
      </c>
      <c r="AS635" s="131">
        <f t="shared" ca="1" si="171"/>
        <v>242051.06091434442</v>
      </c>
      <c r="AT635" s="290"/>
    </row>
    <row r="636" spans="1:46" x14ac:dyDescent="0.35">
      <c r="A636" s="290"/>
      <c r="B636" s="102" t="s">
        <v>2253</v>
      </c>
      <c r="C636" s="444" t="s">
        <v>3186</v>
      </c>
      <c r="D636" s="103" t="s">
        <v>938</v>
      </c>
      <c r="E636" s="103"/>
      <c r="F636" s="103"/>
      <c r="G636" s="103" t="s">
        <v>2285</v>
      </c>
      <c r="H636" s="427">
        <v>80</v>
      </c>
      <c r="I636" s="103"/>
      <c r="J636" s="116" t="s">
        <v>2358</v>
      </c>
      <c r="K636" s="104"/>
      <c r="L636" s="415">
        <v>1.41665</v>
      </c>
      <c r="M636" s="138"/>
      <c r="N636" s="139">
        <f t="shared" si="172"/>
        <v>0</v>
      </c>
      <c r="O636" s="140">
        <f t="shared" si="162"/>
        <v>190.78756126582275</v>
      </c>
      <c r="P636" s="337">
        <f t="shared" si="163"/>
        <v>270.27919866722777</v>
      </c>
      <c r="Q636" s="109">
        <v>1</v>
      </c>
      <c r="R636" s="143">
        <f t="shared" si="164"/>
        <v>270.27919866722777</v>
      </c>
      <c r="S636" s="111">
        <v>0.13</v>
      </c>
      <c r="T636" s="139">
        <f t="shared" si="165"/>
        <v>305.41549449396734</v>
      </c>
      <c r="U636" s="113"/>
      <c r="V636" s="147">
        <f t="shared" si="166"/>
        <v>305.41549449396734</v>
      </c>
      <c r="W636" s="413"/>
      <c r="X636" s="412"/>
      <c r="Y636" s="116" t="s">
        <v>115</v>
      </c>
      <c r="Z636" s="116"/>
      <c r="AA636" s="116"/>
      <c r="AB636" s="116"/>
      <c r="AC636" s="117"/>
      <c r="AD636" s="296"/>
      <c r="AE636" s="124" t="str">
        <f t="shared" si="169"/>
        <v/>
      </c>
      <c r="AF636" s="125">
        <f t="shared" ca="1" si="169"/>
        <v>16150.853740115352</v>
      </c>
      <c r="AG636" s="125" t="str">
        <f t="shared" si="169"/>
        <v/>
      </c>
      <c r="AH636" s="125" t="str">
        <f t="shared" si="169"/>
        <v/>
      </c>
      <c r="AI636" s="125" t="str">
        <f t="shared" si="169"/>
        <v/>
      </c>
      <c r="AJ636" s="126" t="str">
        <f t="shared" si="169"/>
        <v/>
      </c>
      <c r="AK636" s="342">
        <f t="shared" ca="1" si="167"/>
        <v>16150.853740115352</v>
      </c>
      <c r="AL636" s="290"/>
      <c r="AM636" s="124" t="str">
        <f t="shared" si="170"/>
        <v/>
      </c>
      <c r="AN636" s="125">
        <f t="shared" ca="1" si="170"/>
        <v>305.41549449396734</v>
      </c>
      <c r="AO636" s="125" t="str">
        <f t="shared" si="170"/>
        <v/>
      </c>
      <c r="AP636" s="125" t="str">
        <f t="shared" si="168"/>
        <v/>
      </c>
      <c r="AQ636" s="125" t="str">
        <f t="shared" si="161"/>
        <v/>
      </c>
      <c r="AR636" s="126" t="str">
        <f t="shared" si="161"/>
        <v/>
      </c>
      <c r="AS636" s="131">
        <f t="shared" ca="1" si="171"/>
        <v>305.41549449396734</v>
      </c>
      <c r="AT636" s="290"/>
    </row>
    <row r="637" spans="1:46" x14ac:dyDescent="0.35">
      <c r="A637" s="290"/>
      <c r="B637" s="102" t="s">
        <v>2254</v>
      </c>
      <c r="C637" s="444" t="s">
        <v>3185</v>
      </c>
      <c r="D637" s="103" t="s">
        <v>938</v>
      </c>
      <c r="E637" s="103"/>
      <c r="F637" s="103"/>
      <c r="G637" s="103" t="s">
        <v>2290</v>
      </c>
      <c r="H637" s="427">
        <v>250</v>
      </c>
      <c r="I637" s="103"/>
      <c r="J637" s="116" t="s">
        <v>2359</v>
      </c>
      <c r="K637" s="104"/>
      <c r="L637" s="415">
        <v>141.739</v>
      </c>
      <c r="M637" s="138"/>
      <c r="N637" s="139">
        <f t="shared" si="172"/>
        <v>0</v>
      </c>
      <c r="O637" s="140">
        <f t="shared" si="162"/>
        <v>466.18586255696204</v>
      </c>
      <c r="P637" s="337">
        <f t="shared" si="163"/>
        <v>66076.71797296124</v>
      </c>
      <c r="Q637" s="109">
        <v>1</v>
      </c>
      <c r="R637" s="143">
        <f t="shared" si="164"/>
        <v>66076.71797296124</v>
      </c>
      <c r="S637" s="111">
        <v>0.13</v>
      </c>
      <c r="T637" s="139">
        <f t="shared" si="165"/>
        <v>74666.691309446192</v>
      </c>
      <c r="U637" s="113"/>
      <c r="V637" s="147">
        <f t="shared" si="166"/>
        <v>74666.691309446192</v>
      </c>
      <c r="W637" s="413"/>
      <c r="X637" s="412"/>
      <c r="Y637" s="116" t="s">
        <v>115</v>
      </c>
      <c r="Z637" s="116"/>
      <c r="AA637" s="116"/>
      <c r="AB637" s="116"/>
      <c r="AC637" s="117"/>
      <c r="AD637" s="296"/>
      <c r="AE637" s="124" t="str">
        <f t="shared" si="169"/>
        <v/>
      </c>
      <c r="AF637" s="125">
        <f t="shared" ca="1" si="169"/>
        <v>16150.853740115352</v>
      </c>
      <c r="AG637" s="125" t="str">
        <f t="shared" si="169"/>
        <v/>
      </c>
      <c r="AH637" s="125" t="str">
        <f t="shared" si="169"/>
        <v/>
      </c>
      <c r="AI637" s="125" t="str">
        <f t="shared" si="169"/>
        <v/>
      </c>
      <c r="AJ637" s="126" t="str">
        <f t="shared" si="169"/>
        <v/>
      </c>
      <c r="AK637" s="342">
        <f t="shared" ca="1" si="167"/>
        <v>16150.853740115352</v>
      </c>
      <c r="AL637" s="290"/>
      <c r="AM637" s="124" t="str">
        <f t="shared" si="170"/>
        <v/>
      </c>
      <c r="AN637" s="125">
        <f t="shared" ca="1" si="170"/>
        <v>74666.691309446192</v>
      </c>
      <c r="AO637" s="125" t="str">
        <f t="shared" si="170"/>
        <v/>
      </c>
      <c r="AP637" s="125" t="str">
        <f t="shared" si="168"/>
        <v/>
      </c>
      <c r="AQ637" s="125" t="str">
        <f t="shared" si="161"/>
        <v/>
      </c>
      <c r="AR637" s="126" t="str">
        <f t="shared" si="161"/>
        <v/>
      </c>
      <c r="AS637" s="131">
        <f t="shared" ca="1" si="171"/>
        <v>74666.691309446192</v>
      </c>
      <c r="AT637" s="290"/>
    </row>
    <row r="638" spans="1:46" x14ac:dyDescent="0.35">
      <c r="A638" s="290"/>
      <c r="B638" s="102" t="s">
        <v>2255</v>
      </c>
      <c r="C638" s="444" t="s">
        <v>3185</v>
      </c>
      <c r="D638" s="103" t="s">
        <v>938</v>
      </c>
      <c r="E638" s="103"/>
      <c r="F638" s="103"/>
      <c r="G638" s="103" t="s">
        <v>2289</v>
      </c>
      <c r="H638" s="427">
        <v>250</v>
      </c>
      <c r="I638" s="103"/>
      <c r="J638" s="116" t="s">
        <v>2357</v>
      </c>
      <c r="K638" s="104"/>
      <c r="L638" s="415">
        <v>95.304299999999998</v>
      </c>
      <c r="M638" s="138"/>
      <c r="N638" s="139">
        <f t="shared" si="172"/>
        <v>0</v>
      </c>
      <c r="O638" s="140">
        <f t="shared" si="162"/>
        <v>466.18586255696204</v>
      </c>
      <c r="P638" s="337">
        <f t="shared" si="163"/>
        <v>44429.517300887477</v>
      </c>
      <c r="Q638" s="109">
        <v>1</v>
      </c>
      <c r="R638" s="143">
        <f t="shared" si="164"/>
        <v>44429.517300887477</v>
      </c>
      <c r="S638" s="111">
        <v>0.13</v>
      </c>
      <c r="T638" s="139">
        <f t="shared" si="165"/>
        <v>50205.354550002841</v>
      </c>
      <c r="U638" s="113"/>
      <c r="V638" s="147">
        <f t="shared" si="166"/>
        <v>50205.354550002841</v>
      </c>
      <c r="W638" s="413"/>
      <c r="X638" s="412"/>
      <c r="Y638" s="116" t="s">
        <v>115</v>
      </c>
      <c r="Z638" s="116"/>
      <c r="AA638" s="116"/>
      <c r="AB638" s="116"/>
      <c r="AC638" s="117"/>
      <c r="AD638" s="296"/>
      <c r="AE638" s="124" t="str">
        <f t="shared" si="169"/>
        <v/>
      </c>
      <c r="AF638" s="125">
        <f t="shared" ca="1" si="169"/>
        <v>16150.853740115352</v>
      </c>
      <c r="AG638" s="125" t="str">
        <f t="shared" si="169"/>
        <v/>
      </c>
      <c r="AH638" s="125" t="str">
        <f t="shared" si="169"/>
        <v/>
      </c>
      <c r="AI638" s="125" t="str">
        <f t="shared" si="169"/>
        <v/>
      </c>
      <c r="AJ638" s="126" t="str">
        <f t="shared" si="169"/>
        <v/>
      </c>
      <c r="AK638" s="342">
        <f t="shared" ca="1" si="167"/>
        <v>16150.853740115352</v>
      </c>
      <c r="AL638" s="290"/>
      <c r="AM638" s="124" t="str">
        <f t="shared" si="170"/>
        <v/>
      </c>
      <c r="AN638" s="125">
        <f t="shared" ca="1" si="170"/>
        <v>50205.354550002841</v>
      </c>
      <c r="AO638" s="125" t="str">
        <f t="shared" si="170"/>
        <v/>
      </c>
      <c r="AP638" s="125" t="str">
        <f t="shared" si="168"/>
        <v/>
      </c>
      <c r="AQ638" s="125" t="str">
        <f t="shared" si="161"/>
        <v/>
      </c>
      <c r="AR638" s="126" t="str">
        <f t="shared" si="161"/>
        <v/>
      </c>
      <c r="AS638" s="131">
        <f t="shared" ca="1" si="171"/>
        <v>50205.354550002841</v>
      </c>
      <c r="AT638" s="290"/>
    </row>
    <row r="639" spans="1:46" x14ac:dyDescent="0.35">
      <c r="A639" s="290"/>
      <c r="B639" s="102" t="s">
        <v>2256</v>
      </c>
      <c r="C639" s="444" t="s">
        <v>3185</v>
      </c>
      <c r="D639" s="103" t="s">
        <v>938</v>
      </c>
      <c r="E639" s="103"/>
      <c r="F639" s="103"/>
      <c r="G639" s="103" t="s">
        <v>2289</v>
      </c>
      <c r="H639" s="427">
        <v>250</v>
      </c>
      <c r="I639" s="103"/>
      <c r="J639" s="116" t="s">
        <v>2357</v>
      </c>
      <c r="K639" s="104"/>
      <c r="L639" s="415">
        <v>3.9993400000000001</v>
      </c>
      <c r="M639" s="138"/>
      <c r="N639" s="139">
        <f t="shared" si="172"/>
        <v>0</v>
      </c>
      <c r="O639" s="140">
        <f t="shared" si="162"/>
        <v>466.18586255696204</v>
      </c>
      <c r="P639" s="337">
        <f t="shared" si="163"/>
        <v>1864.4357675585607</v>
      </c>
      <c r="Q639" s="109">
        <v>1</v>
      </c>
      <c r="R639" s="143">
        <f t="shared" si="164"/>
        <v>1864.4357675585607</v>
      </c>
      <c r="S639" s="111">
        <v>0.13</v>
      </c>
      <c r="T639" s="139">
        <f t="shared" si="165"/>
        <v>2106.8124173411734</v>
      </c>
      <c r="U639" s="113"/>
      <c r="V639" s="147">
        <f t="shared" si="166"/>
        <v>2106.8124173411734</v>
      </c>
      <c r="W639" s="413"/>
      <c r="X639" s="412"/>
      <c r="Y639" s="116" t="s">
        <v>115</v>
      </c>
      <c r="Z639" s="116"/>
      <c r="AA639" s="116"/>
      <c r="AB639" s="116"/>
      <c r="AC639" s="117"/>
      <c r="AD639" s="296"/>
      <c r="AE639" s="124" t="str">
        <f t="shared" si="169"/>
        <v/>
      </c>
      <c r="AF639" s="125">
        <f t="shared" ca="1" si="169"/>
        <v>16150.853740115352</v>
      </c>
      <c r="AG639" s="125" t="str">
        <f t="shared" si="169"/>
        <v/>
      </c>
      <c r="AH639" s="125" t="str">
        <f t="shared" si="169"/>
        <v/>
      </c>
      <c r="AI639" s="125" t="str">
        <f t="shared" si="169"/>
        <v/>
      </c>
      <c r="AJ639" s="126" t="str">
        <f t="shared" si="169"/>
        <v/>
      </c>
      <c r="AK639" s="342">
        <f t="shared" ca="1" si="167"/>
        <v>16150.853740115352</v>
      </c>
      <c r="AL639" s="290"/>
      <c r="AM639" s="124" t="str">
        <f t="shared" si="170"/>
        <v/>
      </c>
      <c r="AN639" s="125">
        <f t="shared" ca="1" si="170"/>
        <v>2106.8124173411734</v>
      </c>
      <c r="AO639" s="125" t="str">
        <f t="shared" si="170"/>
        <v/>
      </c>
      <c r="AP639" s="125" t="str">
        <f t="shared" si="168"/>
        <v/>
      </c>
      <c r="AQ639" s="125" t="str">
        <f t="shared" si="161"/>
        <v/>
      </c>
      <c r="AR639" s="126" t="str">
        <f t="shared" si="161"/>
        <v/>
      </c>
      <c r="AS639" s="131">
        <f t="shared" ca="1" si="171"/>
        <v>2106.8124173411734</v>
      </c>
      <c r="AT639" s="290"/>
    </row>
    <row r="640" spans="1:46" x14ac:dyDescent="0.35">
      <c r="A640" s="290"/>
      <c r="B640" s="102" t="s">
        <v>2257</v>
      </c>
      <c r="C640" s="444" t="s">
        <v>3185</v>
      </c>
      <c r="D640" s="103" t="s">
        <v>938</v>
      </c>
      <c r="E640" s="103"/>
      <c r="F640" s="103"/>
      <c r="G640" s="103" t="s">
        <v>2289</v>
      </c>
      <c r="H640" s="427">
        <v>250</v>
      </c>
      <c r="I640" s="103"/>
      <c r="J640" s="116" t="s">
        <v>2357</v>
      </c>
      <c r="K640" s="104"/>
      <c r="L640" s="415">
        <v>70.319500000000005</v>
      </c>
      <c r="M640" s="138"/>
      <c r="N640" s="139">
        <f t="shared" si="172"/>
        <v>0</v>
      </c>
      <c r="O640" s="140">
        <f t="shared" si="162"/>
        <v>466.18586255696204</v>
      </c>
      <c r="P640" s="337">
        <f t="shared" si="163"/>
        <v>32781.956762074296</v>
      </c>
      <c r="Q640" s="109">
        <v>1</v>
      </c>
      <c r="R640" s="143">
        <f t="shared" si="164"/>
        <v>32781.956762074296</v>
      </c>
      <c r="S640" s="111">
        <v>0.13</v>
      </c>
      <c r="T640" s="139">
        <f t="shared" si="165"/>
        <v>37043.611141143949</v>
      </c>
      <c r="U640" s="113"/>
      <c r="V640" s="147">
        <f t="shared" si="166"/>
        <v>37043.611141143949</v>
      </c>
      <c r="W640" s="413"/>
      <c r="X640" s="412"/>
      <c r="Y640" s="116" t="s">
        <v>115</v>
      </c>
      <c r="Z640" s="116"/>
      <c r="AA640" s="116"/>
      <c r="AB640" s="116"/>
      <c r="AC640" s="117"/>
      <c r="AD640" s="296"/>
      <c r="AE640" s="124" t="str">
        <f t="shared" si="169"/>
        <v/>
      </c>
      <c r="AF640" s="125">
        <f t="shared" ca="1" si="169"/>
        <v>16150.853740115352</v>
      </c>
      <c r="AG640" s="125" t="str">
        <f t="shared" si="169"/>
        <v/>
      </c>
      <c r="AH640" s="125" t="str">
        <f t="shared" si="169"/>
        <v/>
      </c>
      <c r="AI640" s="125" t="str">
        <f t="shared" si="169"/>
        <v/>
      </c>
      <c r="AJ640" s="126" t="str">
        <f t="shared" si="169"/>
        <v/>
      </c>
      <c r="AK640" s="342">
        <f t="shared" ca="1" si="167"/>
        <v>16150.853740115352</v>
      </c>
      <c r="AL640" s="290"/>
      <c r="AM640" s="124" t="str">
        <f t="shared" si="170"/>
        <v/>
      </c>
      <c r="AN640" s="125">
        <f t="shared" ca="1" si="170"/>
        <v>37043.611141143949</v>
      </c>
      <c r="AO640" s="125" t="str">
        <f t="shared" si="170"/>
        <v/>
      </c>
      <c r="AP640" s="125" t="str">
        <f t="shared" si="168"/>
        <v/>
      </c>
      <c r="AQ640" s="125" t="str">
        <f t="shared" si="161"/>
        <v/>
      </c>
      <c r="AR640" s="126" t="str">
        <f t="shared" si="161"/>
        <v/>
      </c>
      <c r="AS640" s="131">
        <f t="shared" ca="1" si="171"/>
        <v>37043.611141143949</v>
      </c>
      <c r="AT640" s="290"/>
    </row>
    <row r="641" spans="1:46" x14ac:dyDescent="0.35">
      <c r="A641" s="290"/>
      <c r="B641" s="102" t="s">
        <v>2258</v>
      </c>
      <c r="C641" s="444" t="s">
        <v>3186</v>
      </c>
      <c r="D641" s="103" t="s">
        <v>938</v>
      </c>
      <c r="E641" s="103"/>
      <c r="F641" s="103"/>
      <c r="G641" s="103" t="s">
        <v>2289</v>
      </c>
      <c r="H641" s="427">
        <v>250</v>
      </c>
      <c r="I641" s="103"/>
      <c r="J641" s="116" t="s">
        <v>2357</v>
      </c>
      <c r="K641" s="104"/>
      <c r="L641" s="415">
        <v>4.6797199999999997</v>
      </c>
      <c r="M641" s="138"/>
      <c r="N641" s="139">
        <f t="shared" si="172"/>
        <v>0</v>
      </c>
      <c r="O641" s="140">
        <f t="shared" si="162"/>
        <v>466.18586255696204</v>
      </c>
      <c r="P641" s="337">
        <f t="shared" si="163"/>
        <v>2181.6193047250663</v>
      </c>
      <c r="Q641" s="109">
        <v>1</v>
      </c>
      <c r="R641" s="143">
        <f t="shared" si="164"/>
        <v>2181.6193047250663</v>
      </c>
      <c r="S641" s="111">
        <v>0.13</v>
      </c>
      <c r="T641" s="139">
        <f t="shared" si="165"/>
        <v>2465.2298143393245</v>
      </c>
      <c r="U641" s="113"/>
      <c r="V641" s="147">
        <f t="shared" si="166"/>
        <v>2465.2298143393245</v>
      </c>
      <c r="W641" s="413"/>
      <c r="X641" s="412"/>
      <c r="Y641" s="116" t="s">
        <v>115</v>
      </c>
      <c r="Z641" s="116"/>
      <c r="AA641" s="116"/>
      <c r="AB641" s="116"/>
      <c r="AC641" s="117"/>
      <c r="AD641" s="296"/>
      <c r="AE641" s="124" t="str">
        <f t="shared" si="169"/>
        <v/>
      </c>
      <c r="AF641" s="125">
        <f t="shared" ca="1" si="169"/>
        <v>16150.853740115352</v>
      </c>
      <c r="AG641" s="125" t="str">
        <f t="shared" si="169"/>
        <v/>
      </c>
      <c r="AH641" s="125" t="str">
        <f t="shared" si="169"/>
        <v/>
      </c>
      <c r="AI641" s="125" t="str">
        <f t="shared" si="169"/>
        <v/>
      </c>
      <c r="AJ641" s="126" t="str">
        <f t="shared" si="169"/>
        <v/>
      </c>
      <c r="AK641" s="342">
        <f t="shared" ca="1" si="167"/>
        <v>16150.853740115352</v>
      </c>
      <c r="AL641" s="290"/>
      <c r="AM641" s="124" t="str">
        <f t="shared" si="170"/>
        <v/>
      </c>
      <c r="AN641" s="125">
        <f t="shared" ca="1" si="170"/>
        <v>2465.2298143393245</v>
      </c>
      <c r="AO641" s="125" t="str">
        <f t="shared" si="170"/>
        <v/>
      </c>
      <c r="AP641" s="125" t="str">
        <f t="shared" si="168"/>
        <v/>
      </c>
      <c r="AQ641" s="125" t="str">
        <f t="shared" si="161"/>
        <v/>
      </c>
      <c r="AR641" s="126" t="str">
        <f t="shared" si="161"/>
        <v/>
      </c>
      <c r="AS641" s="131">
        <f t="shared" ca="1" si="171"/>
        <v>2465.2298143393245</v>
      </c>
      <c r="AT641" s="290"/>
    </row>
    <row r="642" spans="1:46" x14ac:dyDescent="0.35">
      <c r="A642" s="290"/>
      <c r="B642" s="102" t="s">
        <v>2259</v>
      </c>
      <c r="C642" s="444" t="s">
        <v>3186</v>
      </c>
      <c r="D642" s="103" t="s">
        <v>938</v>
      </c>
      <c r="E642" s="103"/>
      <c r="F642" s="103"/>
      <c r="G642" s="103" t="s">
        <v>2289</v>
      </c>
      <c r="H642" s="427">
        <v>250</v>
      </c>
      <c r="I642" s="103"/>
      <c r="J642" s="116" t="s">
        <v>2357</v>
      </c>
      <c r="K642" s="104"/>
      <c r="L642" s="415">
        <v>182.49700000000001</v>
      </c>
      <c r="M642" s="138"/>
      <c r="N642" s="139">
        <f t="shared" si="172"/>
        <v>0</v>
      </c>
      <c r="O642" s="140">
        <f t="shared" si="162"/>
        <v>466.18586255696204</v>
      </c>
      <c r="P642" s="337">
        <f t="shared" si="163"/>
        <v>85077.521359057908</v>
      </c>
      <c r="Q642" s="109">
        <v>1</v>
      </c>
      <c r="R642" s="143">
        <f t="shared" si="164"/>
        <v>85077.521359057908</v>
      </c>
      <c r="S642" s="111">
        <v>0.13</v>
      </c>
      <c r="T642" s="139">
        <f t="shared" si="165"/>
        <v>96137.599135735421</v>
      </c>
      <c r="U642" s="113"/>
      <c r="V642" s="147">
        <f t="shared" si="166"/>
        <v>96137.599135735421</v>
      </c>
      <c r="W642" s="413"/>
      <c r="X642" s="412"/>
      <c r="Y642" s="116" t="s">
        <v>115</v>
      </c>
      <c r="Z642" s="116"/>
      <c r="AA642" s="116"/>
      <c r="AB642" s="116"/>
      <c r="AC642" s="117"/>
      <c r="AD642" s="296"/>
      <c r="AE642" s="124" t="str">
        <f t="shared" si="169"/>
        <v/>
      </c>
      <c r="AF642" s="125">
        <f t="shared" ca="1" si="169"/>
        <v>16150.853740115352</v>
      </c>
      <c r="AG642" s="125" t="str">
        <f t="shared" si="169"/>
        <v/>
      </c>
      <c r="AH642" s="125" t="str">
        <f t="shared" si="169"/>
        <v/>
      </c>
      <c r="AI642" s="125" t="str">
        <f t="shared" si="169"/>
        <v/>
      </c>
      <c r="AJ642" s="126" t="str">
        <f t="shared" si="169"/>
        <v/>
      </c>
      <c r="AK642" s="342">
        <f t="shared" ca="1" si="167"/>
        <v>16150.853740115352</v>
      </c>
      <c r="AL642" s="290"/>
      <c r="AM642" s="124" t="str">
        <f t="shared" si="170"/>
        <v/>
      </c>
      <c r="AN642" s="125">
        <f t="shared" ca="1" si="170"/>
        <v>96137.599135735421</v>
      </c>
      <c r="AO642" s="125" t="str">
        <f t="shared" si="170"/>
        <v/>
      </c>
      <c r="AP642" s="125" t="str">
        <f t="shared" si="168"/>
        <v/>
      </c>
      <c r="AQ642" s="125" t="str">
        <f t="shared" si="161"/>
        <v/>
      </c>
      <c r="AR642" s="126" t="str">
        <f t="shared" si="161"/>
        <v/>
      </c>
      <c r="AS642" s="131">
        <f t="shared" ca="1" si="171"/>
        <v>96137.599135735421</v>
      </c>
      <c r="AT642" s="290"/>
    </row>
    <row r="643" spans="1:46" x14ac:dyDescent="0.35">
      <c r="A643" s="290"/>
      <c r="B643" s="102" t="s">
        <v>2260</v>
      </c>
      <c r="C643" s="444" t="s">
        <v>3186</v>
      </c>
      <c r="D643" s="103" t="s">
        <v>938</v>
      </c>
      <c r="E643" s="103"/>
      <c r="F643" s="103"/>
      <c r="G643" s="103" t="s">
        <v>2285</v>
      </c>
      <c r="H643" s="427">
        <v>250</v>
      </c>
      <c r="I643" s="103"/>
      <c r="J643" s="116" t="s">
        <v>2359</v>
      </c>
      <c r="K643" s="104"/>
      <c r="L643" s="415">
        <v>2.0026700000000002</v>
      </c>
      <c r="M643" s="138"/>
      <c r="N643" s="139">
        <f t="shared" si="172"/>
        <v>0</v>
      </c>
      <c r="O643" s="140">
        <f t="shared" si="162"/>
        <v>466.18586255696204</v>
      </c>
      <c r="P643" s="337">
        <f t="shared" si="163"/>
        <v>933.61644136695122</v>
      </c>
      <c r="Q643" s="109">
        <v>1</v>
      </c>
      <c r="R643" s="143">
        <f t="shared" si="164"/>
        <v>933.61644136695122</v>
      </c>
      <c r="S643" s="111">
        <v>0.13</v>
      </c>
      <c r="T643" s="139">
        <f t="shared" si="165"/>
        <v>1054.9865787446547</v>
      </c>
      <c r="U643" s="113"/>
      <c r="V643" s="147">
        <f t="shared" si="166"/>
        <v>1054.9865787446547</v>
      </c>
      <c r="W643" s="413"/>
      <c r="X643" s="412"/>
      <c r="Y643" s="116" t="s">
        <v>115</v>
      </c>
      <c r="Z643" s="116"/>
      <c r="AA643" s="116"/>
      <c r="AB643" s="116"/>
      <c r="AC643" s="117"/>
      <c r="AD643" s="296"/>
      <c r="AE643" s="124" t="str">
        <f t="shared" si="169"/>
        <v/>
      </c>
      <c r="AF643" s="125">
        <f t="shared" ca="1" si="169"/>
        <v>16150.853740115352</v>
      </c>
      <c r="AG643" s="125" t="str">
        <f t="shared" si="169"/>
        <v/>
      </c>
      <c r="AH643" s="125" t="str">
        <f t="shared" si="169"/>
        <v/>
      </c>
      <c r="AI643" s="125" t="str">
        <f t="shared" si="169"/>
        <v/>
      </c>
      <c r="AJ643" s="126" t="str">
        <f t="shared" si="169"/>
        <v/>
      </c>
      <c r="AK643" s="342">
        <f t="shared" ca="1" si="167"/>
        <v>16150.853740115352</v>
      </c>
      <c r="AL643" s="290"/>
      <c r="AM643" s="124" t="str">
        <f t="shared" si="170"/>
        <v/>
      </c>
      <c r="AN643" s="125">
        <f t="shared" ca="1" si="170"/>
        <v>1054.9865787446547</v>
      </c>
      <c r="AO643" s="125" t="str">
        <f t="shared" si="170"/>
        <v/>
      </c>
      <c r="AP643" s="125" t="str">
        <f t="shared" si="168"/>
        <v/>
      </c>
      <c r="AQ643" s="125" t="str">
        <f t="shared" si="161"/>
        <v/>
      </c>
      <c r="AR643" s="126" t="str">
        <f t="shared" si="161"/>
        <v/>
      </c>
      <c r="AS643" s="131">
        <f t="shared" ca="1" si="171"/>
        <v>1054.9865787446547</v>
      </c>
      <c r="AT643" s="290"/>
    </row>
    <row r="644" spans="1:46" x14ac:dyDescent="0.35">
      <c r="A644" s="290"/>
      <c r="B644" s="102" t="s">
        <v>2261</v>
      </c>
      <c r="C644" s="444" t="s">
        <v>3186</v>
      </c>
      <c r="D644" s="103" t="s">
        <v>938</v>
      </c>
      <c r="E644" s="103"/>
      <c r="F644" s="103"/>
      <c r="G644" s="103" t="s">
        <v>1035</v>
      </c>
      <c r="H644" s="427">
        <v>0</v>
      </c>
      <c r="I644" s="103"/>
      <c r="J644" s="116" t="s">
        <v>2355</v>
      </c>
      <c r="K644" s="104"/>
      <c r="L644" s="415">
        <v>182.49700000000001</v>
      </c>
      <c r="M644" s="138" t="str">
        <f t="shared" ref="M644:M662" si="173">IFERROR(VLOOKUP(I644,UR_N2,3,FALSE),"")</f>
        <v/>
      </c>
      <c r="N644" s="139">
        <f t="shared" ref="N644:N659" si="174">IFERROR(M644*K644,0)</f>
        <v>0</v>
      </c>
      <c r="O644" s="140">
        <f t="shared" si="162"/>
        <v>236.93508427848101</v>
      </c>
      <c r="P644" s="337">
        <f t="shared" si="163"/>
        <v>43239.942075569954</v>
      </c>
      <c r="Q644" s="109">
        <v>1</v>
      </c>
      <c r="R644" s="143">
        <f t="shared" si="164"/>
        <v>43239.942075569954</v>
      </c>
      <c r="S644" s="111">
        <v>0.13</v>
      </c>
      <c r="T644" s="139">
        <f t="shared" si="165"/>
        <v>48861.134545394045</v>
      </c>
      <c r="U644" s="113"/>
      <c r="V644" s="147">
        <f t="shared" si="166"/>
        <v>48861.134545394045</v>
      </c>
      <c r="W644" s="413"/>
      <c r="X644" s="412"/>
      <c r="Y644" s="116" t="s">
        <v>115</v>
      </c>
      <c r="Z644" s="116"/>
      <c r="AA644" s="116"/>
      <c r="AB644" s="116"/>
      <c r="AC644" s="117"/>
      <c r="AD644" s="296"/>
      <c r="AE644" s="124" t="str">
        <f t="shared" si="169"/>
        <v/>
      </c>
      <c r="AF644" s="125">
        <f t="shared" ca="1" si="169"/>
        <v>16150.853740115352</v>
      </c>
      <c r="AG644" s="125" t="str">
        <f t="shared" si="169"/>
        <v/>
      </c>
      <c r="AH644" s="125" t="str">
        <f t="shared" si="169"/>
        <v/>
      </c>
      <c r="AI644" s="125" t="str">
        <f t="shared" si="169"/>
        <v/>
      </c>
      <c r="AJ644" s="126" t="str">
        <f t="shared" si="169"/>
        <v/>
      </c>
      <c r="AK644" s="342">
        <f t="shared" ca="1" si="167"/>
        <v>16150.853740115352</v>
      </c>
      <c r="AL644" s="290"/>
      <c r="AM644" s="124" t="str">
        <f t="shared" si="170"/>
        <v/>
      </c>
      <c r="AN644" s="125">
        <f t="shared" ca="1" si="170"/>
        <v>48861.134545394045</v>
      </c>
      <c r="AO644" s="125" t="str">
        <f t="shared" si="170"/>
        <v/>
      </c>
      <c r="AP644" s="125" t="str">
        <f t="shared" si="168"/>
        <v/>
      </c>
      <c r="AQ644" s="125" t="str">
        <f t="shared" si="161"/>
        <v/>
      </c>
      <c r="AR644" s="126" t="str">
        <f t="shared" si="161"/>
        <v/>
      </c>
      <c r="AS644" s="131">
        <f t="shared" ca="1" si="171"/>
        <v>48861.134545394045</v>
      </c>
      <c r="AT644" s="290"/>
    </row>
    <row r="645" spans="1:46" x14ac:dyDescent="0.35">
      <c r="A645" s="290"/>
      <c r="B645" s="102" t="s">
        <v>2262</v>
      </c>
      <c r="C645" s="444" t="s">
        <v>3186</v>
      </c>
      <c r="D645" s="103" t="s">
        <v>938</v>
      </c>
      <c r="E645" s="103"/>
      <c r="F645" s="103"/>
      <c r="G645" s="103" t="s">
        <v>2281</v>
      </c>
      <c r="H645" s="427">
        <v>315</v>
      </c>
      <c r="I645" s="103"/>
      <c r="J645" s="116" t="s">
        <v>2360</v>
      </c>
      <c r="K645" s="104"/>
      <c r="L645" s="415">
        <v>121.221</v>
      </c>
      <c r="M645" s="138" t="str">
        <f t="shared" si="173"/>
        <v/>
      </c>
      <c r="N645" s="139">
        <f t="shared" si="174"/>
        <v>0</v>
      </c>
      <c r="O645" s="140">
        <f t="shared" si="162"/>
        <v>310.79057503797463</v>
      </c>
      <c r="P645" s="337">
        <f t="shared" si="163"/>
        <v>37674.344296678326</v>
      </c>
      <c r="Q645" s="109">
        <v>1</v>
      </c>
      <c r="R645" s="143">
        <f t="shared" si="164"/>
        <v>37674.344296678326</v>
      </c>
      <c r="S645" s="111">
        <v>0.13</v>
      </c>
      <c r="T645" s="139">
        <f t="shared" si="165"/>
        <v>42572.009055246504</v>
      </c>
      <c r="U645" s="113"/>
      <c r="V645" s="147">
        <f t="shared" si="166"/>
        <v>42572.009055246504</v>
      </c>
      <c r="W645" s="413"/>
      <c r="X645" s="412"/>
      <c r="Y645" s="116" t="s">
        <v>115</v>
      </c>
      <c r="Z645" s="116"/>
      <c r="AA645" s="116"/>
      <c r="AB645" s="116"/>
      <c r="AC645" s="117"/>
      <c r="AD645" s="296"/>
      <c r="AE645" s="124" t="str">
        <f t="shared" si="169"/>
        <v/>
      </c>
      <c r="AF645" s="125">
        <f t="shared" ca="1" si="169"/>
        <v>16150.853740115352</v>
      </c>
      <c r="AG645" s="125" t="str">
        <f t="shared" si="169"/>
        <v/>
      </c>
      <c r="AH645" s="125" t="str">
        <f t="shared" si="169"/>
        <v/>
      </c>
      <c r="AI645" s="125" t="str">
        <f t="shared" si="169"/>
        <v/>
      </c>
      <c r="AJ645" s="126" t="str">
        <f t="shared" si="169"/>
        <v/>
      </c>
      <c r="AK645" s="342">
        <f t="shared" ca="1" si="167"/>
        <v>16150.853740115352</v>
      </c>
      <c r="AL645" s="290"/>
      <c r="AM645" s="124" t="str">
        <f t="shared" si="170"/>
        <v/>
      </c>
      <c r="AN645" s="125">
        <f t="shared" ca="1" si="170"/>
        <v>42572.009055246504</v>
      </c>
      <c r="AO645" s="125" t="str">
        <f t="shared" si="170"/>
        <v/>
      </c>
      <c r="AP645" s="125" t="str">
        <f t="shared" si="168"/>
        <v/>
      </c>
      <c r="AQ645" s="125" t="str">
        <f t="shared" si="161"/>
        <v/>
      </c>
      <c r="AR645" s="126" t="str">
        <f t="shared" si="161"/>
        <v/>
      </c>
      <c r="AS645" s="131">
        <f t="shared" ca="1" si="171"/>
        <v>42572.009055246504</v>
      </c>
      <c r="AT645" s="290"/>
    </row>
    <row r="646" spans="1:46" x14ac:dyDescent="0.35">
      <c r="A646" s="290"/>
      <c r="B646" s="102" t="s">
        <v>2263</v>
      </c>
      <c r="C646" s="444" t="s">
        <v>3186</v>
      </c>
      <c r="D646" s="103" t="s">
        <v>938</v>
      </c>
      <c r="E646" s="103"/>
      <c r="F646" s="103"/>
      <c r="G646" s="103" t="s">
        <v>2285</v>
      </c>
      <c r="H646" s="427">
        <v>250</v>
      </c>
      <c r="I646" s="103"/>
      <c r="J646" s="116" t="s">
        <v>2359</v>
      </c>
      <c r="K646" s="104"/>
      <c r="L646" s="415">
        <v>2.0036399999999999</v>
      </c>
      <c r="M646" s="138" t="str">
        <f t="shared" si="173"/>
        <v/>
      </c>
      <c r="N646" s="139">
        <f t="shared" si="174"/>
        <v>0</v>
      </c>
      <c r="O646" s="140">
        <f t="shared" si="162"/>
        <v>466.18586255696204</v>
      </c>
      <c r="P646" s="337">
        <f t="shared" si="163"/>
        <v>934.0686416536314</v>
      </c>
      <c r="Q646" s="109">
        <v>1</v>
      </c>
      <c r="R646" s="143">
        <f t="shared" si="164"/>
        <v>934.0686416536314</v>
      </c>
      <c r="S646" s="111">
        <v>0.13</v>
      </c>
      <c r="T646" s="139">
        <f t="shared" si="165"/>
        <v>1055.4975650686033</v>
      </c>
      <c r="U646" s="113"/>
      <c r="V646" s="147">
        <f t="shared" si="166"/>
        <v>1055.4975650686033</v>
      </c>
      <c r="W646" s="413"/>
      <c r="X646" s="412"/>
      <c r="Y646" s="116" t="s">
        <v>115</v>
      </c>
      <c r="Z646" s="116"/>
      <c r="AA646" s="116"/>
      <c r="AB646" s="116"/>
      <c r="AC646" s="117"/>
      <c r="AD646" s="296"/>
      <c r="AE646" s="124" t="str">
        <f t="shared" si="169"/>
        <v/>
      </c>
      <c r="AF646" s="125">
        <f t="shared" ca="1" si="169"/>
        <v>16150.853740115352</v>
      </c>
      <c r="AG646" s="125" t="str">
        <f t="shared" si="169"/>
        <v/>
      </c>
      <c r="AH646" s="125" t="str">
        <f t="shared" si="169"/>
        <v/>
      </c>
      <c r="AI646" s="125" t="str">
        <f t="shared" si="169"/>
        <v/>
      </c>
      <c r="AJ646" s="126" t="str">
        <f t="shared" si="169"/>
        <v/>
      </c>
      <c r="AK646" s="342">
        <f t="shared" ca="1" si="167"/>
        <v>16150.853740115352</v>
      </c>
      <c r="AL646" s="290"/>
      <c r="AM646" s="124" t="str">
        <f t="shared" si="170"/>
        <v/>
      </c>
      <c r="AN646" s="125">
        <f t="shared" ca="1" si="170"/>
        <v>1055.4975650686033</v>
      </c>
      <c r="AO646" s="125" t="str">
        <f t="shared" si="170"/>
        <v/>
      </c>
      <c r="AP646" s="125" t="str">
        <f t="shared" si="168"/>
        <v/>
      </c>
      <c r="AQ646" s="125" t="str">
        <f t="shared" si="161"/>
        <v/>
      </c>
      <c r="AR646" s="126" t="str">
        <f t="shared" si="161"/>
        <v/>
      </c>
      <c r="AS646" s="131">
        <f t="shared" ca="1" si="171"/>
        <v>1055.4975650686033</v>
      </c>
      <c r="AT646" s="290"/>
    </row>
    <row r="647" spans="1:46" x14ac:dyDescent="0.35">
      <c r="A647" s="290"/>
      <c r="B647" s="102" t="s">
        <v>2264</v>
      </c>
      <c r="C647" s="444" t="s">
        <v>3186</v>
      </c>
      <c r="D647" s="103" t="s">
        <v>938</v>
      </c>
      <c r="E647" s="103"/>
      <c r="F647" s="103"/>
      <c r="G647" s="103" t="s">
        <v>734</v>
      </c>
      <c r="H647" s="427">
        <v>250</v>
      </c>
      <c r="I647" s="103"/>
      <c r="J647" s="116" t="s">
        <v>2361</v>
      </c>
      <c r="K647" s="104"/>
      <c r="L647" s="415">
        <v>299.20999999999998</v>
      </c>
      <c r="M647" s="138" t="str">
        <f t="shared" si="173"/>
        <v/>
      </c>
      <c r="N647" s="139">
        <f t="shared" si="174"/>
        <v>0</v>
      </c>
      <c r="O647" s="140">
        <f t="shared" si="162"/>
        <v>466.18586255696204</v>
      </c>
      <c r="P647" s="337">
        <f t="shared" si="163"/>
        <v>139487.47193566861</v>
      </c>
      <c r="Q647" s="109">
        <v>1</v>
      </c>
      <c r="R647" s="143">
        <f t="shared" si="164"/>
        <v>139487.47193566861</v>
      </c>
      <c r="S647" s="111">
        <v>0.13</v>
      </c>
      <c r="T647" s="139">
        <f t="shared" si="165"/>
        <v>157620.84328730553</v>
      </c>
      <c r="U647" s="113"/>
      <c r="V647" s="147">
        <f t="shared" si="166"/>
        <v>157620.84328730553</v>
      </c>
      <c r="W647" s="413"/>
      <c r="X647" s="412"/>
      <c r="Y647" s="116" t="s">
        <v>115</v>
      </c>
      <c r="Z647" s="116"/>
      <c r="AA647" s="116"/>
      <c r="AB647" s="116"/>
      <c r="AC647" s="117"/>
      <c r="AD647" s="296"/>
      <c r="AE647" s="124" t="str">
        <f t="shared" si="169"/>
        <v/>
      </c>
      <c r="AF647" s="125">
        <f t="shared" ca="1" si="169"/>
        <v>16150.853740115352</v>
      </c>
      <c r="AG647" s="125" t="str">
        <f t="shared" si="169"/>
        <v/>
      </c>
      <c r="AH647" s="125" t="str">
        <f t="shared" si="169"/>
        <v/>
      </c>
      <c r="AI647" s="125" t="str">
        <f t="shared" si="169"/>
        <v/>
      </c>
      <c r="AJ647" s="126" t="str">
        <f t="shared" si="169"/>
        <v/>
      </c>
      <c r="AK647" s="342">
        <f t="shared" ca="1" si="167"/>
        <v>16150.853740115352</v>
      </c>
      <c r="AL647" s="290"/>
      <c r="AM647" s="124" t="str">
        <f t="shared" si="170"/>
        <v/>
      </c>
      <c r="AN647" s="125">
        <f t="shared" ca="1" si="170"/>
        <v>157620.84328730553</v>
      </c>
      <c r="AO647" s="125" t="str">
        <f t="shared" si="170"/>
        <v/>
      </c>
      <c r="AP647" s="125" t="str">
        <f t="shared" si="168"/>
        <v/>
      </c>
      <c r="AQ647" s="125" t="str">
        <f t="shared" si="161"/>
        <v/>
      </c>
      <c r="AR647" s="126" t="str">
        <f t="shared" si="161"/>
        <v/>
      </c>
      <c r="AS647" s="131">
        <f t="shared" ca="1" si="171"/>
        <v>157620.84328730553</v>
      </c>
      <c r="AT647" s="290"/>
    </row>
    <row r="648" spans="1:46" x14ac:dyDescent="0.35">
      <c r="A648" s="290"/>
      <c r="B648" s="102" t="s">
        <v>2265</v>
      </c>
      <c r="C648" s="444" t="s">
        <v>3186</v>
      </c>
      <c r="D648" s="103" t="s">
        <v>938</v>
      </c>
      <c r="E648" s="103"/>
      <c r="F648" s="103"/>
      <c r="G648" s="103" t="s">
        <v>2280</v>
      </c>
      <c r="H648" s="427">
        <v>250</v>
      </c>
      <c r="I648" s="103"/>
      <c r="J648" s="116" t="s">
        <v>2362</v>
      </c>
      <c r="K648" s="104"/>
      <c r="L648" s="415">
        <v>3.74396</v>
      </c>
      <c r="M648" s="138" t="str">
        <f t="shared" si="173"/>
        <v/>
      </c>
      <c r="N648" s="139">
        <f t="shared" si="174"/>
        <v>0</v>
      </c>
      <c r="O648" s="140">
        <f t="shared" si="162"/>
        <v>466.18586255696204</v>
      </c>
      <c r="P648" s="337">
        <f t="shared" si="163"/>
        <v>1745.3812219787635</v>
      </c>
      <c r="Q648" s="109">
        <v>1</v>
      </c>
      <c r="R648" s="143">
        <f t="shared" si="164"/>
        <v>1745.3812219787635</v>
      </c>
      <c r="S648" s="111">
        <v>0.13</v>
      </c>
      <c r="T648" s="139">
        <f t="shared" si="165"/>
        <v>1972.2807808360026</v>
      </c>
      <c r="U648" s="113"/>
      <c r="V648" s="147">
        <f t="shared" si="166"/>
        <v>1972.2807808360026</v>
      </c>
      <c r="W648" s="413"/>
      <c r="X648" s="412"/>
      <c r="Y648" s="116" t="s">
        <v>115</v>
      </c>
      <c r="Z648" s="116"/>
      <c r="AA648" s="116"/>
      <c r="AB648" s="116"/>
      <c r="AC648" s="117"/>
      <c r="AD648" s="296"/>
      <c r="AE648" s="124" t="str">
        <f t="shared" si="169"/>
        <v/>
      </c>
      <c r="AF648" s="125">
        <f t="shared" ca="1" si="169"/>
        <v>16150.853740115352</v>
      </c>
      <c r="AG648" s="125" t="str">
        <f t="shared" si="169"/>
        <v/>
      </c>
      <c r="AH648" s="125" t="str">
        <f t="shared" si="169"/>
        <v/>
      </c>
      <c r="AI648" s="125" t="str">
        <f t="shared" si="169"/>
        <v/>
      </c>
      <c r="AJ648" s="126" t="str">
        <f t="shared" si="169"/>
        <v/>
      </c>
      <c r="AK648" s="342">
        <f t="shared" ca="1" si="167"/>
        <v>16150.853740115352</v>
      </c>
      <c r="AL648" s="290"/>
      <c r="AM648" s="124" t="str">
        <f t="shared" si="170"/>
        <v/>
      </c>
      <c r="AN648" s="125">
        <f t="shared" ca="1" si="170"/>
        <v>1972.2807808360026</v>
      </c>
      <c r="AO648" s="125" t="str">
        <f t="shared" si="170"/>
        <v/>
      </c>
      <c r="AP648" s="125" t="str">
        <f t="shared" si="168"/>
        <v/>
      </c>
      <c r="AQ648" s="125" t="str">
        <f t="shared" si="161"/>
        <v/>
      </c>
      <c r="AR648" s="126" t="str">
        <f t="shared" si="161"/>
        <v/>
      </c>
      <c r="AS648" s="131">
        <f t="shared" ca="1" si="171"/>
        <v>1972.2807808360026</v>
      </c>
      <c r="AT648" s="290"/>
    </row>
    <row r="649" spans="1:46" x14ac:dyDescent="0.35">
      <c r="A649" s="290"/>
      <c r="B649" s="102" t="s">
        <v>2266</v>
      </c>
      <c r="C649" s="444" t="s">
        <v>3186</v>
      </c>
      <c r="D649" s="103" t="s">
        <v>938</v>
      </c>
      <c r="E649" s="103"/>
      <c r="F649" s="103"/>
      <c r="G649" s="103" t="s">
        <v>734</v>
      </c>
      <c r="H649" s="427">
        <v>100</v>
      </c>
      <c r="I649" s="103"/>
      <c r="J649" s="116" t="s">
        <v>2363</v>
      </c>
      <c r="K649" s="104"/>
      <c r="L649" s="415">
        <v>8.1087699999999998</v>
      </c>
      <c r="M649" s="138" t="str">
        <f t="shared" si="173"/>
        <v/>
      </c>
      <c r="N649" s="139">
        <f t="shared" si="174"/>
        <v>0</v>
      </c>
      <c r="O649" s="140">
        <f t="shared" si="162"/>
        <v>190.78756126582275</v>
      </c>
      <c r="P649" s="337">
        <f t="shared" si="163"/>
        <v>1547.0524531654655</v>
      </c>
      <c r="Q649" s="109">
        <v>1</v>
      </c>
      <c r="R649" s="143">
        <f t="shared" si="164"/>
        <v>1547.0524531654655</v>
      </c>
      <c r="S649" s="111">
        <v>0.13</v>
      </c>
      <c r="T649" s="139">
        <f t="shared" si="165"/>
        <v>1748.1692720769759</v>
      </c>
      <c r="U649" s="113"/>
      <c r="V649" s="147">
        <f t="shared" si="166"/>
        <v>1748.1692720769759</v>
      </c>
      <c r="W649" s="413"/>
      <c r="X649" s="412"/>
      <c r="Y649" s="116" t="s">
        <v>115</v>
      </c>
      <c r="Z649" s="116"/>
      <c r="AA649" s="116"/>
      <c r="AB649" s="116"/>
      <c r="AC649" s="117"/>
      <c r="AD649" s="296"/>
      <c r="AE649" s="124" t="str">
        <f t="shared" si="169"/>
        <v/>
      </c>
      <c r="AF649" s="125">
        <f t="shared" ca="1" si="169"/>
        <v>16150.853740115352</v>
      </c>
      <c r="AG649" s="125" t="str">
        <f t="shared" si="169"/>
        <v/>
      </c>
      <c r="AH649" s="125" t="str">
        <f t="shared" si="169"/>
        <v/>
      </c>
      <c r="AI649" s="125" t="str">
        <f t="shared" si="169"/>
        <v/>
      </c>
      <c r="AJ649" s="126" t="str">
        <f t="shared" si="169"/>
        <v/>
      </c>
      <c r="AK649" s="342">
        <f t="shared" ca="1" si="167"/>
        <v>16150.853740115352</v>
      </c>
      <c r="AL649" s="290"/>
      <c r="AM649" s="124" t="str">
        <f t="shared" si="170"/>
        <v/>
      </c>
      <c r="AN649" s="125">
        <f t="shared" ca="1" si="170"/>
        <v>1748.1692720769759</v>
      </c>
      <c r="AO649" s="125" t="str">
        <f t="shared" si="170"/>
        <v/>
      </c>
      <c r="AP649" s="125" t="str">
        <f t="shared" si="168"/>
        <v/>
      </c>
      <c r="AQ649" s="125" t="str">
        <f t="shared" si="161"/>
        <v/>
      </c>
      <c r="AR649" s="126" t="str">
        <f t="shared" si="161"/>
        <v/>
      </c>
      <c r="AS649" s="131">
        <f t="shared" ca="1" si="171"/>
        <v>1748.1692720769759</v>
      </c>
      <c r="AT649" s="290"/>
    </row>
    <row r="650" spans="1:46" x14ac:dyDescent="0.35">
      <c r="A650" s="290"/>
      <c r="B650" s="102" t="s">
        <v>2267</v>
      </c>
      <c r="C650" s="444" t="s">
        <v>3187</v>
      </c>
      <c r="D650" s="103" t="s">
        <v>938</v>
      </c>
      <c r="E650" s="103"/>
      <c r="F650" s="103"/>
      <c r="G650" s="103" t="s">
        <v>119</v>
      </c>
      <c r="H650" s="427">
        <v>150</v>
      </c>
      <c r="I650" s="103"/>
      <c r="J650" s="116" t="s">
        <v>1142</v>
      </c>
      <c r="K650" s="104"/>
      <c r="L650" s="415">
        <v>145.39400000000001</v>
      </c>
      <c r="M650" s="138" t="str">
        <f t="shared" si="173"/>
        <v/>
      </c>
      <c r="N650" s="139">
        <f t="shared" si="174"/>
        <v>0</v>
      </c>
      <c r="O650" s="140">
        <f t="shared" si="162"/>
        <v>236.93508427848101</v>
      </c>
      <c r="P650" s="337">
        <f t="shared" si="163"/>
        <v>34448.939643585472</v>
      </c>
      <c r="Q650" s="109">
        <v>1</v>
      </c>
      <c r="R650" s="143">
        <f t="shared" si="164"/>
        <v>34448.939643585472</v>
      </c>
      <c r="S650" s="111">
        <v>0.13</v>
      </c>
      <c r="T650" s="139">
        <f t="shared" si="165"/>
        <v>38927.301797251581</v>
      </c>
      <c r="U650" s="113"/>
      <c r="V650" s="147">
        <f t="shared" si="166"/>
        <v>38927.301797251581</v>
      </c>
      <c r="W650" s="413"/>
      <c r="X650" s="412"/>
      <c r="Y650" s="116"/>
      <c r="Z650" s="116"/>
      <c r="AA650" s="116" t="s">
        <v>115</v>
      </c>
      <c r="AB650" s="116"/>
      <c r="AC650" s="117"/>
      <c r="AD650" s="296"/>
      <c r="AE650" s="124" t="str">
        <f t="shared" si="169"/>
        <v/>
      </c>
      <c r="AF650" s="125" t="str">
        <f t="shared" si="169"/>
        <v/>
      </c>
      <c r="AG650" s="125" t="str">
        <f t="shared" si="169"/>
        <v/>
      </c>
      <c r="AH650" s="125">
        <f t="shared" ca="1" si="169"/>
        <v>4804.0113505125973</v>
      </c>
      <c r="AI650" s="125" t="str">
        <f t="shared" si="169"/>
        <v/>
      </c>
      <c r="AJ650" s="126" t="str">
        <f t="shared" si="169"/>
        <v/>
      </c>
      <c r="AK650" s="342">
        <f t="shared" ca="1" si="167"/>
        <v>4804.0113505125973</v>
      </c>
      <c r="AL650" s="290"/>
      <c r="AM650" s="124" t="str">
        <f t="shared" si="170"/>
        <v/>
      </c>
      <c r="AN650" s="125" t="str">
        <f t="shared" si="170"/>
        <v/>
      </c>
      <c r="AO650" s="125" t="str">
        <f t="shared" si="170"/>
        <v/>
      </c>
      <c r="AP650" s="125">
        <f t="shared" ca="1" si="168"/>
        <v>38927.301797251581</v>
      </c>
      <c r="AQ650" s="125" t="str">
        <f t="shared" si="161"/>
        <v/>
      </c>
      <c r="AR650" s="126" t="str">
        <f t="shared" si="161"/>
        <v/>
      </c>
      <c r="AS650" s="131">
        <f t="shared" ca="1" si="171"/>
        <v>38927.301797251581</v>
      </c>
      <c r="AT650" s="290"/>
    </row>
    <row r="651" spans="1:46" x14ac:dyDescent="0.35">
      <c r="A651" s="290"/>
      <c r="B651" s="102" t="s">
        <v>2268</v>
      </c>
      <c r="C651" s="444" t="s">
        <v>3188</v>
      </c>
      <c r="D651" s="103" t="s">
        <v>938</v>
      </c>
      <c r="E651" s="103"/>
      <c r="F651" s="103"/>
      <c r="G651" s="103" t="s">
        <v>119</v>
      </c>
      <c r="H651" s="427">
        <v>150</v>
      </c>
      <c r="I651" s="103"/>
      <c r="J651" s="116" t="s">
        <v>1142</v>
      </c>
      <c r="K651" s="104"/>
      <c r="L651" s="415">
        <v>143.08199999999999</v>
      </c>
      <c r="M651" s="138" t="str">
        <f t="shared" si="173"/>
        <v/>
      </c>
      <c r="N651" s="139">
        <f t="shared" si="174"/>
        <v>0</v>
      </c>
      <c r="O651" s="140">
        <f t="shared" si="162"/>
        <v>236.93508427848101</v>
      </c>
      <c r="P651" s="337">
        <f t="shared" si="163"/>
        <v>33901.145728733616</v>
      </c>
      <c r="Q651" s="109">
        <v>1</v>
      </c>
      <c r="R651" s="143">
        <f t="shared" si="164"/>
        <v>33901.145728733616</v>
      </c>
      <c r="S651" s="111">
        <v>0.13</v>
      </c>
      <c r="T651" s="139">
        <f t="shared" si="165"/>
        <v>38308.294673468983</v>
      </c>
      <c r="U651" s="113"/>
      <c r="V651" s="147">
        <f t="shared" si="166"/>
        <v>38308.294673468983</v>
      </c>
      <c r="W651" s="413"/>
      <c r="X651" s="412"/>
      <c r="Y651" s="116"/>
      <c r="Z651" s="116"/>
      <c r="AA651" s="116" t="s">
        <v>115</v>
      </c>
      <c r="AB651" s="116"/>
      <c r="AC651" s="117"/>
      <c r="AD651" s="296"/>
      <c r="AE651" s="124" t="str">
        <f t="shared" si="169"/>
        <v/>
      </c>
      <c r="AF651" s="125" t="str">
        <f t="shared" si="169"/>
        <v/>
      </c>
      <c r="AG651" s="125" t="str">
        <f t="shared" si="169"/>
        <v/>
      </c>
      <c r="AH651" s="125">
        <f t="shared" ca="1" si="169"/>
        <v>4804.0113505125973</v>
      </c>
      <c r="AI651" s="125" t="str">
        <f t="shared" si="169"/>
        <v/>
      </c>
      <c r="AJ651" s="126" t="str">
        <f t="shared" si="169"/>
        <v/>
      </c>
      <c r="AK651" s="342">
        <f t="shared" ca="1" si="167"/>
        <v>4804.0113505125973</v>
      </c>
      <c r="AL651" s="290"/>
      <c r="AM651" s="124" t="str">
        <f t="shared" si="170"/>
        <v/>
      </c>
      <c r="AN651" s="125" t="str">
        <f t="shared" si="170"/>
        <v/>
      </c>
      <c r="AO651" s="125" t="str">
        <f t="shared" si="170"/>
        <v/>
      </c>
      <c r="AP651" s="125">
        <f t="shared" ca="1" si="168"/>
        <v>38308.294673468983</v>
      </c>
      <c r="AQ651" s="125" t="str">
        <f t="shared" si="161"/>
        <v/>
      </c>
      <c r="AR651" s="126" t="str">
        <f t="shared" si="161"/>
        <v/>
      </c>
      <c r="AS651" s="131">
        <f t="shared" ca="1" si="171"/>
        <v>38308.294673468983</v>
      </c>
      <c r="AT651" s="290"/>
    </row>
    <row r="652" spans="1:46" x14ac:dyDescent="0.35">
      <c r="A652" s="290"/>
      <c r="B652" s="102" t="s">
        <v>2269</v>
      </c>
      <c r="C652" s="444" t="s">
        <v>3189</v>
      </c>
      <c r="D652" s="103" t="s">
        <v>938</v>
      </c>
      <c r="E652" s="103"/>
      <c r="F652" s="103"/>
      <c r="G652" s="103" t="s">
        <v>119</v>
      </c>
      <c r="H652" s="427">
        <v>225</v>
      </c>
      <c r="I652" s="103"/>
      <c r="J652" s="116" t="s">
        <v>2364</v>
      </c>
      <c r="K652" s="104"/>
      <c r="L652" s="415">
        <v>821.72</v>
      </c>
      <c r="M652" s="138" t="str">
        <f t="shared" si="173"/>
        <v/>
      </c>
      <c r="N652" s="139">
        <f t="shared" si="174"/>
        <v>0</v>
      </c>
      <c r="O652" s="140">
        <f t="shared" si="162"/>
        <v>383.10364632911399</v>
      </c>
      <c r="P652" s="337">
        <f t="shared" si="163"/>
        <v>314803.92826155957</v>
      </c>
      <c r="Q652" s="109">
        <v>1</v>
      </c>
      <c r="R652" s="143">
        <f t="shared" si="164"/>
        <v>314803.92826155957</v>
      </c>
      <c r="S652" s="111">
        <v>0.13</v>
      </c>
      <c r="T652" s="139">
        <f t="shared" si="165"/>
        <v>355728.43893556227</v>
      </c>
      <c r="U652" s="113"/>
      <c r="V652" s="147">
        <f t="shared" si="166"/>
        <v>355728.43893556227</v>
      </c>
      <c r="W652" s="413"/>
      <c r="X652" s="412"/>
      <c r="Y652" s="116"/>
      <c r="Z652" s="116"/>
      <c r="AA652" s="116" t="s">
        <v>115</v>
      </c>
      <c r="AB652" s="116"/>
      <c r="AC652" s="117"/>
      <c r="AD652" s="296"/>
      <c r="AE652" s="124" t="str">
        <f t="shared" si="169"/>
        <v/>
      </c>
      <c r="AF652" s="125" t="str">
        <f t="shared" si="169"/>
        <v/>
      </c>
      <c r="AG652" s="125" t="str">
        <f t="shared" si="169"/>
        <v/>
      </c>
      <c r="AH652" s="125">
        <f t="shared" ca="1" si="169"/>
        <v>4804.0113505125973</v>
      </c>
      <c r="AI652" s="125" t="str">
        <f t="shared" si="169"/>
        <v/>
      </c>
      <c r="AJ652" s="126" t="str">
        <f t="shared" si="169"/>
        <v/>
      </c>
      <c r="AK652" s="342">
        <f t="shared" ca="1" si="167"/>
        <v>4804.0113505125973</v>
      </c>
      <c r="AL652" s="290"/>
      <c r="AM652" s="124" t="str">
        <f t="shared" si="170"/>
        <v/>
      </c>
      <c r="AN652" s="125" t="str">
        <f t="shared" si="170"/>
        <v/>
      </c>
      <c r="AO652" s="125" t="str">
        <f t="shared" si="170"/>
        <v/>
      </c>
      <c r="AP652" s="125">
        <f t="shared" ca="1" si="168"/>
        <v>355728.43893556221</v>
      </c>
      <c r="AQ652" s="125" t="str">
        <f t="shared" si="161"/>
        <v/>
      </c>
      <c r="AR652" s="126" t="str">
        <f t="shared" si="161"/>
        <v/>
      </c>
      <c r="AS652" s="131">
        <f t="shared" ca="1" si="171"/>
        <v>355728.43893556221</v>
      </c>
      <c r="AT652" s="290"/>
    </row>
    <row r="653" spans="1:46" x14ac:dyDescent="0.35">
      <c r="A653" s="290"/>
      <c r="B653" s="102" t="s">
        <v>2270</v>
      </c>
      <c r="C653" s="444" t="s">
        <v>3190</v>
      </c>
      <c r="D653" s="103" t="s">
        <v>938</v>
      </c>
      <c r="E653" s="103"/>
      <c r="F653" s="103"/>
      <c r="G653" s="103" t="s">
        <v>1035</v>
      </c>
      <c r="H653" s="427">
        <v>0</v>
      </c>
      <c r="I653" s="103"/>
      <c r="J653" s="116" t="s">
        <v>2355</v>
      </c>
      <c r="K653" s="104"/>
      <c r="L653" s="415">
        <v>295.33499999999998</v>
      </c>
      <c r="M653" s="138" t="str">
        <f t="shared" si="173"/>
        <v/>
      </c>
      <c r="N653" s="139">
        <f t="shared" si="174"/>
        <v>0</v>
      </c>
      <c r="O653" s="140">
        <f t="shared" si="162"/>
        <v>236.93508427848101</v>
      </c>
      <c r="P653" s="337">
        <f t="shared" si="163"/>
        <v>69975.22311538519</v>
      </c>
      <c r="Q653" s="109">
        <v>1</v>
      </c>
      <c r="R653" s="143">
        <f t="shared" si="164"/>
        <v>69975.22311538519</v>
      </c>
      <c r="S653" s="111">
        <v>0.13</v>
      </c>
      <c r="T653" s="139">
        <f t="shared" si="165"/>
        <v>79072.002120385252</v>
      </c>
      <c r="U653" s="113"/>
      <c r="V653" s="147">
        <f t="shared" si="166"/>
        <v>79072.002120385252</v>
      </c>
      <c r="W653" s="413"/>
      <c r="X653" s="412"/>
      <c r="Y653" s="116"/>
      <c r="Z653" s="116"/>
      <c r="AA653" s="116" t="s">
        <v>115</v>
      </c>
      <c r="AB653" s="116"/>
      <c r="AC653" s="117"/>
      <c r="AD653" s="296"/>
      <c r="AE653" s="124" t="str">
        <f t="shared" si="169"/>
        <v/>
      </c>
      <c r="AF653" s="125" t="str">
        <f t="shared" si="169"/>
        <v/>
      </c>
      <c r="AG653" s="125" t="str">
        <f t="shared" si="169"/>
        <v/>
      </c>
      <c r="AH653" s="125">
        <f t="shared" ca="1" si="169"/>
        <v>4804.0113505125973</v>
      </c>
      <c r="AI653" s="125" t="str">
        <f t="shared" si="169"/>
        <v/>
      </c>
      <c r="AJ653" s="126" t="str">
        <f t="shared" si="169"/>
        <v/>
      </c>
      <c r="AK653" s="342">
        <f t="shared" ca="1" si="167"/>
        <v>4804.0113505125973</v>
      </c>
      <c r="AL653" s="290"/>
      <c r="AM653" s="124" t="str">
        <f t="shared" si="170"/>
        <v/>
      </c>
      <c r="AN653" s="125" t="str">
        <f t="shared" si="170"/>
        <v/>
      </c>
      <c r="AO653" s="125" t="str">
        <f t="shared" si="170"/>
        <v/>
      </c>
      <c r="AP653" s="125">
        <f t="shared" ca="1" si="168"/>
        <v>79072.002120385252</v>
      </c>
      <c r="AQ653" s="125" t="str">
        <f t="shared" si="161"/>
        <v/>
      </c>
      <c r="AR653" s="126" t="str">
        <f t="shared" si="161"/>
        <v/>
      </c>
      <c r="AS653" s="131">
        <f t="shared" ca="1" si="171"/>
        <v>79072.002120385252</v>
      </c>
      <c r="AT653" s="290"/>
    </row>
    <row r="654" spans="1:46" x14ac:dyDescent="0.35">
      <c r="A654" s="290"/>
      <c r="B654" s="102" t="s">
        <v>2271</v>
      </c>
      <c r="C654" s="444" t="s">
        <v>3191</v>
      </c>
      <c r="D654" s="103" t="s">
        <v>938</v>
      </c>
      <c r="E654" s="103"/>
      <c r="F654" s="103"/>
      <c r="G654" s="103" t="s">
        <v>2291</v>
      </c>
      <c r="H654" s="427">
        <v>200</v>
      </c>
      <c r="I654" s="103"/>
      <c r="J654" s="116" t="s">
        <v>1126</v>
      </c>
      <c r="K654" s="104"/>
      <c r="L654" s="415">
        <v>739.63099999999997</v>
      </c>
      <c r="M654" s="138" t="str">
        <f t="shared" si="173"/>
        <v/>
      </c>
      <c r="N654" s="139">
        <f t="shared" si="174"/>
        <v>0</v>
      </c>
      <c r="O654" s="140">
        <f t="shared" si="162"/>
        <v>309.24815556962022</v>
      </c>
      <c r="P654" s="337">
        <f t="shared" si="163"/>
        <v>228729.52255211378</v>
      </c>
      <c r="Q654" s="109">
        <v>1</v>
      </c>
      <c r="R654" s="143">
        <f t="shared" si="164"/>
        <v>228729.52255211378</v>
      </c>
      <c r="S654" s="111">
        <v>0.13</v>
      </c>
      <c r="T654" s="139">
        <f t="shared" si="165"/>
        <v>258464.36048388854</v>
      </c>
      <c r="U654" s="113"/>
      <c r="V654" s="147">
        <f t="shared" si="166"/>
        <v>258464.36048388854</v>
      </c>
      <c r="W654" s="413"/>
      <c r="X654" s="412"/>
      <c r="Y654" s="116"/>
      <c r="Z654" s="116"/>
      <c r="AA654" s="116" t="s">
        <v>115</v>
      </c>
      <c r="AB654" s="116"/>
      <c r="AC654" s="117"/>
      <c r="AD654" s="296"/>
      <c r="AE654" s="124" t="str">
        <f t="shared" si="169"/>
        <v/>
      </c>
      <c r="AF654" s="125" t="str">
        <f t="shared" si="169"/>
        <v/>
      </c>
      <c r="AG654" s="125" t="str">
        <f t="shared" si="169"/>
        <v/>
      </c>
      <c r="AH654" s="125">
        <f t="shared" ca="1" si="169"/>
        <v>4804.0113505125973</v>
      </c>
      <c r="AI654" s="125" t="str">
        <f t="shared" si="169"/>
        <v/>
      </c>
      <c r="AJ654" s="126" t="str">
        <f t="shared" si="169"/>
        <v/>
      </c>
      <c r="AK654" s="342">
        <f t="shared" ca="1" si="167"/>
        <v>4804.0113505125973</v>
      </c>
      <c r="AL654" s="290"/>
      <c r="AM654" s="124" t="str">
        <f t="shared" si="170"/>
        <v/>
      </c>
      <c r="AN654" s="125" t="str">
        <f t="shared" si="170"/>
        <v/>
      </c>
      <c r="AO654" s="125" t="str">
        <f t="shared" si="170"/>
        <v/>
      </c>
      <c r="AP654" s="125">
        <f t="shared" ca="1" si="168"/>
        <v>258464.36048388854</v>
      </c>
      <c r="AQ654" s="125" t="str">
        <f t="shared" si="161"/>
        <v/>
      </c>
      <c r="AR654" s="126" t="str">
        <f t="shared" si="161"/>
        <v/>
      </c>
      <c r="AS654" s="131">
        <f t="shared" ca="1" si="171"/>
        <v>258464.36048388854</v>
      </c>
      <c r="AT654" s="290"/>
    </row>
    <row r="655" spans="1:46" x14ac:dyDescent="0.35">
      <c r="A655" s="290"/>
      <c r="B655" s="102" t="s">
        <v>2272</v>
      </c>
      <c r="C655" s="444" t="s">
        <v>3192</v>
      </c>
      <c r="D655" s="103" t="s">
        <v>938</v>
      </c>
      <c r="E655" s="103"/>
      <c r="F655" s="103"/>
      <c r="G655" s="103" t="s">
        <v>2289</v>
      </c>
      <c r="H655" s="427">
        <v>250</v>
      </c>
      <c r="I655" s="103"/>
      <c r="J655" s="116" t="s">
        <v>2357</v>
      </c>
      <c r="K655" s="104"/>
      <c r="L655" s="415">
        <v>922.39499999999998</v>
      </c>
      <c r="M655" s="138" t="str">
        <f t="shared" si="173"/>
        <v/>
      </c>
      <c r="N655" s="139">
        <f t="shared" si="174"/>
        <v>0</v>
      </c>
      <c r="O655" s="140">
        <f t="shared" si="162"/>
        <v>466.18586255696204</v>
      </c>
      <c r="P655" s="337">
        <f t="shared" si="163"/>
        <v>430007.508693229</v>
      </c>
      <c r="Q655" s="109">
        <v>1</v>
      </c>
      <c r="R655" s="143">
        <f t="shared" si="164"/>
        <v>430007.508693229</v>
      </c>
      <c r="S655" s="111">
        <v>0.13</v>
      </c>
      <c r="T655" s="139">
        <f t="shared" si="165"/>
        <v>485908.4848233487</v>
      </c>
      <c r="U655" s="113"/>
      <c r="V655" s="147">
        <f t="shared" si="166"/>
        <v>485908.4848233487</v>
      </c>
      <c r="W655" s="413"/>
      <c r="X655" s="412"/>
      <c r="Y655" s="116" t="s">
        <v>115</v>
      </c>
      <c r="Z655" s="116"/>
      <c r="AA655" s="116"/>
      <c r="AB655" s="116"/>
      <c r="AC655" s="117"/>
      <c r="AD655" s="296"/>
      <c r="AE655" s="124" t="str">
        <f t="shared" si="169"/>
        <v/>
      </c>
      <c r="AF655" s="125">
        <f t="shared" ca="1" si="169"/>
        <v>16150.853740115352</v>
      </c>
      <c r="AG655" s="125" t="str">
        <f t="shared" si="169"/>
        <v/>
      </c>
      <c r="AH655" s="125" t="str">
        <f t="shared" si="169"/>
        <v/>
      </c>
      <c r="AI655" s="125" t="str">
        <f t="shared" si="169"/>
        <v/>
      </c>
      <c r="AJ655" s="126" t="str">
        <f t="shared" si="169"/>
        <v/>
      </c>
      <c r="AK655" s="342">
        <f t="shared" ca="1" si="167"/>
        <v>16150.853740115352</v>
      </c>
      <c r="AL655" s="290"/>
      <c r="AM655" s="124" t="str">
        <f t="shared" si="170"/>
        <v/>
      </c>
      <c r="AN655" s="125">
        <f t="shared" ca="1" si="170"/>
        <v>485908.4848233487</v>
      </c>
      <c r="AO655" s="125" t="str">
        <f t="shared" si="170"/>
        <v/>
      </c>
      <c r="AP655" s="125" t="str">
        <f t="shared" si="168"/>
        <v/>
      </c>
      <c r="AQ655" s="125" t="str">
        <f t="shared" si="161"/>
        <v/>
      </c>
      <c r="AR655" s="126" t="str">
        <f t="shared" si="161"/>
        <v/>
      </c>
      <c r="AS655" s="131">
        <f t="shared" ca="1" si="171"/>
        <v>485908.4848233487</v>
      </c>
      <c r="AT655" s="290"/>
    </row>
    <row r="656" spans="1:46" x14ac:dyDescent="0.35">
      <c r="A656" s="290"/>
      <c r="B656" s="102" t="s">
        <v>2273</v>
      </c>
      <c r="C656" s="444" t="s">
        <v>3192</v>
      </c>
      <c r="D656" s="103" t="s">
        <v>938</v>
      </c>
      <c r="E656" s="103"/>
      <c r="F656" s="103"/>
      <c r="G656" s="103" t="s">
        <v>2285</v>
      </c>
      <c r="H656" s="427">
        <v>250</v>
      </c>
      <c r="I656" s="103"/>
      <c r="J656" s="116" t="s">
        <v>2359</v>
      </c>
      <c r="K656" s="104"/>
      <c r="L656" s="415">
        <v>6.1899100000000002</v>
      </c>
      <c r="M656" s="138" t="str">
        <f t="shared" si="173"/>
        <v/>
      </c>
      <c r="N656" s="139">
        <f t="shared" si="174"/>
        <v>0</v>
      </c>
      <c r="O656" s="140">
        <f t="shared" si="162"/>
        <v>466.18586255696204</v>
      </c>
      <c r="P656" s="337">
        <f t="shared" si="163"/>
        <v>2885.6485324999649</v>
      </c>
      <c r="Q656" s="109">
        <v>1</v>
      </c>
      <c r="R656" s="143">
        <f t="shared" si="164"/>
        <v>2885.6485324999649</v>
      </c>
      <c r="S656" s="111">
        <v>0.13</v>
      </c>
      <c r="T656" s="139">
        <f t="shared" si="165"/>
        <v>3260.7828417249598</v>
      </c>
      <c r="U656" s="113"/>
      <c r="V656" s="147">
        <f t="shared" si="166"/>
        <v>3260.7828417249598</v>
      </c>
      <c r="W656" s="413"/>
      <c r="X656" s="412"/>
      <c r="Y656" s="116" t="s">
        <v>115</v>
      </c>
      <c r="Z656" s="116"/>
      <c r="AA656" s="116"/>
      <c r="AB656" s="116"/>
      <c r="AC656" s="117"/>
      <c r="AD656" s="296"/>
      <c r="AE656" s="124" t="str">
        <f t="shared" si="169"/>
        <v/>
      </c>
      <c r="AF656" s="125">
        <f t="shared" ca="1" si="169"/>
        <v>16150.853740115352</v>
      </c>
      <c r="AG656" s="125" t="str">
        <f t="shared" si="169"/>
        <v/>
      </c>
      <c r="AH656" s="125" t="str">
        <f t="shared" si="169"/>
        <v/>
      </c>
      <c r="AI656" s="125" t="str">
        <f t="shared" si="169"/>
        <v/>
      </c>
      <c r="AJ656" s="126" t="str">
        <f t="shared" si="169"/>
        <v/>
      </c>
      <c r="AK656" s="342">
        <f t="shared" ca="1" si="167"/>
        <v>16150.853740115352</v>
      </c>
      <c r="AL656" s="290"/>
      <c r="AM656" s="124" t="str">
        <f t="shared" si="170"/>
        <v/>
      </c>
      <c r="AN656" s="125">
        <f t="shared" ca="1" si="170"/>
        <v>3260.7828417249598</v>
      </c>
      <c r="AO656" s="125" t="str">
        <f t="shared" si="170"/>
        <v/>
      </c>
      <c r="AP656" s="125" t="str">
        <f t="shared" si="168"/>
        <v/>
      </c>
      <c r="AQ656" s="125" t="str">
        <f t="shared" si="161"/>
        <v/>
      </c>
      <c r="AR656" s="126" t="str">
        <f t="shared" si="161"/>
        <v/>
      </c>
      <c r="AS656" s="131">
        <f t="shared" ca="1" si="171"/>
        <v>3260.7828417249598</v>
      </c>
      <c r="AT656" s="290"/>
    </row>
    <row r="657" spans="1:46" x14ac:dyDescent="0.35">
      <c r="A657" s="290"/>
      <c r="B657" s="102" t="s">
        <v>950</v>
      </c>
      <c r="C657" s="444" t="s">
        <v>3193</v>
      </c>
      <c r="D657" s="103" t="s">
        <v>938</v>
      </c>
      <c r="E657" s="103"/>
      <c r="F657" s="103"/>
      <c r="G657" s="103" t="s">
        <v>119</v>
      </c>
      <c r="H657" s="427">
        <v>250</v>
      </c>
      <c r="I657" s="103"/>
      <c r="J657" s="116" t="s">
        <v>2365</v>
      </c>
      <c r="K657" s="104"/>
      <c r="L657" s="415">
        <v>1145.8699999999999</v>
      </c>
      <c r="M657" s="138" t="str">
        <f t="shared" si="173"/>
        <v/>
      </c>
      <c r="N657" s="139">
        <f t="shared" si="174"/>
        <v>0</v>
      </c>
      <c r="O657" s="140">
        <f t="shared" si="162"/>
        <v>466.18586255696204</v>
      </c>
      <c r="P657" s="337">
        <f t="shared" si="163"/>
        <v>534188.39432814601</v>
      </c>
      <c r="Q657" s="109">
        <v>1</v>
      </c>
      <c r="R657" s="143">
        <f t="shared" si="164"/>
        <v>534188.39432814601</v>
      </c>
      <c r="S657" s="111">
        <v>0.13</v>
      </c>
      <c r="T657" s="139">
        <f t="shared" si="165"/>
        <v>603632.88559080497</v>
      </c>
      <c r="U657" s="113"/>
      <c r="V657" s="147">
        <f t="shared" si="166"/>
        <v>603632.88559080497</v>
      </c>
      <c r="W657" s="413"/>
      <c r="X657" s="412" t="s">
        <v>115</v>
      </c>
      <c r="Y657" s="116"/>
      <c r="Z657" s="116"/>
      <c r="AA657" s="116"/>
      <c r="AB657" s="116"/>
      <c r="AC657" s="117"/>
      <c r="AD657" s="296"/>
      <c r="AE657" s="124">
        <f t="shared" ca="1" si="169"/>
        <v>5850.3942245947292</v>
      </c>
      <c r="AF657" s="125" t="str">
        <f t="shared" si="169"/>
        <v/>
      </c>
      <c r="AG657" s="125" t="str">
        <f t="shared" si="169"/>
        <v/>
      </c>
      <c r="AH657" s="125" t="str">
        <f t="shared" si="169"/>
        <v/>
      </c>
      <c r="AI657" s="125" t="str">
        <f t="shared" si="169"/>
        <v/>
      </c>
      <c r="AJ657" s="126" t="str">
        <f t="shared" si="169"/>
        <v/>
      </c>
      <c r="AK657" s="342">
        <f t="shared" ca="1" si="167"/>
        <v>5850.3942245947292</v>
      </c>
      <c r="AL657" s="290"/>
      <c r="AM657" s="124">
        <f t="shared" ca="1" si="170"/>
        <v>603632.88559080497</v>
      </c>
      <c r="AN657" s="125" t="str">
        <f t="shared" si="170"/>
        <v/>
      </c>
      <c r="AO657" s="125" t="str">
        <f t="shared" si="170"/>
        <v/>
      </c>
      <c r="AP657" s="125" t="str">
        <f t="shared" si="168"/>
        <v/>
      </c>
      <c r="AQ657" s="125" t="str">
        <f t="shared" si="161"/>
        <v/>
      </c>
      <c r="AR657" s="126" t="str">
        <f t="shared" si="161"/>
        <v/>
      </c>
      <c r="AS657" s="131">
        <f t="shared" ca="1" si="171"/>
        <v>603632.88559080497</v>
      </c>
      <c r="AT657" s="290"/>
    </row>
    <row r="658" spans="1:46" x14ac:dyDescent="0.35">
      <c r="A658" s="290"/>
      <c r="B658" s="102" t="s">
        <v>2274</v>
      </c>
      <c r="C658" s="444" t="s">
        <v>3194</v>
      </c>
      <c r="D658" s="103" t="s">
        <v>938</v>
      </c>
      <c r="E658" s="103"/>
      <c r="F658" s="103"/>
      <c r="G658" s="103" t="s">
        <v>1035</v>
      </c>
      <c r="H658" s="427">
        <v>0</v>
      </c>
      <c r="I658" s="103"/>
      <c r="J658" s="116" t="s">
        <v>2355</v>
      </c>
      <c r="K658" s="104"/>
      <c r="L658" s="415">
        <v>29.124099999999999</v>
      </c>
      <c r="M658" s="138" t="str">
        <f t="shared" si="173"/>
        <v/>
      </c>
      <c r="N658" s="139">
        <f t="shared" si="174"/>
        <v>0</v>
      </c>
      <c r="O658" s="140">
        <f t="shared" si="162"/>
        <v>236.93508427848101</v>
      </c>
      <c r="P658" s="337">
        <f t="shared" si="163"/>
        <v>6900.5210880349086</v>
      </c>
      <c r="Q658" s="109">
        <v>1</v>
      </c>
      <c r="R658" s="143">
        <f t="shared" si="164"/>
        <v>6900.5210880349086</v>
      </c>
      <c r="S658" s="111">
        <v>0.13</v>
      </c>
      <c r="T658" s="139">
        <f t="shared" si="165"/>
        <v>7797.5888294794458</v>
      </c>
      <c r="U658" s="113"/>
      <c r="V658" s="147">
        <f t="shared" si="166"/>
        <v>7797.5888294794458</v>
      </c>
      <c r="W658" s="413"/>
      <c r="X658" s="412"/>
      <c r="Y658" s="116" t="s">
        <v>115</v>
      </c>
      <c r="Z658" s="116"/>
      <c r="AA658" s="116"/>
      <c r="AB658" s="116"/>
      <c r="AC658" s="117"/>
      <c r="AD658" s="296"/>
      <c r="AE658" s="124" t="str">
        <f t="shared" si="169"/>
        <v/>
      </c>
      <c r="AF658" s="125">
        <f t="shared" ca="1" si="169"/>
        <v>16150.853740115352</v>
      </c>
      <c r="AG658" s="125" t="str">
        <f t="shared" si="169"/>
        <v/>
      </c>
      <c r="AH658" s="125" t="str">
        <f t="shared" si="169"/>
        <v/>
      </c>
      <c r="AI658" s="125" t="str">
        <f t="shared" si="169"/>
        <v/>
      </c>
      <c r="AJ658" s="126" t="str">
        <f t="shared" si="169"/>
        <v/>
      </c>
      <c r="AK658" s="342">
        <f t="shared" ca="1" si="167"/>
        <v>16150.853740115352</v>
      </c>
      <c r="AL658" s="290"/>
      <c r="AM658" s="124" t="str">
        <f t="shared" si="170"/>
        <v/>
      </c>
      <c r="AN658" s="125">
        <f t="shared" ca="1" si="170"/>
        <v>7797.5888294794458</v>
      </c>
      <c r="AO658" s="125" t="str">
        <f t="shared" si="170"/>
        <v/>
      </c>
      <c r="AP658" s="125" t="str">
        <f t="shared" si="168"/>
        <v/>
      </c>
      <c r="AQ658" s="125" t="str">
        <f t="shared" si="161"/>
        <v/>
      </c>
      <c r="AR658" s="126" t="str">
        <f t="shared" si="161"/>
        <v/>
      </c>
      <c r="AS658" s="131">
        <f t="shared" ca="1" si="171"/>
        <v>7797.5888294794458</v>
      </c>
      <c r="AT658" s="290"/>
    </row>
    <row r="659" spans="1:46" x14ac:dyDescent="0.35">
      <c r="A659" s="290"/>
      <c r="B659" s="102" t="s">
        <v>2275</v>
      </c>
      <c r="C659" s="444" t="s">
        <v>3194</v>
      </c>
      <c r="D659" s="103" t="s">
        <v>938</v>
      </c>
      <c r="E659" s="103"/>
      <c r="F659" s="103"/>
      <c r="G659" s="103" t="s">
        <v>1035</v>
      </c>
      <c r="H659" s="427">
        <v>0</v>
      </c>
      <c r="I659" s="103"/>
      <c r="J659" s="116" t="s">
        <v>2355</v>
      </c>
      <c r="K659" s="104"/>
      <c r="L659" s="415">
        <v>2.1194099999999998</v>
      </c>
      <c r="M659" s="138" t="str">
        <f t="shared" si="173"/>
        <v/>
      </c>
      <c r="N659" s="139">
        <f t="shared" si="174"/>
        <v>0</v>
      </c>
      <c r="O659" s="140">
        <f t="shared" si="162"/>
        <v>236.93508427848101</v>
      </c>
      <c r="P659" s="337">
        <f t="shared" si="163"/>
        <v>502.16258697065541</v>
      </c>
      <c r="Q659" s="109">
        <v>1</v>
      </c>
      <c r="R659" s="143">
        <f t="shared" si="164"/>
        <v>502.16258697065541</v>
      </c>
      <c r="S659" s="111">
        <v>0.13</v>
      </c>
      <c r="T659" s="139">
        <f t="shared" si="165"/>
        <v>567.44372327684061</v>
      </c>
      <c r="U659" s="113"/>
      <c r="V659" s="147">
        <f t="shared" si="166"/>
        <v>567.44372327684061</v>
      </c>
      <c r="W659" s="413"/>
      <c r="X659" s="412"/>
      <c r="Y659" s="116" t="s">
        <v>115</v>
      </c>
      <c r="Z659" s="116"/>
      <c r="AA659" s="116"/>
      <c r="AB659" s="116"/>
      <c r="AC659" s="117"/>
      <c r="AD659" s="296"/>
      <c r="AE659" s="124" t="str">
        <f t="shared" si="169"/>
        <v/>
      </c>
      <c r="AF659" s="125">
        <f t="shared" ca="1" si="169"/>
        <v>16150.853740115352</v>
      </c>
      <c r="AG659" s="125" t="str">
        <f t="shared" si="169"/>
        <v/>
      </c>
      <c r="AH659" s="125" t="str">
        <f t="shared" si="169"/>
        <v/>
      </c>
      <c r="AI659" s="125" t="str">
        <f t="shared" si="169"/>
        <v/>
      </c>
      <c r="AJ659" s="126" t="str">
        <f t="shared" si="169"/>
        <v/>
      </c>
      <c r="AK659" s="342">
        <f t="shared" ca="1" si="167"/>
        <v>16150.853740115352</v>
      </c>
      <c r="AL659" s="290"/>
      <c r="AM659" s="124" t="str">
        <f t="shared" si="170"/>
        <v/>
      </c>
      <c r="AN659" s="125">
        <f t="shared" ca="1" si="170"/>
        <v>567.44372327684061</v>
      </c>
      <c r="AO659" s="125" t="str">
        <f t="shared" si="170"/>
        <v/>
      </c>
      <c r="AP659" s="125" t="str">
        <f t="shared" si="168"/>
        <v/>
      </c>
      <c r="AQ659" s="125" t="str">
        <f t="shared" si="161"/>
        <v/>
      </c>
      <c r="AR659" s="126" t="str">
        <f t="shared" si="161"/>
        <v/>
      </c>
      <c r="AS659" s="131">
        <f t="shared" ca="1" si="171"/>
        <v>567.44372327684061</v>
      </c>
      <c r="AT659" s="290"/>
    </row>
    <row r="660" spans="1:46" x14ac:dyDescent="0.35">
      <c r="A660" s="290"/>
      <c r="B660" s="394" t="s">
        <v>2276</v>
      </c>
      <c r="C660" s="444" t="s">
        <v>3194</v>
      </c>
      <c r="D660" s="395" t="s">
        <v>938</v>
      </c>
      <c r="E660" s="395"/>
      <c r="F660" s="395"/>
      <c r="G660" s="395" t="s">
        <v>1035</v>
      </c>
      <c r="H660" s="427">
        <v>0</v>
      </c>
      <c r="I660" s="103"/>
      <c r="J660" s="116" t="s">
        <v>2355</v>
      </c>
      <c r="K660" s="104"/>
      <c r="L660" s="415">
        <v>74.688999999999993</v>
      </c>
      <c r="M660" s="396" t="str">
        <f t="shared" si="173"/>
        <v/>
      </c>
      <c r="N660" s="139">
        <f>IFERROR(M660*K660,0)</f>
        <v>0</v>
      </c>
      <c r="O660" s="140">
        <f t="shared" si="162"/>
        <v>236.93508427848101</v>
      </c>
      <c r="P660" s="337">
        <f t="shared" si="163"/>
        <v>17696.444509675468</v>
      </c>
      <c r="Q660" s="109">
        <v>1</v>
      </c>
      <c r="R660" s="143">
        <f t="shared" si="164"/>
        <v>17696.444509675468</v>
      </c>
      <c r="S660" s="111">
        <v>0.13</v>
      </c>
      <c r="T660" s="139">
        <f t="shared" si="165"/>
        <v>19996.982295933278</v>
      </c>
      <c r="U660" s="113"/>
      <c r="V660" s="147">
        <f t="shared" si="166"/>
        <v>19996.982295933278</v>
      </c>
      <c r="W660" s="413"/>
      <c r="X660" s="416"/>
      <c r="Y660" s="397" t="s">
        <v>115</v>
      </c>
      <c r="Z660" s="397"/>
      <c r="AA660" s="397"/>
      <c r="AB660" s="116"/>
      <c r="AC660" s="398"/>
      <c r="AD660" s="418"/>
      <c r="AE660" s="124" t="str">
        <f t="shared" si="169"/>
        <v/>
      </c>
      <c r="AF660" s="125">
        <f t="shared" ca="1" si="169"/>
        <v>16150.853740115352</v>
      </c>
      <c r="AG660" s="125" t="str">
        <f t="shared" si="169"/>
        <v/>
      </c>
      <c r="AH660" s="125" t="str">
        <f t="shared" si="169"/>
        <v/>
      </c>
      <c r="AI660" s="125" t="str">
        <f t="shared" si="169"/>
        <v/>
      </c>
      <c r="AJ660" s="126" t="str">
        <f t="shared" si="169"/>
        <v/>
      </c>
      <c r="AK660" s="342">
        <f t="shared" ca="1" si="167"/>
        <v>16150.853740115352</v>
      </c>
      <c r="AL660" s="290"/>
      <c r="AM660" s="124" t="str">
        <f t="shared" si="170"/>
        <v/>
      </c>
      <c r="AN660" s="125">
        <f t="shared" ca="1" si="170"/>
        <v>19996.982295933278</v>
      </c>
      <c r="AO660" s="125" t="str">
        <f t="shared" si="170"/>
        <v/>
      </c>
      <c r="AP660" s="125" t="str">
        <f t="shared" si="168"/>
        <v/>
      </c>
      <c r="AQ660" s="125" t="str">
        <f t="shared" si="161"/>
        <v/>
      </c>
      <c r="AR660" s="126" t="str">
        <f t="shared" si="161"/>
        <v/>
      </c>
      <c r="AS660" s="131">
        <f t="shared" ca="1" si="171"/>
        <v>19996.982295933278</v>
      </c>
      <c r="AT660" s="290"/>
    </row>
    <row r="661" spans="1:46" x14ac:dyDescent="0.35">
      <c r="A661" s="290"/>
      <c r="B661" s="102" t="s">
        <v>2277</v>
      </c>
      <c r="C661" s="444" t="s">
        <v>3194</v>
      </c>
      <c r="D661" s="103" t="s">
        <v>938</v>
      </c>
      <c r="E661" s="103"/>
      <c r="F661" s="103"/>
      <c r="G661" s="103" t="s">
        <v>1035</v>
      </c>
      <c r="H661" s="427">
        <v>0</v>
      </c>
      <c r="I661" s="103"/>
      <c r="J661" s="116" t="s">
        <v>2355</v>
      </c>
      <c r="K661" s="104"/>
      <c r="L661" s="415">
        <v>1013.35</v>
      </c>
      <c r="M661" s="411" t="str">
        <f t="shared" si="173"/>
        <v/>
      </c>
      <c r="N661" s="139">
        <f>IFERROR(M661*K661,0)</f>
        <v>0</v>
      </c>
      <c r="O661" s="140">
        <f t="shared" si="162"/>
        <v>236.93508427848101</v>
      </c>
      <c r="P661" s="337">
        <f t="shared" si="163"/>
        <v>240098.16765359874</v>
      </c>
      <c r="Q661" s="109">
        <v>1</v>
      </c>
      <c r="R661" s="143">
        <f t="shared" si="164"/>
        <v>240098.16765359874</v>
      </c>
      <c r="S661" s="111">
        <v>0.13</v>
      </c>
      <c r="T661" s="139">
        <f t="shared" si="165"/>
        <v>271310.92944856657</v>
      </c>
      <c r="U661" s="113"/>
      <c r="V661" s="147">
        <f t="shared" si="166"/>
        <v>271310.92944856657</v>
      </c>
      <c r="W661" s="413"/>
      <c r="X661" s="412"/>
      <c r="Y661" s="116" t="s">
        <v>115</v>
      </c>
      <c r="Z661" s="116"/>
      <c r="AA661" s="116"/>
      <c r="AB661" s="116"/>
      <c r="AC661" s="117"/>
      <c r="AD661" s="296"/>
      <c r="AE661" s="124" t="str">
        <f t="shared" si="169"/>
        <v/>
      </c>
      <c r="AF661" s="125">
        <f t="shared" ca="1" si="169"/>
        <v>16150.853740115352</v>
      </c>
      <c r="AG661" s="125" t="str">
        <f t="shared" si="169"/>
        <v/>
      </c>
      <c r="AH661" s="125" t="str">
        <f t="shared" si="169"/>
        <v/>
      </c>
      <c r="AI661" s="125" t="str">
        <f t="shared" si="169"/>
        <v/>
      </c>
      <c r="AJ661" s="126" t="str">
        <f t="shared" si="169"/>
        <v/>
      </c>
      <c r="AK661" s="342">
        <f t="shared" ca="1" si="167"/>
        <v>16150.853740115352</v>
      </c>
      <c r="AL661" s="414"/>
      <c r="AM661" s="124" t="str">
        <f t="shared" si="170"/>
        <v/>
      </c>
      <c r="AN661" s="125">
        <f ca="1">IF(Y661="","",IFERROR(Y661*$V661,$V661/$AK661*AF661))</f>
        <v>271310.92944856657</v>
      </c>
      <c r="AO661" s="125" t="str">
        <f t="shared" si="170"/>
        <v/>
      </c>
      <c r="AP661" s="125" t="str">
        <f t="shared" ref="AP661:AR662" si="175">IF(AA661="","",IFERROR(AA661*$V661,$V661/$AK661*AH661))</f>
        <v/>
      </c>
      <c r="AQ661" s="125" t="str">
        <f t="shared" si="175"/>
        <v/>
      </c>
      <c r="AR661" s="126" t="str">
        <f t="shared" si="175"/>
        <v/>
      </c>
      <c r="AS661" s="131">
        <f t="shared" ca="1" si="171"/>
        <v>271310.92944856657</v>
      </c>
      <c r="AT661" s="290"/>
    </row>
    <row r="662" spans="1:46" ht="15" thickBot="1" x14ac:dyDescent="0.4">
      <c r="A662" s="290"/>
      <c r="B662" s="399"/>
      <c r="C662" s="447"/>
      <c r="D662" s="400"/>
      <c r="E662" s="400"/>
      <c r="F662" s="400"/>
      <c r="G662" s="400"/>
      <c r="H662" s="400"/>
      <c r="I662" s="400"/>
      <c r="J662" s="400"/>
      <c r="K662" s="400"/>
      <c r="L662" s="401"/>
      <c r="M662" s="402" t="str">
        <f t="shared" si="173"/>
        <v/>
      </c>
      <c r="N662" s="139"/>
      <c r="O662" s="184" t="str">
        <f t="shared" si="162"/>
        <v/>
      </c>
      <c r="P662" s="400"/>
      <c r="Q662" s="403"/>
      <c r="R662" s="404"/>
      <c r="S662" s="405"/>
      <c r="T662" s="406"/>
      <c r="U662" s="407"/>
      <c r="V662" s="408"/>
      <c r="W662" s="413"/>
      <c r="X662" s="417"/>
      <c r="Y662" s="409"/>
      <c r="Z662" s="409"/>
      <c r="AA662" s="409"/>
      <c r="AB662" s="409"/>
      <c r="AC662" s="410"/>
      <c r="AD662" s="296"/>
      <c r="AE662" s="127" t="str">
        <f t="shared" si="169"/>
        <v/>
      </c>
      <c r="AF662" s="128" t="str">
        <f t="shared" si="169"/>
        <v/>
      </c>
      <c r="AG662" s="128" t="str">
        <f>IF(Z662="","",AG$8)</f>
        <v/>
      </c>
      <c r="AH662" s="128" t="str">
        <f>IF(AA662="","",AH$8)</f>
        <v/>
      </c>
      <c r="AI662" s="128" t="str">
        <f>IF(AB662="","",AI$8)</f>
        <v/>
      </c>
      <c r="AJ662" s="129" t="str">
        <f>IF(AC662="","",AJ$8)</f>
        <v/>
      </c>
      <c r="AK662" s="343"/>
      <c r="AL662" s="290"/>
      <c r="AM662" s="391" t="str">
        <f>IF(X662="","",IFERROR(X662*$V662,$V662/$AK662*AE662))</f>
        <v/>
      </c>
      <c r="AN662" s="392" t="str">
        <f>IF(Y662="","",IFERROR(Y662*$V662,$V662/$AK662*AF662))</f>
        <v/>
      </c>
      <c r="AO662" s="392" t="str">
        <f>IF(Z662="","",IFERROR(Z662*$V662,$V662/$AK662*AG662))</f>
        <v/>
      </c>
      <c r="AP662" s="392" t="str">
        <f t="shared" si="175"/>
        <v/>
      </c>
      <c r="AQ662" s="392" t="str">
        <f t="shared" si="175"/>
        <v/>
      </c>
      <c r="AR662" s="392" t="str">
        <f t="shared" si="175"/>
        <v/>
      </c>
      <c r="AS662" s="393">
        <f>SUM(AM662:AR662)</f>
        <v>0</v>
      </c>
      <c r="AT662" s="290"/>
    </row>
    <row r="663" spans="1:46" ht="15" thickBot="1" x14ac:dyDescent="0.4">
      <c r="A663" s="290"/>
      <c r="B663" s="290"/>
      <c r="C663" s="290"/>
      <c r="D663" s="290"/>
      <c r="E663" s="290"/>
      <c r="F663" s="290"/>
      <c r="G663" s="290"/>
      <c r="H663" s="290"/>
      <c r="I663" s="290"/>
      <c r="J663" s="290"/>
      <c r="K663" s="290"/>
      <c r="L663" s="290"/>
      <c r="M663" s="290"/>
      <c r="N663" s="146">
        <f>SUBTOTAL(9,N9:N662)</f>
        <v>0</v>
      </c>
      <c r="O663" s="290"/>
      <c r="P663" s="146">
        <f>SUBTOTAL(9,P9:P662)</f>
        <v>121633072.35341574</v>
      </c>
      <c r="Q663" s="290"/>
      <c r="R663" s="146">
        <f>SUBTOTAL(9,R9:R662)</f>
        <v>121633072.35341574</v>
      </c>
      <c r="S663" s="290"/>
      <c r="T663" s="146">
        <f>SUBTOTAL(9,T9:T662)</f>
        <v>137445371.75935972</v>
      </c>
      <c r="U663" s="290"/>
      <c r="V663" s="146">
        <f>SUBTOTAL(9,V9:V662)</f>
        <v>137445371.75935972</v>
      </c>
      <c r="W663" s="290"/>
      <c r="X663" s="290"/>
      <c r="Y663" s="290"/>
      <c r="Z663" s="290"/>
      <c r="AA663" s="290"/>
      <c r="AB663" s="290"/>
      <c r="AC663" s="290"/>
      <c r="AD663" s="290"/>
      <c r="AE663" s="290"/>
      <c r="AF663" s="290"/>
      <c r="AG663" s="290"/>
      <c r="AH663" s="290"/>
      <c r="AI663" s="290"/>
      <c r="AJ663" s="290"/>
      <c r="AK663" s="290"/>
      <c r="AL663" s="290"/>
      <c r="AM663" s="135">
        <f t="shared" ref="AM663:AS663" ca="1" si="176">SUBTOTAL(9,AM9:AM662)</f>
        <v>21420754.330905452</v>
      </c>
      <c r="AN663" s="136">
        <f t="shared" ca="1" si="176"/>
        <v>51505398.709706768</v>
      </c>
      <c r="AO663" s="136">
        <f t="shared" ca="1" si="176"/>
        <v>23964778.957877848</v>
      </c>
      <c r="AP663" s="136">
        <f t="shared" ca="1" si="176"/>
        <v>20501423.506669708</v>
      </c>
      <c r="AQ663" s="136">
        <f t="shared" ca="1" si="176"/>
        <v>10979842.919907497</v>
      </c>
      <c r="AR663" s="136">
        <f t="shared" ca="1" si="176"/>
        <v>9073173.3342925794</v>
      </c>
      <c r="AS663" s="137">
        <f t="shared" ca="1" si="176"/>
        <v>137445371.75935972</v>
      </c>
      <c r="AT663" s="290"/>
    </row>
    <row r="664" spans="1:46" x14ac:dyDescent="0.35">
      <c r="A664" s="290"/>
      <c r="B664" s="290"/>
      <c r="C664" s="290"/>
      <c r="D664" s="290"/>
      <c r="E664" s="290"/>
      <c r="F664" s="290"/>
      <c r="G664" s="290"/>
      <c r="H664" s="290"/>
      <c r="I664" s="290"/>
      <c r="J664" s="290"/>
      <c r="K664" s="290"/>
      <c r="L664" s="290"/>
      <c r="M664" s="290"/>
      <c r="N664" s="290"/>
      <c r="O664" s="290"/>
      <c r="P664" s="290"/>
      <c r="Q664" s="290"/>
      <c r="R664" s="290"/>
      <c r="S664" s="290"/>
      <c r="T664" s="290"/>
      <c r="U664" s="290"/>
      <c r="V664" s="290"/>
      <c r="W664" s="290"/>
      <c r="X664" s="290"/>
      <c r="Y664" s="290"/>
      <c r="Z664" s="290"/>
      <c r="AA664" s="290"/>
      <c r="AB664" s="290"/>
      <c r="AC664" s="290"/>
      <c r="AD664" s="290"/>
      <c r="AE664" s="290"/>
      <c r="AF664" s="290"/>
      <c r="AG664" s="290"/>
      <c r="AH664" s="290"/>
      <c r="AI664" s="290"/>
      <c r="AJ664" s="290"/>
      <c r="AK664" s="290"/>
      <c r="AL664" s="290"/>
      <c r="AM664" s="290"/>
      <c r="AN664" s="290"/>
      <c r="AO664" s="290"/>
      <c r="AP664" s="290"/>
      <c r="AQ664" s="290"/>
      <c r="AR664" s="290"/>
      <c r="AS664" s="319">
        <f ca="1">SUM(AM663:AR663)</f>
        <v>137445371.75935984</v>
      </c>
      <c r="AT664" s="290"/>
    </row>
    <row r="665" spans="1:46" x14ac:dyDescent="0.35">
      <c r="A665" s="290"/>
      <c r="B665" s="290"/>
      <c r="C665" s="290"/>
      <c r="D665" s="290"/>
      <c r="E665" s="290"/>
      <c r="F665" s="290"/>
      <c r="G665" s="290"/>
      <c r="H665" s="290"/>
      <c r="I665" s="290"/>
      <c r="J665" s="290"/>
      <c r="K665" s="290"/>
      <c r="L665" s="290"/>
      <c r="M665" s="290"/>
      <c r="N665" s="290"/>
      <c r="O665" s="290"/>
      <c r="P665" s="379"/>
      <c r="Q665" s="379"/>
      <c r="R665" s="379"/>
      <c r="S665" s="290"/>
      <c r="T665" s="290"/>
      <c r="U665" s="290"/>
      <c r="V665" s="320"/>
      <c r="W665" s="290"/>
      <c r="X665" s="290"/>
      <c r="Y665" s="290"/>
      <c r="Z665" s="290"/>
      <c r="AA665" s="290"/>
      <c r="AB665" s="290"/>
      <c r="AC665" s="290"/>
      <c r="AD665" s="290"/>
      <c r="AE665" s="290"/>
      <c r="AF665" s="290"/>
      <c r="AG665" s="290"/>
      <c r="AH665" s="290"/>
      <c r="AI665" s="290"/>
      <c r="AJ665" s="290"/>
      <c r="AK665" s="290"/>
      <c r="AL665" s="290"/>
      <c r="AM665" s="290"/>
      <c r="AN665" s="290"/>
      <c r="AO665" s="290"/>
      <c r="AP665" s="290"/>
      <c r="AQ665" s="290"/>
      <c r="AR665" s="290"/>
      <c r="AS665" s="319">
        <f>SUM(V663)</f>
        <v>137445371.75935972</v>
      </c>
      <c r="AT665" s="290"/>
    </row>
    <row r="666" spans="1:46" x14ac:dyDescent="0.35">
      <c r="A666" s="290"/>
      <c r="B666" s="290"/>
      <c r="C666" s="290"/>
      <c r="D666" s="290"/>
      <c r="E666" s="290"/>
      <c r="F666" s="290"/>
      <c r="G666" s="290"/>
      <c r="H666" s="290"/>
      <c r="I666" s="290"/>
      <c r="J666" s="290"/>
      <c r="K666" s="290"/>
      <c r="L666" s="290"/>
      <c r="M666" s="290"/>
      <c r="N666" s="290"/>
      <c r="O666" s="290"/>
      <c r="P666" s="379"/>
      <c r="Q666" s="379"/>
      <c r="R666" s="379"/>
      <c r="S666" s="290"/>
      <c r="T666" s="290"/>
      <c r="U666" s="290"/>
      <c r="V666" s="320"/>
      <c r="W666" s="290"/>
      <c r="X666" s="290"/>
      <c r="Y666" s="290"/>
      <c r="Z666" s="290"/>
      <c r="AA666" s="290"/>
      <c r="AB666" s="290"/>
      <c r="AC666" s="290"/>
      <c r="AD666" s="290"/>
      <c r="AE666" s="290"/>
      <c r="AF666" s="290"/>
      <c r="AG666" s="290"/>
      <c r="AH666" s="290"/>
      <c r="AI666" s="290"/>
      <c r="AJ666" s="290"/>
      <c r="AK666" s="290"/>
      <c r="AL666" s="290"/>
      <c r="AM666" s="290"/>
      <c r="AN666" s="290"/>
      <c r="AO666" s="290"/>
      <c r="AP666" s="290"/>
      <c r="AQ666" s="290"/>
      <c r="AR666" s="290"/>
      <c r="AS666" s="319">
        <f ca="1">'Summary Cost Schedule'!$F$28</f>
        <v>137445371.75935984</v>
      </c>
      <c r="AT666" s="290"/>
    </row>
  </sheetData>
  <mergeCells count="8">
    <mergeCell ref="AM6:AS6"/>
    <mergeCell ref="B6:L6"/>
    <mergeCell ref="M6:N6"/>
    <mergeCell ref="O6:R6"/>
    <mergeCell ref="S6:T6"/>
    <mergeCell ref="X6:AC6"/>
    <mergeCell ref="AE6:AK6"/>
    <mergeCell ref="U6:V6"/>
  </mergeCells>
  <phoneticPr fontId="36" type="noConversion"/>
  <hyperlinks>
    <hyperlink ref="H1" location="Navigation!A1" display="Return to Navigation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Narrow,Regular"&amp;8LGIP Schedule of Works Model - Created by Integran Pty Ltd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>
    <tabColor theme="4"/>
  </sheetPr>
  <dimension ref="A1:AU42"/>
  <sheetViews>
    <sheetView zoomScale="70" zoomScaleNormal="70" workbookViewId="0"/>
  </sheetViews>
  <sheetFormatPr defaultColWidth="0" defaultRowHeight="14.5" zeroHeight="1" x14ac:dyDescent="0.35"/>
  <cols>
    <col min="1" max="1" width="4.1796875" style="1" customWidth="1"/>
    <col min="2" max="2" width="13" style="1" customWidth="1"/>
    <col min="3" max="3" width="26.81640625" style="1" bestFit="1" customWidth="1"/>
    <col min="4" max="4" width="58.453125" style="1" bestFit="1" customWidth="1"/>
    <col min="5" max="5" width="11.26953125" style="1" customWidth="1"/>
    <col min="6" max="8" width="23.7265625" style="1" customWidth="1"/>
    <col min="9" max="11" width="14" style="1" customWidth="1"/>
    <col min="12" max="12" width="18.26953125" style="1" customWidth="1"/>
    <col min="13" max="13" width="14" style="1" customWidth="1"/>
    <col min="14" max="14" width="15.81640625" style="1" customWidth="1"/>
    <col min="15" max="15" width="12.81640625" style="1" customWidth="1"/>
    <col min="16" max="16" width="17.81640625" style="1" customWidth="1"/>
    <col min="17" max="23" width="16.7265625" style="1" customWidth="1"/>
    <col min="24" max="24" width="3.7265625" style="1" customWidth="1"/>
    <col min="25" max="30" width="5.81640625" style="1" bestFit="1" customWidth="1"/>
    <col min="31" max="31" width="3.81640625" style="1" bestFit="1" customWidth="1"/>
    <col min="32" max="38" width="13.26953125" style="1" customWidth="1"/>
    <col min="39" max="39" width="2.54296875" style="1" bestFit="1" customWidth="1"/>
    <col min="40" max="46" width="18.26953125" style="1" customWidth="1"/>
    <col min="47" max="47" width="9.1796875" customWidth="1"/>
    <col min="48" max="16384" width="9.1796875" hidden="1"/>
  </cols>
  <sheetData>
    <row r="1" spans="1:47" ht="20" x14ac:dyDescent="0.4">
      <c r="A1" s="290"/>
      <c r="B1" s="291" t="str">
        <f>COUNCIL_NAME</f>
        <v>Isaac Regional Council</v>
      </c>
      <c r="C1" s="290"/>
      <c r="D1" s="290"/>
      <c r="E1" s="292" t="s">
        <v>197</v>
      </c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  <c r="AH1" s="290"/>
      <c r="AI1" s="290"/>
      <c r="AJ1" s="290"/>
      <c r="AK1" s="290"/>
      <c r="AL1" s="290"/>
      <c r="AM1" s="290"/>
      <c r="AN1" s="290"/>
      <c r="AO1" s="290"/>
      <c r="AP1" s="290"/>
      <c r="AQ1" s="290"/>
      <c r="AR1" s="290"/>
      <c r="AS1" s="290"/>
      <c r="AT1" s="290"/>
      <c r="AU1" s="319"/>
    </row>
    <row r="2" spans="1:47" ht="18" x14ac:dyDescent="0.4">
      <c r="A2" s="290"/>
      <c r="B2" s="293" t="str">
        <f>PROJECT_NAME</f>
        <v>Local Government Infrastructure Plan</v>
      </c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290"/>
      <c r="AE2" s="290"/>
      <c r="AF2" s="290"/>
      <c r="AG2" s="290"/>
      <c r="AH2" s="290"/>
      <c r="AI2" s="290"/>
      <c r="AJ2" s="290"/>
      <c r="AK2" s="290"/>
      <c r="AL2" s="290"/>
      <c r="AM2" s="290"/>
      <c r="AN2" s="290"/>
      <c r="AO2" s="290"/>
      <c r="AP2" s="290"/>
      <c r="AQ2" s="290"/>
      <c r="AR2" s="290"/>
      <c r="AS2" s="290"/>
      <c r="AT2" s="290"/>
      <c r="AU2" s="319"/>
    </row>
    <row r="3" spans="1:47" ht="15.5" x14ac:dyDescent="0.35">
      <c r="A3" s="290"/>
      <c r="B3" s="302" t="str">
        <f>"Future "&amp;NETWORK_2&amp;" Network"</f>
        <v>Future Sewerage Network</v>
      </c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320"/>
      <c r="X3" s="290"/>
      <c r="Y3" s="290"/>
      <c r="Z3" s="290"/>
      <c r="AA3" s="290"/>
      <c r="AB3" s="290"/>
      <c r="AC3" s="290"/>
      <c r="AD3" s="290"/>
      <c r="AE3" s="290"/>
      <c r="AF3" s="290"/>
      <c r="AG3" s="290"/>
      <c r="AH3" s="290"/>
      <c r="AI3" s="290"/>
      <c r="AJ3" s="290"/>
      <c r="AK3" s="290"/>
      <c r="AL3" s="290"/>
      <c r="AM3" s="290"/>
      <c r="AN3" s="290"/>
      <c r="AO3" s="290"/>
      <c r="AP3" s="290"/>
      <c r="AQ3" s="290"/>
      <c r="AR3" s="290"/>
      <c r="AS3" s="290"/>
      <c r="AT3" s="290"/>
      <c r="AU3" s="319"/>
    </row>
    <row r="4" spans="1:47" x14ac:dyDescent="0.35">
      <c r="A4" s="290"/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290"/>
      <c r="AA4" s="290"/>
      <c r="AB4" s="290"/>
      <c r="AC4" s="290"/>
      <c r="AD4" s="290"/>
      <c r="AE4" s="290"/>
      <c r="AF4" s="290"/>
      <c r="AG4" s="290"/>
      <c r="AH4" s="290"/>
      <c r="AI4" s="290"/>
      <c r="AJ4" s="290"/>
      <c r="AK4" s="290"/>
      <c r="AL4" s="290"/>
      <c r="AM4" s="290"/>
      <c r="AN4" s="290"/>
      <c r="AO4" s="290"/>
      <c r="AP4" s="290"/>
      <c r="AQ4" s="290"/>
      <c r="AR4" s="290"/>
      <c r="AS4" s="290"/>
      <c r="AT4" s="290"/>
      <c r="AU4" s="319"/>
    </row>
    <row r="5" spans="1:47" ht="15" thickBot="1" x14ac:dyDescent="0.4">
      <c r="A5" s="290"/>
      <c r="B5" s="290"/>
      <c r="C5" s="290"/>
      <c r="D5" s="290"/>
      <c r="E5" s="290"/>
      <c r="F5" s="290"/>
      <c r="G5" s="290"/>
      <c r="H5" s="290"/>
      <c r="I5" s="290"/>
      <c r="J5" s="290"/>
      <c r="K5" s="290"/>
      <c r="L5" s="290"/>
      <c r="M5" s="290"/>
      <c r="N5" s="290"/>
      <c r="O5" s="290"/>
      <c r="P5" s="290"/>
      <c r="Q5" s="290"/>
      <c r="R5" s="290"/>
      <c r="S5" s="317"/>
      <c r="T5" s="317"/>
      <c r="U5" s="290"/>
      <c r="V5" s="290"/>
      <c r="W5" s="290"/>
      <c r="X5" s="290"/>
      <c r="Y5" s="290"/>
      <c r="Z5" s="290"/>
      <c r="AA5" s="290"/>
      <c r="AB5" s="290"/>
      <c r="AC5" s="290"/>
      <c r="AD5" s="290"/>
      <c r="AE5" s="290"/>
      <c r="AF5" s="290"/>
      <c r="AG5" s="290"/>
      <c r="AH5" s="290"/>
      <c r="AI5" s="290"/>
      <c r="AJ5" s="290"/>
      <c r="AK5" s="290"/>
      <c r="AL5" s="290"/>
      <c r="AM5" s="290"/>
      <c r="AN5" s="290"/>
      <c r="AO5" s="290"/>
      <c r="AP5" s="290"/>
      <c r="AQ5" s="290"/>
      <c r="AR5" s="290"/>
      <c r="AS5" s="290"/>
      <c r="AT5" s="290"/>
      <c r="AU5" s="319"/>
    </row>
    <row r="6" spans="1:47" ht="35.25" customHeight="1" thickBot="1" x14ac:dyDescent="0.4">
      <c r="A6" s="290"/>
      <c r="B6" s="727" t="s">
        <v>12</v>
      </c>
      <c r="C6" s="729"/>
      <c r="D6" s="729"/>
      <c r="E6" s="729"/>
      <c r="F6" s="729"/>
      <c r="G6" s="729"/>
      <c r="H6" s="729"/>
      <c r="I6" s="729"/>
      <c r="J6" s="730"/>
      <c r="K6" s="725" t="s">
        <v>23</v>
      </c>
      <c r="L6" s="726"/>
      <c r="M6" s="731" t="s">
        <v>72</v>
      </c>
      <c r="N6" s="731"/>
      <c r="O6" s="731"/>
      <c r="P6" s="731"/>
      <c r="Q6" s="725" t="s">
        <v>73</v>
      </c>
      <c r="R6" s="726"/>
      <c r="S6" s="725" t="s">
        <v>14</v>
      </c>
      <c r="T6" s="731"/>
      <c r="U6" s="731"/>
      <c r="V6" s="731"/>
      <c r="W6" s="726"/>
      <c r="X6" s="321"/>
      <c r="Y6" s="740" t="s">
        <v>8</v>
      </c>
      <c r="Z6" s="741"/>
      <c r="AA6" s="741"/>
      <c r="AB6" s="741"/>
      <c r="AC6" s="741"/>
      <c r="AD6" s="742"/>
      <c r="AE6" s="296"/>
      <c r="AF6" s="723" t="s">
        <v>9</v>
      </c>
      <c r="AG6" s="724"/>
      <c r="AH6" s="724"/>
      <c r="AI6" s="724"/>
      <c r="AJ6" s="724"/>
      <c r="AK6" s="724"/>
      <c r="AL6" s="722"/>
      <c r="AM6" s="296"/>
      <c r="AN6" s="723" t="s">
        <v>10</v>
      </c>
      <c r="AO6" s="724"/>
      <c r="AP6" s="724"/>
      <c r="AQ6" s="724"/>
      <c r="AR6" s="724"/>
      <c r="AS6" s="724"/>
      <c r="AT6" s="722"/>
      <c r="AU6" s="319"/>
    </row>
    <row r="7" spans="1:47" ht="97.5" customHeight="1" thickBot="1" x14ac:dyDescent="0.4">
      <c r="A7" s="290"/>
      <c r="B7" s="370" t="s">
        <v>11</v>
      </c>
      <c r="C7" s="175" t="s">
        <v>81</v>
      </c>
      <c r="D7" s="175" t="s">
        <v>227</v>
      </c>
      <c r="E7" s="149" t="s">
        <v>1532</v>
      </c>
      <c r="F7" s="149" t="s">
        <v>195</v>
      </c>
      <c r="G7" s="149" t="s">
        <v>196</v>
      </c>
      <c r="H7" s="149" t="s">
        <v>13</v>
      </c>
      <c r="I7" s="149" t="s">
        <v>1534</v>
      </c>
      <c r="J7" s="369" t="s">
        <v>1533</v>
      </c>
      <c r="K7" s="150" t="s">
        <v>82</v>
      </c>
      <c r="L7" s="371" t="s">
        <v>79</v>
      </c>
      <c r="M7" s="152" t="s">
        <v>78</v>
      </c>
      <c r="N7" s="153" t="s">
        <v>74</v>
      </c>
      <c r="O7" s="153" t="s">
        <v>75</v>
      </c>
      <c r="P7" s="154" t="s">
        <v>83</v>
      </c>
      <c r="Q7" s="150" t="s">
        <v>1538</v>
      </c>
      <c r="R7" s="151" t="s">
        <v>84</v>
      </c>
      <c r="S7" s="150" t="s">
        <v>1539</v>
      </c>
      <c r="T7" s="173" t="s">
        <v>201</v>
      </c>
      <c r="U7" s="173" t="s">
        <v>60</v>
      </c>
      <c r="V7" s="173" t="s">
        <v>59</v>
      </c>
      <c r="W7" s="174" t="s">
        <v>16</v>
      </c>
      <c r="X7" s="294"/>
      <c r="Y7" s="156" t="str">
        <f>N2_C1</f>
        <v>S01 - Clermont</v>
      </c>
      <c r="Z7" s="157" t="str">
        <f>N2_C2</f>
        <v>S02 - Moranbah</v>
      </c>
      <c r="AA7" s="157" t="str">
        <f>N2_C3</f>
        <v>S03 - Dysart</v>
      </c>
      <c r="AB7" s="157" t="str">
        <f>N2_C4</f>
        <v>S04 - Middlemount</v>
      </c>
      <c r="AC7" s="157" t="str">
        <f>N2_C5</f>
        <v>S05 - Glenden</v>
      </c>
      <c r="AD7" s="158" t="str">
        <f>N2_C6</f>
        <v>S06 - Nebo</v>
      </c>
      <c r="AE7" s="294"/>
      <c r="AF7" s="156" t="str">
        <f>N2_C1</f>
        <v>S01 - Clermont</v>
      </c>
      <c r="AG7" s="157" t="str">
        <f>N2_C2</f>
        <v>S02 - Moranbah</v>
      </c>
      <c r="AH7" s="157" t="str">
        <f>N2_C3</f>
        <v>S03 - Dysart</v>
      </c>
      <c r="AI7" s="157" t="str">
        <f>N2_C4</f>
        <v>S04 - Middlemount</v>
      </c>
      <c r="AJ7" s="157" t="str">
        <f>N2_C5</f>
        <v>S05 - Glenden</v>
      </c>
      <c r="AK7" s="158" t="str">
        <f>N2_C6</f>
        <v>S06 - Nebo</v>
      </c>
      <c r="AL7" s="340" t="s">
        <v>20</v>
      </c>
      <c r="AM7" s="294"/>
      <c r="AN7" s="156" t="str">
        <f>N2_C1</f>
        <v>S01 - Clermont</v>
      </c>
      <c r="AO7" s="157" t="str">
        <f>N2_C2</f>
        <v>S02 - Moranbah</v>
      </c>
      <c r="AP7" s="157" t="str">
        <f>N2_C3</f>
        <v>S03 - Dysart</v>
      </c>
      <c r="AQ7" s="157" t="str">
        <f>N2_C4</f>
        <v>S04 - Middlemount</v>
      </c>
      <c r="AR7" s="157" t="str">
        <f>N2_C5</f>
        <v>S05 - Glenden</v>
      </c>
      <c r="AS7" s="158" t="str">
        <f>N2_C6</f>
        <v>S06 - Nebo</v>
      </c>
      <c r="AT7" s="340" t="s">
        <v>20</v>
      </c>
      <c r="AU7" s="319"/>
    </row>
    <row r="8" spans="1:47" x14ac:dyDescent="0.35">
      <c r="A8" s="290"/>
      <c r="B8" s="163"/>
      <c r="C8" s="164"/>
      <c r="D8" s="160"/>
      <c r="E8" s="160"/>
      <c r="F8" s="164"/>
      <c r="G8" s="164"/>
      <c r="H8" s="164"/>
      <c r="I8" s="164"/>
      <c r="J8" s="165"/>
      <c r="K8" s="176"/>
      <c r="L8" s="177"/>
      <c r="M8" s="178"/>
      <c r="N8" s="168"/>
      <c r="O8" s="169"/>
      <c r="P8" s="179"/>
      <c r="Q8" s="163"/>
      <c r="R8" s="171"/>
      <c r="S8" s="180"/>
      <c r="T8" s="168"/>
      <c r="U8" s="168"/>
      <c r="V8" s="168"/>
      <c r="W8" s="177"/>
      <c r="X8" s="318"/>
      <c r="Y8" s="159"/>
      <c r="Z8" s="160"/>
      <c r="AA8" s="160"/>
      <c r="AB8" s="160"/>
      <c r="AC8" s="160"/>
      <c r="AD8" s="161"/>
      <c r="AE8" s="318"/>
      <c r="AF8" s="121">
        <f ca="1">IFERROR(Demands!$AB$41+Demands!$C$41,"")</f>
        <v>5850.3942245947292</v>
      </c>
      <c r="AG8" s="122">
        <f ca="1">IFERROR(Demands!$AB$42+Demands!$C$42,"")</f>
        <v>16150.853740115352</v>
      </c>
      <c r="AH8" s="122">
        <f ca="1">IFERROR(Demands!$AB$43+Demands!$C$43,"")</f>
        <v>7168.0761084809337</v>
      </c>
      <c r="AI8" s="122">
        <f ca="1">IFERROR(Demands!$AB$44+Demands!$C$44,"")</f>
        <v>4804.0113505125973</v>
      </c>
      <c r="AJ8" s="122">
        <f ca="1">IFERROR(Demands!$AB$45+Demands!$C$45,"")</f>
        <v>1722.8586382543533</v>
      </c>
      <c r="AK8" s="123">
        <f ca="1">IFERROR(Demands!$AB$46+Demands!$C$46,"")</f>
        <v>1398.8708803462232</v>
      </c>
      <c r="AL8" s="341">
        <f t="shared" ref="AL8:AL14" ca="1" si="0">SUM(AF8:AK8)</f>
        <v>37095.064942304183</v>
      </c>
      <c r="AM8" s="318"/>
      <c r="AN8" s="159"/>
      <c r="AO8" s="160"/>
      <c r="AP8" s="160"/>
      <c r="AQ8" s="160"/>
      <c r="AR8" s="160"/>
      <c r="AS8" s="160"/>
      <c r="AT8" s="162"/>
      <c r="AU8" s="319"/>
    </row>
    <row r="9" spans="1:47" x14ac:dyDescent="0.35">
      <c r="A9" s="290"/>
      <c r="B9" s="102"/>
      <c r="C9" s="103"/>
      <c r="D9" s="103"/>
      <c r="E9" s="116"/>
      <c r="F9" s="103"/>
      <c r="G9" s="103"/>
      <c r="H9" s="103"/>
      <c r="I9" s="104"/>
      <c r="J9" s="105"/>
      <c r="K9" s="138" t="str">
        <f>IFERROR(VLOOKUP(F9,UR_N2,3,FALSE),"")</f>
        <v/>
      </c>
      <c r="L9" s="139"/>
      <c r="M9" s="140"/>
      <c r="N9" s="337"/>
      <c r="O9" s="109"/>
      <c r="P9" s="147"/>
      <c r="Q9" s="111"/>
      <c r="R9" s="139"/>
      <c r="S9" s="113"/>
      <c r="T9" s="181"/>
      <c r="U9" s="187"/>
      <c r="V9" s="143"/>
      <c r="W9" s="147"/>
      <c r="X9" s="290"/>
      <c r="Y9" s="115"/>
      <c r="Z9" s="116"/>
      <c r="AA9" s="116"/>
      <c r="AB9" s="116"/>
      <c r="AC9" s="116"/>
      <c r="AD9" s="117"/>
      <c r="AE9" s="296"/>
      <c r="AF9" s="124" t="str">
        <f t="shared" ref="AF9:AK14" si="1">IF(Y9="","",AF$8)</f>
        <v/>
      </c>
      <c r="AG9" s="125" t="str">
        <f t="shared" si="1"/>
        <v/>
      </c>
      <c r="AH9" s="125" t="str">
        <f t="shared" si="1"/>
        <v/>
      </c>
      <c r="AI9" s="125" t="str">
        <f t="shared" si="1"/>
        <v/>
      </c>
      <c r="AJ9" s="125" t="str">
        <f t="shared" si="1"/>
        <v/>
      </c>
      <c r="AK9" s="126" t="str">
        <f t="shared" si="1"/>
        <v/>
      </c>
      <c r="AL9" s="342">
        <f t="shared" si="0"/>
        <v>0</v>
      </c>
      <c r="AM9" s="290"/>
      <c r="AN9" s="124" t="str">
        <f t="shared" ref="AN9:AS14" si="2">IF(Y9="","",IFERROR(Y9*$W9,$W9/$AL9*AF9))</f>
        <v/>
      </c>
      <c r="AO9" s="125" t="str">
        <f t="shared" si="2"/>
        <v/>
      </c>
      <c r="AP9" s="125" t="str">
        <f t="shared" si="2"/>
        <v/>
      </c>
      <c r="AQ9" s="125" t="str">
        <f t="shared" si="2"/>
        <v/>
      </c>
      <c r="AR9" s="125" t="str">
        <f t="shared" si="2"/>
        <v/>
      </c>
      <c r="AS9" s="125" t="str">
        <f t="shared" si="2"/>
        <v/>
      </c>
      <c r="AT9" s="130">
        <f t="shared" ref="AT9:AT14" si="3">SUM(AN9:AS9)</f>
        <v>0</v>
      </c>
      <c r="AU9" s="319"/>
    </row>
    <row r="10" spans="1:47" x14ac:dyDescent="0.35">
      <c r="A10" s="290"/>
      <c r="B10" s="338" t="s">
        <v>217</v>
      </c>
      <c r="C10" s="103"/>
      <c r="D10" s="103"/>
      <c r="E10" s="116"/>
      <c r="F10" s="103"/>
      <c r="G10" s="103"/>
      <c r="H10" s="103"/>
      <c r="I10" s="104"/>
      <c r="J10" s="105"/>
      <c r="K10" s="138" t="str">
        <f>IFERROR(VLOOKUP(F10,UR_N2,3,FALSE),"")</f>
        <v/>
      </c>
      <c r="L10" s="139"/>
      <c r="M10" s="140"/>
      <c r="N10" s="337"/>
      <c r="O10" s="109"/>
      <c r="P10" s="147"/>
      <c r="Q10" s="111"/>
      <c r="R10" s="139"/>
      <c r="S10" s="113"/>
      <c r="T10" s="181"/>
      <c r="U10" s="187"/>
      <c r="V10" s="143"/>
      <c r="W10" s="147"/>
      <c r="X10" s="290"/>
      <c r="Y10" s="115"/>
      <c r="Z10" s="116"/>
      <c r="AA10" s="116"/>
      <c r="AB10" s="116"/>
      <c r="AC10" s="116"/>
      <c r="AD10" s="117"/>
      <c r="AE10" s="296"/>
      <c r="AF10" s="124" t="str">
        <f t="shared" si="1"/>
        <v/>
      </c>
      <c r="AG10" s="125" t="str">
        <f t="shared" si="1"/>
        <v/>
      </c>
      <c r="AH10" s="125" t="str">
        <f t="shared" si="1"/>
        <v/>
      </c>
      <c r="AI10" s="125" t="str">
        <f t="shared" si="1"/>
        <v/>
      </c>
      <c r="AJ10" s="125" t="str">
        <f t="shared" si="1"/>
        <v/>
      </c>
      <c r="AK10" s="126" t="str">
        <f t="shared" si="1"/>
        <v/>
      </c>
      <c r="AL10" s="342">
        <f t="shared" si="0"/>
        <v>0</v>
      </c>
      <c r="AM10" s="290"/>
      <c r="AN10" s="124" t="str">
        <f t="shared" si="2"/>
        <v/>
      </c>
      <c r="AO10" s="125" t="str">
        <f t="shared" si="2"/>
        <v/>
      </c>
      <c r="AP10" s="125" t="str">
        <f t="shared" si="2"/>
        <v/>
      </c>
      <c r="AQ10" s="125" t="str">
        <f t="shared" si="2"/>
        <v/>
      </c>
      <c r="AR10" s="125" t="str">
        <f t="shared" si="2"/>
        <v/>
      </c>
      <c r="AS10" s="125" t="str">
        <f t="shared" si="2"/>
        <v/>
      </c>
      <c r="AT10" s="131">
        <f t="shared" si="3"/>
        <v>0</v>
      </c>
      <c r="AU10" s="319"/>
    </row>
    <row r="11" spans="1:47" x14ac:dyDescent="0.35">
      <c r="A11" s="290"/>
      <c r="B11" s="484" t="s">
        <v>3231</v>
      </c>
      <c r="C11" s="103" t="s">
        <v>876</v>
      </c>
      <c r="D11" s="103" t="s">
        <v>3242</v>
      </c>
      <c r="E11" s="695"/>
      <c r="F11" s="389"/>
      <c r="G11" s="116" t="s">
        <v>3540</v>
      </c>
      <c r="H11" s="360">
        <v>2026</v>
      </c>
      <c r="I11" s="104"/>
      <c r="J11" s="105">
        <v>1</v>
      </c>
      <c r="K11" s="138"/>
      <c r="L11" s="139">
        <v>0</v>
      </c>
      <c r="M11" s="140"/>
      <c r="N11" s="337">
        <v>400000</v>
      </c>
      <c r="O11" s="109">
        <v>1</v>
      </c>
      <c r="P11" s="147">
        <f t="shared" ref="P11:P23" si="4">N11*O11</f>
        <v>400000</v>
      </c>
      <c r="Q11" s="111">
        <v>0.13</v>
      </c>
      <c r="R11" s="139">
        <f t="shared" ref="R11:R23" si="5">P11*(1+Q11)</f>
        <v>451999.99999999994</v>
      </c>
      <c r="S11" s="359">
        <v>0.11799999999999999</v>
      </c>
      <c r="T11" s="181"/>
      <c r="U11" s="187">
        <f t="shared" ref="U11:U23" si="6">(R11*(1+S11)*(1-T11))+L11</f>
        <v>505335.99999999988</v>
      </c>
      <c r="V11" s="143">
        <f t="shared" ref="V11:V23" si="7">((R11*(1+S11)*(1-T11))*((1+WEI_2)^(H11-BASE_YEAR)))+(L11*((1+LEI_2)^(H11-BASE_YEAR)))</f>
        <v>534083.16121340892</v>
      </c>
      <c r="W11" s="147">
        <f t="shared" ref="W11:W23" si="8">V11*((1/(1+WACC_2))^(H11-BASE_YEAR))</f>
        <v>475663.19235913578</v>
      </c>
      <c r="X11" s="290"/>
      <c r="Y11" s="115"/>
      <c r="Z11" s="116"/>
      <c r="AA11" s="116"/>
      <c r="AB11" s="116" t="s">
        <v>115</v>
      </c>
      <c r="AC11" s="116"/>
      <c r="AD11" s="117"/>
      <c r="AE11" s="296"/>
      <c r="AF11" s="124" t="str">
        <f t="shared" si="1"/>
        <v/>
      </c>
      <c r="AG11" s="125" t="str">
        <f t="shared" si="1"/>
        <v/>
      </c>
      <c r="AH11" s="125" t="str">
        <f t="shared" si="1"/>
        <v/>
      </c>
      <c r="AI11" s="125">
        <f t="shared" ca="1" si="1"/>
        <v>4804.0113505125973</v>
      </c>
      <c r="AJ11" s="125" t="str">
        <f t="shared" si="1"/>
        <v/>
      </c>
      <c r="AK11" s="126" t="str">
        <f t="shared" si="1"/>
        <v/>
      </c>
      <c r="AL11" s="342">
        <f t="shared" ca="1" si="0"/>
        <v>4804.0113505125973</v>
      </c>
      <c r="AM11" s="290"/>
      <c r="AN11" s="124" t="str">
        <f t="shared" si="2"/>
        <v/>
      </c>
      <c r="AO11" s="125" t="str">
        <f t="shared" si="2"/>
        <v/>
      </c>
      <c r="AP11" s="125" t="str">
        <f t="shared" si="2"/>
        <v/>
      </c>
      <c r="AQ11" s="125">
        <f t="shared" ca="1" si="2"/>
        <v>475663.19235913578</v>
      </c>
      <c r="AR11" s="125" t="str">
        <f t="shared" si="2"/>
        <v/>
      </c>
      <c r="AS11" s="125" t="str">
        <f t="shared" si="2"/>
        <v/>
      </c>
      <c r="AT11" s="131">
        <f t="shared" ca="1" si="3"/>
        <v>475663.19235913578</v>
      </c>
      <c r="AU11" s="319"/>
    </row>
    <row r="12" spans="1:47" x14ac:dyDescent="0.35">
      <c r="A12" s="290"/>
      <c r="B12" s="102" t="s">
        <v>3233</v>
      </c>
      <c r="C12" s="103" t="s">
        <v>876</v>
      </c>
      <c r="D12" s="103" t="s">
        <v>3243</v>
      </c>
      <c r="E12" s="695"/>
      <c r="F12" s="389"/>
      <c r="G12" s="116" t="s">
        <v>3540</v>
      </c>
      <c r="H12" s="360">
        <v>2026</v>
      </c>
      <c r="I12" s="104"/>
      <c r="J12" s="105">
        <v>1</v>
      </c>
      <c r="K12" s="138"/>
      <c r="L12" s="139">
        <v>0</v>
      </c>
      <c r="M12" s="140"/>
      <c r="N12" s="337">
        <v>200000</v>
      </c>
      <c r="O12" s="109">
        <v>1</v>
      </c>
      <c r="P12" s="147">
        <f t="shared" si="4"/>
        <v>200000</v>
      </c>
      <c r="Q12" s="111">
        <v>0.13</v>
      </c>
      <c r="R12" s="139">
        <f t="shared" si="5"/>
        <v>225999.99999999997</v>
      </c>
      <c r="S12" s="359">
        <v>0.11799999999999999</v>
      </c>
      <c r="T12" s="181"/>
      <c r="U12" s="187">
        <f t="shared" si="6"/>
        <v>252667.99999999994</v>
      </c>
      <c r="V12" s="143">
        <f t="shared" si="7"/>
        <v>267041.58060670446</v>
      </c>
      <c r="W12" s="147">
        <f t="shared" si="8"/>
        <v>237831.59617956789</v>
      </c>
      <c r="X12" s="290"/>
      <c r="Y12" s="115"/>
      <c r="Z12" s="116"/>
      <c r="AA12" s="116" t="s">
        <v>115</v>
      </c>
      <c r="AB12" s="116"/>
      <c r="AC12" s="116"/>
      <c r="AD12" s="117"/>
      <c r="AE12" s="296"/>
      <c r="AF12" s="124" t="str">
        <f t="shared" si="1"/>
        <v/>
      </c>
      <c r="AG12" s="125" t="str">
        <f t="shared" si="1"/>
        <v/>
      </c>
      <c r="AH12" s="125">
        <f t="shared" ca="1" si="1"/>
        <v>7168.0761084809337</v>
      </c>
      <c r="AI12" s="125" t="str">
        <f t="shared" si="1"/>
        <v/>
      </c>
      <c r="AJ12" s="125" t="str">
        <f t="shared" si="1"/>
        <v/>
      </c>
      <c r="AK12" s="126" t="str">
        <f t="shared" si="1"/>
        <v/>
      </c>
      <c r="AL12" s="342">
        <f t="shared" ca="1" si="0"/>
        <v>7168.0761084809337</v>
      </c>
      <c r="AM12" s="290"/>
      <c r="AN12" s="124" t="str">
        <f t="shared" si="2"/>
        <v/>
      </c>
      <c r="AO12" s="125" t="str">
        <f t="shared" si="2"/>
        <v/>
      </c>
      <c r="AP12" s="125">
        <f t="shared" ca="1" si="2"/>
        <v>237831.59617956789</v>
      </c>
      <c r="AQ12" s="125" t="str">
        <f t="shared" si="2"/>
        <v/>
      </c>
      <c r="AR12" s="125" t="str">
        <f t="shared" si="2"/>
        <v/>
      </c>
      <c r="AS12" s="125" t="str">
        <f t="shared" si="2"/>
        <v/>
      </c>
      <c r="AT12" s="131">
        <f t="shared" ca="1" si="3"/>
        <v>237831.59617956789</v>
      </c>
      <c r="AU12" s="319"/>
    </row>
    <row r="13" spans="1:47" x14ac:dyDescent="0.35">
      <c r="A13" s="290"/>
      <c r="B13" s="102" t="s">
        <v>3234</v>
      </c>
      <c r="C13" s="103" t="s">
        <v>876</v>
      </c>
      <c r="D13" s="103" t="s">
        <v>3244</v>
      </c>
      <c r="E13" s="695"/>
      <c r="F13" s="389"/>
      <c r="G13" s="116" t="s">
        <v>3540</v>
      </c>
      <c r="H13" s="360">
        <v>2026</v>
      </c>
      <c r="I13" s="104"/>
      <c r="J13" s="105">
        <v>1</v>
      </c>
      <c r="K13" s="138"/>
      <c r="L13" s="139">
        <v>0</v>
      </c>
      <c r="M13" s="140"/>
      <c r="N13" s="337">
        <v>300000</v>
      </c>
      <c r="O13" s="109">
        <v>1</v>
      </c>
      <c r="P13" s="147">
        <f t="shared" si="4"/>
        <v>300000</v>
      </c>
      <c r="Q13" s="111">
        <v>0.13</v>
      </c>
      <c r="R13" s="139">
        <f t="shared" si="5"/>
        <v>338999.99999999994</v>
      </c>
      <c r="S13" s="359">
        <v>0.11799999999999999</v>
      </c>
      <c r="T13" s="181"/>
      <c r="U13" s="187">
        <f t="shared" si="6"/>
        <v>379001.99999999988</v>
      </c>
      <c r="V13" s="143">
        <f t="shared" si="7"/>
        <v>400562.37091005669</v>
      </c>
      <c r="W13" s="147">
        <f t="shared" si="8"/>
        <v>356747.39426935185</v>
      </c>
      <c r="X13" s="290"/>
      <c r="Y13" s="115"/>
      <c r="Z13" s="116"/>
      <c r="AA13" s="116"/>
      <c r="AB13" s="116"/>
      <c r="AC13" s="116" t="s">
        <v>115</v>
      </c>
      <c r="AD13" s="117"/>
      <c r="AE13" s="296"/>
      <c r="AF13" s="124" t="str">
        <f t="shared" si="1"/>
        <v/>
      </c>
      <c r="AG13" s="125" t="str">
        <f t="shared" si="1"/>
        <v/>
      </c>
      <c r="AH13" s="125" t="str">
        <f t="shared" si="1"/>
        <v/>
      </c>
      <c r="AI13" s="125" t="str">
        <f t="shared" si="1"/>
        <v/>
      </c>
      <c r="AJ13" s="125">
        <f t="shared" ca="1" si="1"/>
        <v>1722.8586382543533</v>
      </c>
      <c r="AK13" s="126" t="str">
        <f t="shared" si="1"/>
        <v/>
      </c>
      <c r="AL13" s="342">
        <f t="shared" ca="1" si="0"/>
        <v>1722.8586382543533</v>
      </c>
      <c r="AM13" s="290"/>
      <c r="AN13" s="124" t="str">
        <f t="shared" si="2"/>
        <v/>
      </c>
      <c r="AO13" s="125" t="str">
        <f t="shared" si="2"/>
        <v/>
      </c>
      <c r="AP13" s="125" t="str">
        <f t="shared" si="2"/>
        <v/>
      </c>
      <c r="AQ13" s="125" t="str">
        <f t="shared" si="2"/>
        <v/>
      </c>
      <c r="AR13" s="125">
        <f t="shared" ca="1" si="2"/>
        <v>356747.39426935185</v>
      </c>
      <c r="AS13" s="125" t="str">
        <f t="shared" si="2"/>
        <v/>
      </c>
      <c r="AT13" s="131">
        <f t="shared" ca="1" si="3"/>
        <v>356747.39426935185</v>
      </c>
      <c r="AU13" s="319"/>
    </row>
    <row r="14" spans="1:47" x14ac:dyDescent="0.35">
      <c r="A14" s="290"/>
      <c r="B14" s="102" t="s">
        <v>3237</v>
      </c>
      <c r="C14" s="103" t="s">
        <v>876</v>
      </c>
      <c r="D14" s="103" t="s">
        <v>3245</v>
      </c>
      <c r="E14" s="116"/>
      <c r="F14" s="103"/>
      <c r="G14" s="116" t="s">
        <v>3540</v>
      </c>
      <c r="H14" s="360">
        <v>2028</v>
      </c>
      <c r="I14" s="104"/>
      <c r="J14" s="105">
        <v>1</v>
      </c>
      <c r="K14" s="138"/>
      <c r="L14" s="139">
        <v>0</v>
      </c>
      <c r="M14" s="140"/>
      <c r="N14" s="337">
        <v>500000</v>
      </c>
      <c r="O14" s="109">
        <v>1</v>
      </c>
      <c r="P14" s="147">
        <f t="shared" si="4"/>
        <v>500000</v>
      </c>
      <c r="Q14" s="111">
        <v>0.13</v>
      </c>
      <c r="R14" s="139">
        <f t="shared" si="5"/>
        <v>565000</v>
      </c>
      <c r="S14" s="359">
        <v>0.11799999999999999</v>
      </c>
      <c r="T14" s="181"/>
      <c r="U14" s="187">
        <f t="shared" si="6"/>
        <v>631669.99999999988</v>
      </c>
      <c r="V14" s="143">
        <f t="shared" si="7"/>
        <v>705582.08571056742</v>
      </c>
      <c r="W14" s="147">
        <f t="shared" si="8"/>
        <v>559665.92664406518</v>
      </c>
      <c r="X14" s="290"/>
      <c r="Y14" s="115"/>
      <c r="Z14" s="116" t="s">
        <v>115</v>
      </c>
      <c r="AA14" s="116"/>
      <c r="AB14" s="116"/>
      <c r="AC14" s="116"/>
      <c r="AD14" s="117"/>
      <c r="AE14" s="296"/>
      <c r="AF14" s="124" t="str">
        <f t="shared" si="1"/>
        <v/>
      </c>
      <c r="AG14" s="125">
        <f t="shared" ca="1" si="1"/>
        <v>16150.853740115352</v>
      </c>
      <c r="AH14" s="125" t="str">
        <f t="shared" si="1"/>
        <v/>
      </c>
      <c r="AI14" s="125" t="str">
        <f t="shared" si="1"/>
        <v/>
      </c>
      <c r="AJ14" s="125" t="str">
        <f t="shared" si="1"/>
        <v/>
      </c>
      <c r="AK14" s="126" t="str">
        <f t="shared" si="1"/>
        <v/>
      </c>
      <c r="AL14" s="342">
        <f t="shared" ca="1" si="0"/>
        <v>16150.853740115352</v>
      </c>
      <c r="AM14" s="290"/>
      <c r="AN14" s="124" t="str">
        <f t="shared" si="2"/>
        <v/>
      </c>
      <c r="AO14" s="125">
        <f t="shared" ca="1" si="2"/>
        <v>559665.92664406518</v>
      </c>
      <c r="AP14" s="125" t="str">
        <f t="shared" si="2"/>
        <v/>
      </c>
      <c r="AQ14" s="125" t="str">
        <f t="shared" si="2"/>
        <v/>
      </c>
      <c r="AR14" s="125" t="str">
        <f t="shared" si="2"/>
        <v/>
      </c>
      <c r="AS14" s="125" t="str">
        <f t="shared" si="2"/>
        <v/>
      </c>
      <c r="AT14" s="131">
        <f t="shared" ca="1" si="3"/>
        <v>559665.92664406518</v>
      </c>
      <c r="AU14" s="319"/>
    </row>
    <row r="15" spans="1:47" x14ac:dyDescent="0.35">
      <c r="A15" s="290"/>
      <c r="B15" s="102" t="s">
        <v>3549</v>
      </c>
      <c r="C15" s="103" t="s">
        <v>876</v>
      </c>
      <c r="D15" s="103" t="s">
        <v>3550</v>
      </c>
      <c r="E15" s="116"/>
      <c r="F15" s="103"/>
      <c r="G15" s="116" t="s">
        <v>3540</v>
      </c>
      <c r="H15" s="360">
        <v>2027</v>
      </c>
      <c r="I15" s="104"/>
      <c r="J15" s="105">
        <v>1</v>
      </c>
      <c r="K15" s="138"/>
      <c r="L15" s="139">
        <v>0</v>
      </c>
      <c r="M15" s="140"/>
      <c r="N15" s="337">
        <v>100000</v>
      </c>
      <c r="O15" s="109">
        <v>1</v>
      </c>
      <c r="P15" s="147">
        <f t="shared" si="4"/>
        <v>100000</v>
      </c>
      <c r="Q15" s="111">
        <v>0.13</v>
      </c>
      <c r="R15" s="139">
        <f t="shared" si="5"/>
        <v>112999.99999999999</v>
      </c>
      <c r="S15" s="359">
        <v>0.11799999999999999</v>
      </c>
      <c r="T15" s="181"/>
      <c r="U15" s="187">
        <f t="shared" si="6"/>
        <v>126333.99999999997</v>
      </c>
      <c r="V15" s="143">
        <f t="shared" si="7"/>
        <v>137266.07571280134</v>
      </c>
      <c r="W15" s="147">
        <f t="shared" si="8"/>
        <v>115371.67792013555</v>
      </c>
      <c r="X15" s="290"/>
      <c r="Y15" s="115"/>
      <c r="Z15" s="116" t="s">
        <v>115</v>
      </c>
      <c r="AA15" s="116"/>
      <c r="AB15" s="116"/>
      <c r="AC15" s="116"/>
      <c r="AD15" s="117"/>
      <c r="AE15" s="296"/>
      <c r="AF15" s="124"/>
      <c r="AG15" s="125"/>
      <c r="AH15" s="125"/>
      <c r="AI15" s="125"/>
      <c r="AJ15" s="125"/>
      <c r="AK15" s="126"/>
      <c r="AL15" s="342"/>
      <c r="AM15" s="290"/>
      <c r="AN15" s="124"/>
      <c r="AO15" s="125"/>
      <c r="AP15" s="125"/>
      <c r="AQ15" s="125"/>
      <c r="AR15" s="125"/>
      <c r="AS15" s="125"/>
      <c r="AT15" s="131"/>
      <c r="AU15" s="319"/>
    </row>
    <row r="16" spans="1:47" x14ac:dyDescent="0.35">
      <c r="A16" s="290"/>
      <c r="B16" s="102" t="s">
        <v>1551</v>
      </c>
      <c r="C16" s="103" t="s">
        <v>1554</v>
      </c>
      <c r="D16" s="485" t="s">
        <v>3339</v>
      </c>
      <c r="E16" s="116"/>
      <c r="F16" s="103"/>
      <c r="G16" s="116" t="s">
        <v>3540</v>
      </c>
      <c r="H16" s="360">
        <v>2026</v>
      </c>
      <c r="I16" s="104"/>
      <c r="J16" s="105">
        <v>1</v>
      </c>
      <c r="K16" s="138"/>
      <c r="L16" s="139">
        <v>0</v>
      </c>
      <c r="M16" s="140"/>
      <c r="N16" s="337">
        <v>371681</v>
      </c>
      <c r="O16" s="109">
        <v>1</v>
      </c>
      <c r="P16" s="147">
        <f t="shared" si="4"/>
        <v>371681</v>
      </c>
      <c r="Q16" s="111">
        <v>0.13</v>
      </c>
      <c r="R16" s="139">
        <f t="shared" si="5"/>
        <v>419999.52999999997</v>
      </c>
      <c r="S16" s="359">
        <v>0.11799999999999999</v>
      </c>
      <c r="T16" s="181"/>
      <c r="U16" s="187">
        <f t="shared" si="6"/>
        <v>469559.47453999991</v>
      </c>
      <c r="V16" s="143">
        <f t="shared" si="7"/>
        <v>496271.40860740264</v>
      </c>
      <c r="W16" s="147">
        <f t="shared" si="8"/>
        <v>441987.42749808991</v>
      </c>
      <c r="X16" s="290"/>
      <c r="Y16" s="115"/>
      <c r="Z16" s="116"/>
      <c r="AA16" s="116"/>
      <c r="AB16" s="116"/>
      <c r="AC16" s="116"/>
      <c r="AD16" s="117" t="s">
        <v>115</v>
      </c>
      <c r="AE16" s="296"/>
      <c r="AF16" s="124" t="str">
        <f t="shared" ref="AF16:AF23" si="9">IF(Y16="","",AF$8)</f>
        <v/>
      </c>
      <c r="AG16" s="125" t="str">
        <f t="shared" ref="AG16:AG23" si="10">IF(Z16="","",AG$8)</f>
        <v/>
      </c>
      <c r="AH16" s="125" t="str">
        <f t="shared" ref="AH16:AH23" si="11">IF(AA16="","",AH$8)</f>
        <v/>
      </c>
      <c r="AI16" s="125" t="str">
        <f t="shared" ref="AI16:AI23" si="12">IF(AB16="","",AI$8)</f>
        <v/>
      </c>
      <c r="AJ16" s="125" t="str">
        <f t="shared" ref="AJ16:AJ23" si="13">IF(AC16="","",AJ$8)</f>
        <v/>
      </c>
      <c r="AK16" s="126">
        <f t="shared" ref="AK16:AK23" ca="1" si="14">IF(AD16="","",AK$8)</f>
        <v>1398.8708803462232</v>
      </c>
      <c r="AL16" s="342">
        <f t="shared" ref="AL16:AL23" ca="1" si="15">SUM(AF16:AK16)</f>
        <v>1398.8708803462232</v>
      </c>
      <c r="AM16" s="290"/>
      <c r="AN16" s="124" t="str">
        <f t="shared" ref="AN16:AN23" si="16">IF(Y16="","",IFERROR(Y16*$W16,$W16/$AL16*AF16))</f>
        <v/>
      </c>
      <c r="AO16" s="125" t="str">
        <f t="shared" ref="AO16:AO23" si="17">IF(Z16="","",IFERROR(Z16*$W16,$W16/$AL16*AG16))</f>
        <v/>
      </c>
      <c r="AP16" s="125" t="str">
        <f t="shared" ref="AP16:AP23" si="18">IF(AA16="","",IFERROR(AA16*$W16,$W16/$AL16*AH16))</f>
        <v/>
      </c>
      <c r="AQ16" s="125" t="str">
        <f t="shared" ref="AQ16:AQ23" si="19">IF(AB16="","",IFERROR(AB16*$W16,$W16/$AL16*AI16))</f>
        <v/>
      </c>
      <c r="AR16" s="125" t="str">
        <f t="shared" ref="AR16:AR23" si="20">IF(AC16="","",IFERROR(AC16*$W16,$W16/$AL16*AJ16))</f>
        <v/>
      </c>
      <c r="AS16" s="125">
        <f t="shared" ref="AS16:AS23" ca="1" si="21">IF(AD16="","",IFERROR(AD16*$W16,$W16/$AL16*AK16))</f>
        <v>441987.42749808996</v>
      </c>
      <c r="AT16" s="131">
        <f t="shared" ref="AT16:AT23" ca="1" si="22">SUM(AN16:AS16)</f>
        <v>441987.42749808996</v>
      </c>
      <c r="AU16" s="319"/>
    </row>
    <row r="17" spans="1:47" x14ac:dyDescent="0.35">
      <c r="A17" s="290"/>
      <c r="B17" s="102" t="s">
        <v>1552</v>
      </c>
      <c r="C17" s="103" t="s">
        <v>882</v>
      </c>
      <c r="D17" s="103" t="s">
        <v>3239</v>
      </c>
      <c r="E17" s="116"/>
      <c r="F17" s="103"/>
      <c r="G17" s="116" t="s">
        <v>3540</v>
      </c>
      <c r="H17" s="360">
        <v>2026</v>
      </c>
      <c r="I17" s="104"/>
      <c r="J17" s="105">
        <v>1</v>
      </c>
      <c r="K17" s="138"/>
      <c r="L17" s="139">
        <f>IFERROR(I17*K17,0)</f>
        <v>0</v>
      </c>
      <c r="M17" s="140"/>
      <c r="N17" s="337">
        <v>100000</v>
      </c>
      <c r="O17" s="109">
        <v>1</v>
      </c>
      <c r="P17" s="147">
        <f t="shared" si="4"/>
        <v>100000</v>
      </c>
      <c r="Q17" s="111">
        <v>0.13</v>
      </c>
      <c r="R17" s="139">
        <f t="shared" si="5"/>
        <v>112999.99999999999</v>
      </c>
      <c r="S17" s="359">
        <v>0.11799999999999999</v>
      </c>
      <c r="T17" s="181"/>
      <c r="U17" s="187">
        <f t="shared" si="6"/>
        <v>126333.99999999997</v>
      </c>
      <c r="V17" s="143">
        <f t="shared" si="7"/>
        <v>133520.79030335223</v>
      </c>
      <c r="W17" s="147">
        <f t="shared" si="8"/>
        <v>118915.79808978394</v>
      </c>
      <c r="X17" s="290"/>
      <c r="Y17" s="115"/>
      <c r="Z17" s="116"/>
      <c r="AA17" s="116"/>
      <c r="AB17" s="116"/>
      <c r="AC17" s="116"/>
      <c r="AD17" s="117" t="s">
        <v>115</v>
      </c>
      <c r="AE17" s="296"/>
      <c r="AF17" s="124" t="str">
        <f t="shared" si="9"/>
        <v/>
      </c>
      <c r="AG17" s="125" t="str">
        <f t="shared" si="10"/>
        <v/>
      </c>
      <c r="AH17" s="125" t="str">
        <f t="shared" si="11"/>
        <v/>
      </c>
      <c r="AI17" s="125" t="str">
        <f t="shared" si="12"/>
        <v/>
      </c>
      <c r="AJ17" s="125" t="str">
        <f t="shared" si="13"/>
        <v/>
      </c>
      <c r="AK17" s="126">
        <f t="shared" ca="1" si="14"/>
        <v>1398.8708803462232</v>
      </c>
      <c r="AL17" s="342">
        <f t="shared" ca="1" si="15"/>
        <v>1398.8708803462232</v>
      </c>
      <c r="AM17" s="290"/>
      <c r="AN17" s="124" t="str">
        <f t="shared" si="16"/>
        <v/>
      </c>
      <c r="AO17" s="125" t="str">
        <f t="shared" si="17"/>
        <v/>
      </c>
      <c r="AP17" s="125" t="str">
        <f t="shared" si="18"/>
        <v/>
      </c>
      <c r="AQ17" s="125" t="str">
        <f t="shared" si="19"/>
        <v/>
      </c>
      <c r="AR17" s="125" t="str">
        <f t="shared" si="20"/>
        <v/>
      </c>
      <c r="AS17" s="125">
        <f t="shared" ca="1" si="21"/>
        <v>118915.79808978394</v>
      </c>
      <c r="AT17" s="131">
        <f t="shared" ca="1" si="22"/>
        <v>118915.79808978394</v>
      </c>
      <c r="AU17" s="319"/>
    </row>
    <row r="18" spans="1:47" x14ac:dyDescent="0.35">
      <c r="A18" s="290"/>
      <c r="B18" s="102" t="s">
        <v>1552</v>
      </c>
      <c r="C18" s="103" t="s">
        <v>882</v>
      </c>
      <c r="D18" s="485" t="s">
        <v>3340</v>
      </c>
      <c r="E18" s="116"/>
      <c r="F18" s="103"/>
      <c r="G18" s="116" t="s">
        <v>3540</v>
      </c>
      <c r="H18" s="360">
        <v>2027</v>
      </c>
      <c r="I18" s="104"/>
      <c r="J18" s="105">
        <v>1</v>
      </c>
      <c r="K18" s="138"/>
      <c r="L18" s="139">
        <v>0</v>
      </c>
      <c r="M18" s="140"/>
      <c r="N18" s="337">
        <v>942476</v>
      </c>
      <c r="O18" s="109">
        <v>1</v>
      </c>
      <c r="P18" s="147">
        <f t="shared" si="4"/>
        <v>942476</v>
      </c>
      <c r="Q18" s="111">
        <v>0.13</v>
      </c>
      <c r="R18" s="139">
        <f t="shared" si="5"/>
        <v>1064997.8799999999</v>
      </c>
      <c r="S18" s="359">
        <v>0.11799999999999999</v>
      </c>
      <c r="T18" s="181"/>
      <c r="U18" s="187">
        <f t="shared" si="6"/>
        <v>1190667.6298399998</v>
      </c>
      <c r="V18" s="143">
        <f t="shared" si="7"/>
        <v>1293699.8197349817</v>
      </c>
      <c r="W18" s="147">
        <f t="shared" si="8"/>
        <v>1087350.375194577</v>
      </c>
      <c r="X18" s="290"/>
      <c r="Y18" s="115"/>
      <c r="Z18" s="116"/>
      <c r="AA18" s="116"/>
      <c r="AB18" s="116"/>
      <c r="AC18" s="116"/>
      <c r="AD18" s="117" t="s">
        <v>115</v>
      </c>
      <c r="AE18" s="296"/>
      <c r="AF18" s="124" t="str">
        <f t="shared" si="9"/>
        <v/>
      </c>
      <c r="AG18" s="125" t="str">
        <f t="shared" si="10"/>
        <v/>
      </c>
      <c r="AH18" s="125" t="str">
        <f t="shared" si="11"/>
        <v/>
      </c>
      <c r="AI18" s="125" t="str">
        <f t="shared" si="12"/>
        <v/>
      </c>
      <c r="AJ18" s="125" t="str">
        <f t="shared" si="13"/>
        <v/>
      </c>
      <c r="AK18" s="126">
        <f t="shared" ca="1" si="14"/>
        <v>1398.8708803462232</v>
      </c>
      <c r="AL18" s="342">
        <f t="shared" ca="1" si="15"/>
        <v>1398.8708803462232</v>
      </c>
      <c r="AM18" s="290"/>
      <c r="AN18" s="124" t="str">
        <f t="shared" si="16"/>
        <v/>
      </c>
      <c r="AO18" s="125" t="str">
        <f t="shared" si="17"/>
        <v/>
      </c>
      <c r="AP18" s="125" t="str">
        <f t="shared" si="18"/>
        <v/>
      </c>
      <c r="AQ18" s="125" t="str">
        <f t="shared" si="19"/>
        <v/>
      </c>
      <c r="AR18" s="125" t="str">
        <f t="shared" si="20"/>
        <v/>
      </c>
      <c r="AS18" s="125">
        <f t="shared" ca="1" si="21"/>
        <v>1087350.375194577</v>
      </c>
      <c r="AT18" s="131">
        <f t="shared" ca="1" si="22"/>
        <v>1087350.375194577</v>
      </c>
      <c r="AU18" s="319"/>
    </row>
    <row r="19" spans="1:47" x14ac:dyDescent="0.35">
      <c r="A19" s="290"/>
      <c r="B19" s="102" t="s">
        <v>1553</v>
      </c>
      <c r="C19" s="103" t="s">
        <v>1554</v>
      </c>
      <c r="D19" s="103" t="s">
        <v>2436</v>
      </c>
      <c r="E19" s="116"/>
      <c r="F19" s="103"/>
      <c r="G19" s="116" t="s">
        <v>3540</v>
      </c>
      <c r="H19" s="360">
        <v>2028</v>
      </c>
      <c r="I19" s="104"/>
      <c r="J19" s="105">
        <v>1</v>
      </c>
      <c r="K19" s="138"/>
      <c r="L19" s="139">
        <f>IFERROR(I19*K19,0)</f>
        <v>0</v>
      </c>
      <c r="M19" s="140"/>
      <c r="N19" s="337">
        <v>398229.99999999988</v>
      </c>
      <c r="O19" s="109">
        <v>1</v>
      </c>
      <c r="P19" s="147">
        <f t="shared" si="4"/>
        <v>398229.99999999988</v>
      </c>
      <c r="Q19" s="111">
        <v>0.13</v>
      </c>
      <c r="R19" s="139">
        <f t="shared" si="5"/>
        <v>449999.89999999985</v>
      </c>
      <c r="S19" s="359">
        <v>0.11799999999999999</v>
      </c>
      <c r="T19" s="181"/>
      <c r="U19" s="187">
        <f t="shared" si="6"/>
        <v>503099.88819999975</v>
      </c>
      <c r="V19" s="143">
        <f t="shared" si="7"/>
        <v>561967.90798503836</v>
      </c>
      <c r="W19" s="147">
        <f t="shared" si="8"/>
        <v>445751.52393493208</v>
      </c>
      <c r="X19" s="290"/>
      <c r="Y19" s="115" t="s">
        <v>115</v>
      </c>
      <c r="Z19" s="116"/>
      <c r="AA19" s="116"/>
      <c r="AB19" s="116"/>
      <c r="AC19" s="116"/>
      <c r="AD19" s="117"/>
      <c r="AE19" s="296"/>
      <c r="AF19" s="124">
        <f t="shared" ca="1" si="9"/>
        <v>5850.3942245947292</v>
      </c>
      <c r="AG19" s="125" t="str">
        <f t="shared" si="10"/>
        <v/>
      </c>
      <c r="AH19" s="125" t="str">
        <f t="shared" si="11"/>
        <v/>
      </c>
      <c r="AI19" s="125" t="str">
        <f t="shared" si="12"/>
        <v/>
      </c>
      <c r="AJ19" s="125" t="str">
        <f t="shared" si="13"/>
        <v/>
      </c>
      <c r="AK19" s="126" t="str">
        <f t="shared" si="14"/>
        <v/>
      </c>
      <c r="AL19" s="342">
        <f t="shared" ca="1" si="15"/>
        <v>5850.3942245947292</v>
      </c>
      <c r="AM19" s="290"/>
      <c r="AN19" s="124">
        <f t="shared" ca="1" si="16"/>
        <v>445751.52393493202</v>
      </c>
      <c r="AO19" s="125" t="str">
        <f t="shared" si="17"/>
        <v/>
      </c>
      <c r="AP19" s="125" t="str">
        <f t="shared" si="18"/>
        <v/>
      </c>
      <c r="AQ19" s="125" t="str">
        <f t="shared" si="19"/>
        <v/>
      </c>
      <c r="AR19" s="125" t="str">
        <f t="shared" si="20"/>
        <v/>
      </c>
      <c r="AS19" s="125" t="str">
        <f t="shared" si="21"/>
        <v/>
      </c>
      <c r="AT19" s="131">
        <f t="shared" ca="1" si="22"/>
        <v>445751.52393493202</v>
      </c>
      <c r="AU19" s="319"/>
    </row>
    <row r="20" spans="1:47" x14ac:dyDescent="0.35">
      <c r="A20" s="290"/>
      <c r="B20" s="484" t="s">
        <v>3230</v>
      </c>
      <c r="C20" s="103" t="s">
        <v>882</v>
      </c>
      <c r="D20" s="103" t="s">
        <v>3240</v>
      </c>
      <c r="E20" s="695"/>
      <c r="F20" s="389"/>
      <c r="G20" s="116" t="s">
        <v>3540</v>
      </c>
      <c r="H20" s="360">
        <v>2026</v>
      </c>
      <c r="I20" s="487"/>
      <c r="J20" s="488">
        <v>1</v>
      </c>
      <c r="K20" s="489"/>
      <c r="L20" s="490">
        <v>0</v>
      </c>
      <c r="M20" s="491"/>
      <c r="N20" s="337">
        <v>600000</v>
      </c>
      <c r="O20" s="109">
        <v>1</v>
      </c>
      <c r="P20" s="147">
        <f t="shared" si="4"/>
        <v>600000</v>
      </c>
      <c r="Q20" s="111">
        <v>0.13</v>
      </c>
      <c r="R20" s="139">
        <f t="shared" si="5"/>
        <v>677999.99999999988</v>
      </c>
      <c r="S20" s="359">
        <v>0.11799999999999999</v>
      </c>
      <c r="T20" s="181"/>
      <c r="U20" s="187">
        <f t="shared" si="6"/>
        <v>758003.99999999977</v>
      </c>
      <c r="V20" s="143">
        <f t="shared" si="7"/>
        <v>801124.74182011338</v>
      </c>
      <c r="W20" s="147">
        <f t="shared" si="8"/>
        <v>713494.78853870369</v>
      </c>
      <c r="X20" s="322"/>
      <c r="Y20" s="500"/>
      <c r="Z20" s="501"/>
      <c r="AA20" s="501"/>
      <c r="AB20" s="501" t="s">
        <v>115</v>
      </c>
      <c r="AC20" s="501"/>
      <c r="AD20" s="502"/>
      <c r="AE20" s="328"/>
      <c r="AF20" s="124" t="str">
        <f t="shared" si="9"/>
        <v/>
      </c>
      <c r="AG20" s="125" t="str">
        <f t="shared" si="10"/>
        <v/>
      </c>
      <c r="AH20" s="125" t="str">
        <f t="shared" si="11"/>
        <v/>
      </c>
      <c r="AI20" s="125">
        <f t="shared" ca="1" si="12"/>
        <v>4804.0113505125973</v>
      </c>
      <c r="AJ20" s="125" t="str">
        <f t="shared" si="13"/>
        <v/>
      </c>
      <c r="AK20" s="126" t="str">
        <f t="shared" si="14"/>
        <v/>
      </c>
      <c r="AL20" s="342">
        <f t="shared" ca="1" si="15"/>
        <v>4804.0113505125973</v>
      </c>
      <c r="AM20" s="290"/>
      <c r="AN20" s="124" t="str">
        <f t="shared" si="16"/>
        <v/>
      </c>
      <c r="AO20" s="125" t="str">
        <f t="shared" si="17"/>
        <v/>
      </c>
      <c r="AP20" s="125" t="str">
        <f t="shared" si="18"/>
        <v/>
      </c>
      <c r="AQ20" s="125">
        <f t="shared" ca="1" si="19"/>
        <v>713494.78853870369</v>
      </c>
      <c r="AR20" s="125" t="str">
        <f t="shared" si="20"/>
        <v/>
      </c>
      <c r="AS20" s="125" t="str">
        <f t="shared" si="21"/>
        <v/>
      </c>
      <c r="AT20" s="131">
        <f t="shared" ca="1" si="22"/>
        <v>713494.78853870369</v>
      </c>
      <c r="AU20" s="319"/>
    </row>
    <row r="21" spans="1:47" x14ac:dyDescent="0.35">
      <c r="A21" s="290"/>
      <c r="B21" s="102" t="s">
        <v>3232</v>
      </c>
      <c r="C21" s="103" t="s">
        <v>882</v>
      </c>
      <c r="D21" s="103" t="s">
        <v>3241</v>
      </c>
      <c r="E21" s="695"/>
      <c r="F21" s="389"/>
      <c r="G21" s="116" t="s">
        <v>3540</v>
      </c>
      <c r="H21" s="360">
        <v>2026</v>
      </c>
      <c r="I21" s="487"/>
      <c r="J21" s="488">
        <v>1</v>
      </c>
      <c r="K21" s="489"/>
      <c r="L21" s="490">
        <v>0</v>
      </c>
      <c r="M21" s="491"/>
      <c r="N21" s="337">
        <v>600000</v>
      </c>
      <c r="O21" s="109">
        <v>1</v>
      </c>
      <c r="P21" s="147">
        <f t="shared" si="4"/>
        <v>600000</v>
      </c>
      <c r="Q21" s="111">
        <v>0.13</v>
      </c>
      <c r="R21" s="139">
        <f t="shared" si="5"/>
        <v>677999.99999999988</v>
      </c>
      <c r="S21" s="359">
        <v>0.11799999999999999</v>
      </c>
      <c r="T21" s="181"/>
      <c r="U21" s="187">
        <f t="shared" si="6"/>
        <v>758003.99999999977</v>
      </c>
      <c r="V21" s="143">
        <f t="shared" si="7"/>
        <v>801124.74182011338</v>
      </c>
      <c r="W21" s="147">
        <f t="shared" si="8"/>
        <v>713494.78853870369</v>
      </c>
      <c r="X21" s="322"/>
      <c r="Y21" s="500"/>
      <c r="Z21" s="501"/>
      <c r="AA21" s="501" t="s">
        <v>115</v>
      </c>
      <c r="AB21" s="501"/>
      <c r="AC21" s="501"/>
      <c r="AD21" s="502"/>
      <c r="AE21" s="328"/>
      <c r="AF21" s="124" t="str">
        <f t="shared" si="9"/>
        <v/>
      </c>
      <c r="AG21" s="125" t="str">
        <f t="shared" si="10"/>
        <v/>
      </c>
      <c r="AH21" s="125">
        <f t="shared" ca="1" si="11"/>
        <v>7168.0761084809337</v>
      </c>
      <c r="AI21" s="125" t="str">
        <f t="shared" si="12"/>
        <v/>
      </c>
      <c r="AJ21" s="125" t="str">
        <f t="shared" si="13"/>
        <v/>
      </c>
      <c r="AK21" s="126" t="str">
        <f t="shared" si="14"/>
        <v/>
      </c>
      <c r="AL21" s="342">
        <f t="shared" ca="1" si="15"/>
        <v>7168.0761084809337</v>
      </c>
      <c r="AM21" s="290"/>
      <c r="AN21" s="124" t="str">
        <f t="shared" si="16"/>
        <v/>
      </c>
      <c r="AO21" s="125" t="str">
        <f t="shared" si="17"/>
        <v/>
      </c>
      <c r="AP21" s="125">
        <f t="shared" ca="1" si="18"/>
        <v>713494.78853870369</v>
      </c>
      <c r="AQ21" s="125" t="str">
        <f t="shared" si="19"/>
        <v/>
      </c>
      <c r="AR21" s="125" t="str">
        <f t="shared" si="20"/>
        <v/>
      </c>
      <c r="AS21" s="125" t="str">
        <f t="shared" si="21"/>
        <v/>
      </c>
      <c r="AT21" s="131">
        <f t="shared" ca="1" si="22"/>
        <v>713494.78853870369</v>
      </c>
      <c r="AU21" s="319"/>
    </row>
    <row r="22" spans="1:47" x14ac:dyDescent="0.35">
      <c r="A22" s="290"/>
      <c r="B22" s="102" t="s">
        <v>3235</v>
      </c>
      <c r="C22" s="103" t="s">
        <v>1554</v>
      </c>
      <c r="D22" s="103" t="s">
        <v>3246</v>
      </c>
      <c r="E22" s="695"/>
      <c r="F22" s="389"/>
      <c r="G22" s="116" t="s">
        <v>3540</v>
      </c>
      <c r="H22" s="360">
        <v>2028</v>
      </c>
      <c r="I22" s="104"/>
      <c r="J22" s="105">
        <v>1</v>
      </c>
      <c r="K22" s="138"/>
      <c r="L22" s="139">
        <v>0</v>
      </c>
      <c r="M22" s="140"/>
      <c r="N22" s="337">
        <v>500000</v>
      </c>
      <c r="O22" s="109">
        <v>1</v>
      </c>
      <c r="P22" s="147">
        <f t="shared" si="4"/>
        <v>500000</v>
      </c>
      <c r="Q22" s="111">
        <v>0.13</v>
      </c>
      <c r="R22" s="139">
        <f t="shared" si="5"/>
        <v>565000</v>
      </c>
      <c r="S22" s="359">
        <v>0.11799999999999999</v>
      </c>
      <c r="T22" s="181"/>
      <c r="U22" s="187">
        <f t="shared" si="6"/>
        <v>631669.99999999988</v>
      </c>
      <c r="V22" s="143">
        <f t="shared" si="7"/>
        <v>705582.08571056742</v>
      </c>
      <c r="W22" s="147">
        <f t="shared" si="8"/>
        <v>559665.92664406518</v>
      </c>
      <c r="X22" s="290"/>
      <c r="Y22" s="115"/>
      <c r="Z22" s="116"/>
      <c r="AA22" s="116"/>
      <c r="AB22" s="116"/>
      <c r="AC22" s="116" t="s">
        <v>115</v>
      </c>
      <c r="AD22" s="117"/>
      <c r="AE22" s="296"/>
      <c r="AF22" s="124" t="str">
        <f t="shared" si="9"/>
        <v/>
      </c>
      <c r="AG22" s="125" t="str">
        <f t="shared" si="10"/>
        <v/>
      </c>
      <c r="AH22" s="125" t="str">
        <f t="shared" si="11"/>
        <v/>
      </c>
      <c r="AI22" s="125" t="str">
        <f t="shared" si="12"/>
        <v/>
      </c>
      <c r="AJ22" s="125">
        <f t="shared" ca="1" si="13"/>
        <v>1722.8586382543533</v>
      </c>
      <c r="AK22" s="126" t="str">
        <f t="shared" si="14"/>
        <v/>
      </c>
      <c r="AL22" s="342">
        <f t="shared" ca="1" si="15"/>
        <v>1722.8586382543533</v>
      </c>
      <c r="AM22" s="290"/>
      <c r="AN22" s="124" t="str">
        <f t="shared" si="16"/>
        <v/>
      </c>
      <c r="AO22" s="125" t="str">
        <f t="shared" si="17"/>
        <v/>
      </c>
      <c r="AP22" s="125" t="str">
        <f t="shared" si="18"/>
        <v/>
      </c>
      <c r="AQ22" s="125" t="str">
        <f t="shared" si="19"/>
        <v/>
      </c>
      <c r="AR22" s="125">
        <f t="shared" ca="1" si="20"/>
        <v>559665.92664406518</v>
      </c>
      <c r="AS22" s="125" t="str">
        <f t="shared" si="21"/>
        <v/>
      </c>
      <c r="AT22" s="131">
        <f t="shared" ca="1" si="22"/>
        <v>559665.92664406518</v>
      </c>
      <c r="AU22" s="319"/>
    </row>
    <row r="23" spans="1:47" x14ac:dyDescent="0.35">
      <c r="A23" s="290"/>
      <c r="B23" s="102" t="s">
        <v>3236</v>
      </c>
      <c r="C23" s="103" t="s">
        <v>882</v>
      </c>
      <c r="D23" s="103" t="s">
        <v>3247</v>
      </c>
      <c r="E23" s="695"/>
      <c r="F23" s="389"/>
      <c r="G23" s="116" t="s">
        <v>3540</v>
      </c>
      <c r="H23" s="360">
        <v>2028</v>
      </c>
      <c r="I23" s="104"/>
      <c r="J23" s="105">
        <v>1</v>
      </c>
      <c r="K23" s="138"/>
      <c r="L23" s="139">
        <v>0</v>
      </c>
      <c r="M23" s="140"/>
      <c r="N23" s="337">
        <v>1000000</v>
      </c>
      <c r="O23" s="109">
        <v>1</v>
      </c>
      <c r="P23" s="147">
        <f t="shared" si="4"/>
        <v>1000000</v>
      </c>
      <c r="Q23" s="111">
        <v>0.13</v>
      </c>
      <c r="R23" s="139">
        <f t="shared" si="5"/>
        <v>1130000</v>
      </c>
      <c r="S23" s="359">
        <v>0.11799999999999999</v>
      </c>
      <c r="T23" s="181"/>
      <c r="U23" s="187">
        <f t="shared" si="6"/>
        <v>1263339.9999999998</v>
      </c>
      <c r="V23" s="143">
        <f t="shared" si="7"/>
        <v>1411164.1714211348</v>
      </c>
      <c r="W23" s="147">
        <f t="shared" si="8"/>
        <v>1119331.8532881304</v>
      </c>
      <c r="X23" s="290"/>
      <c r="Y23" s="115"/>
      <c r="Z23" s="116" t="s">
        <v>115</v>
      </c>
      <c r="AA23" s="116"/>
      <c r="AB23" s="116"/>
      <c r="AC23" s="116"/>
      <c r="AD23" s="117"/>
      <c r="AE23" s="296"/>
      <c r="AF23" s="124" t="str">
        <f t="shared" si="9"/>
        <v/>
      </c>
      <c r="AG23" s="125">
        <f t="shared" ca="1" si="10"/>
        <v>16150.853740115352</v>
      </c>
      <c r="AH23" s="125" t="str">
        <f t="shared" si="11"/>
        <v/>
      </c>
      <c r="AI23" s="125" t="str">
        <f t="shared" si="12"/>
        <v/>
      </c>
      <c r="AJ23" s="125" t="str">
        <f t="shared" si="13"/>
        <v/>
      </c>
      <c r="AK23" s="126" t="str">
        <f t="shared" si="14"/>
        <v/>
      </c>
      <c r="AL23" s="342">
        <f t="shared" ca="1" si="15"/>
        <v>16150.853740115352</v>
      </c>
      <c r="AM23" s="290"/>
      <c r="AN23" s="124" t="str">
        <f t="shared" si="16"/>
        <v/>
      </c>
      <c r="AO23" s="125">
        <f t="shared" ca="1" si="17"/>
        <v>1119331.8532881304</v>
      </c>
      <c r="AP23" s="125" t="str">
        <f t="shared" si="18"/>
        <v/>
      </c>
      <c r="AQ23" s="125" t="str">
        <f t="shared" si="19"/>
        <v/>
      </c>
      <c r="AR23" s="125" t="str">
        <f t="shared" si="20"/>
        <v/>
      </c>
      <c r="AS23" s="125" t="str">
        <f t="shared" si="21"/>
        <v/>
      </c>
      <c r="AT23" s="131">
        <f t="shared" ca="1" si="22"/>
        <v>1119331.8532881304</v>
      </c>
      <c r="AU23" s="319"/>
    </row>
    <row r="24" spans="1:47" x14ac:dyDescent="0.35">
      <c r="A24" s="290"/>
      <c r="B24" s="102"/>
      <c r="C24" s="103"/>
      <c r="D24" s="103"/>
      <c r="E24" s="116"/>
      <c r="F24" s="103"/>
      <c r="G24" s="116"/>
      <c r="H24" s="360"/>
      <c r="I24" s="104"/>
      <c r="J24" s="105"/>
      <c r="K24" s="138"/>
      <c r="L24" s="139"/>
      <c r="M24" s="140"/>
      <c r="N24" s="337"/>
      <c r="O24" s="109"/>
      <c r="P24" s="147"/>
      <c r="Q24" s="111"/>
      <c r="R24" s="139"/>
      <c r="S24" s="359"/>
      <c r="T24" s="181"/>
      <c r="U24" s="187"/>
      <c r="V24" s="143"/>
      <c r="W24" s="147"/>
      <c r="X24" s="290"/>
      <c r="Y24" s="115"/>
      <c r="Z24" s="116"/>
      <c r="AA24" s="116"/>
      <c r="AB24" s="116"/>
      <c r="AC24" s="116"/>
      <c r="AD24" s="117"/>
      <c r="AE24" s="296"/>
      <c r="AF24" s="124"/>
      <c r="AG24" s="125"/>
      <c r="AH24" s="125"/>
      <c r="AI24" s="125"/>
      <c r="AJ24" s="125"/>
      <c r="AK24" s="126"/>
      <c r="AL24" s="342"/>
      <c r="AM24" s="290"/>
      <c r="AN24" s="124"/>
      <c r="AO24" s="125"/>
      <c r="AP24" s="125"/>
      <c r="AQ24" s="125"/>
      <c r="AR24" s="125"/>
      <c r="AS24" s="125"/>
      <c r="AT24" s="131"/>
      <c r="AU24" s="319"/>
    </row>
    <row r="25" spans="1:47" x14ac:dyDescent="0.35">
      <c r="A25" s="290"/>
      <c r="B25" s="338" t="s">
        <v>228</v>
      </c>
      <c r="C25" s="103"/>
      <c r="D25" s="103"/>
      <c r="E25" s="116"/>
      <c r="F25" s="103"/>
      <c r="G25" s="116"/>
      <c r="H25" s="103"/>
      <c r="I25" s="104"/>
      <c r="J25" s="105"/>
      <c r="K25" s="138" t="str">
        <f>IFERROR(VLOOKUP(F25,UR_N2,3,FALSE),"")</f>
        <v/>
      </c>
      <c r="L25" s="139"/>
      <c r="M25" s="140"/>
      <c r="N25" s="337"/>
      <c r="O25" s="109"/>
      <c r="P25" s="147"/>
      <c r="Q25" s="111"/>
      <c r="R25" s="139"/>
      <c r="S25" s="113"/>
      <c r="T25" s="181"/>
      <c r="U25" s="187"/>
      <c r="V25" s="143"/>
      <c r="W25" s="147"/>
      <c r="X25" s="290"/>
      <c r="Y25" s="115"/>
      <c r="Z25" s="116"/>
      <c r="AA25" s="116"/>
      <c r="AB25" s="116"/>
      <c r="AC25" s="116"/>
      <c r="AD25" s="117"/>
      <c r="AE25" s="296"/>
      <c r="AF25" s="124" t="str">
        <f t="shared" ref="AF25:AK28" si="23">IF(Y25="","",AF$8)</f>
        <v/>
      </c>
      <c r="AG25" s="125" t="str">
        <f t="shared" si="23"/>
        <v/>
      </c>
      <c r="AH25" s="125" t="str">
        <f t="shared" si="23"/>
        <v/>
      </c>
      <c r="AI25" s="125" t="str">
        <f t="shared" si="23"/>
        <v/>
      </c>
      <c r="AJ25" s="125" t="str">
        <f t="shared" si="23"/>
        <v/>
      </c>
      <c r="AK25" s="126" t="str">
        <f t="shared" si="23"/>
        <v/>
      </c>
      <c r="AL25" s="342">
        <f>SUM(AF25:AK25)</f>
        <v>0</v>
      </c>
      <c r="AM25" s="290"/>
      <c r="AN25" s="124" t="str">
        <f t="shared" ref="AN25:AS28" si="24">IF(Y25="","",IFERROR(Y25*$W25,$W25/$AL25*AF25))</f>
        <v/>
      </c>
      <c r="AO25" s="125" t="str">
        <f t="shared" si="24"/>
        <v/>
      </c>
      <c r="AP25" s="125" t="str">
        <f t="shared" si="24"/>
        <v/>
      </c>
      <c r="AQ25" s="125" t="str">
        <f t="shared" si="24"/>
        <v/>
      </c>
      <c r="AR25" s="125" t="str">
        <f t="shared" si="24"/>
        <v/>
      </c>
      <c r="AS25" s="125" t="str">
        <f t="shared" si="24"/>
        <v/>
      </c>
      <c r="AT25" s="131">
        <f>SUM(AN25:AS25)</f>
        <v>0</v>
      </c>
      <c r="AU25" s="319"/>
    </row>
    <row r="26" spans="1:47" x14ac:dyDescent="0.35">
      <c r="A26" s="290"/>
      <c r="B26" s="102" t="s">
        <v>3551</v>
      </c>
      <c r="C26" s="103" t="s">
        <v>938</v>
      </c>
      <c r="D26" s="103" t="s">
        <v>3552</v>
      </c>
      <c r="E26" s="116">
        <v>250</v>
      </c>
      <c r="F26" s="103"/>
      <c r="G26" s="116" t="s">
        <v>2357</v>
      </c>
      <c r="H26" s="116">
        <v>2027</v>
      </c>
      <c r="I26" s="104"/>
      <c r="J26" s="105">
        <v>12</v>
      </c>
      <c r="K26" s="138" t="str">
        <f>IFERROR(VLOOKUP(F26,UR_N2,3,FALSE),"")</f>
        <v/>
      </c>
      <c r="L26" s="139">
        <v>0</v>
      </c>
      <c r="M26" s="140">
        <f>IFERROR(VLOOKUP(G26,UR_N2,3,FALSE),"")</f>
        <v>466.18586255696204</v>
      </c>
      <c r="N26" s="337">
        <f>M26*J26</f>
        <v>5594.2303506835442</v>
      </c>
      <c r="O26" s="109">
        <v>1</v>
      </c>
      <c r="P26" s="147">
        <f t="shared" ref="P26" si="25">N26*O26</f>
        <v>5594.2303506835442</v>
      </c>
      <c r="Q26" s="111">
        <v>0.13</v>
      </c>
      <c r="R26" s="139">
        <f t="shared" ref="R26" si="26">P26*(1+Q26)</f>
        <v>6321.4802962724043</v>
      </c>
      <c r="S26" s="359">
        <v>0.11799999999999999</v>
      </c>
      <c r="T26" s="181"/>
      <c r="U26" s="187">
        <f t="shared" ref="U26" si="27">(R26*(1+S26)*(1-T26))+L26</f>
        <v>7067.414971232547</v>
      </c>
      <c r="V26" s="143">
        <f t="shared" ref="V26" si="28">((R26*(1+S26)*(1-T26))*((1+WEI_2)^(H26-BASE_YEAR)))+(L26*((1+LEI_2)^(H26-BASE_YEAR)))</f>
        <v>7678.9804687177857</v>
      </c>
      <c r="W26" s="147">
        <f t="shared" ref="W26" si="29">V26*((1/(1+WACC_2))^(H26-BASE_YEAR))</f>
        <v>6454.1574223010884</v>
      </c>
      <c r="X26" s="290"/>
      <c r="Y26" s="115"/>
      <c r="Z26" s="116" t="s">
        <v>115</v>
      </c>
      <c r="AA26" s="116"/>
      <c r="AB26" s="116"/>
      <c r="AC26" s="116"/>
      <c r="AD26" s="117"/>
      <c r="AE26" s="296"/>
      <c r="AF26" s="124" t="str">
        <f t="shared" si="23"/>
        <v/>
      </c>
      <c r="AG26" s="125">
        <f t="shared" ca="1" si="23"/>
        <v>16150.853740115352</v>
      </c>
      <c r="AH26" s="125" t="str">
        <f t="shared" si="23"/>
        <v/>
      </c>
      <c r="AI26" s="125" t="str">
        <f t="shared" si="23"/>
        <v/>
      </c>
      <c r="AJ26" s="125" t="str">
        <f t="shared" si="23"/>
        <v/>
      </c>
      <c r="AK26" s="126" t="str">
        <f t="shared" si="23"/>
        <v/>
      </c>
      <c r="AL26" s="342">
        <f ca="1">SUM(AF26:AK26)</f>
        <v>16150.853740115352</v>
      </c>
      <c r="AM26" s="290"/>
      <c r="AN26" s="124" t="str">
        <f t="shared" si="24"/>
        <v/>
      </c>
      <c r="AO26" s="125">
        <f t="shared" ca="1" si="24"/>
        <v>6454.1574223010884</v>
      </c>
      <c r="AP26" s="125" t="str">
        <f t="shared" si="24"/>
        <v/>
      </c>
      <c r="AQ26" s="125" t="str">
        <f t="shared" si="24"/>
        <v/>
      </c>
      <c r="AR26" s="125" t="str">
        <f t="shared" si="24"/>
        <v/>
      </c>
      <c r="AS26" s="125" t="str">
        <f t="shared" si="24"/>
        <v/>
      </c>
      <c r="AT26" s="131">
        <f ca="1">SUM(AN26:AS26)</f>
        <v>6454.1574223010884</v>
      </c>
      <c r="AU26" s="319"/>
    </row>
    <row r="27" spans="1:47" x14ac:dyDescent="0.35">
      <c r="A27" s="290"/>
      <c r="B27" s="394"/>
      <c r="C27" s="395"/>
      <c r="D27" s="395"/>
      <c r="E27" s="397"/>
      <c r="F27" s="395"/>
      <c r="G27" s="395"/>
      <c r="H27" s="395"/>
      <c r="I27" s="623"/>
      <c r="J27" s="655"/>
      <c r="K27" s="396"/>
      <c r="L27" s="629"/>
      <c r="M27" s="656"/>
      <c r="N27" s="657"/>
      <c r="O27" s="627"/>
      <c r="P27" s="631"/>
      <c r="Q27" s="658"/>
      <c r="R27" s="629"/>
      <c r="S27" s="628"/>
      <c r="T27" s="659"/>
      <c r="U27" s="188"/>
      <c r="V27" s="189"/>
      <c r="W27" s="147"/>
      <c r="X27" s="290"/>
      <c r="Y27" s="625"/>
      <c r="Z27" s="397"/>
      <c r="AA27" s="397"/>
      <c r="AB27" s="397"/>
      <c r="AC27" s="397"/>
      <c r="AD27" s="398"/>
      <c r="AE27" s="296"/>
      <c r="AF27" s="132"/>
      <c r="AG27" s="133"/>
      <c r="AH27" s="133"/>
      <c r="AI27" s="133"/>
      <c r="AJ27" s="133"/>
      <c r="AK27" s="632"/>
      <c r="AL27" s="633"/>
      <c r="AM27" s="290"/>
      <c r="AN27" s="132"/>
      <c r="AO27" s="133"/>
      <c r="AP27" s="133"/>
      <c r="AQ27" s="133"/>
      <c r="AR27" s="133"/>
      <c r="AS27" s="133"/>
      <c r="AT27" s="134"/>
      <c r="AU27" s="319"/>
    </row>
    <row r="28" spans="1:47" ht="15" thickBot="1" x14ac:dyDescent="0.4">
      <c r="A28" s="290"/>
      <c r="B28" s="106"/>
      <c r="C28" s="107"/>
      <c r="D28" s="107"/>
      <c r="E28" s="107"/>
      <c r="F28" s="107"/>
      <c r="G28" s="107"/>
      <c r="H28" s="107"/>
      <c r="I28" s="107"/>
      <c r="J28" s="108"/>
      <c r="K28" s="184" t="str">
        <f>IFERROR(VLOOKUP(F28,UR_N2,3,FALSE),"")</f>
        <v/>
      </c>
      <c r="L28" s="145"/>
      <c r="M28" s="185"/>
      <c r="N28" s="390"/>
      <c r="O28" s="110"/>
      <c r="P28" s="148"/>
      <c r="Q28" s="112"/>
      <c r="R28" s="145"/>
      <c r="S28" s="182"/>
      <c r="T28" s="183"/>
      <c r="U28" s="188"/>
      <c r="V28" s="189"/>
      <c r="W28" s="147"/>
      <c r="X28" s="290"/>
      <c r="Y28" s="118"/>
      <c r="Z28" s="119"/>
      <c r="AA28" s="119"/>
      <c r="AB28" s="119"/>
      <c r="AC28" s="119"/>
      <c r="AD28" s="120"/>
      <c r="AE28" s="296"/>
      <c r="AF28" s="127" t="str">
        <f t="shared" si="23"/>
        <v/>
      </c>
      <c r="AG28" s="128" t="str">
        <f t="shared" si="23"/>
        <v/>
      </c>
      <c r="AH28" s="128" t="str">
        <f t="shared" si="23"/>
        <v/>
      </c>
      <c r="AI28" s="128" t="str">
        <f t="shared" si="23"/>
        <v/>
      </c>
      <c r="AJ28" s="128" t="str">
        <f t="shared" si="23"/>
        <v/>
      </c>
      <c r="AK28" s="129" t="str">
        <f t="shared" si="23"/>
        <v/>
      </c>
      <c r="AL28" s="343">
        <f>SUM(AF28:AK28)</f>
        <v>0</v>
      </c>
      <c r="AM28" s="290"/>
      <c r="AN28" s="132" t="str">
        <f t="shared" si="24"/>
        <v/>
      </c>
      <c r="AO28" s="133" t="str">
        <f t="shared" si="24"/>
        <v/>
      </c>
      <c r="AP28" s="133" t="str">
        <f t="shared" si="24"/>
        <v/>
      </c>
      <c r="AQ28" s="133" t="str">
        <f t="shared" si="24"/>
        <v/>
      </c>
      <c r="AR28" s="133" t="str">
        <f t="shared" si="24"/>
        <v/>
      </c>
      <c r="AS28" s="133" t="str">
        <f t="shared" si="24"/>
        <v/>
      </c>
      <c r="AT28" s="134">
        <f>SUM(AN28:AS28)</f>
        <v>0</v>
      </c>
      <c r="AU28" s="319"/>
    </row>
    <row r="29" spans="1:47" ht="15" thickBot="1" x14ac:dyDescent="0.4">
      <c r="A29" s="290"/>
      <c r="B29" s="290"/>
      <c r="C29" s="290"/>
      <c r="D29" s="290"/>
      <c r="E29" s="290"/>
      <c r="F29" s="290"/>
      <c r="G29" s="290"/>
      <c r="H29" s="290"/>
      <c r="I29" s="290"/>
      <c r="J29" s="290"/>
      <c r="K29" s="290"/>
      <c r="L29" s="186">
        <f>SUBTOTAL(9,L9:L28)</f>
        <v>0</v>
      </c>
      <c r="M29" s="290"/>
      <c r="N29" s="186">
        <f>SUBTOTAL(9,N9:N28)</f>
        <v>6017981.2303506834</v>
      </c>
      <c r="O29" s="290"/>
      <c r="P29" s="186">
        <f>SUBTOTAL(9,P9:P28)</f>
        <v>6017981.2303506834</v>
      </c>
      <c r="Q29" s="290"/>
      <c r="R29" s="146">
        <f>SUBTOTAL(9,R9:R28)</f>
        <v>6800318.7902962724</v>
      </c>
      <c r="S29" s="290"/>
      <c r="T29" s="290"/>
      <c r="U29" s="190">
        <f>SUBTOTAL(9,U9:U28)</f>
        <v>7602756.4075512318</v>
      </c>
      <c r="V29" s="191">
        <f>SUBTOTAL(9,V9:V28)</f>
        <v>8256669.9220249616</v>
      </c>
      <c r="W29" s="192">
        <f>SUBTOTAL(9,W9:W28)</f>
        <v>6951726.4265215443</v>
      </c>
      <c r="X29" s="290"/>
      <c r="Y29" s="290"/>
      <c r="Z29" s="290"/>
      <c r="AA29" s="290"/>
      <c r="AB29" s="290"/>
      <c r="AC29" s="290"/>
      <c r="AD29" s="290"/>
      <c r="AE29" s="290"/>
      <c r="AF29" s="290"/>
      <c r="AG29" s="290"/>
      <c r="AH29" s="290"/>
      <c r="AI29" s="290"/>
      <c r="AJ29" s="290"/>
      <c r="AK29" s="290"/>
      <c r="AL29" s="290"/>
      <c r="AM29" s="290"/>
      <c r="AN29" s="135">
        <f t="shared" ref="AN29:AT29" ca="1" si="30">SUBTOTAL(9,AN9:AN28)</f>
        <v>445751.52393493202</v>
      </c>
      <c r="AO29" s="136">
        <f t="shared" ca="1" si="30"/>
        <v>1685451.9373544967</v>
      </c>
      <c r="AP29" s="136">
        <f t="shared" ca="1" si="30"/>
        <v>951326.38471827155</v>
      </c>
      <c r="AQ29" s="136">
        <f t="shared" ca="1" si="30"/>
        <v>1189157.9808978394</v>
      </c>
      <c r="AR29" s="136">
        <f t="shared" ca="1" si="30"/>
        <v>916413.32091341703</v>
      </c>
      <c r="AS29" s="136">
        <f t="shared" ca="1" si="30"/>
        <v>1648253.600782451</v>
      </c>
      <c r="AT29" s="137">
        <f t="shared" ca="1" si="30"/>
        <v>6836354.7486014077</v>
      </c>
      <c r="AU29" s="319"/>
    </row>
    <row r="30" spans="1:47" x14ac:dyDescent="0.35">
      <c r="A30" s="290"/>
      <c r="B30" s="290"/>
      <c r="C30" s="290"/>
      <c r="D30" s="290"/>
      <c r="E30" s="290"/>
      <c r="F30" s="290"/>
      <c r="G30" s="290"/>
      <c r="H30" s="290"/>
      <c r="I30" s="290"/>
      <c r="J30" s="290"/>
      <c r="K30" s="290"/>
      <c r="L30" s="290"/>
      <c r="M30" s="290"/>
      <c r="N30" s="290"/>
      <c r="O30" s="290"/>
      <c r="P30" s="290"/>
      <c r="Q30" s="290"/>
      <c r="R30" s="290"/>
      <c r="S30" s="290"/>
      <c r="T30" s="290"/>
      <c r="U30" s="290"/>
      <c r="V30" s="290"/>
      <c r="W30" s="290"/>
      <c r="X30" s="290"/>
      <c r="Y30" s="290"/>
      <c r="Z30" s="290"/>
      <c r="AA30" s="290"/>
      <c r="AB30" s="290"/>
      <c r="AC30" s="290"/>
      <c r="AD30" s="290"/>
      <c r="AE30" s="290"/>
      <c r="AF30" s="290"/>
      <c r="AG30" s="290"/>
      <c r="AH30" s="290"/>
      <c r="AI30" s="290"/>
      <c r="AJ30" s="290"/>
      <c r="AK30" s="290"/>
      <c r="AL30" s="290"/>
      <c r="AM30" s="290"/>
      <c r="AN30" s="290"/>
      <c r="AO30" s="290"/>
      <c r="AP30" s="290"/>
      <c r="AQ30" s="290"/>
      <c r="AR30" s="290"/>
      <c r="AS30" s="290"/>
      <c r="AT30" s="319">
        <f ca="1">SUM(AN29:AS29)</f>
        <v>6836354.7486014077</v>
      </c>
      <c r="AU30" s="319"/>
    </row>
    <row r="31" spans="1:47" x14ac:dyDescent="0.35">
      <c r="A31" s="290"/>
      <c r="B31" s="572" t="s">
        <v>3212</v>
      </c>
      <c r="C31" s="290"/>
      <c r="D31" s="290"/>
      <c r="E31" s="290"/>
      <c r="F31" s="290"/>
      <c r="G31" s="290"/>
      <c r="H31" s="290"/>
      <c r="I31" s="290"/>
      <c r="J31" s="290"/>
      <c r="K31" s="290"/>
      <c r="L31" s="290"/>
      <c r="M31" s="290"/>
      <c r="N31" s="320"/>
      <c r="O31" s="290"/>
      <c r="P31" s="290"/>
      <c r="Q31" s="290"/>
      <c r="R31" s="290"/>
      <c r="S31" s="290"/>
      <c r="T31" s="290"/>
      <c r="U31" s="290"/>
      <c r="V31" s="290"/>
      <c r="W31" s="290"/>
      <c r="X31" s="290"/>
      <c r="Y31" s="290"/>
      <c r="Z31" s="290"/>
      <c r="AA31" s="290"/>
      <c r="AB31" s="290"/>
      <c r="AC31" s="290"/>
      <c r="AD31" s="290"/>
      <c r="AE31" s="290"/>
      <c r="AF31" s="290"/>
      <c r="AG31" s="290"/>
      <c r="AH31" s="290"/>
      <c r="AI31" s="290"/>
      <c r="AJ31" s="290"/>
      <c r="AK31" s="290"/>
      <c r="AL31" s="290"/>
      <c r="AM31" s="290"/>
      <c r="AN31" s="290"/>
      <c r="AO31" s="290"/>
      <c r="AP31" s="290"/>
      <c r="AQ31" s="290"/>
      <c r="AR31" s="290"/>
      <c r="AS31" s="290"/>
      <c r="AT31" s="319">
        <f>SUM(W29)</f>
        <v>6951726.4265215443</v>
      </c>
      <c r="AU31" s="319"/>
    </row>
    <row r="32" spans="1:47" x14ac:dyDescent="0.35">
      <c r="A32" s="290"/>
      <c r="B32" s="603" t="s">
        <v>11</v>
      </c>
      <c r="C32" s="603" t="s">
        <v>81</v>
      </c>
      <c r="D32" s="603" t="s">
        <v>227</v>
      </c>
      <c r="E32" s="734" t="s">
        <v>3332</v>
      </c>
      <c r="F32" s="735"/>
      <c r="G32" s="734" t="s">
        <v>3290</v>
      </c>
      <c r="H32" s="735"/>
      <c r="I32" s="290"/>
      <c r="J32" s="290"/>
      <c r="K32" s="572"/>
      <c r="L32" s="290"/>
      <c r="M32" s="290"/>
      <c r="N32" s="290"/>
      <c r="O32" s="290"/>
      <c r="P32" s="290"/>
      <c r="Q32" s="290"/>
      <c r="R32" s="290"/>
      <c r="S32" s="290"/>
      <c r="T32" s="290"/>
      <c r="U32" s="290"/>
      <c r="V32" s="290"/>
      <c r="W32" s="290"/>
      <c r="X32" s="290"/>
      <c r="Y32" s="290"/>
      <c r="Z32" s="290"/>
      <c r="AA32" s="290"/>
      <c r="AB32" s="290"/>
      <c r="AC32" s="290"/>
      <c r="AD32" s="290"/>
      <c r="AE32" s="290"/>
      <c r="AF32" s="290"/>
      <c r="AG32" s="290"/>
      <c r="AH32" s="290"/>
      <c r="AI32" s="290"/>
      <c r="AJ32" s="290"/>
      <c r="AK32" s="290"/>
      <c r="AL32" s="290"/>
      <c r="AM32" s="290"/>
      <c r="AN32" s="290"/>
      <c r="AO32" s="290"/>
      <c r="AP32" s="290"/>
      <c r="AQ32" s="290"/>
      <c r="AR32" s="290"/>
      <c r="AS32" s="290"/>
      <c r="AT32" s="319">
        <f ca="1">'Summary Cost Schedule'!$G$28</f>
        <v>6836354.7486014077</v>
      </c>
      <c r="AU32" s="319"/>
    </row>
    <row r="33" spans="1:47" ht="14.5" customHeight="1" x14ac:dyDescent="0.35">
      <c r="A33" s="290"/>
      <c r="B33" s="485" t="s">
        <v>875</v>
      </c>
      <c r="C33" s="485" t="s">
        <v>876</v>
      </c>
      <c r="D33" s="485" t="s">
        <v>2437</v>
      </c>
      <c r="E33" s="743" t="s">
        <v>3338</v>
      </c>
      <c r="F33" s="744"/>
      <c r="G33" s="743" t="s">
        <v>3331</v>
      </c>
      <c r="H33" s="744"/>
      <c r="I33" s="290"/>
      <c r="J33" s="290"/>
      <c r="K33" s="483"/>
      <c r="L33" s="290"/>
      <c r="M33" s="290"/>
      <c r="N33" s="320"/>
      <c r="O33" s="290"/>
      <c r="P33" s="290"/>
      <c r="Q33" s="290"/>
      <c r="R33" s="290"/>
      <c r="S33" s="290"/>
      <c r="T33" s="290"/>
      <c r="U33" s="290"/>
      <c r="V33" s="290"/>
      <c r="W33" s="290"/>
      <c r="X33" s="290"/>
      <c r="Y33" s="290"/>
      <c r="Z33" s="290"/>
      <c r="AA33" s="290"/>
      <c r="AB33" s="290"/>
      <c r="AC33" s="290"/>
      <c r="AD33" s="290"/>
      <c r="AE33" s="290"/>
      <c r="AF33" s="290"/>
      <c r="AG33" s="290"/>
      <c r="AH33" s="290"/>
      <c r="AI33" s="290"/>
      <c r="AJ33" s="290"/>
      <c r="AK33" s="290"/>
      <c r="AL33" s="290"/>
      <c r="AM33" s="290"/>
      <c r="AN33" s="290"/>
      <c r="AO33" s="290"/>
      <c r="AP33" s="290"/>
      <c r="AQ33" s="290"/>
      <c r="AR33" s="290"/>
      <c r="AS33" s="290"/>
      <c r="AT33" s="319"/>
      <c r="AU33" s="319"/>
    </row>
    <row r="34" spans="1:47" ht="14.5" customHeight="1" x14ac:dyDescent="0.35">
      <c r="A34" s="290"/>
      <c r="B34" s="485" t="s">
        <v>3468</v>
      </c>
      <c r="C34" s="485" t="s">
        <v>876</v>
      </c>
      <c r="D34" s="485" t="s">
        <v>3469</v>
      </c>
      <c r="E34" s="743" t="s">
        <v>3470</v>
      </c>
      <c r="F34" s="744"/>
      <c r="G34" s="743" t="s">
        <v>3331</v>
      </c>
      <c r="H34" s="744"/>
      <c r="I34" s="290"/>
      <c r="J34" s="290"/>
      <c r="K34" s="483"/>
      <c r="L34" s="290"/>
      <c r="M34" s="290"/>
      <c r="N34" s="320"/>
      <c r="O34" s="290"/>
      <c r="P34" s="290"/>
      <c r="Q34" s="290"/>
      <c r="R34" s="290"/>
      <c r="S34" s="290"/>
      <c r="T34" s="290"/>
      <c r="U34" s="290"/>
      <c r="V34" s="290"/>
      <c r="W34" s="290"/>
      <c r="X34" s="290"/>
      <c r="Y34" s="290"/>
      <c r="Z34" s="290"/>
      <c r="AA34" s="290"/>
      <c r="AB34" s="290"/>
      <c r="AC34" s="290"/>
      <c r="AD34" s="290"/>
      <c r="AE34" s="290"/>
      <c r="AF34" s="290"/>
      <c r="AG34" s="290"/>
      <c r="AH34" s="290"/>
      <c r="AI34" s="290"/>
      <c r="AJ34" s="290"/>
      <c r="AK34" s="290"/>
      <c r="AL34" s="290"/>
      <c r="AM34" s="290"/>
      <c r="AN34" s="290"/>
      <c r="AO34" s="290"/>
      <c r="AP34" s="290"/>
      <c r="AQ34" s="290"/>
      <c r="AR34" s="290"/>
      <c r="AS34" s="290"/>
      <c r="AT34" s="319"/>
      <c r="AU34" s="319"/>
    </row>
    <row r="35" spans="1:47" x14ac:dyDescent="0.35">
      <c r="A35" s="290"/>
      <c r="B35" s="485" t="s">
        <v>2292</v>
      </c>
      <c r="C35" s="485" t="s">
        <v>876</v>
      </c>
      <c r="D35" s="485" t="s">
        <v>2438</v>
      </c>
      <c r="E35" s="743" t="s">
        <v>3337</v>
      </c>
      <c r="F35" s="744"/>
      <c r="G35" s="743" t="s">
        <v>3331</v>
      </c>
      <c r="H35" s="744"/>
      <c r="I35" s="290"/>
      <c r="J35" s="290"/>
      <c r="K35" s="483"/>
      <c r="L35" s="290"/>
      <c r="M35" s="290"/>
      <c r="N35" s="320"/>
      <c r="O35" s="290"/>
      <c r="P35" s="290"/>
      <c r="Q35" s="290"/>
      <c r="R35" s="290"/>
      <c r="S35" s="290"/>
      <c r="T35" s="290"/>
      <c r="U35" s="290"/>
      <c r="V35" s="290"/>
      <c r="W35" s="290"/>
      <c r="X35" s="290"/>
      <c r="Y35" s="290"/>
      <c r="Z35" s="290"/>
      <c r="AA35" s="290"/>
      <c r="AB35" s="290"/>
      <c r="AC35" s="290"/>
      <c r="AD35" s="290"/>
      <c r="AE35" s="290"/>
      <c r="AF35" s="290"/>
      <c r="AG35" s="290"/>
      <c r="AH35" s="290"/>
      <c r="AI35" s="290"/>
      <c r="AJ35" s="290"/>
      <c r="AK35" s="290"/>
      <c r="AL35" s="290"/>
      <c r="AM35" s="290"/>
      <c r="AN35" s="290"/>
      <c r="AO35" s="290"/>
      <c r="AP35" s="290"/>
      <c r="AQ35" s="290"/>
      <c r="AR35" s="290"/>
      <c r="AS35" s="290"/>
      <c r="AT35" s="319"/>
      <c r="AU35" s="319"/>
    </row>
    <row r="36" spans="1:47" x14ac:dyDescent="0.35">
      <c r="A36" s="290"/>
      <c r="B36" s="485" t="s">
        <v>1555</v>
      </c>
      <c r="C36" s="485" t="s">
        <v>951</v>
      </c>
      <c r="D36" s="485" t="s">
        <v>3281</v>
      </c>
      <c r="E36" s="743" t="s">
        <v>3337</v>
      </c>
      <c r="F36" s="744"/>
      <c r="G36" s="743" t="s">
        <v>3331</v>
      </c>
      <c r="H36" s="744"/>
      <c r="I36" s="290"/>
      <c r="J36" s="290"/>
      <c r="K36" s="483"/>
      <c r="L36" s="290"/>
      <c r="M36" s="290"/>
      <c r="N36" s="320"/>
      <c r="O36" s="290"/>
      <c r="P36" s="290"/>
      <c r="Q36" s="290"/>
      <c r="R36" s="290"/>
      <c r="S36" s="290"/>
      <c r="T36" s="290"/>
      <c r="U36" s="290"/>
      <c r="V36" s="290"/>
      <c r="W36" s="290"/>
      <c r="X36" s="290"/>
      <c r="Y36" s="290"/>
      <c r="Z36" s="290"/>
      <c r="AA36" s="290"/>
      <c r="AB36" s="290"/>
      <c r="AC36" s="290"/>
      <c r="AD36" s="290"/>
      <c r="AE36" s="290"/>
      <c r="AF36" s="290"/>
      <c r="AG36" s="290"/>
      <c r="AH36" s="290"/>
      <c r="AI36" s="290"/>
      <c r="AJ36" s="290"/>
      <c r="AK36" s="290"/>
      <c r="AL36" s="290"/>
      <c r="AM36" s="290"/>
      <c r="AN36" s="290"/>
      <c r="AO36" s="290"/>
      <c r="AP36" s="290"/>
      <c r="AQ36" s="290"/>
      <c r="AR36" s="290"/>
      <c r="AS36" s="290"/>
      <c r="AT36" s="319"/>
      <c r="AU36" s="319"/>
    </row>
    <row r="37" spans="1:47" x14ac:dyDescent="0.35">
      <c r="A37" s="290"/>
      <c r="B37" s="485" t="s">
        <v>1556</v>
      </c>
      <c r="C37" s="485" t="s">
        <v>951</v>
      </c>
      <c r="D37" s="485" t="s">
        <v>3281</v>
      </c>
      <c r="E37" s="743" t="s">
        <v>3337</v>
      </c>
      <c r="F37" s="744"/>
      <c r="G37" s="743" t="s">
        <v>3331</v>
      </c>
      <c r="H37" s="744"/>
      <c r="I37" s="290"/>
      <c r="J37" s="290"/>
      <c r="K37" s="483"/>
      <c r="L37" s="290"/>
      <c r="M37" s="290"/>
      <c r="N37" s="320"/>
      <c r="O37" s="290"/>
      <c r="P37" s="290"/>
      <c r="Q37" s="290"/>
      <c r="R37" s="290"/>
      <c r="S37" s="290"/>
      <c r="T37" s="290"/>
      <c r="U37" s="290"/>
      <c r="V37" s="290"/>
      <c r="W37" s="290"/>
      <c r="X37" s="290"/>
      <c r="Y37" s="290"/>
      <c r="Z37" s="290"/>
      <c r="AA37" s="290"/>
      <c r="AB37" s="290"/>
      <c r="AC37" s="290"/>
      <c r="AD37" s="290"/>
      <c r="AE37" s="290"/>
      <c r="AF37" s="290"/>
      <c r="AG37" s="290"/>
      <c r="AH37" s="290"/>
      <c r="AI37" s="290"/>
      <c r="AJ37" s="290"/>
      <c r="AK37" s="290"/>
      <c r="AL37" s="290"/>
      <c r="AM37" s="290"/>
      <c r="AN37" s="290"/>
      <c r="AO37" s="290"/>
      <c r="AP37" s="290"/>
      <c r="AQ37" s="290"/>
      <c r="AR37" s="290"/>
      <c r="AS37" s="290"/>
      <c r="AT37" s="319"/>
      <c r="AU37" s="319"/>
    </row>
    <row r="38" spans="1:47" x14ac:dyDescent="0.35">
      <c r="A38" s="290"/>
      <c r="B38" s="485" t="s">
        <v>1557</v>
      </c>
      <c r="C38" s="485" t="s">
        <v>951</v>
      </c>
      <c r="D38" s="485" t="s">
        <v>3282</v>
      </c>
      <c r="E38" s="743" t="s">
        <v>3337</v>
      </c>
      <c r="F38" s="744"/>
      <c r="G38" s="743" t="s">
        <v>3331</v>
      </c>
      <c r="H38" s="744"/>
      <c r="I38" s="290"/>
      <c r="J38" s="290"/>
      <c r="K38" s="483"/>
      <c r="L38" s="290"/>
      <c r="M38" s="290"/>
      <c r="N38" s="320"/>
      <c r="O38" s="290"/>
      <c r="P38" s="290"/>
      <c r="Q38" s="290"/>
      <c r="R38" s="290"/>
      <c r="S38" s="290"/>
      <c r="T38" s="290"/>
      <c r="U38" s="290"/>
      <c r="V38" s="290"/>
      <c r="W38" s="290"/>
      <c r="X38" s="290"/>
      <c r="Y38" s="290"/>
      <c r="Z38" s="290"/>
      <c r="AA38" s="290"/>
      <c r="AB38" s="290"/>
      <c r="AC38" s="290"/>
      <c r="AD38" s="290"/>
      <c r="AE38" s="290"/>
      <c r="AF38" s="290"/>
      <c r="AG38" s="290"/>
      <c r="AH38" s="290"/>
      <c r="AI38" s="290"/>
      <c r="AJ38" s="290"/>
      <c r="AK38" s="290"/>
      <c r="AL38" s="290"/>
      <c r="AM38" s="290"/>
      <c r="AN38" s="290"/>
      <c r="AO38" s="290"/>
      <c r="AP38" s="290"/>
      <c r="AQ38" s="290"/>
      <c r="AR38" s="290"/>
      <c r="AS38" s="290"/>
      <c r="AT38" s="319"/>
      <c r="AU38" s="319"/>
    </row>
    <row r="39" spans="1:47" x14ac:dyDescent="0.35">
      <c r="A39" s="290"/>
      <c r="B39" s="485" t="s">
        <v>953</v>
      </c>
      <c r="C39" s="485" t="s">
        <v>901</v>
      </c>
      <c r="D39" s="485" t="s">
        <v>3334</v>
      </c>
      <c r="E39" s="743" t="s">
        <v>3338</v>
      </c>
      <c r="F39" s="744"/>
      <c r="G39" s="743" t="s">
        <v>3331</v>
      </c>
      <c r="H39" s="744"/>
      <c r="I39" s="290"/>
      <c r="J39" s="290"/>
      <c r="K39" s="483"/>
      <c r="L39" s="290"/>
      <c r="M39" s="290"/>
      <c r="N39" s="320"/>
      <c r="O39" s="290"/>
      <c r="P39" s="290"/>
      <c r="Q39" s="290"/>
      <c r="R39" s="290"/>
      <c r="S39" s="290"/>
      <c r="T39" s="290"/>
      <c r="U39" s="290"/>
      <c r="V39" s="290"/>
      <c r="W39" s="290"/>
      <c r="X39" s="290"/>
      <c r="Y39" s="290"/>
      <c r="Z39" s="290"/>
      <c r="AA39" s="290"/>
      <c r="AB39" s="290"/>
      <c r="AC39" s="290"/>
      <c r="AD39" s="290"/>
      <c r="AE39" s="290"/>
      <c r="AF39" s="290"/>
      <c r="AG39" s="290"/>
      <c r="AH39" s="290"/>
      <c r="AI39" s="290"/>
      <c r="AJ39" s="290"/>
      <c r="AK39" s="290"/>
      <c r="AL39" s="290"/>
      <c r="AM39" s="290"/>
      <c r="AN39" s="290"/>
      <c r="AO39" s="290"/>
      <c r="AP39" s="290"/>
      <c r="AQ39" s="290"/>
      <c r="AR39" s="290"/>
      <c r="AS39" s="290"/>
      <c r="AT39" s="319"/>
      <c r="AU39" s="319"/>
    </row>
    <row r="40" spans="1:47" x14ac:dyDescent="0.35">
      <c r="A40" s="290"/>
      <c r="B40" s="485" t="s">
        <v>954</v>
      </c>
      <c r="C40" s="485" t="s">
        <v>901</v>
      </c>
      <c r="D40" s="485" t="s">
        <v>3335</v>
      </c>
      <c r="E40" s="743" t="s">
        <v>3338</v>
      </c>
      <c r="F40" s="744"/>
      <c r="G40" s="743" t="s">
        <v>3331</v>
      </c>
      <c r="H40" s="744"/>
      <c r="I40" s="290"/>
      <c r="J40" s="290"/>
      <c r="K40" s="483"/>
      <c r="L40" s="290"/>
      <c r="M40" s="290"/>
      <c r="N40" s="320"/>
      <c r="O40" s="290"/>
      <c r="P40" s="290"/>
      <c r="Q40" s="290"/>
      <c r="R40" s="290"/>
      <c r="S40" s="290"/>
      <c r="T40" s="290"/>
      <c r="U40" s="290"/>
      <c r="V40" s="290"/>
      <c r="W40" s="290"/>
      <c r="X40" s="290"/>
      <c r="Y40" s="290"/>
      <c r="Z40" s="290"/>
      <c r="AA40" s="290"/>
      <c r="AB40" s="290"/>
      <c r="AC40" s="290"/>
      <c r="AD40" s="290"/>
      <c r="AE40" s="290"/>
      <c r="AF40" s="290"/>
      <c r="AG40" s="290"/>
      <c r="AH40" s="290"/>
      <c r="AI40" s="290"/>
      <c r="AJ40" s="290"/>
      <c r="AK40" s="290"/>
      <c r="AL40" s="290"/>
      <c r="AM40" s="290"/>
      <c r="AN40" s="290"/>
      <c r="AO40" s="290"/>
      <c r="AP40" s="290"/>
      <c r="AQ40" s="290"/>
      <c r="AR40" s="290"/>
      <c r="AS40" s="290"/>
      <c r="AT40" s="319"/>
      <c r="AU40" s="319"/>
    </row>
    <row r="41" spans="1:47" x14ac:dyDescent="0.35">
      <c r="A41" s="290"/>
      <c r="B41" s="485" t="s">
        <v>952</v>
      </c>
      <c r="C41" s="485" t="s">
        <v>938</v>
      </c>
      <c r="D41" s="485" t="s">
        <v>3336</v>
      </c>
      <c r="E41" s="743" t="s">
        <v>3338</v>
      </c>
      <c r="F41" s="744"/>
      <c r="G41" s="743" t="s">
        <v>3331</v>
      </c>
      <c r="H41" s="744"/>
      <c r="I41" s="290"/>
      <c r="J41" s="290"/>
      <c r="K41" s="483"/>
      <c r="L41" s="290"/>
      <c r="M41" s="290"/>
      <c r="N41" s="320"/>
      <c r="O41" s="290"/>
      <c r="P41" s="290"/>
      <c r="Q41" s="290"/>
      <c r="R41" s="290"/>
      <c r="S41" s="290"/>
      <c r="T41" s="290"/>
      <c r="U41" s="290"/>
      <c r="V41" s="290"/>
      <c r="W41" s="290"/>
      <c r="X41" s="290"/>
      <c r="Y41" s="290"/>
      <c r="Z41" s="290"/>
      <c r="AA41" s="290"/>
      <c r="AB41" s="290"/>
      <c r="AC41" s="290"/>
      <c r="AD41" s="290"/>
      <c r="AE41" s="290"/>
      <c r="AF41" s="290"/>
      <c r="AG41" s="290"/>
      <c r="AH41" s="290"/>
      <c r="AI41" s="290"/>
      <c r="AJ41" s="290"/>
      <c r="AK41" s="290"/>
      <c r="AL41" s="290"/>
      <c r="AM41" s="290"/>
      <c r="AN41" s="290"/>
      <c r="AO41" s="290"/>
      <c r="AP41" s="290"/>
      <c r="AQ41" s="290"/>
      <c r="AR41" s="290"/>
      <c r="AS41" s="290"/>
      <c r="AT41" s="319"/>
      <c r="AU41" s="319"/>
    </row>
    <row r="42" spans="1:47" x14ac:dyDescent="0.35">
      <c r="A42" s="290"/>
      <c r="B42" s="290"/>
      <c r="C42" s="290"/>
      <c r="D42" s="290"/>
      <c r="E42" s="290"/>
      <c r="F42" s="290"/>
      <c r="G42" s="290"/>
      <c r="H42" s="290"/>
      <c r="I42" s="290"/>
      <c r="J42" s="290"/>
      <c r="K42" s="290"/>
      <c r="L42" s="290"/>
      <c r="M42" s="290"/>
      <c r="N42" s="320"/>
      <c r="O42" s="290"/>
      <c r="P42" s="290"/>
      <c r="Q42" s="290"/>
      <c r="R42" s="290"/>
      <c r="S42" s="290"/>
      <c r="T42" s="290"/>
      <c r="U42" s="290"/>
      <c r="V42" s="290"/>
      <c r="W42" s="290"/>
      <c r="X42" s="290"/>
      <c r="Y42" s="290"/>
      <c r="Z42" s="290"/>
      <c r="AA42" s="290"/>
      <c r="AB42" s="290"/>
      <c r="AC42" s="290"/>
      <c r="AD42" s="290"/>
      <c r="AE42" s="290"/>
      <c r="AF42" s="290"/>
      <c r="AG42" s="290"/>
      <c r="AH42" s="290"/>
      <c r="AI42" s="290"/>
      <c r="AJ42" s="290"/>
      <c r="AK42" s="290"/>
      <c r="AL42" s="290"/>
      <c r="AM42" s="290"/>
      <c r="AN42" s="290"/>
      <c r="AO42" s="290"/>
      <c r="AP42" s="290"/>
      <c r="AQ42" s="290"/>
      <c r="AR42" s="290"/>
      <c r="AS42" s="290"/>
      <c r="AT42" s="319"/>
      <c r="AU42" s="319"/>
    </row>
  </sheetData>
  <sortState xmlns:xlrd2="http://schemas.microsoft.com/office/spreadsheetml/2017/richdata2" ref="A33:A39">
    <sortCondition ref="A33:A39"/>
  </sortState>
  <mergeCells count="28">
    <mergeCell ref="AF6:AL6"/>
    <mergeCell ref="AN6:AT6"/>
    <mergeCell ref="B6:J6"/>
    <mergeCell ref="K6:L6"/>
    <mergeCell ref="M6:P6"/>
    <mergeCell ref="Q6:R6"/>
    <mergeCell ref="S6:W6"/>
    <mergeCell ref="Y6:AD6"/>
    <mergeCell ref="G32:H32"/>
    <mergeCell ref="G33:H33"/>
    <mergeCell ref="E32:F32"/>
    <mergeCell ref="E33:F33"/>
    <mergeCell ref="E35:F35"/>
    <mergeCell ref="E34:F34"/>
    <mergeCell ref="G34:H34"/>
    <mergeCell ref="E41:F41"/>
    <mergeCell ref="G35:H35"/>
    <mergeCell ref="G36:H36"/>
    <mergeCell ref="G37:H37"/>
    <mergeCell ref="G38:H38"/>
    <mergeCell ref="G39:H39"/>
    <mergeCell ref="G40:H40"/>
    <mergeCell ref="G41:H41"/>
    <mergeCell ref="E36:F36"/>
    <mergeCell ref="E37:F37"/>
    <mergeCell ref="E38:F38"/>
    <mergeCell ref="E39:F39"/>
    <mergeCell ref="E40:F40"/>
  </mergeCells>
  <hyperlinks>
    <hyperlink ref="E1" location="Navigation!A1" display="Return to Navigation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Narrow,Regular"&amp;8LGIP Schedule of Works Model - Created by Integran Pty Ltd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>
    <tabColor theme="4"/>
  </sheetPr>
  <dimension ref="A1:GJ184"/>
  <sheetViews>
    <sheetView zoomScale="70" zoomScaleNormal="70" workbookViewId="0"/>
  </sheetViews>
  <sheetFormatPr defaultColWidth="0" defaultRowHeight="14" zeroHeight="1" x14ac:dyDescent="0.3"/>
  <cols>
    <col min="1" max="1" width="3.7265625" style="1" customWidth="1"/>
    <col min="2" max="3" width="13" style="1" customWidth="1"/>
    <col min="4" max="4" width="14.26953125" style="1" bestFit="1" customWidth="1"/>
    <col min="5" max="6" width="32.54296875" style="1" customWidth="1"/>
    <col min="7" max="7" width="26.453125" style="1" customWidth="1"/>
    <col min="8" max="8" width="30.453125" style="1" customWidth="1"/>
    <col min="9" max="9" width="9.81640625" style="1" bestFit="1" customWidth="1"/>
    <col min="10" max="10" width="11.81640625" style="1" customWidth="1"/>
    <col min="11" max="11" width="12" style="1" bestFit="1" customWidth="1"/>
    <col min="12" max="12" width="13" style="1" bestFit="1" customWidth="1"/>
    <col min="13" max="13" width="14" style="1" customWidth="1"/>
    <col min="14" max="14" width="14.54296875" style="1" bestFit="1" customWidth="1"/>
    <col min="15" max="15" width="13.1796875" style="1" bestFit="1" customWidth="1"/>
    <col min="16" max="16" width="19.26953125" style="1" customWidth="1"/>
    <col min="17" max="17" width="12.54296875" style="1" customWidth="1"/>
    <col min="18" max="18" width="17.81640625" style="1" customWidth="1"/>
    <col min="19" max="19" width="13.453125" style="1" bestFit="1" customWidth="1"/>
    <col min="20" max="20" width="18.81640625" style="1" bestFit="1" customWidth="1"/>
    <col min="21" max="21" width="16.81640625" style="1" bestFit="1" customWidth="1"/>
    <col min="22" max="22" width="17.81640625" style="1" bestFit="1" customWidth="1"/>
    <col min="23" max="23" width="3.7265625" style="1" customWidth="1"/>
    <col min="24" max="31" width="5.81640625" style="1" bestFit="1" customWidth="1"/>
    <col min="32" max="32" width="2.81640625" style="1" bestFit="1" customWidth="1"/>
    <col min="33" max="33" width="13.81640625" style="1" bestFit="1" customWidth="1"/>
    <col min="34" max="34" width="14.26953125" style="1" bestFit="1" customWidth="1"/>
    <col min="35" max="35" width="12.81640625" style="1" bestFit="1" customWidth="1"/>
    <col min="36" max="36" width="13.453125" style="1" bestFit="1" customWidth="1"/>
    <col min="37" max="37" width="14.26953125" style="1" bestFit="1" customWidth="1"/>
    <col min="38" max="38" width="12.453125" style="1" bestFit="1" customWidth="1"/>
    <col min="39" max="39" width="10.54296875" style="1" bestFit="1" customWidth="1"/>
    <col min="40" max="41" width="15.26953125" style="1" bestFit="1" customWidth="1"/>
    <col min="42" max="42" width="2.54296875" style="1" bestFit="1" customWidth="1"/>
    <col min="43" max="43" width="15.81640625" style="1" bestFit="1" customWidth="1"/>
    <col min="44" max="44" width="16.453125" style="1" bestFit="1" customWidth="1"/>
    <col min="45" max="45" width="15.81640625" style="1" bestFit="1" customWidth="1"/>
    <col min="46" max="47" width="16.453125" style="1" bestFit="1" customWidth="1"/>
    <col min="48" max="48" width="15.453125" style="1" bestFit="1" customWidth="1"/>
    <col min="49" max="49" width="14.81640625" style="1" bestFit="1" customWidth="1"/>
    <col min="50" max="51" width="17.81640625" style="1" bestFit="1" customWidth="1"/>
    <col min="52" max="52" width="9.1796875" style="1" customWidth="1"/>
    <col min="53" max="110" width="9.1796875" style="1" hidden="1" customWidth="1"/>
    <col min="111" max="192" width="0" style="1" hidden="1" customWidth="1"/>
    <col min="193" max="16384" width="9.1796875" style="1" hidden="1"/>
  </cols>
  <sheetData>
    <row r="1" spans="1:52" ht="20" x14ac:dyDescent="0.4">
      <c r="A1" s="290"/>
      <c r="B1" s="291" t="str">
        <f>COUNCIL_NAME</f>
        <v>Isaac Regional Council</v>
      </c>
      <c r="C1" s="291"/>
      <c r="D1" s="290"/>
      <c r="E1" s="290"/>
      <c r="F1" s="290"/>
      <c r="G1" s="292" t="s">
        <v>197</v>
      </c>
      <c r="H1" s="292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  <c r="AH1" s="290"/>
      <c r="AI1" s="290"/>
      <c r="AJ1" s="290"/>
      <c r="AK1" s="290"/>
      <c r="AL1" s="290"/>
      <c r="AM1" s="290"/>
      <c r="AN1" s="290"/>
      <c r="AO1" s="290"/>
      <c r="AP1" s="290"/>
      <c r="AQ1" s="290"/>
      <c r="AR1" s="290"/>
      <c r="AS1" s="290"/>
      <c r="AT1" s="290"/>
      <c r="AU1" s="290"/>
      <c r="AV1" s="290"/>
      <c r="AW1" s="290"/>
      <c r="AX1" s="290"/>
      <c r="AY1" s="290"/>
      <c r="AZ1" s="290"/>
    </row>
    <row r="2" spans="1:52" ht="18" x14ac:dyDescent="0.4">
      <c r="A2" s="290"/>
      <c r="B2" s="293" t="str">
        <f>PROJECT_NAME</f>
        <v>Local Government Infrastructure Plan</v>
      </c>
      <c r="C2" s="293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290"/>
      <c r="AE2" s="290"/>
      <c r="AF2" s="290"/>
      <c r="AG2" s="290"/>
      <c r="AH2" s="290"/>
      <c r="AI2" s="290"/>
      <c r="AJ2" s="290"/>
      <c r="AK2" s="290"/>
      <c r="AL2" s="290"/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</row>
    <row r="3" spans="1:52" ht="15.5" x14ac:dyDescent="0.35">
      <c r="A3" s="290"/>
      <c r="B3" s="302" t="str">
        <f>"Existing "&amp;NETWORK_3&amp;" Network"</f>
        <v>Existing Transport Network</v>
      </c>
      <c r="C3" s="302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290"/>
      <c r="AA3" s="290"/>
      <c r="AB3" s="290"/>
      <c r="AC3" s="290"/>
      <c r="AD3" s="290"/>
      <c r="AE3" s="290"/>
      <c r="AF3" s="290"/>
      <c r="AG3" s="290"/>
      <c r="AH3" s="290"/>
      <c r="AI3" s="290"/>
      <c r="AJ3" s="290"/>
      <c r="AK3" s="290"/>
      <c r="AL3" s="290"/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</row>
    <row r="4" spans="1:52" x14ac:dyDescent="0.3">
      <c r="A4" s="290"/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290"/>
      <c r="AA4" s="290"/>
      <c r="AB4" s="290"/>
      <c r="AC4" s="290"/>
      <c r="AD4" s="290"/>
      <c r="AE4" s="290"/>
      <c r="AF4" s="290"/>
      <c r="AG4" s="290"/>
      <c r="AH4" s="290"/>
      <c r="AI4" s="290"/>
      <c r="AJ4" s="290"/>
      <c r="AK4" s="290"/>
      <c r="AL4" s="290"/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</row>
    <row r="5" spans="1:52" ht="14.5" thickBot="1" x14ac:dyDescent="0.35">
      <c r="A5" s="290"/>
      <c r="B5" s="290"/>
      <c r="C5" s="290"/>
      <c r="D5" s="290"/>
      <c r="E5" s="290"/>
      <c r="F5" s="290"/>
      <c r="G5" s="290"/>
      <c r="H5" s="290"/>
      <c r="I5" s="290"/>
      <c r="J5" s="290"/>
      <c r="K5" s="290"/>
      <c r="L5" s="290"/>
      <c r="M5" s="290"/>
      <c r="N5" s="290"/>
      <c r="O5" s="290"/>
      <c r="P5" s="290"/>
      <c r="Q5" s="290"/>
      <c r="R5" s="290"/>
      <c r="S5" s="317"/>
      <c r="T5" s="290"/>
      <c r="U5" s="290"/>
      <c r="V5" s="290"/>
      <c r="W5" s="290"/>
      <c r="X5" s="290"/>
      <c r="Y5" s="380"/>
      <c r="Z5" s="380"/>
      <c r="AA5" s="380"/>
      <c r="AB5" s="380"/>
      <c r="AC5" s="290"/>
      <c r="AD5" s="290"/>
      <c r="AE5" s="290"/>
      <c r="AF5" s="290"/>
      <c r="AG5" s="290"/>
      <c r="AH5" s="290"/>
      <c r="AI5" s="290"/>
      <c r="AJ5" s="290"/>
      <c r="AK5" s="290"/>
      <c r="AL5" s="290"/>
      <c r="AM5" s="290"/>
      <c r="AN5" s="290"/>
      <c r="AO5" s="290"/>
      <c r="AP5" s="290"/>
      <c r="AQ5" s="290"/>
      <c r="AR5" s="290"/>
      <c r="AS5" s="290"/>
      <c r="AT5" s="290"/>
      <c r="AU5" s="290"/>
      <c r="AV5" s="290"/>
      <c r="AW5" s="290"/>
      <c r="AX5" s="290"/>
      <c r="AY5" s="290"/>
      <c r="AZ5" s="290"/>
    </row>
    <row r="6" spans="1:52" s="4" customFormat="1" ht="35.25" customHeight="1" thickBot="1" x14ac:dyDescent="0.35">
      <c r="A6" s="290"/>
      <c r="B6" s="727" t="s">
        <v>12</v>
      </c>
      <c r="C6" s="728"/>
      <c r="D6" s="729"/>
      <c r="E6" s="729"/>
      <c r="F6" s="729"/>
      <c r="G6" s="729"/>
      <c r="H6" s="729"/>
      <c r="I6" s="729"/>
      <c r="J6" s="729"/>
      <c r="K6" s="729"/>
      <c r="L6" s="730"/>
      <c r="M6" s="725" t="s">
        <v>23</v>
      </c>
      <c r="N6" s="726"/>
      <c r="O6" s="731" t="s">
        <v>22</v>
      </c>
      <c r="P6" s="731"/>
      <c r="Q6" s="731"/>
      <c r="R6" s="731"/>
      <c r="S6" s="725" t="s">
        <v>21</v>
      </c>
      <c r="T6" s="726"/>
      <c r="U6" s="725" t="s">
        <v>14</v>
      </c>
      <c r="V6" s="726"/>
      <c r="W6" s="296"/>
      <c r="X6" s="740" t="s">
        <v>8</v>
      </c>
      <c r="Y6" s="741"/>
      <c r="Z6" s="741"/>
      <c r="AA6" s="741"/>
      <c r="AB6" s="741"/>
      <c r="AC6" s="741"/>
      <c r="AD6" s="741"/>
      <c r="AE6" s="742"/>
      <c r="AF6" s="296"/>
      <c r="AG6" s="723" t="s">
        <v>9</v>
      </c>
      <c r="AH6" s="724"/>
      <c r="AI6" s="724"/>
      <c r="AJ6" s="724"/>
      <c r="AK6" s="724"/>
      <c r="AL6" s="724"/>
      <c r="AM6" s="724"/>
      <c r="AN6" s="724"/>
      <c r="AO6" s="722"/>
      <c r="AP6" s="296"/>
      <c r="AQ6" s="723" t="s">
        <v>10</v>
      </c>
      <c r="AR6" s="724"/>
      <c r="AS6" s="724"/>
      <c r="AT6" s="724"/>
      <c r="AU6" s="724"/>
      <c r="AV6" s="724"/>
      <c r="AW6" s="724"/>
      <c r="AX6" s="724"/>
      <c r="AY6" s="722"/>
      <c r="AZ6" s="290"/>
    </row>
    <row r="7" spans="1:52" s="2" customFormat="1" ht="97.5" customHeight="1" thickBot="1" x14ac:dyDescent="0.35">
      <c r="A7" s="290"/>
      <c r="B7" s="368" t="s">
        <v>11</v>
      </c>
      <c r="C7" s="443" t="s">
        <v>2482</v>
      </c>
      <c r="D7" s="149" t="s">
        <v>81</v>
      </c>
      <c r="E7" s="149" t="s">
        <v>1420</v>
      </c>
      <c r="F7" s="149" t="s">
        <v>3209</v>
      </c>
      <c r="G7" s="149" t="s">
        <v>3210</v>
      </c>
      <c r="H7" s="149" t="s">
        <v>3213</v>
      </c>
      <c r="I7" s="149"/>
      <c r="J7" s="149" t="s">
        <v>196</v>
      </c>
      <c r="K7" s="149" t="s">
        <v>1534</v>
      </c>
      <c r="L7" s="369" t="s">
        <v>1535</v>
      </c>
      <c r="M7" s="150" t="s">
        <v>80</v>
      </c>
      <c r="N7" s="151" t="s">
        <v>79</v>
      </c>
      <c r="O7" s="152" t="s">
        <v>78</v>
      </c>
      <c r="P7" s="153" t="s">
        <v>74</v>
      </c>
      <c r="Q7" s="153" t="s">
        <v>75</v>
      </c>
      <c r="R7" s="154" t="s">
        <v>76</v>
      </c>
      <c r="S7" s="150" t="s">
        <v>1538</v>
      </c>
      <c r="T7" s="151" t="s">
        <v>77</v>
      </c>
      <c r="U7" s="155" t="s">
        <v>201</v>
      </c>
      <c r="V7" s="151" t="s">
        <v>15</v>
      </c>
      <c r="W7" s="294"/>
      <c r="X7" s="156" t="str">
        <f>N3_C1</f>
        <v>TR01 - Clermont</v>
      </c>
      <c r="Y7" s="157" t="str">
        <f>N3_C2</f>
        <v>TR02 - Moranbah</v>
      </c>
      <c r="Z7" s="157" t="str">
        <f>N3_C3</f>
        <v>TR03 - Dysart</v>
      </c>
      <c r="AA7" s="157" t="str">
        <f>N3_C4</f>
        <v>TR04 - Middlemount</v>
      </c>
      <c r="AB7" s="157" t="str">
        <f>N3_C5</f>
        <v>TR05 - Glenden</v>
      </c>
      <c r="AC7" s="157" t="str">
        <f>N3_C6</f>
        <v>TR06 - Nebo</v>
      </c>
      <c r="AD7" s="157" t="str">
        <f>N3_C7</f>
        <v>TR07 - St. Lawrence</v>
      </c>
      <c r="AE7" s="158" t="str">
        <f>N3_C8</f>
        <v>TR08 - Remainder of LGA</v>
      </c>
      <c r="AF7" s="294"/>
      <c r="AG7" s="156" t="str">
        <f>N3_C1</f>
        <v>TR01 - Clermont</v>
      </c>
      <c r="AH7" s="157" t="str">
        <f>N3_C2</f>
        <v>TR02 - Moranbah</v>
      </c>
      <c r="AI7" s="157" t="str">
        <f>N3_C3</f>
        <v>TR03 - Dysart</v>
      </c>
      <c r="AJ7" s="157" t="str">
        <f>N3_C4</f>
        <v>TR04 - Middlemount</v>
      </c>
      <c r="AK7" s="157" t="str">
        <f>N3_C5</f>
        <v>TR05 - Glenden</v>
      </c>
      <c r="AL7" s="157" t="str">
        <f>N3_C6</f>
        <v>TR06 - Nebo</v>
      </c>
      <c r="AM7" s="157" t="str">
        <f>N3_C7</f>
        <v>TR07 - St. Lawrence</v>
      </c>
      <c r="AN7" s="158" t="str">
        <f>N3_C8</f>
        <v>TR08 - Remainder of LGA</v>
      </c>
      <c r="AO7" s="340" t="s">
        <v>20</v>
      </c>
      <c r="AP7" s="294"/>
      <c r="AQ7" s="156" t="str">
        <f>N3_C1</f>
        <v>TR01 - Clermont</v>
      </c>
      <c r="AR7" s="157" t="str">
        <f>N3_C2</f>
        <v>TR02 - Moranbah</v>
      </c>
      <c r="AS7" s="157" t="str">
        <f>N3_C3</f>
        <v>TR03 - Dysart</v>
      </c>
      <c r="AT7" s="157" t="str">
        <f>N3_C4</f>
        <v>TR04 - Middlemount</v>
      </c>
      <c r="AU7" s="157" t="str">
        <f>N3_C5</f>
        <v>TR05 - Glenden</v>
      </c>
      <c r="AV7" s="157" t="str">
        <f>N3_C6</f>
        <v>TR06 - Nebo</v>
      </c>
      <c r="AW7" s="157" t="str">
        <f>N3_C7</f>
        <v>TR07 - St. Lawrence</v>
      </c>
      <c r="AX7" s="158" t="str">
        <f>N3_C8</f>
        <v>TR08 - Remainder of LGA</v>
      </c>
      <c r="AY7" s="340" t="s">
        <v>20</v>
      </c>
      <c r="AZ7" s="290"/>
    </row>
    <row r="8" spans="1:52" s="3" customFormat="1" x14ac:dyDescent="0.3">
      <c r="A8" s="290"/>
      <c r="B8" s="163"/>
      <c r="C8" s="167"/>
      <c r="D8" s="164"/>
      <c r="E8" s="160"/>
      <c r="F8" s="160"/>
      <c r="G8" s="160"/>
      <c r="H8" s="160"/>
      <c r="I8" s="164"/>
      <c r="J8" s="164"/>
      <c r="K8" s="164"/>
      <c r="L8" s="165"/>
      <c r="M8" s="163"/>
      <c r="N8" s="166"/>
      <c r="O8" s="167"/>
      <c r="P8" s="168"/>
      <c r="Q8" s="169"/>
      <c r="R8" s="170"/>
      <c r="S8" s="163"/>
      <c r="T8" s="171"/>
      <c r="U8" s="172"/>
      <c r="V8" s="166"/>
      <c r="W8" s="318"/>
      <c r="X8" s="159"/>
      <c r="Y8" s="160"/>
      <c r="Z8" s="160"/>
      <c r="AA8" s="160"/>
      <c r="AB8" s="160"/>
      <c r="AC8" s="160"/>
      <c r="AD8" s="160"/>
      <c r="AE8" s="161"/>
      <c r="AF8" s="318"/>
      <c r="AG8" s="121">
        <f ca="1">IFERROR(Demands!$AB$64+Demands!$C$64,"")</f>
        <v>17109.49153264302</v>
      </c>
      <c r="AH8" s="122">
        <f ca="1">IFERROR(Demands!$AB$65+Demands!$C$65,"")</f>
        <v>61712.437986303514</v>
      </c>
      <c r="AI8" s="122">
        <f ca="1">IFERROR(Demands!$AB$66+Demands!$C$66,"")</f>
        <v>25124.337011704942</v>
      </c>
      <c r="AJ8" s="122">
        <f ca="1">IFERROR(Demands!$AB$67+Demands!$C$67,"")</f>
        <v>17711.256420234018</v>
      </c>
      <c r="AK8" s="122">
        <f ca="1">IFERROR(Demands!$AB$68+Demands!$C$68,"")</f>
        <v>6607.2386186326503</v>
      </c>
      <c r="AL8" s="122">
        <f ca="1">IFERROR(Demands!$AB$69+Demands!$C$69,"")</f>
        <v>5186.1460448160851</v>
      </c>
      <c r="AM8" s="122">
        <f ca="1">IFERROR(Demands!$AB$70+Demands!$C$70,"")</f>
        <v>1470.6080166231384</v>
      </c>
      <c r="AN8" s="123">
        <f ca="1">IFERROR(Demands!$AB$71+Demands!$C$71,"")</f>
        <v>89063.231170296756</v>
      </c>
      <c r="AO8" s="341">
        <f t="shared" ref="AO8:AO36" ca="1" si="0">SUM(AG8:AN8)</f>
        <v>223984.74680125411</v>
      </c>
      <c r="AP8" s="318"/>
      <c r="AQ8" s="159"/>
      <c r="AR8" s="160"/>
      <c r="AS8" s="160"/>
      <c r="AT8" s="160"/>
      <c r="AU8" s="160"/>
      <c r="AV8" s="160"/>
      <c r="AW8" s="160"/>
      <c r="AX8" s="160"/>
      <c r="AY8" s="162"/>
      <c r="AZ8" s="290"/>
    </row>
    <row r="9" spans="1:52" x14ac:dyDescent="0.3">
      <c r="A9" s="290"/>
      <c r="B9" s="102"/>
      <c r="C9" s="444"/>
      <c r="D9" s="103"/>
      <c r="E9" s="103"/>
      <c r="F9" s="103"/>
      <c r="G9" s="103"/>
      <c r="H9" s="103"/>
      <c r="I9" s="103"/>
      <c r="J9" s="103"/>
      <c r="K9" s="104"/>
      <c r="L9" s="105"/>
      <c r="M9" s="138" t="str">
        <f t="shared" ref="M9:M69" si="1">IFERROR(VLOOKUP(I9,UR_N3,3,FALSE),"")</f>
        <v/>
      </c>
      <c r="N9" s="139"/>
      <c r="O9" s="140"/>
      <c r="P9" s="337"/>
      <c r="Q9" s="109"/>
      <c r="R9" s="143"/>
      <c r="S9" s="111"/>
      <c r="T9" s="139"/>
      <c r="U9" s="113"/>
      <c r="V9" s="147"/>
      <c r="W9" s="290"/>
      <c r="X9" s="115"/>
      <c r="Y9" s="116"/>
      <c r="Z9" s="116"/>
      <c r="AA9" s="116"/>
      <c r="AB9" s="116"/>
      <c r="AC9" s="116"/>
      <c r="AD9" s="116"/>
      <c r="AE9" s="117"/>
      <c r="AF9" s="296"/>
      <c r="AG9" s="124" t="str">
        <f t="shared" ref="AG9:AG37" si="2">IF(X9="","",AG$8)</f>
        <v/>
      </c>
      <c r="AH9" s="125" t="str">
        <f t="shared" ref="AH9:AH37" si="3">IF(Y9="","",AH$8)</f>
        <v/>
      </c>
      <c r="AI9" s="125" t="str">
        <f t="shared" ref="AI9:AI37" si="4">IF(Z9="","",AI$8)</f>
        <v/>
      </c>
      <c r="AJ9" s="125" t="str">
        <f t="shared" ref="AJ9:AJ37" si="5">IF(AA9="","",AJ$8)</f>
        <v/>
      </c>
      <c r="AK9" s="125" t="str">
        <f t="shared" ref="AK9:AK37" si="6">IF(AB9="","",AK$8)</f>
        <v/>
      </c>
      <c r="AL9" s="125" t="str">
        <f t="shared" ref="AL9:AL37" si="7">IF(AC9="","",AL$8)</f>
        <v/>
      </c>
      <c r="AM9" s="125" t="str">
        <f t="shared" ref="AM9:AM37" si="8">IF(AD9="","",AM$8)</f>
        <v/>
      </c>
      <c r="AN9" s="126" t="str">
        <f t="shared" ref="AN9:AN37" si="9">IF(AE9="","",AN$8)</f>
        <v/>
      </c>
      <c r="AO9" s="342"/>
      <c r="AP9" s="290"/>
      <c r="AQ9" s="124" t="str">
        <f t="shared" ref="AQ9:AQ37" si="10">IF(X9="","",IFERROR(X9*$V9,$V9/$AO9*AG9))</f>
        <v/>
      </c>
      <c r="AR9" s="125" t="str">
        <f t="shared" ref="AR9:AR37" si="11">IF(Y9="","",IFERROR(Y9*$V9,$V9/$AO9*AH9))</f>
        <v/>
      </c>
      <c r="AS9" s="125" t="str">
        <f t="shared" ref="AS9:AS37" si="12">IF(Z9="","",IFERROR(Z9*$V9,$V9/$AO9*AI9))</f>
        <v/>
      </c>
      <c r="AT9" s="125" t="str">
        <f t="shared" ref="AT9:AT37" si="13">IF(AA9="","",IFERROR(AA9*$V9,$V9/$AO9*AJ9))</f>
        <v/>
      </c>
      <c r="AU9" s="125" t="str">
        <f t="shared" ref="AU9:AU37" si="14">IF(AB9="","",IFERROR(AB9*$V9,$V9/$AO9*AK9))</f>
        <v/>
      </c>
      <c r="AV9" s="125" t="str">
        <f t="shared" ref="AV9:AV37" si="15">IF(AC9="","",IFERROR(AC9*$V9,$V9/$AO9*AL9))</f>
        <v/>
      </c>
      <c r="AW9" s="125" t="str">
        <f t="shared" ref="AW9:AW37" si="16">IF(AD9="","",IFERROR(AD9*$V9,$V9/$AO9*AM9))</f>
        <v/>
      </c>
      <c r="AX9" s="125" t="str">
        <f t="shared" ref="AX9:AX37" si="17">IF(AE9="","",IFERROR(AE9*$V9,$V9/$AO9*AN9))</f>
        <v/>
      </c>
      <c r="AY9" s="130">
        <f t="shared" ref="AY9:AY37" si="18">SUM(AQ9:AX9)</f>
        <v>0</v>
      </c>
      <c r="AZ9" s="290"/>
    </row>
    <row r="10" spans="1:52" x14ac:dyDescent="0.3">
      <c r="A10" s="290"/>
      <c r="B10" s="338" t="s">
        <v>1154</v>
      </c>
      <c r="C10" s="445"/>
      <c r="D10" s="103"/>
      <c r="E10" s="103"/>
      <c r="F10" s="103"/>
      <c r="G10" s="103"/>
      <c r="H10" s="103"/>
      <c r="I10" s="103"/>
      <c r="J10" s="103"/>
      <c r="K10" s="104"/>
      <c r="L10" s="105"/>
      <c r="M10" s="138" t="str">
        <f t="shared" si="1"/>
        <v/>
      </c>
      <c r="N10" s="139"/>
      <c r="O10" s="140"/>
      <c r="P10" s="337"/>
      <c r="Q10" s="109"/>
      <c r="R10" s="143"/>
      <c r="S10" s="111"/>
      <c r="T10" s="139"/>
      <c r="U10" s="113"/>
      <c r="V10" s="147"/>
      <c r="W10" s="290"/>
      <c r="X10" s="115"/>
      <c r="Y10" s="116"/>
      <c r="Z10" s="116"/>
      <c r="AA10" s="116"/>
      <c r="AB10" s="116"/>
      <c r="AC10" s="116"/>
      <c r="AD10" s="116"/>
      <c r="AE10" s="117"/>
      <c r="AF10" s="296"/>
      <c r="AG10" s="124" t="str">
        <f t="shared" si="2"/>
        <v/>
      </c>
      <c r="AH10" s="125" t="str">
        <f t="shared" si="3"/>
        <v/>
      </c>
      <c r="AI10" s="125" t="str">
        <f t="shared" si="4"/>
        <v/>
      </c>
      <c r="AJ10" s="125" t="str">
        <f t="shared" si="5"/>
        <v/>
      </c>
      <c r="AK10" s="125" t="str">
        <f t="shared" si="6"/>
        <v/>
      </c>
      <c r="AL10" s="125" t="str">
        <f t="shared" si="7"/>
        <v/>
      </c>
      <c r="AM10" s="125" t="str">
        <f t="shared" si="8"/>
        <v/>
      </c>
      <c r="AN10" s="126" t="str">
        <f t="shared" si="9"/>
        <v/>
      </c>
      <c r="AO10" s="342"/>
      <c r="AP10" s="290"/>
      <c r="AQ10" s="124" t="str">
        <f t="shared" si="10"/>
        <v/>
      </c>
      <c r="AR10" s="125" t="str">
        <f t="shared" si="11"/>
        <v/>
      </c>
      <c r="AS10" s="125" t="str">
        <f t="shared" si="12"/>
        <v/>
      </c>
      <c r="AT10" s="125" t="str">
        <f t="shared" si="13"/>
        <v/>
      </c>
      <c r="AU10" s="125" t="str">
        <f t="shared" si="14"/>
        <v/>
      </c>
      <c r="AV10" s="125" t="str">
        <f t="shared" si="15"/>
        <v/>
      </c>
      <c r="AW10" s="125" t="str">
        <f t="shared" si="16"/>
        <v/>
      </c>
      <c r="AX10" s="125" t="str">
        <f t="shared" si="17"/>
        <v/>
      </c>
      <c r="AY10" s="131">
        <f t="shared" si="18"/>
        <v>0</v>
      </c>
      <c r="AZ10" s="290"/>
    </row>
    <row r="11" spans="1:52" x14ac:dyDescent="0.3">
      <c r="A11" s="290"/>
      <c r="B11" s="102" t="s">
        <v>1156</v>
      </c>
      <c r="C11" s="444" t="s">
        <v>2494</v>
      </c>
      <c r="D11" s="103" t="s">
        <v>1157</v>
      </c>
      <c r="E11" s="103" t="s">
        <v>1158</v>
      </c>
      <c r="F11" s="103"/>
      <c r="G11" s="103" t="s">
        <v>1159</v>
      </c>
      <c r="H11" s="444" t="s">
        <v>2489</v>
      </c>
      <c r="I11" s="103"/>
      <c r="J11" s="116" t="s">
        <v>1396</v>
      </c>
      <c r="K11" s="104"/>
      <c r="L11" s="431">
        <v>3431.83</v>
      </c>
      <c r="M11" s="138" t="str">
        <f t="shared" si="1"/>
        <v/>
      </c>
      <c r="N11" s="139">
        <f t="shared" ref="N11:N70" si="19">IFERROR(M11*K11,0)</f>
        <v>0</v>
      </c>
      <c r="O11" s="140">
        <f t="shared" ref="O11:O69" si="20">IFERROR(VLOOKUP(J11,UR_N3,3,FALSE),"")</f>
        <v>4036.2416428277329</v>
      </c>
      <c r="P11" s="337">
        <f>O11*L11</f>
        <v>13851695.157105498</v>
      </c>
      <c r="Q11" s="109">
        <v>1</v>
      </c>
      <c r="R11" s="143">
        <f t="shared" ref="R11:R70" si="21">P11*Q11</f>
        <v>13851695.157105498</v>
      </c>
      <c r="S11" s="113">
        <v>0.15</v>
      </c>
      <c r="T11" s="139">
        <f t="shared" ref="T11:T70" si="22">R11*(1+S11)</f>
        <v>15929449.430671321</v>
      </c>
      <c r="U11" s="428"/>
      <c r="V11" s="147">
        <f t="shared" ref="V11:V70" si="23">(T11*(1-U11))+N11</f>
        <v>15929449.430671321</v>
      </c>
      <c r="W11" s="290"/>
      <c r="X11" s="115"/>
      <c r="Y11" s="116"/>
      <c r="Z11" s="116"/>
      <c r="AA11" s="116" t="s">
        <v>115</v>
      </c>
      <c r="AB11" s="116"/>
      <c r="AC11" s="116"/>
      <c r="AD11" s="116"/>
      <c r="AE11" s="117"/>
      <c r="AF11" s="296"/>
      <c r="AG11" s="124" t="str">
        <f t="shared" si="2"/>
        <v/>
      </c>
      <c r="AH11" s="125" t="str">
        <f t="shared" si="3"/>
        <v/>
      </c>
      <c r="AI11" s="125" t="str">
        <f t="shared" si="4"/>
        <v/>
      </c>
      <c r="AJ11" s="125">
        <f t="shared" ca="1" si="5"/>
        <v>17711.256420234018</v>
      </c>
      <c r="AK11" s="125" t="str">
        <f t="shared" si="6"/>
        <v/>
      </c>
      <c r="AL11" s="125" t="str">
        <f t="shared" si="7"/>
        <v/>
      </c>
      <c r="AM11" s="125" t="str">
        <f t="shared" si="8"/>
        <v/>
      </c>
      <c r="AN11" s="126" t="str">
        <f t="shared" si="9"/>
        <v/>
      </c>
      <c r="AO11" s="342">
        <f t="shared" ca="1" si="0"/>
        <v>17711.256420234018</v>
      </c>
      <c r="AP11" s="290"/>
      <c r="AQ11" s="124" t="str">
        <f t="shared" si="10"/>
        <v/>
      </c>
      <c r="AR11" s="125" t="str">
        <f t="shared" si="11"/>
        <v/>
      </c>
      <c r="AS11" s="125" t="str">
        <f t="shared" si="12"/>
        <v/>
      </c>
      <c r="AT11" s="125">
        <f t="shared" ca="1" si="13"/>
        <v>15929449.430671321</v>
      </c>
      <c r="AU11" s="125" t="str">
        <f t="shared" si="14"/>
        <v/>
      </c>
      <c r="AV11" s="125" t="str">
        <f t="shared" si="15"/>
        <v/>
      </c>
      <c r="AW11" s="125" t="str">
        <f t="shared" si="16"/>
        <v/>
      </c>
      <c r="AX11" s="125" t="str">
        <f t="shared" si="17"/>
        <v/>
      </c>
      <c r="AY11" s="131">
        <f t="shared" ca="1" si="18"/>
        <v>15929449.430671321</v>
      </c>
      <c r="AZ11" s="290"/>
    </row>
    <row r="12" spans="1:52" x14ac:dyDescent="0.3">
      <c r="A12" s="290"/>
      <c r="B12" s="102" t="s">
        <v>1160</v>
      </c>
      <c r="C12" s="444" t="s">
        <v>2495</v>
      </c>
      <c r="D12" s="103" t="s">
        <v>1157</v>
      </c>
      <c r="E12" s="103" t="s">
        <v>1161</v>
      </c>
      <c r="F12" s="103"/>
      <c r="G12" s="103" t="s">
        <v>1159</v>
      </c>
      <c r="H12" s="444" t="s">
        <v>2489</v>
      </c>
      <c r="I12" s="103"/>
      <c r="J12" s="116" t="s">
        <v>1396</v>
      </c>
      <c r="K12" s="104"/>
      <c r="L12" s="431">
        <v>2646.62</v>
      </c>
      <c r="M12" s="138" t="str">
        <f t="shared" si="1"/>
        <v/>
      </c>
      <c r="N12" s="139">
        <f t="shared" si="19"/>
        <v>0</v>
      </c>
      <c r="O12" s="140">
        <f t="shared" si="20"/>
        <v>4036.2416428277329</v>
      </c>
      <c r="P12" s="337">
        <f>O12*L12</f>
        <v>10682397.856740734</v>
      </c>
      <c r="Q12" s="109">
        <v>1</v>
      </c>
      <c r="R12" s="143">
        <f t="shared" si="21"/>
        <v>10682397.856740734</v>
      </c>
      <c r="S12" s="113">
        <v>0.15</v>
      </c>
      <c r="T12" s="139">
        <f t="shared" si="22"/>
        <v>12284757.535251843</v>
      </c>
      <c r="U12" s="428"/>
      <c r="V12" s="147">
        <f t="shared" si="23"/>
        <v>12284757.535251843</v>
      </c>
      <c r="W12" s="290"/>
      <c r="X12" s="115"/>
      <c r="Y12" s="116"/>
      <c r="Z12" s="116"/>
      <c r="AA12" s="116" t="s">
        <v>115</v>
      </c>
      <c r="AB12" s="116"/>
      <c r="AC12" s="116"/>
      <c r="AD12" s="116"/>
      <c r="AE12" s="117"/>
      <c r="AF12" s="296"/>
      <c r="AG12" s="124" t="str">
        <f t="shared" si="2"/>
        <v/>
      </c>
      <c r="AH12" s="125" t="str">
        <f t="shared" si="3"/>
        <v/>
      </c>
      <c r="AI12" s="125" t="str">
        <f t="shared" si="4"/>
        <v/>
      </c>
      <c r="AJ12" s="125">
        <f t="shared" ca="1" si="5"/>
        <v>17711.256420234018</v>
      </c>
      <c r="AK12" s="125" t="str">
        <f t="shared" si="6"/>
        <v/>
      </c>
      <c r="AL12" s="125" t="str">
        <f t="shared" si="7"/>
        <v/>
      </c>
      <c r="AM12" s="125" t="str">
        <f t="shared" si="8"/>
        <v/>
      </c>
      <c r="AN12" s="126" t="str">
        <f t="shared" si="9"/>
        <v/>
      </c>
      <c r="AO12" s="342">
        <f t="shared" ca="1" si="0"/>
        <v>17711.256420234018</v>
      </c>
      <c r="AP12" s="290"/>
      <c r="AQ12" s="124" t="str">
        <f t="shared" si="10"/>
        <v/>
      </c>
      <c r="AR12" s="125" t="str">
        <f t="shared" si="11"/>
        <v/>
      </c>
      <c r="AS12" s="125" t="str">
        <f t="shared" si="12"/>
        <v/>
      </c>
      <c r="AT12" s="125">
        <f t="shared" ca="1" si="13"/>
        <v>12284757.535251843</v>
      </c>
      <c r="AU12" s="125" t="str">
        <f t="shared" si="14"/>
        <v/>
      </c>
      <c r="AV12" s="125" t="str">
        <f t="shared" si="15"/>
        <v/>
      </c>
      <c r="AW12" s="125" t="str">
        <f t="shared" si="16"/>
        <v/>
      </c>
      <c r="AX12" s="125" t="str">
        <f t="shared" si="17"/>
        <v/>
      </c>
      <c r="AY12" s="131">
        <f t="shared" ca="1" si="18"/>
        <v>12284757.535251843</v>
      </c>
      <c r="AZ12" s="290"/>
    </row>
    <row r="13" spans="1:52" x14ac:dyDescent="0.3">
      <c r="A13" s="290"/>
      <c r="B13" s="102" t="s">
        <v>1162</v>
      </c>
      <c r="C13" s="444" t="s">
        <v>2496</v>
      </c>
      <c r="D13" s="103" t="s">
        <v>1157</v>
      </c>
      <c r="E13" s="103" t="s">
        <v>1163</v>
      </c>
      <c r="F13" s="103"/>
      <c r="G13" s="103" t="s">
        <v>1159</v>
      </c>
      <c r="H13" s="444" t="s">
        <v>2489</v>
      </c>
      <c r="I13" s="103"/>
      <c r="J13" s="116" t="s">
        <v>1396</v>
      </c>
      <c r="K13" s="104"/>
      <c r="L13" s="431">
        <v>1098.1500000000001</v>
      </c>
      <c r="M13" s="138" t="str">
        <f t="shared" si="1"/>
        <v/>
      </c>
      <c r="N13" s="139">
        <f t="shared" si="19"/>
        <v>0</v>
      </c>
      <c r="O13" s="140">
        <f t="shared" si="20"/>
        <v>4036.2416428277329</v>
      </c>
      <c r="P13" s="337">
        <f t="shared" ref="P13:P73" si="24">O13*L13</f>
        <v>4432398.7600712748</v>
      </c>
      <c r="Q13" s="109">
        <v>1</v>
      </c>
      <c r="R13" s="143">
        <f t="shared" si="21"/>
        <v>4432398.7600712748</v>
      </c>
      <c r="S13" s="113">
        <v>0.15</v>
      </c>
      <c r="T13" s="139">
        <f t="shared" si="22"/>
        <v>5097258.5740819657</v>
      </c>
      <c r="U13" s="428"/>
      <c r="V13" s="147">
        <f t="shared" si="23"/>
        <v>5097258.5740819657</v>
      </c>
      <c r="W13" s="290"/>
      <c r="X13" s="115"/>
      <c r="Y13" s="116"/>
      <c r="Z13" s="116"/>
      <c r="AA13" s="116" t="s">
        <v>115</v>
      </c>
      <c r="AB13" s="116"/>
      <c r="AC13" s="116"/>
      <c r="AD13" s="116"/>
      <c r="AE13" s="117"/>
      <c r="AF13" s="296"/>
      <c r="AG13" s="124" t="str">
        <f t="shared" si="2"/>
        <v/>
      </c>
      <c r="AH13" s="125" t="str">
        <f t="shared" si="3"/>
        <v/>
      </c>
      <c r="AI13" s="125" t="str">
        <f t="shared" si="4"/>
        <v/>
      </c>
      <c r="AJ13" s="125">
        <f t="shared" ca="1" si="5"/>
        <v>17711.256420234018</v>
      </c>
      <c r="AK13" s="125" t="str">
        <f t="shared" si="6"/>
        <v/>
      </c>
      <c r="AL13" s="125" t="str">
        <f t="shared" si="7"/>
        <v/>
      </c>
      <c r="AM13" s="125" t="str">
        <f t="shared" si="8"/>
        <v/>
      </c>
      <c r="AN13" s="126" t="str">
        <f t="shared" si="9"/>
        <v/>
      </c>
      <c r="AO13" s="342">
        <f t="shared" ca="1" si="0"/>
        <v>17711.256420234018</v>
      </c>
      <c r="AP13" s="290"/>
      <c r="AQ13" s="124" t="str">
        <f t="shared" si="10"/>
        <v/>
      </c>
      <c r="AR13" s="125" t="str">
        <f t="shared" si="11"/>
        <v/>
      </c>
      <c r="AS13" s="125" t="str">
        <f t="shared" si="12"/>
        <v/>
      </c>
      <c r="AT13" s="125">
        <f t="shared" ca="1" si="13"/>
        <v>5097258.5740819657</v>
      </c>
      <c r="AU13" s="125" t="str">
        <f t="shared" si="14"/>
        <v/>
      </c>
      <c r="AV13" s="125" t="str">
        <f t="shared" si="15"/>
        <v/>
      </c>
      <c r="AW13" s="125" t="str">
        <f t="shared" si="16"/>
        <v/>
      </c>
      <c r="AX13" s="125" t="str">
        <f t="shared" si="17"/>
        <v/>
      </c>
      <c r="AY13" s="131">
        <f t="shared" ca="1" si="18"/>
        <v>5097258.5740819657</v>
      </c>
      <c r="AZ13" s="290"/>
    </row>
    <row r="14" spans="1:52" x14ac:dyDescent="0.3">
      <c r="A14" s="290"/>
      <c r="B14" s="102" t="s">
        <v>1164</v>
      </c>
      <c r="C14" s="444" t="s">
        <v>2497</v>
      </c>
      <c r="D14" s="103" t="s">
        <v>1157</v>
      </c>
      <c r="E14" s="103" t="s">
        <v>1165</v>
      </c>
      <c r="F14" s="103"/>
      <c r="G14" s="103" t="s">
        <v>1159</v>
      </c>
      <c r="H14" s="444" t="s">
        <v>2489</v>
      </c>
      <c r="I14" s="103"/>
      <c r="J14" s="116" t="s">
        <v>1396</v>
      </c>
      <c r="K14" s="104"/>
      <c r="L14" s="431">
        <v>1406.45</v>
      </c>
      <c r="M14" s="138" t="str">
        <f t="shared" si="1"/>
        <v/>
      </c>
      <c r="N14" s="139">
        <f t="shared" si="19"/>
        <v>0</v>
      </c>
      <c r="O14" s="140">
        <f t="shared" si="20"/>
        <v>4036.2416428277329</v>
      </c>
      <c r="P14" s="337">
        <f t="shared" si="24"/>
        <v>5676772.0585550647</v>
      </c>
      <c r="Q14" s="109">
        <v>1</v>
      </c>
      <c r="R14" s="143">
        <f t="shared" si="21"/>
        <v>5676772.0585550647</v>
      </c>
      <c r="S14" s="113">
        <v>0.15</v>
      </c>
      <c r="T14" s="139">
        <f t="shared" si="22"/>
        <v>6528287.867338324</v>
      </c>
      <c r="U14" s="428"/>
      <c r="V14" s="147">
        <f t="shared" si="23"/>
        <v>6528287.867338324</v>
      </c>
      <c r="W14" s="290"/>
      <c r="X14" s="115"/>
      <c r="Y14" s="116"/>
      <c r="Z14" s="116"/>
      <c r="AA14" s="116" t="s">
        <v>115</v>
      </c>
      <c r="AB14" s="116"/>
      <c r="AC14" s="116"/>
      <c r="AD14" s="116"/>
      <c r="AE14" s="117"/>
      <c r="AF14" s="296"/>
      <c r="AG14" s="124" t="str">
        <f t="shared" si="2"/>
        <v/>
      </c>
      <c r="AH14" s="125" t="str">
        <f t="shared" si="3"/>
        <v/>
      </c>
      <c r="AI14" s="125" t="str">
        <f t="shared" si="4"/>
        <v/>
      </c>
      <c r="AJ14" s="125">
        <f t="shared" ca="1" si="5"/>
        <v>17711.256420234018</v>
      </c>
      <c r="AK14" s="125" t="str">
        <f t="shared" si="6"/>
        <v/>
      </c>
      <c r="AL14" s="125" t="str">
        <f t="shared" si="7"/>
        <v/>
      </c>
      <c r="AM14" s="125" t="str">
        <f t="shared" si="8"/>
        <v/>
      </c>
      <c r="AN14" s="126" t="str">
        <f t="shared" si="9"/>
        <v/>
      </c>
      <c r="AO14" s="342">
        <f t="shared" ca="1" si="0"/>
        <v>17711.256420234018</v>
      </c>
      <c r="AP14" s="290"/>
      <c r="AQ14" s="124" t="str">
        <f t="shared" si="10"/>
        <v/>
      </c>
      <c r="AR14" s="125" t="str">
        <f t="shared" si="11"/>
        <v/>
      </c>
      <c r="AS14" s="125" t="str">
        <f t="shared" si="12"/>
        <v/>
      </c>
      <c r="AT14" s="125">
        <f t="shared" ca="1" si="13"/>
        <v>6528287.867338324</v>
      </c>
      <c r="AU14" s="125" t="str">
        <f t="shared" si="14"/>
        <v/>
      </c>
      <c r="AV14" s="125" t="str">
        <f t="shared" si="15"/>
        <v/>
      </c>
      <c r="AW14" s="125" t="str">
        <f t="shared" si="16"/>
        <v/>
      </c>
      <c r="AX14" s="125" t="str">
        <f t="shared" si="17"/>
        <v/>
      </c>
      <c r="AY14" s="131">
        <f t="shared" ca="1" si="18"/>
        <v>6528287.867338324</v>
      </c>
      <c r="AZ14" s="290"/>
    </row>
    <row r="15" spans="1:52" x14ac:dyDescent="0.3">
      <c r="A15" s="290"/>
      <c r="B15" s="102" t="s">
        <v>1166</v>
      </c>
      <c r="C15" s="444" t="s">
        <v>2498</v>
      </c>
      <c r="D15" s="103" t="s">
        <v>1157</v>
      </c>
      <c r="E15" s="103" t="s">
        <v>1167</v>
      </c>
      <c r="F15" s="103"/>
      <c r="G15" s="103" t="s">
        <v>1159</v>
      </c>
      <c r="H15" s="444" t="s">
        <v>2489</v>
      </c>
      <c r="I15" s="103"/>
      <c r="J15" s="116" t="s">
        <v>1396</v>
      </c>
      <c r="K15" s="104"/>
      <c r="L15" s="431">
        <v>1487.48</v>
      </c>
      <c r="M15" s="138" t="str">
        <f t="shared" si="1"/>
        <v/>
      </c>
      <c r="N15" s="139">
        <f t="shared" si="19"/>
        <v>0</v>
      </c>
      <c r="O15" s="140">
        <f t="shared" si="20"/>
        <v>4036.2416428277329</v>
      </c>
      <c r="P15" s="337">
        <f t="shared" si="24"/>
        <v>6003828.7188733965</v>
      </c>
      <c r="Q15" s="109">
        <v>1</v>
      </c>
      <c r="R15" s="143">
        <f t="shared" si="21"/>
        <v>6003828.7188733965</v>
      </c>
      <c r="S15" s="113">
        <v>0.15</v>
      </c>
      <c r="T15" s="139">
        <f t="shared" si="22"/>
        <v>6904403.0267044054</v>
      </c>
      <c r="U15" s="428"/>
      <c r="V15" s="147">
        <f t="shared" si="23"/>
        <v>6904403.0267044054</v>
      </c>
      <c r="W15" s="290"/>
      <c r="X15" s="115"/>
      <c r="Y15" s="116"/>
      <c r="Z15" s="116" t="s">
        <v>115</v>
      </c>
      <c r="AA15" s="116"/>
      <c r="AB15" s="116"/>
      <c r="AC15" s="116"/>
      <c r="AD15" s="116"/>
      <c r="AE15" s="117"/>
      <c r="AF15" s="296"/>
      <c r="AG15" s="124" t="str">
        <f t="shared" si="2"/>
        <v/>
      </c>
      <c r="AH15" s="125" t="str">
        <f t="shared" si="3"/>
        <v/>
      </c>
      <c r="AI15" s="125">
        <f t="shared" ca="1" si="4"/>
        <v>25124.337011704942</v>
      </c>
      <c r="AJ15" s="125" t="str">
        <f t="shared" si="5"/>
        <v/>
      </c>
      <c r="AK15" s="125" t="str">
        <f t="shared" si="6"/>
        <v/>
      </c>
      <c r="AL15" s="125" t="str">
        <f t="shared" si="7"/>
        <v/>
      </c>
      <c r="AM15" s="125" t="str">
        <f t="shared" si="8"/>
        <v/>
      </c>
      <c r="AN15" s="126" t="str">
        <f t="shared" si="9"/>
        <v/>
      </c>
      <c r="AO15" s="342">
        <f t="shared" ca="1" si="0"/>
        <v>25124.337011704942</v>
      </c>
      <c r="AP15" s="290"/>
      <c r="AQ15" s="124" t="str">
        <f t="shared" si="10"/>
        <v/>
      </c>
      <c r="AR15" s="125" t="str">
        <f t="shared" si="11"/>
        <v/>
      </c>
      <c r="AS15" s="125">
        <f t="shared" ca="1" si="12"/>
        <v>6904403.0267044045</v>
      </c>
      <c r="AT15" s="125" t="str">
        <f t="shared" si="13"/>
        <v/>
      </c>
      <c r="AU15" s="125" t="str">
        <f t="shared" si="14"/>
        <v/>
      </c>
      <c r="AV15" s="125" t="str">
        <f t="shared" si="15"/>
        <v/>
      </c>
      <c r="AW15" s="125" t="str">
        <f t="shared" si="16"/>
        <v/>
      </c>
      <c r="AX15" s="125" t="str">
        <f t="shared" si="17"/>
        <v/>
      </c>
      <c r="AY15" s="131">
        <f t="shared" ca="1" si="18"/>
        <v>6904403.0267044045</v>
      </c>
      <c r="AZ15" s="290"/>
    </row>
    <row r="16" spans="1:52" x14ac:dyDescent="0.3">
      <c r="A16" s="290"/>
      <c r="B16" s="102" t="s">
        <v>1168</v>
      </c>
      <c r="C16" s="444" t="s">
        <v>2499</v>
      </c>
      <c r="D16" s="103" t="s">
        <v>1157</v>
      </c>
      <c r="E16" s="103" t="s">
        <v>1169</v>
      </c>
      <c r="F16" s="103"/>
      <c r="G16" s="103" t="s">
        <v>1159</v>
      </c>
      <c r="H16" s="444" t="s">
        <v>2489</v>
      </c>
      <c r="I16" s="103"/>
      <c r="J16" s="116" t="s">
        <v>1396</v>
      </c>
      <c r="K16" s="104"/>
      <c r="L16" s="431">
        <v>433.45600000000002</v>
      </c>
      <c r="M16" s="138" t="str">
        <f t="shared" si="1"/>
        <v/>
      </c>
      <c r="N16" s="139">
        <f t="shared" si="19"/>
        <v>0</v>
      </c>
      <c r="O16" s="140">
        <f t="shared" si="20"/>
        <v>4036.2416428277329</v>
      </c>
      <c r="P16" s="337">
        <f t="shared" si="24"/>
        <v>1749533.1575335378</v>
      </c>
      <c r="Q16" s="109">
        <v>1</v>
      </c>
      <c r="R16" s="143">
        <f t="shared" si="21"/>
        <v>1749533.1575335378</v>
      </c>
      <c r="S16" s="113">
        <v>0.15</v>
      </c>
      <c r="T16" s="139">
        <f t="shared" si="22"/>
        <v>2011963.1311635682</v>
      </c>
      <c r="U16" s="428"/>
      <c r="V16" s="147">
        <f t="shared" si="23"/>
        <v>2011963.1311635682</v>
      </c>
      <c r="W16" s="290"/>
      <c r="X16" s="115"/>
      <c r="Y16" s="116"/>
      <c r="Z16" s="116" t="s">
        <v>115</v>
      </c>
      <c r="AA16" s="116"/>
      <c r="AB16" s="116"/>
      <c r="AC16" s="116"/>
      <c r="AD16" s="116"/>
      <c r="AE16" s="117"/>
      <c r="AF16" s="296"/>
      <c r="AG16" s="124" t="str">
        <f t="shared" si="2"/>
        <v/>
      </c>
      <c r="AH16" s="125" t="str">
        <f t="shared" si="3"/>
        <v/>
      </c>
      <c r="AI16" s="125">
        <f t="shared" ca="1" si="4"/>
        <v>25124.337011704942</v>
      </c>
      <c r="AJ16" s="125" t="str">
        <f t="shared" si="5"/>
        <v/>
      </c>
      <c r="AK16" s="125" t="str">
        <f t="shared" si="6"/>
        <v/>
      </c>
      <c r="AL16" s="125" t="str">
        <f t="shared" si="7"/>
        <v/>
      </c>
      <c r="AM16" s="125" t="str">
        <f t="shared" si="8"/>
        <v/>
      </c>
      <c r="AN16" s="126" t="str">
        <f t="shared" si="9"/>
        <v/>
      </c>
      <c r="AO16" s="342">
        <f t="shared" ca="1" si="0"/>
        <v>25124.337011704942</v>
      </c>
      <c r="AP16" s="290"/>
      <c r="AQ16" s="124" t="str">
        <f t="shared" si="10"/>
        <v/>
      </c>
      <c r="AR16" s="125" t="str">
        <f t="shared" si="11"/>
        <v/>
      </c>
      <c r="AS16" s="125">
        <f t="shared" ca="1" si="12"/>
        <v>2011963.1311635682</v>
      </c>
      <c r="AT16" s="125" t="str">
        <f t="shared" si="13"/>
        <v/>
      </c>
      <c r="AU16" s="125" t="str">
        <f t="shared" si="14"/>
        <v/>
      </c>
      <c r="AV16" s="125" t="str">
        <f t="shared" si="15"/>
        <v/>
      </c>
      <c r="AW16" s="125" t="str">
        <f t="shared" si="16"/>
        <v/>
      </c>
      <c r="AX16" s="125" t="str">
        <f t="shared" si="17"/>
        <v/>
      </c>
      <c r="AY16" s="131">
        <f t="shared" ca="1" si="18"/>
        <v>2011963.1311635682</v>
      </c>
      <c r="AZ16" s="290"/>
    </row>
    <row r="17" spans="1:52" x14ac:dyDescent="0.3">
      <c r="A17" s="290"/>
      <c r="B17" s="102" t="s">
        <v>1170</v>
      </c>
      <c r="C17" s="444" t="s">
        <v>2500</v>
      </c>
      <c r="D17" s="103" t="s">
        <v>1157</v>
      </c>
      <c r="E17" s="103" t="s">
        <v>1171</v>
      </c>
      <c r="F17" s="103"/>
      <c r="G17" s="103" t="s">
        <v>1159</v>
      </c>
      <c r="H17" s="444" t="s">
        <v>2489</v>
      </c>
      <c r="I17" s="103"/>
      <c r="J17" s="116" t="s">
        <v>1396</v>
      </c>
      <c r="K17" s="104"/>
      <c r="L17" s="431">
        <v>1378.1</v>
      </c>
      <c r="M17" s="138" t="str">
        <f t="shared" si="1"/>
        <v/>
      </c>
      <c r="N17" s="139">
        <f t="shared" si="19"/>
        <v>0</v>
      </c>
      <c r="O17" s="140">
        <f t="shared" si="20"/>
        <v>4036.2416428277329</v>
      </c>
      <c r="P17" s="337">
        <f t="shared" si="24"/>
        <v>5562344.6079808986</v>
      </c>
      <c r="Q17" s="109">
        <v>1</v>
      </c>
      <c r="R17" s="143">
        <f t="shared" si="21"/>
        <v>5562344.6079808986</v>
      </c>
      <c r="S17" s="113">
        <v>0.15</v>
      </c>
      <c r="T17" s="139">
        <f t="shared" si="22"/>
        <v>6396696.2991780331</v>
      </c>
      <c r="U17" s="428"/>
      <c r="V17" s="147">
        <f t="shared" si="23"/>
        <v>6396696.2991780331</v>
      </c>
      <c r="W17" s="290"/>
      <c r="X17" s="115"/>
      <c r="Y17" s="116"/>
      <c r="Z17" s="116" t="s">
        <v>115</v>
      </c>
      <c r="AA17" s="116"/>
      <c r="AB17" s="116"/>
      <c r="AC17" s="116"/>
      <c r="AD17" s="116"/>
      <c r="AE17" s="117"/>
      <c r="AF17" s="296"/>
      <c r="AG17" s="124" t="str">
        <f t="shared" si="2"/>
        <v/>
      </c>
      <c r="AH17" s="125" t="str">
        <f t="shared" si="3"/>
        <v/>
      </c>
      <c r="AI17" s="125">
        <f t="shared" ca="1" si="4"/>
        <v>25124.337011704942</v>
      </c>
      <c r="AJ17" s="125" t="str">
        <f t="shared" si="5"/>
        <v/>
      </c>
      <c r="AK17" s="125" t="str">
        <f t="shared" si="6"/>
        <v/>
      </c>
      <c r="AL17" s="125" t="str">
        <f t="shared" si="7"/>
        <v/>
      </c>
      <c r="AM17" s="125" t="str">
        <f t="shared" si="8"/>
        <v/>
      </c>
      <c r="AN17" s="126" t="str">
        <f t="shared" si="9"/>
        <v/>
      </c>
      <c r="AO17" s="342">
        <f t="shared" ca="1" si="0"/>
        <v>25124.337011704942</v>
      </c>
      <c r="AP17" s="290"/>
      <c r="AQ17" s="124" t="str">
        <f t="shared" si="10"/>
        <v/>
      </c>
      <c r="AR17" s="125" t="str">
        <f t="shared" si="11"/>
        <v/>
      </c>
      <c r="AS17" s="125">
        <f t="shared" ca="1" si="12"/>
        <v>6396696.2991780331</v>
      </c>
      <c r="AT17" s="125" t="str">
        <f t="shared" si="13"/>
        <v/>
      </c>
      <c r="AU17" s="125" t="str">
        <f t="shared" si="14"/>
        <v/>
      </c>
      <c r="AV17" s="125" t="str">
        <f t="shared" si="15"/>
        <v/>
      </c>
      <c r="AW17" s="125" t="str">
        <f t="shared" si="16"/>
        <v/>
      </c>
      <c r="AX17" s="125" t="str">
        <f t="shared" si="17"/>
        <v/>
      </c>
      <c r="AY17" s="131">
        <f t="shared" ca="1" si="18"/>
        <v>6396696.2991780331</v>
      </c>
      <c r="AZ17" s="290"/>
    </row>
    <row r="18" spans="1:52" x14ac:dyDescent="0.3">
      <c r="A18" s="290"/>
      <c r="B18" s="102" t="s">
        <v>1172</v>
      </c>
      <c r="C18" s="444" t="s">
        <v>2501</v>
      </c>
      <c r="D18" s="103" t="s">
        <v>1157</v>
      </c>
      <c r="E18" s="103" t="s">
        <v>1173</v>
      </c>
      <c r="F18" s="103"/>
      <c r="G18" s="103" t="s">
        <v>1159</v>
      </c>
      <c r="H18" s="444" t="s">
        <v>2489</v>
      </c>
      <c r="I18" s="103"/>
      <c r="J18" s="116" t="s">
        <v>1396</v>
      </c>
      <c r="K18" s="104"/>
      <c r="L18" s="431">
        <v>652.24699999999996</v>
      </c>
      <c r="M18" s="138" t="str">
        <f t="shared" si="1"/>
        <v/>
      </c>
      <c r="N18" s="139">
        <f t="shared" si="19"/>
        <v>0</v>
      </c>
      <c r="O18" s="140">
        <f t="shared" si="20"/>
        <v>4036.2416428277329</v>
      </c>
      <c r="P18" s="337">
        <f t="shared" si="24"/>
        <v>2632626.5028094603</v>
      </c>
      <c r="Q18" s="109">
        <v>1</v>
      </c>
      <c r="R18" s="143">
        <f t="shared" si="21"/>
        <v>2632626.5028094603</v>
      </c>
      <c r="S18" s="113">
        <v>0.15</v>
      </c>
      <c r="T18" s="139">
        <f t="shared" si="22"/>
        <v>3027520.4782308792</v>
      </c>
      <c r="U18" s="428"/>
      <c r="V18" s="147">
        <f t="shared" si="23"/>
        <v>3027520.4782308792</v>
      </c>
      <c r="W18" s="290"/>
      <c r="X18" s="115"/>
      <c r="Y18" s="116"/>
      <c r="Z18" s="116" t="s">
        <v>115</v>
      </c>
      <c r="AA18" s="116"/>
      <c r="AB18" s="116"/>
      <c r="AC18" s="116"/>
      <c r="AD18" s="116"/>
      <c r="AE18" s="117"/>
      <c r="AF18" s="296"/>
      <c r="AG18" s="124" t="str">
        <f t="shared" si="2"/>
        <v/>
      </c>
      <c r="AH18" s="125" t="str">
        <f t="shared" si="3"/>
        <v/>
      </c>
      <c r="AI18" s="125">
        <f t="shared" ca="1" si="4"/>
        <v>25124.337011704942</v>
      </c>
      <c r="AJ18" s="125" t="str">
        <f t="shared" si="5"/>
        <v/>
      </c>
      <c r="AK18" s="125" t="str">
        <f t="shared" si="6"/>
        <v/>
      </c>
      <c r="AL18" s="125" t="str">
        <f t="shared" si="7"/>
        <v/>
      </c>
      <c r="AM18" s="125" t="str">
        <f t="shared" si="8"/>
        <v/>
      </c>
      <c r="AN18" s="126" t="str">
        <f t="shared" si="9"/>
        <v/>
      </c>
      <c r="AO18" s="342">
        <f t="shared" ca="1" si="0"/>
        <v>25124.337011704942</v>
      </c>
      <c r="AP18" s="290"/>
      <c r="AQ18" s="124" t="str">
        <f t="shared" si="10"/>
        <v/>
      </c>
      <c r="AR18" s="125" t="str">
        <f t="shared" si="11"/>
        <v/>
      </c>
      <c r="AS18" s="125">
        <f t="shared" ca="1" si="12"/>
        <v>3027520.4782308792</v>
      </c>
      <c r="AT18" s="125" t="str">
        <f t="shared" si="13"/>
        <v/>
      </c>
      <c r="AU18" s="125" t="str">
        <f t="shared" si="14"/>
        <v/>
      </c>
      <c r="AV18" s="125" t="str">
        <f t="shared" si="15"/>
        <v/>
      </c>
      <c r="AW18" s="125" t="str">
        <f t="shared" si="16"/>
        <v/>
      </c>
      <c r="AX18" s="125" t="str">
        <f t="shared" si="17"/>
        <v/>
      </c>
      <c r="AY18" s="131">
        <f t="shared" ca="1" si="18"/>
        <v>3027520.4782308792</v>
      </c>
      <c r="AZ18" s="290"/>
    </row>
    <row r="19" spans="1:52" x14ac:dyDescent="0.3">
      <c r="A19" s="290"/>
      <c r="B19" s="102" t="s">
        <v>1174</v>
      </c>
      <c r="C19" s="444" t="s">
        <v>2502</v>
      </c>
      <c r="D19" s="103" t="s">
        <v>1157</v>
      </c>
      <c r="E19" s="103" t="s">
        <v>1175</v>
      </c>
      <c r="F19" s="103"/>
      <c r="G19" s="103" t="s">
        <v>1176</v>
      </c>
      <c r="H19" s="444" t="s">
        <v>2490</v>
      </c>
      <c r="I19" s="103"/>
      <c r="J19" s="116" t="s">
        <v>1395</v>
      </c>
      <c r="K19" s="104"/>
      <c r="L19" s="431">
        <v>2686.42</v>
      </c>
      <c r="M19" s="138" t="str">
        <f t="shared" si="1"/>
        <v/>
      </c>
      <c r="N19" s="139">
        <f t="shared" si="19"/>
        <v>0</v>
      </c>
      <c r="O19" s="140">
        <f t="shared" si="20"/>
        <v>5180.404966525155</v>
      </c>
      <c r="P19" s="337">
        <f t="shared" si="24"/>
        <v>13916743.510172507</v>
      </c>
      <c r="Q19" s="109">
        <v>1</v>
      </c>
      <c r="R19" s="143">
        <f t="shared" si="21"/>
        <v>13916743.510172507</v>
      </c>
      <c r="S19" s="113">
        <v>0.15</v>
      </c>
      <c r="T19" s="139">
        <f t="shared" si="22"/>
        <v>16004255.036698382</v>
      </c>
      <c r="U19" s="428"/>
      <c r="V19" s="147">
        <f t="shared" si="23"/>
        <v>16004255.036698382</v>
      </c>
      <c r="W19" s="290"/>
      <c r="X19" s="115"/>
      <c r="Y19" s="116"/>
      <c r="Z19" s="116" t="s">
        <v>115</v>
      </c>
      <c r="AA19" s="116"/>
      <c r="AB19" s="116"/>
      <c r="AC19" s="116"/>
      <c r="AD19" s="116"/>
      <c r="AE19" s="117"/>
      <c r="AF19" s="296"/>
      <c r="AG19" s="124" t="str">
        <f t="shared" si="2"/>
        <v/>
      </c>
      <c r="AH19" s="125" t="str">
        <f t="shared" si="3"/>
        <v/>
      </c>
      <c r="AI19" s="125">
        <f t="shared" ca="1" si="4"/>
        <v>25124.337011704942</v>
      </c>
      <c r="AJ19" s="125" t="str">
        <f t="shared" si="5"/>
        <v/>
      </c>
      <c r="AK19" s="125" t="str">
        <f t="shared" si="6"/>
        <v/>
      </c>
      <c r="AL19" s="125" t="str">
        <f t="shared" si="7"/>
        <v/>
      </c>
      <c r="AM19" s="125" t="str">
        <f t="shared" si="8"/>
        <v/>
      </c>
      <c r="AN19" s="126" t="str">
        <f t="shared" si="9"/>
        <v/>
      </c>
      <c r="AO19" s="342">
        <f t="shared" ca="1" si="0"/>
        <v>25124.337011704942</v>
      </c>
      <c r="AP19" s="290"/>
      <c r="AQ19" s="124" t="str">
        <f t="shared" si="10"/>
        <v/>
      </c>
      <c r="AR19" s="125" t="str">
        <f t="shared" si="11"/>
        <v/>
      </c>
      <c r="AS19" s="125">
        <f t="shared" ca="1" si="12"/>
        <v>16004255.036698382</v>
      </c>
      <c r="AT19" s="125" t="str">
        <f t="shared" si="13"/>
        <v/>
      </c>
      <c r="AU19" s="125" t="str">
        <f t="shared" si="14"/>
        <v/>
      </c>
      <c r="AV19" s="125" t="str">
        <f t="shared" si="15"/>
        <v/>
      </c>
      <c r="AW19" s="125" t="str">
        <f t="shared" si="16"/>
        <v/>
      </c>
      <c r="AX19" s="125" t="str">
        <f t="shared" si="17"/>
        <v/>
      </c>
      <c r="AY19" s="131">
        <f t="shared" ca="1" si="18"/>
        <v>16004255.036698382</v>
      </c>
      <c r="AZ19" s="290"/>
    </row>
    <row r="20" spans="1:52" x14ac:dyDescent="0.3">
      <c r="A20" s="290"/>
      <c r="B20" s="102" t="s">
        <v>1177</v>
      </c>
      <c r="C20" s="444" t="s">
        <v>2503</v>
      </c>
      <c r="D20" s="103" t="s">
        <v>1157</v>
      </c>
      <c r="E20" s="103" t="s">
        <v>1178</v>
      </c>
      <c r="F20" s="103"/>
      <c r="G20" s="103" t="s">
        <v>1159</v>
      </c>
      <c r="H20" s="444" t="s">
        <v>2489</v>
      </c>
      <c r="I20" s="103"/>
      <c r="J20" s="116" t="s">
        <v>1396</v>
      </c>
      <c r="K20" s="104"/>
      <c r="L20" s="431">
        <v>902.51300000000003</v>
      </c>
      <c r="M20" s="138" t="str">
        <f t="shared" si="1"/>
        <v/>
      </c>
      <c r="N20" s="139">
        <f t="shared" si="19"/>
        <v>0</v>
      </c>
      <c r="O20" s="140">
        <f t="shared" si="20"/>
        <v>4036.2416428277329</v>
      </c>
      <c r="P20" s="337">
        <f t="shared" si="24"/>
        <v>3642760.5537933856</v>
      </c>
      <c r="Q20" s="109">
        <v>1</v>
      </c>
      <c r="R20" s="143">
        <f t="shared" si="21"/>
        <v>3642760.5537933856</v>
      </c>
      <c r="S20" s="113">
        <v>0.15</v>
      </c>
      <c r="T20" s="139">
        <f t="shared" si="22"/>
        <v>4189174.636862393</v>
      </c>
      <c r="U20" s="428"/>
      <c r="V20" s="147">
        <f t="shared" si="23"/>
        <v>4189174.636862393</v>
      </c>
      <c r="W20" s="290"/>
      <c r="X20" s="115"/>
      <c r="Y20" s="116"/>
      <c r="Z20" s="116" t="s">
        <v>115</v>
      </c>
      <c r="AA20" s="116"/>
      <c r="AB20" s="116"/>
      <c r="AC20" s="116"/>
      <c r="AD20" s="116"/>
      <c r="AE20" s="117"/>
      <c r="AF20" s="296"/>
      <c r="AG20" s="124" t="str">
        <f t="shared" si="2"/>
        <v/>
      </c>
      <c r="AH20" s="125" t="str">
        <f t="shared" si="3"/>
        <v/>
      </c>
      <c r="AI20" s="125">
        <f t="shared" ca="1" si="4"/>
        <v>25124.337011704942</v>
      </c>
      <c r="AJ20" s="125" t="str">
        <f t="shared" si="5"/>
        <v/>
      </c>
      <c r="AK20" s="125" t="str">
        <f t="shared" si="6"/>
        <v/>
      </c>
      <c r="AL20" s="125" t="str">
        <f t="shared" si="7"/>
        <v/>
      </c>
      <c r="AM20" s="125" t="str">
        <f t="shared" si="8"/>
        <v/>
      </c>
      <c r="AN20" s="126" t="str">
        <f t="shared" si="9"/>
        <v/>
      </c>
      <c r="AO20" s="342">
        <f t="shared" ca="1" si="0"/>
        <v>25124.337011704942</v>
      </c>
      <c r="AP20" s="290"/>
      <c r="AQ20" s="124" t="str">
        <f t="shared" si="10"/>
        <v/>
      </c>
      <c r="AR20" s="125" t="str">
        <f t="shared" si="11"/>
        <v/>
      </c>
      <c r="AS20" s="125">
        <f t="shared" ca="1" si="12"/>
        <v>4189174.636862393</v>
      </c>
      <c r="AT20" s="125" t="str">
        <f t="shared" si="13"/>
        <v/>
      </c>
      <c r="AU20" s="125" t="str">
        <f t="shared" si="14"/>
        <v/>
      </c>
      <c r="AV20" s="125" t="str">
        <f t="shared" si="15"/>
        <v/>
      </c>
      <c r="AW20" s="125" t="str">
        <f t="shared" si="16"/>
        <v/>
      </c>
      <c r="AX20" s="125" t="str">
        <f t="shared" si="17"/>
        <v/>
      </c>
      <c r="AY20" s="131">
        <f t="shared" ca="1" si="18"/>
        <v>4189174.636862393</v>
      </c>
      <c r="AZ20" s="290"/>
    </row>
    <row r="21" spans="1:52" x14ac:dyDescent="0.3">
      <c r="A21" s="290"/>
      <c r="B21" s="102" t="s">
        <v>1181</v>
      </c>
      <c r="C21" s="444" t="s">
        <v>2504</v>
      </c>
      <c r="D21" s="103" t="s">
        <v>1157</v>
      </c>
      <c r="E21" s="103" t="s">
        <v>1182</v>
      </c>
      <c r="F21" s="103"/>
      <c r="G21" s="103" t="s">
        <v>1159</v>
      </c>
      <c r="H21" s="444" t="s">
        <v>2489</v>
      </c>
      <c r="I21" s="103"/>
      <c r="J21" s="116" t="s">
        <v>1396</v>
      </c>
      <c r="K21" s="104"/>
      <c r="L21" s="431">
        <v>1805.26</v>
      </c>
      <c r="M21" s="138" t="str">
        <f t="shared" si="1"/>
        <v/>
      </c>
      <c r="N21" s="139">
        <f t="shared" si="19"/>
        <v>0</v>
      </c>
      <c r="O21" s="140">
        <f t="shared" si="20"/>
        <v>4036.2416428277329</v>
      </c>
      <c r="P21" s="337">
        <f t="shared" si="24"/>
        <v>7286465.5881311931</v>
      </c>
      <c r="Q21" s="109">
        <v>1</v>
      </c>
      <c r="R21" s="143">
        <f t="shared" si="21"/>
        <v>7286465.5881311931</v>
      </c>
      <c r="S21" s="113">
        <v>0.15</v>
      </c>
      <c r="T21" s="139">
        <f t="shared" si="22"/>
        <v>8379435.4263508711</v>
      </c>
      <c r="U21" s="428"/>
      <c r="V21" s="147">
        <f t="shared" si="23"/>
        <v>8379435.4263508711</v>
      </c>
      <c r="W21" s="290"/>
      <c r="X21" s="115"/>
      <c r="Y21" s="116"/>
      <c r="Z21" s="116" t="s">
        <v>115</v>
      </c>
      <c r="AA21" s="116"/>
      <c r="AB21" s="116"/>
      <c r="AC21" s="116"/>
      <c r="AD21" s="116"/>
      <c r="AE21" s="117"/>
      <c r="AF21" s="296"/>
      <c r="AG21" s="124" t="str">
        <f t="shared" si="2"/>
        <v/>
      </c>
      <c r="AH21" s="125" t="str">
        <f t="shared" si="3"/>
        <v/>
      </c>
      <c r="AI21" s="125">
        <f t="shared" ca="1" si="4"/>
        <v>25124.337011704942</v>
      </c>
      <c r="AJ21" s="125" t="str">
        <f t="shared" si="5"/>
        <v/>
      </c>
      <c r="AK21" s="125" t="str">
        <f t="shared" si="6"/>
        <v/>
      </c>
      <c r="AL21" s="125" t="str">
        <f t="shared" si="7"/>
        <v/>
      </c>
      <c r="AM21" s="125" t="str">
        <f t="shared" si="8"/>
        <v/>
      </c>
      <c r="AN21" s="126" t="str">
        <f t="shared" si="9"/>
        <v/>
      </c>
      <c r="AO21" s="342">
        <f t="shared" ca="1" si="0"/>
        <v>25124.337011704942</v>
      </c>
      <c r="AP21" s="290"/>
      <c r="AQ21" s="124" t="str">
        <f t="shared" si="10"/>
        <v/>
      </c>
      <c r="AR21" s="125" t="str">
        <f t="shared" si="11"/>
        <v/>
      </c>
      <c r="AS21" s="125">
        <f t="shared" ca="1" si="12"/>
        <v>8379435.4263508711</v>
      </c>
      <c r="AT21" s="125" t="str">
        <f t="shared" si="13"/>
        <v/>
      </c>
      <c r="AU21" s="125" t="str">
        <f t="shared" si="14"/>
        <v/>
      </c>
      <c r="AV21" s="125" t="str">
        <f t="shared" si="15"/>
        <v/>
      </c>
      <c r="AW21" s="125" t="str">
        <f t="shared" si="16"/>
        <v/>
      </c>
      <c r="AX21" s="125" t="str">
        <f t="shared" si="17"/>
        <v/>
      </c>
      <c r="AY21" s="131">
        <f t="shared" ca="1" si="18"/>
        <v>8379435.4263508711</v>
      </c>
      <c r="AZ21" s="290"/>
    </row>
    <row r="22" spans="1:52" x14ac:dyDescent="0.3">
      <c r="A22" s="290"/>
      <c r="B22" s="102" t="s">
        <v>1183</v>
      </c>
      <c r="C22" s="444" t="s">
        <v>2505</v>
      </c>
      <c r="D22" s="103" t="s">
        <v>1157</v>
      </c>
      <c r="E22" s="103" t="s">
        <v>1184</v>
      </c>
      <c r="F22" s="103"/>
      <c r="G22" s="103" t="s">
        <v>1159</v>
      </c>
      <c r="H22" s="444" t="s">
        <v>2489</v>
      </c>
      <c r="I22" s="103"/>
      <c r="J22" s="116" t="s">
        <v>1396</v>
      </c>
      <c r="K22" s="104"/>
      <c r="L22" s="431">
        <v>202.745</v>
      </c>
      <c r="M22" s="138" t="str">
        <f t="shared" si="1"/>
        <v/>
      </c>
      <c r="N22" s="139">
        <f t="shared" si="19"/>
        <v>0</v>
      </c>
      <c r="O22" s="140">
        <f t="shared" si="20"/>
        <v>4036.2416428277329</v>
      </c>
      <c r="P22" s="337">
        <f t="shared" si="24"/>
        <v>818327.81187510875</v>
      </c>
      <c r="Q22" s="109">
        <v>1</v>
      </c>
      <c r="R22" s="143">
        <f t="shared" si="21"/>
        <v>818327.81187510875</v>
      </c>
      <c r="S22" s="113">
        <v>0.15</v>
      </c>
      <c r="T22" s="139">
        <f t="shared" si="22"/>
        <v>941076.98365637497</v>
      </c>
      <c r="U22" s="428"/>
      <c r="V22" s="147">
        <f t="shared" si="23"/>
        <v>941076.98365637497</v>
      </c>
      <c r="W22" s="290"/>
      <c r="X22" s="115"/>
      <c r="Y22" s="116" t="s">
        <v>115</v>
      </c>
      <c r="Z22" s="116"/>
      <c r="AA22" s="116"/>
      <c r="AB22" s="116"/>
      <c r="AC22" s="116"/>
      <c r="AD22" s="116"/>
      <c r="AE22" s="117"/>
      <c r="AF22" s="296"/>
      <c r="AG22" s="124" t="str">
        <f t="shared" si="2"/>
        <v/>
      </c>
      <c r="AH22" s="125">
        <f t="shared" ca="1" si="3"/>
        <v>61712.437986303514</v>
      </c>
      <c r="AI22" s="125" t="str">
        <f t="shared" si="4"/>
        <v/>
      </c>
      <c r="AJ22" s="125" t="str">
        <f t="shared" si="5"/>
        <v/>
      </c>
      <c r="AK22" s="125" t="str">
        <f t="shared" si="6"/>
        <v/>
      </c>
      <c r="AL22" s="125" t="str">
        <f t="shared" si="7"/>
        <v/>
      </c>
      <c r="AM22" s="125" t="str">
        <f t="shared" si="8"/>
        <v/>
      </c>
      <c r="AN22" s="126" t="str">
        <f t="shared" si="9"/>
        <v/>
      </c>
      <c r="AO22" s="342">
        <f t="shared" ca="1" si="0"/>
        <v>61712.437986303514</v>
      </c>
      <c r="AP22" s="290"/>
      <c r="AQ22" s="124" t="str">
        <f t="shared" si="10"/>
        <v/>
      </c>
      <c r="AR22" s="125">
        <f t="shared" ca="1" si="11"/>
        <v>941076.98365637497</v>
      </c>
      <c r="AS22" s="125" t="str">
        <f t="shared" si="12"/>
        <v/>
      </c>
      <c r="AT22" s="125" t="str">
        <f t="shared" si="13"/>
        <v/>
      </c>
      <c r="AU22" s="125" t="str">
        <f t="shared" si="14"/>
        <v/>
      </c>
      <c r="AV22" s="125" t="str">
        <f t="shared" si="15"/>
        <v/>
      </c>
      <c r="AW22" s="125" t="str">
        <f t="shared" si="16"/>
        <v/>
      </c>
      <c r="AX22" s="125" t="str">
        <f t="shared" si="17"/>
        <v/>
      </c>
      <c r="AY22" s="131">
        <f t="shared" ca="1" si="18"/>
        <v>941076.98365637497</v>
      </c>
      <c r="AZ22" s="290"/>
    </row>
    <row r="23" spans="1:52" x14ac:dyDescent="0.3">
      <c r="A23" s="290"/>
      <c r="B23" s="102" t="s">
        <v>1185</v>
      </c>
      <c r="C23" s="444" t="s">
        <v>2506</v>
      </c>
      <c r="D23" s="103" t="s">
        <v>1157</v>
      </c>
      <c r="E23" s="103" t="s">
        <v>1186</v>
      </c>
      <c r="F23" s="103"/>
      <c r="G23" s="103" t="s">
        <v>1159</v>
      </c>
      <c r="H23" s="444" t="s">
        <v>2489</v>
      </c>
      <c r="I23" s="103"/>
      <c r="J23" s="116" t="s">
        <v>1396</v>
      </c>
      <c r="K23" s="104"/>
      <c r="L23" s="431">
        <v>572.69299999999998</v>
      </c>
      <c r="M23" s="138" t="str">
        <f t="shared" si="1"/>
        <v/>
      </c>
      <c r="N23" s="139">
        <f t="shared" si="19"/>
        <v>0</v>
      </c>
      <c r="O23" s="140">
        <f t="shared" si="20"/>
        <v>4036.2416428277329</v>
      </c>
      <c r="P23" s="337">
        <f t="shared" si="24"/>
        <v>2311527.3351559429</v>
      </c>
      <c r="Q23" s="109">
        <v>1</v>
      </c>
      <c r="R23" s="143">
        <f t="shared" si="21"/>
        <v>2311527.3351559429</v>
      </c>
      <c r="S23" s="113">
        <v>0.15</v>
      </c>
      <c r="T23" s="139">
        <f t="shared" si="22"/>
        <v>2658256.4354293342</v>
      </c>
      <c r="U23" s="428"/>
      <c r="V23" s="147">
        <f t="shared" si="23"/>
        <v>2658256.4354293342</v>
      </c>
      <c r="W23" s="290"/>
      <c r="X23" s="115"/>
      <c r="Y23" s="116" t="s">
        <v>115</v>
      </c>
      <c r="Z23" s="116"/>
      <c r="AA23" s="116"/>
      <c r="AB23" s="116"/>
      <c r="AC23" s="116"/>
      <c r="AD23" s="116"/>
      <c r="AE23" s="117"/>
      <c r="AF23" s="296"/>
      <c r="AG23" s="124" t="str">
        <f t="shared" si="2"/>
        <v/>
      </c>
      <c r="AH23" s="125">
        <f t="shared" ca="1" si="3"/>
        <v>61712.437986303514</v>
      </c>
      <c r="AI23" s="125" t="str">
        <f t="shared" si="4"/>
        <v/>
      </c>
      <c r="AJ23" s="125" t="str">
        <f t="shared" si="5"/>
        <v/>
      </c>
      <c r="AK23" s="125" t="str">
        <f t="shared" si="6"/>
        <v/>
      </c>
      <c r="AL23" s="125" t="str">
        <f t="shared" si="7"/>
        <v/>
      </c>
      <c r="AM23" s="125" t="str">
        <f t="shared" si="8"/>
        <v/>
      </c>
      <c r="AN23" s="126" t="str">
        <f t="shared" si="9"/>
        <v/>
      </c>
      <c r="AO23" s="342">
        <f t="shared" ca="1" si="0"/>
        <v>61712.437986303514</v>
      </c>
      <c r="AP23" s="290"/>
      <c r="AQ23" s="124" t="str">
        <f t="shared" si="10"/>
        <v/>
      </c>
      <c r="AR23" s="125">
        <f t="shared" ca="1" si="11"/>
        <v>2658256.4354293342</v>
      </c>
      <c r="AS23" s="125" t="str">
        <f t="shared" si="12"/>
        <v/>
      </c>
      <c r="AT23" s="125" t="str">
        <f t="shared" si="13"/>
        <v/>
      </c>
      <c r="AU23" s="125" t="str">
        <f t="shared" si="14"/>
        <v/>
      </c>
      <c r="AV23" s="125" t="str">
        <f t="shared" si="15"/>
        <v/>
      </c>
      <c r="AW23" s="125" t="str">
        <f t="shared" si="16"/>
        <v/>
      </c>
      <c r="AX23" s="125" t="str">
        <f t="shared" si="17"/>
        <v/>
      </c>
      <c r="AY23" s="131">
        <f t="shared" ca="1" si="18"/>
        <v>2658256.4354293342</v>
      </c>
      <c r="AZ23" s="290"/>
    </row>
    <row r="24" spans="1:52" x14ac:dyDescent="0.3">
      <c r="A24" s="290"/>
      <c r="B24" s="102" t="s">
        <v>1187</v>
      </c>
      <c r="C24" s="444" t="s">
        <v>2507</v>
      </c>
      <c r="D24" s="103" t="s">
        <v>1157</v>
      </c>
      <c r="E24" s="103" t="s">
        <v>1188</v>
      </c>
      <c r="F24" s="103"/>
      <c r="G24" s="103" t="s">
        <v>1159</v>
      </c>
      <c r="H24" s="444" t="s">
        <v>2489</v>
      </c>
      <c r="I24" s="103"/>
      <c r="J24" s="116" t="s">
        <v>1396</v>
      </c>
      <c r="K24" s="104"/>
      <c r="L24" s="431">
        <v>722.81100000000004</v>
      </c>
      <c r="M24" s="138" t="str">
        <f t="shared" si="1"/>
        <v/>
      </c>
      <c r="N24" s="139">
        <f t="shared" si="19"/>
        <v>0</v>
      </c>
      <c r="O24" s="140">
        <f t="shared" si="20"/>
        <v>4036.2416428277329</v>
      </c>
      <c r="P24" s="337">
        <f t="shared" si="24"/>
        <v>2917439.8580939565</v>
      </c>
      <c r="Q24" s="109">
        <v>1</v>
      </c>
      <c r="R24" s="143">
        <f t="shared" si="21"/>
        <v>2917439.8580939565</v>
      </c>
      <c r="S24" s="113">
        <v>0.15</v>
      </c>
      <c r="T24" s="139">
        <f t="shared" si="22"/>
        <v>3355055.8368080496</v>
      </c>
      <c r="U24" s="428"/>
      <c r="V24" s="147">
        <f t="shared" si="23"/>
        <v>3355055.8368080496</v>
      </c>
      <c r="W24" s="290"/>
      <c r="X24" s="115"/>
      <c r="Y24" s="116" t="s">
        <v>115</v>
      </c>
      <c r="Z24" s="116"/>
      <c r="AA24" s="116"/>
      <c r="AB24" s="116"/>
      <c r="AC24" s="116"/>
      <c r="AD24" s="116"/>
      <c r="AE24" s="117"/>
      <c r="AF24" s="296"/>
      <c r="AG24" s="124" t="str">
        <f t="shared" si="2"/>
        <v/>
      </c>
      <c r="AH24" s="125">
        <f t="shared" ca="1" si="3"/>
        <v>61712.437986303514</v>
      </c>
      <c r="AI24" s="125" t="str">
        <f t="shared" si="4"/>
        <v/>
      </c>
      <c r="AJ24" s="125" t="str">
        <f t="shared" si="5"/>
        <v/>
      </c>
      <c r="AK24" s="125" t="str">
        <f t="shared" si="6"/>
        <v/>
      </c>
      <c r="AL24" s="125" t="str">
        <f t="shared" si="7"/>
        <v/>
      </c>
      <c r="AM24" s="125" t="str">
        <f t="shared" si="8"/>
        <v/>
      </c>
      <c r="AN24" s="126" t="str">
        <f t="shared" si="9"/>
        <v/>
      </c>
      <c r="AO24" s="342">
        <f t="shared" ca="1" si="0"/>
        <v>61712.437986303514</v>
      </c>
      <c r="AP24" s="290"/>
      <c r="AQ24" s="124" t="str">
        <f t="shared" si="10"/>
        <v/>
      </c>
      <c r="AR24" s="125">
        <f t="shared" ca="1" si="11"/>
        <v>3355055.8368080496</v>
      </c>
      <c r="AS24" s="125" t="str">
        <f t="shared" si="12"/>
        <v/>
      </c>
      <c r="AT24" s="125" t="str">
        <f t="shared" si="13"/>
        <v/>
      </c>
      <c r="AU24" s="125" t="str">
        <f t="shared" si="14"/>
        <v/>
      </c>
      <c r="AV24" s="125" t="str">
        <f t="shared" si="15"/>
        <v/>
      </c>
      <c r="AW24" s="125" t="str">
        <f t="shared" si="16"/>
        <v/>
      </c>
      <c r="AX24" s="125" t="str">
        <f t="shared" si="17"/>
        <v/>
      </c>
      <c r="AY24" s="131">
        <f t="shared" ca="1" si="18"/>
        <v>3355055.8368080496</v>
      </c>
      <c r="AZ24" s="290"/>
    </row>
    <row r="25" spans="1:52" x14ac:dyDescent="0.3">
      <c r="A25" s="290"/>
      <c r="B25" s="102" t="s">
        <v>1189</v>
      </c>
      <c r="C25" s="444" t="s">
        <v>2508</v>
      </c>
      <c r="D25" s="103" t="s">
        <v>1157</v>
      </c>
      <c r="E25" s="103" t="s">
        <v>1190</v>
      </c>
      <c r="F25" s="103"/>
      <c r="G25" s="103" t="s">
        <v>1159</v>
      </c>
      <c r="H25" s="444" t="s">
        <v>2489</v>
      </c>
      <c r="I25" s="103"/>
      <c r="J25" s="116" t="s">
        <v>1396</v>
      </c>
      <c r="K25" s="104"/>
      <c r="L25" s="431">
        <v>498.27600000000001</v>
      </c>
      <c r="M25" s="138" t="str">
        <f t="shared" si="1"/>
        <v/>
      </c>
      <c r="N25" s="139">
        <f t="shared" si="19"/>
        <v>0</v>
      </c>
      <c r="O25" s="140">
        <f t="shared" si="20"/>
        <v>4036.2416428277329</v>
      </c>
      <c r="P25" s="337">
        <f t="shared" si="24"/>
        <v>2011162.3408216315</v>
      </c>
      <c r="Q25" s="109">
        <v>1</v>
      </c>
      <c r="R25" s="143">
        <f t="shared" si="21"/>
        <v>2011162.3408216315</v>
      </c>
      <c r="S25" s="113">
        <v>0.15</v>
      </c>
      <c r="T25" s="139">
        <f t="shared" si="22"/>
        <v>2312836.6919448762</v>
      </c>
      <c r="U25" s="428"/>
      <c r="V25" s="147">
        <f t="shared" si="23"/>
        <v>2312836.6919448762</v>
      </c>
      <c r="W25" s="290"/>
      <c r="X25" s="115"/>
      <c r="Y25" s="116" t="s">
        <v>115</v>
      </c>
      <c r="Z25" s="116"/>
      <c r="AA25" s="116"/>
      <c r="AB25" s="116"/>
      <c r="AC25" s="116"/>
      <c r="AD25" s="116"/>
      <c r="AE25" s="117"/>
      <c r="AF25" s="296"/>
      <c r="AG25" s="124" t="str">
        <f t="shared" si="2"/>
        <v/>
      </c>
      <c r="AH25" s="125">
        <f t="shared" ca="1" si="3"/>
        <v>61712.437986303514</v>
      </c>
      <c r="AI25" s="125" t="str">
        <f t="shared" si="4"/>
        <v/>
      </c>
      <c r="AJ25" s="125" t="str">
        <f t="shared" si="5"/>
        <v/>
      </c>
      <c r="AK25" s="125" t="str">
        <f t="shared" si="6"/>
        <v/>
      </c>
      <c r="AL25" s="125" t="str">
        <f t="shared" si="7"/>
        <v/>
      </c>
      <c r="AM25" s="125" t="str">
        <f t="shared" si="8"/>
        <v/>
      </c>
      <c r="AN25" s="126" t="str">
        <f t="shared" si="9"/>
        <v/>
      </c>
      <c r="AO25" s="342">
        <f t="shared" ca="1" si="0"/>
        <v>61712.437986303514</v>
      </c>
      <c r="AP25" s="290"/>
      <c r="AQ25" s="124" t="str">
        <f t="shared" si="10"/>
        <v/>
      </c>
      <c r="AR25" s="125">
        <f t="shared" ca="1" si="11"/>
        <v>2312836.6919448762</v>
      </c>
      <c r="AS25" s="125" t="str">
        <f t="shared" si="12"/>
        <v/>
      </c>
      <c r="AT25" s="125" t="str">
        <f t="shared" si="13"/>
        <v/>
      </c>
      <c r="AU25" s="125" t="str">
        <f t="shared" si="14"/>
        <v/>
      </c>
      <c r="AV25" s="125" t="str">
        <f t="shared" si="15"/>
        <v/>
      </c>
      <c r="AW25" s="125" t="str">
        <f t="shared" si="16"/>
        <v/>
      </c>
      <c r="AX25" s="125" t="str">
        <f t="shared" si="17"/>
        <v/>
      </c>
      <c r="AY25" s="131">
        <f t="shared" ca="1" si="18"/>
        <v>2312836.6919448762</v>
      </c>
      <c r="AZ25" s="290"/>
    </row>
    <row r="26" spans="1:52" x14ac:dyDescent="0.3">
      <c r="A26" s="290"/>
      <c r="B26" s="102" t="s">
        <v>1191</v>
      </c>
      <c r="C26" s="444" t="s">
        <v>2509</v>
      </c>
      <c r="D26" s="103" t="s">
        <v>1157</v>
      </c>
      <c r="E26" s="103" t="s">
        <v>1192</v>
      </c>
      <c r="F26" s="103"/>
      <c r="G26" s="103" t="s">
        <v>1159</v>
      </c>
      <c r="H26" s="444" t="s">
        <v>2489</v>
      </c>
      <c r="I26" s="103"/>
      <c r="J26" s="116" t="s">
        <v>1396</v>
      </c>
      <c r="K26" s="104"/>
      <c r="L26" s="431">
        <v>292.23899999999998</v>
      </c>
      <c r="M26" s="138" t="str">
        <f t="shared" si="1"/>
        <v/>
      </c>
      <c r="N26" s="139">
        <f t="shared" si="19"/>
        <v>0</v>
      </c>
      <c r="O26" s="140">
        <f t="shared" si="20"/>
        <v>4036.2416428277329</v>
      </c>
      <c r="P26" s="337">
        <f t="shared" si="24"/>
        <v>1179547.2214583338</v>
      </c>
      <c r="Q26" s="109">
        <v>1</v>
      </c>
      <c r="R26" s="143">
        <f t="shared" si="21"/>
        <v>1179547.2214583338</v>
      </c>
      <c r="S26" s="113">
        <v>0.15</v>
      </c>
      <c r="T26" s="139">
        <f t="shared" si="22"/>
        <v>1356479.3046770836</v>
      </c>
      <c r="U26" s="428"/>
      <c r="V26" s="147">
        <f t="shared" si="23"/>
        <v>1356479.3046770836</v>
      </c>
      <c r="W26" s="290"/>
      <c r="X26" s="115"/>
      <c r="Y26" s="116" t="s">
        <v>115</v>
      </c>
      <c r="Z26" s="116"/>
      <c r="AA26" s="116"/>
      <c r="AB26" s="116"/>
      <c r="AC26" s="116"/>
      <c r="AD26" s="116"/>
      <c r="AE26" s="117"/>
      <c r="AF26" s="296"/>
      <c r="AG26" s="124" t="str">
        <f t="shared" si="2"/>
        <v/>
      </c>
      <c r="AH26" s="125">
        <f t="shared" ca="1" si="3"/>
        <v>61712.437986303514</v>
      </c>
      <c r="AI26" s="125" t="str">
        <f t="shared" si="4"/>
        <v/>
      </c>
      <c r="AJ26" s="125" t="str">
        <f t="shared" si="5"/>
        <v/>
      </c>
      <c r="AK26" s="125" t="str">
        <f t="shared" si="6"/>
        <v/>
      </c>
      <c r="AL26" s="125" t="str">
        <f t="shared" si="7"/>
        <v/>
      </c>
      <c r="AM26" s="125" t="str">
        <f t="shared" si="8"/>
        <v/>
      </c>
      <c r="AN26" s="126" t="str">
        <f t="shared" si="9"/>
        <v/>
      </c>
      <c r="AO26" s="342">
        <f t="shared" ca="1" si="0"/>
        <v>61712.437986303514</v>
      </c>
      <c r="AP26" s="290"/>
      <c r="AQ26" s="124" t="str">
        <f t="shared" si="10"/>
        <v/>
      </c>
      <c r="AR26" s="125">
        <f t="shared" ca="1" si="11"/>
        <v>1356479.3046770836</v>
      </c>
      <c r="AS26" s="125" t="str">
        <f t="shared" si="12"/>
        <v/>
      </c>
      <c r="AT26" s="125" t="str">
        <f t="shared" si="13"/>
        <v/>
      </c>
      <c r="AU26" s="125" t="str">
        <f t="shared" si="14"/>
        <v/>
      </c>
      <c r="AV26" s="125" t="str">
        <f t="shared" si="15"/>
        <v/>
      </c>
      <c r="AW26" s="125" t="str">
        <f t="shared" si="16"/>
        <v/>
      </c>
      <c r="AX26" s="125" t="str">
        <f t="shared" si="17"/>
        <v/>
      </c>
      <c r="AY26" s="131">
        <f t="shared" ca="1" si="18"/>
        <v>1356479.3046770836</v>
      </c>
      <c r="AZ26" s="290"/>
    </row>
    <row r="27" spans="1:52" x14ac:dyDescent="0.3">
      <c r="A27" s="290"/>
      <c r="B27" s="102" t="s">
        <v>1193</v>
      </c>
      <c r="C27" s="444" t="s">
        <v>2510</v>
      </c>
      <c r="D27" s="103" t="s">
        <v>1157</v>
      </c>
      <c r="E27" s="103" t="s">
        <v>1194</v>
      </c>
      <c r="F27" s="103"/>
      <c r="G27" s="103" t="s">
        <v>1159</v>
      </c>
      <c r="H27" s="444" t="s">
        <v>2489</v>
      </c>
      <c r="I27" s="103"/>
      <c r="J27" s="116" t="s">
        <v>1396</v>
      </c>
      <c r="K27" s="104"/>
      <c r="L27" s="431">
        <v>1774.48</v>
      </c>
      <c r="M27" s="138" t="str">
        <f t="shared" si="1"/>
        <v/>
      </c>
      <c r="N27" s="139">
        <f t="shared" si="19"/>
        <v>0</v>
      </c>
      <c r="O27" s="140">
        <f t="shared" si="20"/>
        <v>4036.2416428277329</v>
      </c>
      <c r="P27" s="337">
        <f t="shared" si="24"/>
        <v>7162230.0703649558</v>
      </c>
      <c r="Q27" s="109">
        <v>1</v>
      </c>
      <c r="R27" s="143">
        <f t="shared" si="21"/>
        <v>7162230.0703649558</v>
      </c>
      <c r="S27" s="113">
        <v>0.15</v>
      </c>
      <c r="T27" s="139">
        <f t="shared" si="22"/>
        <v>8236564.5809196988</v>
      </c>
      <c r="U27" s="428"/>
      <c r="V27" s="147">
        <f t="shared" si="23"/>
        <v>8236564.5809196988</v>
      </c>
      <c r="W27" s="290"/>
      <c r="X27" s="115"/>
      <c r="Y27" s="116" t="s">
        <v>115</v>
      </c>
      <c r="Z27" s="116"/>
      <c r="AA27" s="116"/>
      <c r="AB27" s="116"/>
      <c r="AC27" s="116"/>
      <c r="AD27" s="116"/>
      <c r="AE27" s="117"/>
      <c r="AF27" s="296"/>
      <c r="AG27" s="124" t="str">
        <f t="shared" si="2"/>
        <v/>
      </c>
      <c r="AH27" s="125">
        <f t="shared" ca="1" si="3"/>
        <v>61712.437986303514</v>
      </c>
      <c r="AI27" s="125" t="str">
        <f t="shared" si="4"/>
        <v/>
      </c>
      <c r="AJ27" s="125" t="str">
        <f t="shared" si="5"/>
        <v/>
      </c>
      <c r="AK27" s="125" t="str">
        <f t="shared" si="6"/>
        <v/>
      </c>
      <c r="AL27" s="125" t="str">
        <f t="shared" si="7"/>
        <v/>
      </c>
      <c r="AM27" s="125" t="str">
        <f t="shared" si="8"/>
        <v/>
      </c>
      <c r="AN27" s="126" t="str">
        <f t="shared" si="9"/>
        <v/>
      </c>
      <c r="AO27" s="342">
        <f t="shared" ca="1" si="0"/>
        <v>61712.437986303514</v>
      </c>
      <c r="AP27" s="290"/>
      <c r="AQ27" s="124" t="str">
        <f t="shared" si="10"/>
        <v/>
      </c>
      <c r="AR27" s="125">
        <f t="shared" ca="1" si="11"/>
        <v>8236564.5809196988</v>
      </c>
      <c r="AS27" s="125" t="str">
        <f t="shared" si="12"/>
        <v/>
      </c>
      <c r="AT27" s="125" t="str">
        <f t="shared" si="13"/>
        <v/>
      </c>
      <c r="AU27" s="125" t="str">
        <f t="shared" si="14"/>
        <v/>
      </c>
      <c r="AV27" s="125" t="str">
        <f t="shared" si="15"/>
        <v/>
      </c>
      <c r="AW27" s="125" t="str">
        <f t="shared" si="16"/>
        <v/>
      </c>
      <c r="AX27" s="125" t="str">
        <f t="shared" si="17"/>
        <v/>
      </c>
      <c r="AY27" s="131">
        <f t="shared" ca="1" si="18"/>
        <v>8236564.5809196988</v>
      </c>
      <c r="AZ27" s="290"/>
    </row>
    <row r="28" spans="1:52" x14ac:dyDescent="0.3">
      <c r="A28" s="290"/>
      <c r="B28" s="102" t="s">
        <v>1195</v>
      </c>
      <c r="C28" s="444" t="s">
        <v>2511</v>
      </c>
      <c r="D28" s="103" t="s">
        <v>1157</v>
      </c>
      <c r="E28" s="103" t="s">
        <v>1196</v>
      </c>
      <c r="F28" s="103"/>
      <c r="G28" s="103" t="s">
        <v>1159</v>
      </c>
      <c r="H28" s="444" t="s">
        <v>2489</v>
      </c>
      <c r="I28" s="103"/>
      <c r="J28" s="116" t="s">
        <v>1396</v>
      </c>
      <c r="K28" s="104"/>
      <c r="L28" s="431">
        <v>1531.55</v>
      </c>
      <c r="M28" s="138" t="str">
        <f t="shared" si="1"/>
        <v/>
      </c>
      <c r="N28" s="139">
        <f t="shared" si="19"/>
        <v>0</v>
      </c>
      <c r="O28" s="140">
        <f t="shared" si="20"/>
        <v>4036.2416428277329</v>
      </c>
      <c r="P28" s="337">
        <f t="shared" si="24"/>
        <v>6181705.8880728139</v>
      </c>
      <c r="Q28" s="109">
        <v>1</v>
      </c>
      <c r="R28" s="143">
        <f t="shared" si="21"/>
        <v>6181705.8880728139</v>
      </c>
      <c r="S28" s="113">
        <v>0.15</v>
      </c>
      <c r="T28" s="139">
        <f t="shared" si="22"/>
        <v>7108961.7712837355</v>
      </c>
      <c r="U28" s="428"/>
      <c r="V28" s="147">
        <f t="shared" si="23"/>
        <v>7108961.7712837355</v>
      </c>
      <c r="W28" s="290"/>
      <c r="X28" s="115"/>
      <c r="Y28" s="116" t="s">
        <v>115</v>
      </c>
      <c r="Z28" s="116"/>
      <c r="AA28" s="116"/>
      <c r="AB28" s="116"/>
      <c r="AC28" s="116"/>
      <c r="AD28" s="116"/>
      <c r="AE28" s="117"/>
      <c r="AF28" s="296"/>
      <c r="AG28" s="124" t="str">
        <f t="shared" si="2"/>
        <v/>
      </c>
      <c r="AH28" s="125">
        <f t="shared" ca="1" si="3"/>
        <v>61712.437986303514</v>
      </c>
      <c r="AI28" s="125" t="str">
        <f t="shared" si="4"/>
        <v/>
      </c>
      <c r="AJ28" s="125" t="str">
        <f t="shared" si="5"/>
        <v/>
      </c>
      <c r="AK28" s="125" t="str">
        <f t="shared" si="6"/>
        <v/>
      </c>
      <c r="AL28" s="125" t="str">
        <f t="shared" si="7"/>
        <v/>
      </c>
      <c r="AM28" s="125" t="str">
        <f t="shared" si="8"/>
        <v/>
      </c>
      <c r="AN28" s="126" t="str">
        <f t="shared" si="9"/>
        <v/>
      </c>
      <c r="AO28" s="342">
        <f t="shared" ca="1" si="0"/>
        <v>61712.437986303514</v>
      </c>
      <c r="AP28" s="290"/>
      <c r="AQ28" s="124" t="str">
        <f t="shared" si="10"/>
        <v/>
      </c>
      <c r="AR28" s="125">
        <f t="shared" ca="1" si="11"/>
        <v>7108961.7712837355</v>
      </c>
      <c r="AS28" s="125" t="str">
        <f t="shared" si="12"/>
        <v/>
      </c>
      <c r="AT28" s="125" t="str">
        <f t="shared" si="13"/>
        <v/>
      </c>
      <c r="AU28" s="125" t="str">
        <f t="shared" si="14"/>
        <v/>
      </c>
      <c r="AV28" s="125" t="str">
        <f t="shared" si="15"/>
        <v/>
      </c>
      <c r="AW28" s="125" t="str">
        <f t="shared" si="16"/>
        <v/>
      </c>
      <c r="AX28" s="125" t="str">
        <f t="shared" si="17"/>
        <v/>
      </c>
      <c r="AY28" s="131">
        <f t="shared" ca="1" si="18"/>
        <v>7108961.7712837355</v>
      </c>
      <c r="AZ28" s="290"/>
    </row>
    <row r="29" spans="1:52" x14ac:dyDescent="0.3">
      <c r="A29" s="290"/>
      <c r="B29" s="102" t="s">
        <v>1197</v>
      </c>
      <c r="C29" s="444" t="s">
        <v>2512</v>
      </c>
      <c r="D29" s="103" t="s">
        <v>1157</v>
      </c>
      <c r="E29" s="103" t="s">
        <v>1198</v>
      </c>
      <c r="F29" s="103"/>
      <c r="G29" s="103" t="s">
        <v>1159</v>
      </c>
      <c r="H29" s="444" t="s">
        <v>2489</v>
      </c>
      <c r="I29" s="103"/>
      <c r="J29" s="116" t="s">
        <v>1396</v>
      </c>
      <c r="K29" s="104"/>
      <c r="L29" s="431">
        <v>1613.91</v>
      </c>
      <c r="M29" s="138" t="str">
        <f t="shared" si="1"/>
        <v/>
      </c>
      <c r="N29" s="139">
        <f t="shared" si="19"/>
        <v>0</v>
      </c>
      <c r="O29" s="140">
        <f t="shared" si="20"/>
        <v>4036.2416428277329</v>
      </c>
      <c r="P29" s="337">
        <f t="shared" si="24"/>
        <v>6514130.7497761063</v>
      </c>
      <c r="Q29" s="109">
        <v>1</v>
      </c>
      <c r="R29" s="143">
        <f t="shared" si="21"/>
        <v>6514130.7497761063</v>
      </c>
      <c r="S29" s="113">
        <v>0.15</v>
      </c>
      <c r="T29" s="139">
        <f t="shared" si="22"/>
        <v>7491250.3622425217</v>
      </c>
      <c r="U29" s="428"/>
      <c r="V29" s="147">
        <f t="shared" si="23"/>
        <v>7491250.3622425217</v>
      </c>
      <c r="W29" s="290"/>
      <c r="X29" s="115"/>
      <c r="Y29" s="116" t="s">
        <v>115</v>
      </c>
      <c r="Z29" s="116"/>
      <c r="AA29" s="116"/>
      <c r="AB29" s="116"/>
      <c r="AC29" s="116"/>
      <c r="AD29" s="116"/>
      <c r="AE29" s="117"/>
      <c r="AF29" s="296"/>
      <c r="AG29" s="124" t="str">
        <f t="shared" si="2"/>
        <v/>
      </c>
      <c r="AH29" s="125">
        <f t="shared" ca="1" si="3"/>
        <v>61712.437986303514</v>
      </c>
      <c r="AI29" s="125" t="str">
        <f t="shared" si="4"/>
        <v/>
      </c>
      <c r="AJ29" s="125" t="str">
        <f t="shared" si="5"/>
        <v/>
      </c>
      <c r="AK29" s="125" t="str">
        <f t="shared" si="6"/>
        <v/>
      </c>
      <c r="AL29" s="125" t="str">
        <f t="shared" si="7"/>
        <v/>
      </c>
      <c r="AM29" s="125" t="str">
        <f t="shared" si="8"/>
        <v/>
      </c>
      <c r="AN29" s="126" t="str">
        <f t="shared" si="9"/>
        <v/>
      </c>
      <c r="AO29" s="342">
        <f t="shared" ca="1" si="0"/>
        <v>61712.437986303514</v>
      </c>
      <c r="AP29" s="290"/>
      <c r="AQ29" s="124" t="str">
        <f t="shared" si="10"/>
        <v/>
      </c>
      <c r="AR29" s="125">
        <f t="shared" ca="1" si="11"/>
        <v>7491250.3622425217</v>
      </c>
      <c r="AS29" s="125" t="str">
        <f t="shared" si="12"/>
        <v/>
      </c>
      <c r="AT29" s="125" t="str">
        <f t="shared" si="13"/>
        <v/>
      </c>
      <c r="AU29" s="125" t="str">
        <f t="shared" si="14"/>
        <v/>
      </c>
      <c r="AV29" s="125" t="str">
        <f t="shared" si="15"/>
        <v/>
      </c>
      <c r="AW29" s="125" t="str">
        <f t="shared" si="16"/>
        <v/>
      </c>
      <c r="AX29" s="125" t="str">
        <f t="shared" si="17"/>
        <v/>
      </c>
      <c r="AY29" s="131">
        <f t="shared" ca="1" si="18"/>
        <v>7491250.3622425217</v>
      </c>
      <c r="AZ29" s="290"/>
    </row>
    <row r="30" spans="1:52" x14ac:dyDescent="0.3">
      <c r="A30" s="290"/>
      <c r="B30" s="102" t="s">
        <v>1199</v>
      </c>
      <c r="C30" s="444" t="s">
        <v>2513</v>
      </c>
      <c r="D30" s="103" t="s">
        <v>1157</v>
      </c>
      <c r="E30" s="103" t="s">
        <v>1200</v>
      </c>
      <c r="F30" s="103"/>
      <c r="G30" s="103" t="s">
        <v>1159</v>
      </c>
      <c r="H30" s="444" t="s">
        <v>2489</v>
      </c>
      <c r="I30" s="103"/>
      <c r="J30" s="116" t="s">
        <v>1396</v>
      </c>
      <c r="K30" s="104"/>
      <c r="L30" s="431">
        <v>382.49200000000002</v>
      </c>
      <c r="M30" s="138" t="str">
        <f t="shared" si="1"/>
        <v/>
      </c>
      <c r="N30" s="139">
        <f t="shared" si="19"/>
        <v>0</v>
      </c>
      <c r="O30" s="140">
        <f t="shared" si="20"/>
        <v>4036.2416428277329</v>
      </c>
      <c r="P30" s="337">
        <f t="shared" si="24"/>
        <v>1543830.1384484654</v>
      </c>
      <c r="Q30" s="109">
        <v>1</v>
      </c>
      <c r="R30" s="143">
        <f t="shared" si="21"/>
        <v>1543830.1384484654</v>
      </c>
      <c r="S30" s="113">
        <v>0.15</v>
      </c>
      <c r="T30" s="139">
        <f t="shared" si="22"/>
        <v>1775404.659215735</v>
      </c>
      <c r="U30" s="428"/>
      <c r="V30" s="147">
        <f t="shared" si="23"/>
        <v>1775404.659215735</v>
      </c>
      <c r="W30" s="290"/>
      <c r="X30" s="115"/>
      <c r="Y30" s="116" t="s">
        <v>115</v>
      </c>
      <c r="Z30" s="116"/>
      <c r="AA30" s="116"/>
      <c r="AB30" s="116"/>
      <c r="AC30" s="116"/>
      <c r="AD30" s="116"/>
      <c r="AE30" s="117"/>
      <c r="AF30" s="296"/>
      <c r="AG30" s="124" t="str">
        <f t="shared" si="2"/>
        <v/>
      </c>
      <c r="AH30" s="125">
        <f t="shared" ca="1" si="3"/>
        <v>61712.437986303514</v>
      </c>
      <c r="AI30" s="125" t="str">
        <f t="shared" si="4"/>
        <v/>
      </c>
      <c r="AJ30" s="125" t="str">
        <f t="shared" si="5"/>
        <v/>
      </c>
      <c r="AK30" s="125" t="str">
        <f t="shared" si="6"/>
        <v/>
      </c>
      <c r="AL30" s="125" t="str">
        <f t="shared" si="7"/>
        <v/>
      </c>
      <c r="AM30" s="125" t="str">
        <f t="shared" si="8"/>
        <v/>
      </c>
      <c r="AN30" s="126" t="str">
        <f t="shared" si="9"/>
        <v/>
      </c>
      <c r="AO30" s="342">
        <f t="shared" ca="1" si="0"/>
        <v>61712.437986303514</v>
      </c>
      <c r="AP30" s="290"/>
      <c r="AQ30" s="124" t="str">
        <f t="shared" si="10"/>
        <v/>
      </c>
      <c r="AR30" s="125">
        <f t="shared" ca="1" si="11"/>
        <v>1775404.659215735</v>
      </c>
      <c r="AS30" s="125" t="str">
        <f t="shared" si="12"/>
        <v/>
      </c>
      <c r="AT30" s="125" t="str">
        <f t="shared" si="13"/>
        <v/>
      </c>
      <c r="AU30" s="125" t="str">
        <f t="shared" si="14"/>
        <v/>
      </c>
      <c r="AV30" s="125" t="str">
        <f t="shared" si="15"/>
        <v/>
      </c>
      <c r="AW30" s="125" t="str">
        <f t="shared" si="16"/>
        <v/>
      </c>
      <c r="AX30" s="125" t="str">
        <f t="shared" si="17"/>
        <v/>
      </c>
      <c r="AY30" s="131">
        <f t="shared" ca="1" si="18"/>
        <v>1775404.659215735</v>
      </c>
      <c r="AZ30" s="290"/>
    </row>
    <row r="31" spans="1:52" x14ac:dyDescent="0.3">
      <c r="A31" s="290"/>
      <c r="B31" s="102" t="s">
        <v>1201</v>
      </c>
      <c r="C31" s="444" t="s">
        <v>2514</v>
      </c>
      <c r="D31" s="103" t="s">
        <v>1157</v>
      </c>
      <c r="E31" s="103" t="s">
        <v>1202</v>
      </c>
      <c r="F31" s="103"/>
      <c r="G31" s="103" t="s">
        <v>1159</v>
      </c>
      <c r="H31" s="444" t="s">
        <v>2489</v>
      </c>
      <c r="I31" s="103"/>
      <c r="J31" s="116" t="s">
        <v>1396</v>
      </c>
      <c r="K31" s="104"/>
      <c r="L31" s="431">
        <v>244.779</v>
      </c>
      <c r="M31" s="138" t="str">
        <f t="shared" si="1"/>
        <v/>
      </c>
      <c r="N31" s="139">
        <f t="shared" si="19"/>
        <v>0</v>
      </c>
      <c r="O31" s="140">
        <f t="shared" si="20"/>
        <v>4036.2416428277329</v>
      </c>
      <c r="P31" s="337">
        <f t="shared" si="24"/>
        <v>987987.19308972964</v>
      </c>
      <c r="Q31" s="109">
        <v>1</v>
      </c>
      <c r="R31" s="143">
        <f t="shared" si="21"/>
        <v>987987.19308972964</v>
      </c>
      <c r="S31" s="113">
        <v>0.15</v>
      </c>
      <c r="T31" s="139">
        <f t="shared" si="22"/>
        <v>1136185.2720531891</v>
      </c>
      <c r="U31" s="428"/>
      <c r="V31" s="147">
        <f t="shared" si="23"/>
        <v>1136185.2720531891</v>
      </c>
      <c r="W31" s="290"/>
      <c r="X31" s="115" t="s">
        <v>115</v>
      </c>
      <c r="Y31" s="116"/>
      <c r="Z31" s="116"/>
      <c r="AA31" s="116"/>
      <c r="AB31" s="116"/>
      <c r="AC31" s="116"/>
      <c r="AD31" s="116"/>
      <c r="AE31" s="117"/>
      <c r="AF31" s="296"/>
      <c r="AG31" s="124">
        <f t="shared" ca="1" si="2"/>
        <v>17109.49153264302</v>
      </c>
      <c r="AH31" s="125" t="str">
        <f t="shared" si="3"/>
        <v/>
      </c>
      <c r="AI31" s="125" t="str">
        <f t="shared" si="4"/>
        <v/>
      </c>
      <c r="AJ31" s="125" t="str">
        <f t="shared" si="5"/>
        <v/>
      </c>
      <c r="AK31" s="125" t="str">
        <f t="shared" si="6"/>
        <v/>
      </c>
      <c r="AL31" s="125" t="str">
        <f t="shared" si="7"/>
        <v/>
      </c>
      <c r="AM31" s="125" t="str">
        <f t="shared" si="8"/>
        <v/>
      </c>
      <c r="AN31" s="126" t="str">
        <f t="shared" si="9"/>
        <v/>
      </c>
      <c r="AO31" s="342">
        <f t="shared" ca="1" si="0"/>
        <v>17109.49153264302</v>
      </c>
      <c r="AP31" s="290"/>
      <c r="AQ31" s="124">
        <f t="shared" ca="1" si="10"/>
        <v>1136185.2720531891</v>
      </c>
      <c r="AR31" s="125" t="str">
        <f t="shared" si="11"/>
        <v/>
      </c>
      <c r="AS31" s="125" t="str">
        <f t="shared" si="12"/>
        <v/>
      </c>
      <c r="AT31" s="125" t="str">
        <f t="shared" si="13"/>
        <v/>
      </c>
      <c r="AU31" s="125" t="str">
        <f t="shared" si="14"/>
        <v/>
      </c>
      <c r="AV31" s="125" t="str">
        <f t="shared" si="15"/>
        <v/>
      </c>
      <c r="AW31" s="125" t="str">
        <f t="shared" si="16"/>
        <v/>
      </c>
      <c r="AX31" s="125" t="str">
        <f t="shared" si="17"/>
        <v/>
      </c>
      <c r="AY31" s="131">
        <f t="shared" ca="1" si="18"/>
        <v>1136185.2720531891</v>
      </c>
      <c r="AZ31" s="290"/>
    </row>
    <row r="32" spans="1:52" x14ac:dyDescent="0.3">
      <c r="A32" s="290"/>
      <c r="B32" s="102" t="s">
        <v>1203</v>
      </c>
      <c r="C32" s="444" t="s">
        <v>2515</v>
      </c>
      <c r="D32" s="103" t="s">
        <v>1157</v>
      </c>
      <c r="E32" s="103" t="s">
        <v>1204</v>
      </c>
      <c r="F32" s="103"/>
      <c r="G32" s="103" t="s">
        <v>1159</v>
      </c>
      <c r="H32" s="444" t="s">
        <v>2489</v>
      </c>
      <c r="I32" s="103"/>
      <c r="J32" s="116" t="s">
        <v>1396</v>
      </c>
      <c r="K32" s="104"/>
      <c r="L32" s="431">
        <v>781.58900000000006</v>
      </c>
      <c r="M32" s="138" t="str">
        <f t="shared" si="1"/>
        <v/>
      </c>
      <c r="N32" s="139">
        <f t="shared" si="19"/>
        <v>0</v>
      </c>
      <c r="O32" s="140">
        <f t="shared" si="20"/>
        <v>4036.2416428277329</v>
      </c>
      <c r="P32" s="337">
        <f t="shared" si="24"/>
        <v>3154682.069376085</v>
      </c>
      <c r="Q32" s="109">
        <v>1</v>
      </c>
      <c r="R32" s="143">
        <f t="shared" si="21"/>
        <v>3154682.069376085</v>
      </c>
      <c r="S32" s="113">
        <v>0.15</v>
      </c>
      <c r="T32" s="139">
        <f t="shared" si="22"/>
        <v>3627884.3797824974</v>
      </c>
      <c r="U32" s="428"/>
      <c r="V32" s="147">
        <f t="shared" si="23"/>
        <v>3627884.3797824974</v>
      </c>
      <c r="W32" s="290"/>
      <c r="X32" s="115" t="s">
        <v>115</v>
      </c>
      <c r="Y32" s="116"/>
      <c r="Z32" s="116"/>
      <c r="AA32" s="116"/>
      <c r="AB32" s="116"/>
      <c r="AC32" s="116"/>
      <c r="AD32" s="116"/>
      <c r="AE32" s="117"/>
      <c r="AF32" s="296"/>
      <c r="AG32" s="124">
        <f t="shared" ca="1" si="2"/>
        <v>17109.49153264302</v>
      </c>
      <c r="AH32" s="125" t="str">
        <f t="shared" si="3"/>
        <v/>
      </c>
      <c r="AI32" s="125" t="str">
        <f t="shared" si="4"/>
        <v/>
      </c>
      <c r="AJ32" s="125" t="str">
        <f t="shared" si="5"/>
        <v/>
      </c>
      <c r="AK32" s="125" t="str">
        <f t="shared" si="6"/>
        <v/>
      </c>
      <c r="AL32" s="125" t="str">
        <f t="shared" si="7"/>
        <v/>
      </c>
      <c r="AM32" s="125" t="str">
        <f t="shared" si="8"/>
        <v/>
      </c>
      <c r="AN32" s="126" t="str">
        <f t="shared" si="9"/>
        <v/>
      </c>
      <c r="AO32" s="342">
        <f t="shared" ca="1" si="0"/>
        <v>17109.49153264302</v>
      </c>
      <c r="AP32" s="290"/>
      <c r="AQ32" s="124">
        <f t="shared" ca="1" si="10"/>
        <v>3627884.3797824974</v>
      </c>
      <c r="AR32" s="125" t="str">
        <f t="shared" si="11"/>
        <v/>
      </c>
      <c r="AS32" s="125" t="str">
        <f t="shared" si="12"/>
        <v/>
      </c>
      <c r="AT32" s="125" t="str">
        <f t="shared" si="13"/>
        <v/>
      </c>
      <c r="AU32" s="125" t="str">
        <f t="shared" si="14"/>
        <v/>
      </c>
      <c r="AV32" s="125" t="str">
        <f t="shared" si="15"/>
        <v/>
      </c>
      <c r="AW32" s="125" t="str">
        <f t="shared" si="16"/>
        <v/>
      </c>
      <c r="AX32" s="125" t="str">
        <f t="shared" si="17"/>
        <v/>
      </c>
      <c r="AY32" s="131">
        <f t="shared" ca="1" si="18"/>
        <v>3627884.3797824974</v>
      </c>
      <c r="AZ32" s="290"/>
    </row>
    <row r="33" spans="1:52" x14ac:dyDescent="0.3">
      <c r="A33" s="290"/>
      <c r="B33" s="102" t="s">
        <v>1205</v>
      </c>
      <c r="C33" s="444" t="s">
        <v>2516</v>
      </c>
      <c r="D33" s="103" t="s">
        <v>1157</v>
      </c>
      <c r="E33" s="103" t="s">
        <v>1206</v>
      </c>
      <c r="F33" s="103"/>
      <c r="G33" s="103" t="s">
        <v>1159</v>
      </c>
      <c r="H33" s="444" t="s">
        <v>2489</v>
      </c>
      <c r="I33" s="103"/>
      <c r="J33" s="116" t="s">
        <v>1396</v>
      </c>
      <c r="K33" s="104"/>
      <c r="L33" s="431">
        <v>971.87699999999995</v>
      </c>
      <c r="M33" s="138" t="str">
        <f t="shared" si="1"/>
        <v/>
      </c>
      <c r="N33" s="139">
        <f t="shared" si="19"/>
        <v>0</v>
      </c>
      <c r="O33" s="140">
        <f t="shared" si="20"/>
        <v>4036.2416428277329</v>
      </c>
      <c r="P33" s="337">
        <f t="shared" si="24"/>
        <v>3922730.4191064886</v>
      </c>
      <c r="Q33" s="109">
        <v>1</v>
      </c>
      <c r="R33" s="143">
        <f t="shared" si="21"/>
        <v>3922730.4191064886</v>
      </c>
      <c r="S33" s="113">
        <v>0.15</v>
      </c>
      <c r="T33" s="139">
        <f t="shared" si="22"/>
        <v>4511139.9819724616</v>
      </c>
      <c r="U33" s="428"/>
      <c r="V33" s="147">
        <f t="shared" si="23"/>
        <v>4511139.9819724616</v>
      </c>
      <c r="W33" s="290"/>
      <c r="X33" s="115" t="s">
        <v>115</v>
      </c>
      <c r="Y33" s="116"/>
      <c r="Z33" s="116"/>
      <c r="AA33" s="116"/>
      <c r="AB33" s="116"/>
      <c r="AC33" s="116"/>
      <c r="AD33" s="116"/>
      <c r="AE33" s="117"/>
      <c r="AF33" s="296"/>
      <c r="AG33" s="124">
        <f t="shared" ca="1" si="2"/>
        <v>17109.49153264302</v>
      </c>
      <c r="AH33" s="125" t="str">
        <f t="shared" si="3"/>
        <v/>
      </c>
      <c r="AI33" s="125" t="str">
        <f t="shared" si="4"/>
        <v/>
      </c>
      <c r="AJ33" s="125" t="str">
        <f t="shared" si="5"/>
        <v/>
      </c>
      <c r="AK33" s="125" t="str">
        <f t="shared" si="6"/>
        <v/>
      </c>
      <c r="AL33" s="125" t="str">
        <f t="shared" si="7"/>
        <v/>
      </c>
      <c r="AM33" s="125" t="str">
        <f t="shared" si="8"/>
        <v/>
      </c>
      <c r="AN33" s="126" t="str">
        <f t="shared" si="9"/>
        <v/>
      </c>
      <c r="AO33" s="342">
        <f t="shared" ca="1" si="0"/>
        <v>17109.49153264302</v>
      </c>
      <c r="AP33" s="290"/>
      <c r="AQ33" s="124">
        <f t="shared" ca="1" si="10"/>
        <v>4511139.9819724616</v>
      </c>
      <c r="AR33" s="125" t="str">
        <f t="shared" si="11"/>
        <v/>
      </c>
      <c r="AS33" s="125" t="str">
        <f t="shared" si="12"/>
        <v/>
      </c>
      <c r="AT33" s="125" t="str">
        <f t="shared" si="13"/>
        <v/>
      </c>
      <c r="AU33" s="125" t="str">
        <f t="shared" si="14"/>
        <v/>
      </c>
      <c r="AV33" s="125" t="str">
        <f t="shared" si="15"/>
        <v/>
      </c>
      <c r="AW33" s="125" t="str">
        <f t="shared" si="16"/>
        <v/>
      </c>
      <c r="AX33" s="125" t="str">
        <f t="shared" si="17"/>
        <v/>
      </c>
      <c r="AY33" s="131">
        <f t="shared" ca="1" si="18"/>
        <v>4511139.9819724616</v>
      </c>
      <c r="AZ33" s="290"/>
    </row>
    <row r="34" spans="1:52" x14ac:dyDescent="0.3">
      <c r="A34" s="290"/>
      <c r="B34" s="102" t="s">
        <v>1212</v>
      </c>
      <c r="C34" s="444" t="s">
        <v>2518</v>
      </c>
      <c r="D34" s="103" t="s">
        <v>1157</v>
      </c>
      <c r="E34" s="103" t="s">
        <v>1213</v>
      </c>
      <c r="F34" s="103"/>
      <c r="G34" s="103" t="s">
        <v>1209</v>
      </c>
      <c r="H34" s="444" t="s">
        <v>2492</v>
      </c>
      <c r="I34" s="103"/>
      <c r="J34" s="116" t="s">
        <v>1398</v>
      </c>
      <c r="K34" s="104"/>
      <c r="L34" s="431">
        <v>5420.85</v>
      </c>
      <c r="M34" s="138" t="str">
        <f t="shared" si="1"/>
        <v/>
      </c>
      <c r="N34" s="139">
        <f t="shared" si="19"/>
        <v>0</v>
      </c>
      <c r="O34" s="140">
        <f t="shared" si="20"/>
        <v>1057.9130850572444</v>
      </c>
      <c r="P34" s="337">
        <f t="shared" si="24"/>
        <v>5734788.1471325634</v>
      </c>
      <c r="Q34" s="109">
        <v>1</v>
      </c>
      <c r="R34" s="143">
        <f t="shared" si="21"/>
        <v>5734788.1471325634</v>
      </c>
      <c r="S34" s="113">
        <v>0.15</v>
      </c>
      <c r="T34" s="139">
        <f t="shared" si="22"/>
        <v>6595006.3692024471</v>
      </c>
      <c r="U34" s="428">
        <v>0.75</v>
      </c>
      <c r="V34" s="147">
        <f t="shared" si="23"/>
        <v>1648751.5923006118</v>
      </c>
      <c r="W34" s="290"/>
      <c r="X34" s="115"/>
      <c r="Y34" s="116"/>
      <c r="Z34" s="116"/>
      <c r="AA34" s="116"/>
      <c r="AB34" s="116"/>
      <c r="AC34" s="116"/>
      <c r="AD34" s="116"/>
      <c r="AE34" s="117" t="s">
        <v>115</v>
      </c>
      <c r="AF34" s="296"/>
      <c r="AG34" s="124" t="str">
        <f t="shared" si="2"/>
        <v/>
      </c>
      <c r="AH34" s="125" t="str">
        <f t="shared" si="3"/>
        <v/>
      </c>
      <c r="AI34" s="125" t="str">
        <f t="shared" si="4"/>
        <v/>
      </c>
      <c r="AJ34" s="125" t="str">
        <f t="shared" si="5"/>
        <v/>
      </c>
      <c r="AK34" s="125" t="str">
        <f t="shared" si="6"/>
        <v/>
      </c>
      <c r="AL34" s="125" t="str">
        <f t="shared" si="7"/>
        <v/>
      </c>
      <c r="AM34" s="125" t="str">
        <f t="shared" si="8"/>
        <v/>
      </c>
      <c r="AN34" s="126">
        <f t="shared" ca="1" si="9"/>
        <v>89063.231170296756</v>
      </c>
      <c r="AO34" s="342">
        <f t="shared" ca="1" si="0"/>
        <v>89063.231170296756</v>
      </c>
      <c r="AP34" s="290"/>
      <c r="AQ34" s="124" t="str">
        <f t="shared" si="10"/>
        <v/>
      </c>
      <c r="AR34" s="125" t="str">
        <f t="shared" si="11"/>
        <v/>
      </c>
      <c r="AS34" s="125" t="str">
        <f t="shared" si="12"/>
        <v/>
      </c>
      <c r="AT34" s="125" t="str">
        <f t="shared" si="13"/>
        <v/>
      </c>
      <c r="AU34" s="125" t="str">
        <f t="shared" si="14"/>
        <v/>
      </c>
      <c r="AV34" s="125" t="str">
        <f t="shared" si="15"/>
        <v/>
      </c>
      <c r="AW34" s="125" t="str">
        <f t="shared" si="16"/>
        <v/>
      </c>
      <c r="AX34" s="125">
        <f t="shared" ca="1" si="17"/>
        <v>1648751.5923006118</v>
      </c>
      <c r="AY34" s="131">
        <f t="shared" ca="1" si="18"/>
        <v>1648751.5923006118</v>
      </c>
      <c r="AZ34" s="290"/>
    </row>
    <row r="35" spans="1:52" x14ac:dyDescent="0.3">
      <c r="A35" s="290"/>
      <c r="B35" s="102" t="s">
        <v>1214</v>
      </c>
      <c r="C35" s="444" t="s">
        <v>2519</v>
      </c>
      <c r="D35" s="103" t="s">
        <v>1157</v>
      </c>
      <c r="E35" s="103" t="s">
        <v>1220</v>
      </c>
      <c r="F35" s="103" t="s">
        <v>1215</v>
      </c>
      <c r="G35" s="103" t="s">
        <v>1216</v>
      </c>
      <c r="H35" s="444" t="s">
        <v>2492</v>
      </c>
      <c r="I35" s="103"/>
      <c r="J35" s="116" t="s">
        <v>1399</v>
      </c>
      <c r="K35" s="104"/>
      <c r="L35" s="431">
        <v>19555.099999999999</v>
      </c>
      <c r="M35" s="138" t="str">
        <f t="shared" si="1"/>
        <v/>
      </c>
      <c r="N35" s="139">
        <f t="shared" si="19"/>
        <v>0</v>
      </c>
      <c r="O35" s="140">
        <f t="shared" si="20"/>
        <v>846.33046802071101</v>
      </c>
      <c r="P35" s="337">
        <f t="shared" si="24"/>
        <v>16550076.935191805</v>
      </c>
      <c r="Q35" s="109">
        <v>1</v>
      </c>
      <c r="R35" s="143">
        <f t="shared" si="21"/>
        <v>16550076.935191805</v>
      </c>
      <c r="S35" s="113">
        <v>0.15</v>
      </c>
      <c r="T35" s="139">
        <f t="shared" si="22"/>
        <v>19032588.475470573</v>
      </c>
      <c r="U35" s="428">
        <v>0.75000000000000011</v>
      </c>
      <c r="V35" s="147">
        <f t="shared" si="23"/>
        <v>4758147.1188676413</v>
      </c>
      <c r="W35" s="290"/>
      <c r="X35" s="115"/>
      <c r="Y35" s="116"/>
      <c r="Z35" s="116"/>
      <c r="AA35" s="116"/>
      <c r="AB35" s="116"/>
      <c r="AC35" s="116"/>
      <c r="AD35" s="116"/>
      <c r="AE35" s="117" t="s">
        <v>115</v>
      </c>
      <c r="AF35" s="296"/>
      <c r="AG35" s="124" t="str">
        <f t="shared" si="2"/>
        <v/>
      </c>
      <c r="AH35" s="125" t="str">
        <f t="shared" si="3"/>
        <v/>
      </c>
      <c r="AI35" s="125" t="str">
        <f t="shared" si="4"/>
        <v/>
      </c>
      <c r="AJ35" s="125" t="str">
        <f t="shared" si="5"/>
        <v/>
      </c>
      <c r="AK35" s="125" t="str">
        <f t="shared" si="6"/>
        <v/>
      </c>
      <c r="AL35" s="125" t="str">
        <f t="shared" si="7"/>
        <v/>
      </c>
      <c r="AM35" s="125" t="str">
        <f t="shared" si="8"/>
        <v/>
      </c>
      <c r="AN35" s="126">
        <f t="shared" ca="1" si="9"/>
        <v>89063.231170296756</v>
      </c>
      <c r="AO35" s="342">
        <f t="shared" ca="1" si="0"/>
        <v>89063.231170296756</v>
      </c>
      <c r="AP35" s="290"/>
      <c r="AQ35" s="124" t="str">
        <f t="shared" si="10"/>
        <v/>
      </c>
      <c r="AR35" s="125" t="str">
        <f t="shared" si="11"/>
        <v/>
      </c>
      <c r="AS35" s="125" t="str">
        <f t="shared" si="12"/>
        <v/>
      </c>
      <c r="AT35" s="125" t="str">
        <f t="shared" si="13"/>
        <v/>
      </c>
      <c r="AU35" s="125" t="str">
        <f t="shared" si="14"/>
        <v/>
      </c>
      <c r="AV35" s="125" t="str">
        <f t="shared" si="15"/>
        <v/>
      </c>
      <c r="AW35" s="125" t="str">
        <f t="shared" si="16"/>
        <v/>
      </c>
      <c r="AX35" s="125">
        <f t="shared" ca="1" si="17"/>
        <v>4758147.1188676413</v>
      </c>
      <c r="AY35" s="131">
        <f t="shared" ca="1" si="18"/>
        <v>4758147.1188676413</v>
      </c>
      <c r="AZ35" s="290"/>
    </row>
    <row r="36" spans="1:52" x14ac:dyDescent="0.3">
      <c r="A36" s="290"/>
      <c r="B36" s="102" t="s">
        <v>1217</v>
      </c>
      <c r="C36" s="444" t="s">
        <v>2520</v>
      </c>
      <c r="D36" s="103" t="s">
        <v>1157</v>
      </c>
      <c r="E36" s="103" t="s">
        <v>1218</v>
      </c>
      <c r="F36" s="103"/>
      <c r="G36" s="103" t="s">
        <v>1159</v>
      </c>
      <c r="H36" s="444" t="s">
        <v>2489</v>
      </c>
      <c r="I36" s="103"/>
      <c r="J36" s="116" t="s">
        <v>1396</v>
      </c>
      <c r="K36" s="104"/>
      <c r="L36" s="431">
        <v>156.13800000000001</v>
      </c>
      <c r="M36" s="138" t="str">
        <f t="shared" si="1"/>
        <v/>
      </c>
      <c r="N36" s="139">
        <f t="shared" si="19"/>
        <v>0</v>
      </c>
      <c r="O36" s="140">
        <f t="shared" si="20"/>
        <v>4036.2416428277329</v>
      </c>
      <c r="P36" s="337">
        <f t="shared" si="24"/>
        <v>630210.69762783661</v>
      </c>
      <c r="Q36" s="109">
        <v>1</v>
      </c>
      <c r="R36" s="143">
        <f t="shared" si="21"/>
        <v>630210.69762783661</v>
      </c>
      <c r="S36" s="113">
        <v>0.15</v>
      </c>
      <c r="T36" s="139">
        <f t="shared" si="22"/>
        <v>724742.30227201199</v>
      </c>
      <c r="U36" s="428"/>
      <c r="V36" s="147">
        <f t="shared" si="23"/>
        <v>724742.30227201199</v>
      </c>
      <c r="W36" s="290"/>
      <c r="X36" s="115"/>
      <c r="Y36" s="116"/>
      <c r="Z36" s="116"/>
      <c r="AA36" s="116"/>
      <c r="AB36" s="116"/>
      <c r="AC36" s="116" t="s">
        <v>115</v>
      </c>
      <c r="AD36" s="116"/>
      <c r="AE36" s="117"/>
      <c r="AF36" s="296"/>
      <c r="AG36" s="124" t="str">
        <f t="shared" si="2"/>
        <v/>
      </c>
      <c r="AH36" s="125" t="str">
        <f t="shared" si="3"/>
        <v/>
      </c>
      <c r="AI36" s="125" t="str">
        <f t="shared" si="4"/>
        <v/>
      </c>
      <c r="AJ36" s="125" t="str">
        <f t="shared" si="5"/>
        <v/>
      </c>
      <c r="AK36" s="125" t="str">
        <f t="shared" si="6"/>
        <v/>
      </c>
      <c r="AL36" s="125">
        <f t="shared" ca="1" si="7"/>
        <v>5186.1460448160851</v>
      </c>
      <c r="AM36" s="125" t="str">
        <f t="shared" si="8"/>
        <v/>
      </c>
      <c r="AN36" s="126" t="str">
        <f t="shared" si="9"/>
        <v/>
      </c>
      <c r="AO36" s="342">
        <f t="shared" ca="1" si="0"/>
        <v>5186.1460448160851</v>
      </c>
      <c r="AP36" s="290"/>
      <c r="AQ36" s="124" t="str">
        <f t="shared" si="10"/>
        <v/>
      </c>
      <c r="AR36" s="125" t="str">
        <f t="shared" si="11"/>
        <v/>
      </c>
      <c r="AS36" s="125" t="str">
        <f t="shared" si="12"/>
        <v/>
      </c>
      <c r="AT36" s="125" t="str">
        <f t="shared" si="13"/>
        <v/>
      </c>
      <c r="AU36" s="125" t="str">
        <f t="shared" si="14"/>
        <v/>
      </c>
      <c r="AV36" s="125">
        <f t="shared" ca="1" si="15"/>
        <v>724742.30227201188</v>
      </c>
      <c r="AW36" s="125" t="str">
        <f t="shared" si="16"/>
        <v/>
      </c>
      <c r="AX36" s="125" t="str">
        <f t="shared" si="17"/>
        <v/>
      </c>
      <c r="AY36" s="131">
        <f t="shared" ca="1" si="18"/>
        <v>724742.30227201188</v>
      </c>
      <c r="AZ36" s="290"/>
    </row>
    <row r="37" spans="1:52" x14ac:dyDescent="0.3">
      <c r="A37" s="290"/>
      <c r="B37" s="102" t="s">
        <v>1219</v>
      </c>
      <c r="C37" s="444" t="s">
        <v>2519</v>
      </c>
      <c r="D37" s="103" t="s">
        <v>1157</v>
      </c>
      <c r="E37" s="103" t="s">
        <v>1220</v>
      </c>
      <c r="F37" s="103"/>
      <c r="G37" s="103" t="s">
        <v>1216</v>
      </c>
      <c r="H37" s="444" t="s">
        <v>2492</v>
      </c>
      <c r="I37" s="103"/>
      <c r="J37" s="116" t="s">
        <v>1399</v>
      </c>
      <c r="K37" s="104"/>
      <c r="L37" s="431">
        <v>23297.8</v>
      </c>
      <c r="M37" s="138" t="str">
        <f t="shared" si="1"/>
        <v/>
      </c>
      <c r="N37" s="139">
        <f t="shared" si="19"/>
        <v>0</v>
      </c>
      <c r="O37" s="140">
        <f t="shared" si="20"/>
        <v>846.33046802071101</v>
      </c>
      <c r="P37" s="337">
        <f t="shared" si="24"/>
        <v>19717637.977852922</v>
      </c>
      <c r="Q37" s="109">
        <v>1</v>
      </c>
      <c r="R37" s="143">
        <f t="shared" si="21"/>
        <v>19717637.977852922</v>
      </c>
      <c r="S37" s="113">
        <v>0.15</v>
      </c>
      <c r="T37" s="139">
        <f t="shared" si="22"/>
        <v>22675283.67453086</v>
      </c>
      <c r="U37" s="428">
        <v>0.75</v>
      </c>
      <c r="V37" s="147">
        <f t="shared" si="23"/>
        <v>5668820.918632715</v>
      </c>
      <c r="W37" s="290"/>
      <c r="X37" s="115"/>
      <c r="Y37" s="116"/>
      <c r="Z37" s="116"/>
      <c r="AA37" s="116"/>
      <c r="AB37" s="116"/>
      <c r="AC37" s="116"/>
      <c r="AD37" s="116"/>
      <c r="AE37" s="117" t="s">
        <v>115</v>
      </c>
      <c r="AF37" s="296"/>
      <c r="AG37" s="124" t="str">
        <f t="shared" si="2"/>
        <v/>
      </c>
      <c r="AH37" s="125" t="str">
        <f t="shared" si="3"/>
        <v/>
      </c>
      <c r="AI37" s="125" t="str">
        <f t="shared" si="4"/>
        <v/>
      </c>
      <c r="AJ37" s="125" t="str">
        <f t="shared" si="5"/>
        <v/>
      </c>
      <c r="AK37" s="125" t="str">
        <f t="shared" si="6"/>
        <v/>
      </c>
      <c r="AL37" s="125" t="str">
        <f t="shared" si="7"/>
        <v/>
      </c>
      <c r="AM37" s="125" t="str">
        <f t="shared" si="8"/>
        <v/>
      </c>
      <c r="AN37" s="126">
        <f t="shared" ca="1" si="9"/>
        <v>89063.231170296756</v>
      </c>
      <c r="AO37" s="342">
        <f t="shared" ref="AO37:AO68" ca="1" si="25">SUM(AG37:AN37)</f>
        <v>89063.231170296756</v>
      </c>
      <c r="AP37" s="290"/>
      <c r="AQ37" s="124" t="str">
        <f t="shared" si="10"/>
        <v/>
      </c>
      <c r="AR37" s="125" t="str">
        <f t="shared" si="11"/>
        <v/>
      </c>
      <c r="AS37" s="125" t="str">
        <f t="shared" si="12"/>
        <v/>
      </c>
      <c r="AT37" s="125" t="str">
        <f t="shared" si="13"/>
        <v/>
      </c>
      <c r="AU37" s="125" t="str">
        <f t="shared" si="14"/>
        <v/>
      </c>
      <c r="AV37" s="125" t="str">
        <f t="shared" si="15"/>
        <v/>
      </c>
      <c r="AW37" s="125" t="str">
        <f t="shared" si="16"/>
        <v/>
      </c>
      <c r="AX37" s="125">
        <f t="shared" ca="1" si="17"/>
        <v>5668820.918632715</v>
      </c>
      <c r="AY37" s="131">
        <f t="shared" ca="1" si="18"/>
        <v>5668820.918632715</v>
      </c>
      <c r="AZ37" s="290"/>
    </row>
    <row r="38" spans="1:52" x14ac:dyDescent="0.3">
      <c r="A38" s="290"/>
      <c r="B38" s="102" t="s">
        <v>1221</v>
      </c>
      <c r="C38" s="444" t="s">
        <v>2521</v>
      </c>
      <c r="D38" s="103" t="s">
        <v>1157</v>
      </c>
      <c r="E38" s="103" t="s">
        <v>1222</v>
      </c>
      <c r="F38" s="103"/>
      <c r="G38" s="103" t="s">
        <v>1216</v>
      </c>
      <c r="H38" s="444" t="s">
        <v>2492</v>
      </c>
      <c r="I38" s="103"/>
      <c r="J38" s="116" t="s">
        <v>1399</v>
      </c>
      <c r="K38" s="104"/>
      <c r="L38" s="431">
        <v>33461.4</v>
      </c>
      <c r="M38" s="138" t="str">
        <f t="shared" si="1"/>
        <v/>
      </c>
      <c r="N38" s="139">
        <f t="shared" si="19"/>
        <v>0</v>
      </c>
      <c r="O38" s="140">
        <f t="shared" si="20"/>
        <v>846.33046802071101</v>
      </c>
      <c r="P38" s="337">
        <f t="shared" si="24"/>
        <v>28319402.322628222</v>
      </c>
      <c r="Q38" s="109">
        <v>1</v>
      </c>
      <c r="R38" s="143">
        <f t="shared" si="21"/>
        <v>28319402.322628222</v>
      </c>
      <c r="S38" s="113">
        <v>0.15</v>
      </c>
      <c r="T38" s="139">
        <f t="shared" si="22"/>
        <v>32567312.671022452</v>
      </c>
      <c r="U38" s="428">
        <v>0.74999999999999989</v>
      </c>
      <c r="V38" s="147">
        <f t="shared" si="23"/>
        <v>8141828.1677556168</v>
      </c>
      <c r="W38" s="290"/>
      <c r="X38" s="115"/>
      <c r="Y38" s="116"/>
      <c r="Z38" s="116"/>
      <c r="AA38" s="116"/>
      <c r="AB38" s="116"/>
      <c r="AC38" s="116"/>
      <c r="AD38" s="116"/>
      <c r="AE38" s="117" t="s">
        <v>115</v>
      </c>
      <c r="AF38" s="296"/>
      <c r="AG38" s="124" t="str">
        <f t="shared" ref="AG38:AG69" si="26">IF(X38="","",AG$8)</f>
        <v/>
      </c>
      <c r="AH38" s="125" t="str">
        <f t="shared" ref="AH38:AH69" si="27">IF(Y38="","",AH$8)</f>
        <v/>
      </c>
      <c r="AI38" s="125" t="str">
        <f t="shared" ref="AI38:AI69" si="28">IF(Z38="","",AI$8)</f>
        <v/>
      </c>
      <c r="AJ38" s="125" t="str">
        <f t="shared" ref="AJ38:AJ69" si="29">IF(AA38="","",AJ$8)</f>
        <v/>
      </c>
      <c r="AK38" s="125" t="str">
        <f t="shared" ref="AK38:AK69" si="30">IF(AB38="","",AK$8)</f>
        <v/>
      </c>
      <c r="AL38" s="125" t="str">
        <f t="shared" ref="AL38:AL69" si="31">IF(AC38="","",AL$8)</f>
        <v/>
      </c>
      <c r="AM38" s="125" t="str">
        <f t="shared" ref="AM38:AM69" si="32">IF(AD38="","",AM$8)</f>
        <v/>
      </c>
      <c r="AN38" s="126">
        <f t="shared" ref="AN38:AN69" ca="1" si="33">IF(AE38="","",AN$8)</f>
        <v>89063.231170296756</v>
      </c>
      <c r="AO38" s="342">
        <f t="shared" ca="1" si="25"/>
        <v>89063.231170296756</v>
      </c>
      <c r="AP38" s="290"/>
      <c r="AQ38" s="124" t="str">
        <f t="shared" ref="AQ38:AQ69" si="34">IF(X38="","",IFERROR(X38*$V38,$V38/$AO38*AG38))</f>
        <v/>
      </c>
      <c r="AR38" s="125" t="str">
        <f t="shared" ref="AR38:AR69" si="35">IF(Y38="","",IFERROR(Y38*$V38,$V38/$AO38*AH38))</f>
        <v/>
      </c>
      <c r="AS38" s="125" t="str">
        <f t="shared" ref="AS38:AS69" si="36">IF(Z38="","",IFERROR(Z38*$V38,$V38/$AO38*AI38))</f>
        <v/>
      </c>
      <c r="AT38" s="125" t="str">
        <f t="shared" ref="AT38:AT69" si="37">IF(AA38="","",IFERROR(AA38*$V38,$V38/$AO38*AJ38))</f>
        <v/>
      </c>
      <c r="AU38" s="125" t="str">
        <f t="shared" ref="AU38:AU69" si="38">IF(AB38="","",IFERROR(AB38*$V38,$V38/$AO38*AK38))</f>
        <v/>
      </c>
      <c r="AV38" s="125" t="str">
        <f t="shared" ref="AV38:AV69" si="39">IF(AC38="","",IFERROR(AC38*$V38,$V38/$AO38*AL38))</f>
        <v/>
      </c>
      <c r="AW38" s="125" t="str">
        <f t="shared" ref="AW38:AW69" si="40">IF(AD38="","",IFERROR(AD38*$V38,$V38/$AO38*AM38))</f>
        <v/>
      </c>
      <c r="AX38" s="125">
        <f t="shared" ref="AX38:AX69" ca="1" si="41">IF(AE38="","",IFERROR(AE38*$V38,$V38/$AO38*AN38))</f>
        <v>8141828.1677556168</v>
      </c>
      <c r="AY38" s="131">
        <f t="shared" ref="AY38:AY69" ca="1" si="42">SUM(AQ38:AX38)</f>
        <v>8141828.1677556168</v>
      </c>
      <c r="AZ38" s="290"/>
    </row>
    <row r="39" spans="1:52" x14ac:dyDescent="0.3">
      <c r="A39" s="290"/>
      <c r="B39" s="102" t="s">
        <v>1223</v>
      </c>
      <c r="C39" s="444" t="s">
        <v>2522</v>
      </c>
      <c r="D39" s="103" t="s">
        <v>1157</v>
      </c>
      <c r="E39" s="103" t="s">
        <v>1224</v>
      </c>
      <c r="F39" s="103"/>
      <c r="G39" s="103" t="s">
        <v>1209</v>
      </c>
      <c r="H39" s="444" t="s">
        <v>2491</v>
      </c>
      <c r="I39" s="103"/>
      <c r="J39" s="116" t="s">
        <v>1398</v>
      </c>
      <c r="K39" s="104"/>
      <c r="L39" s="431">
        <v>27687</v>
      </c>
      <c r="M39" s="138" t="str">
        <f t="shared" si="1"/>
        <v/>
      </c>
      <c r="N39" s="139">
        <f t="shared" si="19"/>
        <v>0</v>
      </c>
      <c r="O39" s="140">
        <f t="shared" si="20"/>
        <v>1057.9130850572444</v>
      </c>
      <c r="P39" s="337">
        <f t="shared" si="24"/>
        <v>29290439.585979927</v>
      </c>
      <c r="Q39" s="109">
        <v>1</v>
      </c>
      <c r="R39" s="143">
        <f t="shared" si="21"/>
        <v>29290439.585979927</v>
      </c>
      <c r="S39" s="113">
        <v>0.15</v>
      </c>
      <c r="T39" s="139">
        <f t="shared" si="22"/>
        <v>33684005.523876913</v>
      </c>
      <c r="U39" s="428">
        <v>0.74999999999999989</v>
      </c>
      <c r="V39" s="147">
        <f t="shared" si="23"/>
        <v>8421001.3809692319</v>
      </c>
      <c r="W39" s="290"/>
      <c r="X39" s="115"/>
      <c r="Y39" s="116"/>
      <c r="Z39" s="116"/>
      <c r="AA39" s="116"/>
      <c r="AB39" s="116"/>
      <c r="AC39" s="116"/>
      <c r="AD39" s="116"/>
      <c r="AE39" s="117" t="s">
        <v>115</v>
      </c>
      <c r="AF39" s="296"/>
      <c r="AG39" s="124" t="str">
        <f t="shared" si="26"/>
        <v/>
      </c>
      <c r="AH39" s="125" t="str">
        <f t="shared" si="27"/>
        <v/>
      </c>
      <c r="AI39" s="125" t="str">
        <f t="shared" si="28"/>
        <v/>
      </c>
      <c r="AJ39" s="125" t="str">
        <f t="shared" si="29"/>
        <v/>
      </c>
      <c r="AK39" s="125" t="str">
        <f t="shared" si="30"/>
        <v/>
      </c>
      <c r="AL39" s="125" t="str">
        <f t="shared" si="31"/>
        <v/>
      </c>
      <c r="AM39" s="125" t="str">
        <f t="shared" si="32"/>
        <v/>
      </c>
      <c r="AN39" s="126">
        <f t="shared" ca="1" si="33"/>
        <v>89063.231170296756</v>
      </c>
      <c r="AO39" s="342">
        <f t="shared" ca="1" si="25"/>
        <v>89063.231170296756</v>
      </c>
      <c r="AP39" s="290"/>
      <c r="AQ39" s="124" t="str">
        <f t="shared" si="34"/>
        <v/>
      </c>
      <c r="AR39" s="125" t="str">
        <f t="shared" si="35"/>
        <v/>
      </c>
      <c r="AS39" s="125" t="str">
        <f t="shared" si="36"/>
        <v/>
      </c>
      <c r="AT39" s="125" t="str">
        <f t="shared" si="37"/>
        <v/>
      </c>
      <c r="AU39" s="125" t="str">
        <f t="shared" si="38"/>
        <v/>
      </c>
      <c r="AV39" s="125" t="str">
        <f t="shared" si="39"/>
        <v/>
      </c>
      <c r="AW39" s="125" t="str">
        <f t="shared" si="40"/>
        <v/>
      </c>
      <c r="AX39" s="125">
        <f t="shared" ca="1" si="41"/>
        <v>8421001.3809692319</v>
      </c>
      <c r="AY39" s="131">
        <f t="shared" ca="1" si="42"/>
        <v>8421001.3809692319</v>
      </c>
      <c r="AZ39" s="290"/>
    </row>
    <row r="40" spans="1:52" x14ac:dyDescent="0.3">
      <c r="A40" s="290"/>
      <c r="B40" s="102" t="s">
        <v>1225</v>
      </c>
      <c r="C40" s="444" t="s">
        <v>2523</v>
      </c>
      <c r="D40" s="103" t="s">
        <v>1157</v>
      </c>
      <c r="E40" s="103" t="s">
        <v>1226</v>
      </c>
      <c r="F40" s="103"/>
      <c r="G40" s="103" t="s">
        <v>1216</v>
      </c>
      <c r="H40" s="444" t="s">
        <v>2492</v>
      </c>
      <c r="I40" s="103"/>
      <c r="J40" s="116" t="s">
        <v>1399</v>
      </c>
      <c r="K40" s="104"/>
      <c r="L40" s="431">
        <v>5696.43</v>
      </c>
      <c r="M40" s="138" t="str">
        <f t="shared" si="1"/>
        <v/>
      </c>
      <c r="N40" s="139">
        <f t="shared" si="19"/>
        <v>0</v>
      </c>
      <c r="O40" s="140">
        <f t="shared" si="20"/>
        <v>846.33046802071101</v>
      </c>
      <c r="P40" s="337">
        <f t="shared" si="24"/>
        <v>4821062.2679472193</v>
      </c>
      <c r="Q40" s="109">
        <v>1</v>
      </c>
      <c r="R40" s="143">
        <f t="shared" si="21"/>
        <v>4821062.2679472193</v>
      </c>
      <c r="S40" s="113">
        <v>0.15</v>
      </c>
      <c r="T40" s="139">
        <f t="shared" si="22"/>
        <v>5544221.6081393017</v>
      </c>
      <c r="U40" s="428">
        <v>0.75</v>
      </c>
      <c r="V40" s="147">
        <f t="shared" si="23"/>
        <v>1386055.4020348254</v>
      </c>
      <c r="W40" s="290"/>
      <c r="X40" s="115"/>
      <c r="Y40" s="116"/>
      <c r="Z40" s="116"/>
      <c r="AA40" s="116"/>
      <c r="AB40" s="116"/>
      <c r="AC40" s="116"/>
      <c r="AD40" s="116"/>
      <c r="AE40" s="117" t="s">
        <v>115</v>
      </c>
      <c r="AF40" s="296"/>
      <c r="AG40" s="124" t="str">
        <f t="shared" si="26"/>
        <v/>
      </c>
      <c r="AH40" s="125" t="str">
        <f t="shared" si="27"/>
        <v/>
      </c>
      <c r="AI40" s="125" t="str">
        <f t="shared" si="28"/>
        <v/>
      </c>
      <c r="AJ40" s="125" t="str">
        <f t="shared" si="29"/>
        <v/>
      </c>
      <c r="AK40" s="125" t="str">
        <f t="shared" si="30"/>
        <v/>
      </c>
      <c r="AL40" s="125" t="str">
        <f t="shared" si="31"/>
        <v/>
      </c>
      <c r="AM40" s="125" t="str">
        <f t="shared" si="32"/>
        <v/>
      </c>
      <c r="AN40" s="126">
        <f t="shared" ca="1" si="33"/>
        <v>89063.231170296756</v>
      </c>
      <c r="AO40" s="342">
        <f t="shared" ca="1" si="25"/>
        <v>89063.231170296756</v>
      </c>
      <c r="AP40" s="290"/>
      <c r="AQ40" s="124" t="str">
        <f t="shared" si="34"/>
        <v/>
      </c>
      <c r="AR40" s="125" t="str">
        <f t="shared" si="35"/>
        <v/>
      </c>
      <c r="AS40" s="125" t="str">
        <f t="shared" si="36"/>
        <v/>
      </c>
      <c r="AT40" s="125" t="str">
        <f t="shared" si="37"/>
        <v/>
      </c>
      <c r="AU40" s="125" t="str">
        <f t="shared" si="38"/>
        <v/>
      </c>
      <c r="AV40" s="125" t="str">
        <f t="shared" si="39"/>
        <v/>
      </c>
      <c r="AW40" s="125" t="str">
        <f t="shared" si="40"/>
        <v/>
      </c>
      <c r="AX40" s="125">
        <f t="shared" ca="1" si="41"/>
        <v>1386055.4020348254</v>
      </c>
      <c r="AY40" s="131">
        <f t="shared" ca="1" si="42"/>
        <v>1386055.4020348254</v>
      </c>
      <c r="AZ40" s="290"/>
    </row>
    <row r="41" spans="1:52" x14ac:dyDescent="0.3">
      <c r="A41" s="290"/>
      <c r="B41" s="102" t="s">
        <v>1227</v>
      </c>
      <c r="C41" s="444" t="s">
        <v>2524</v>
      </c>
      <c r="D41" s="103" t="s">
        <v>1157</v>
      </c>
      <c r="E41" s="103" t="s">
        <v>2486</v>
      </c>
      <c r="F41" s="103" t="s">
        <v>1228</v>
      </c>
      <c r="G41" s="103" t="s">
        <v>1216</v>
      </c>
      <c r="H41" s="444" t="s">
        <v>2492</v>
      </c>
      <c r="I41" s="103"/>
      <c r="J41" s="116" t="s">
        <v>1399</v>
      </c>
      <c r="K41" s="104"/>
      <c r="L41" s="431">
        <v>21294.7</v>
      </c>
      <c r="M41" s="138" t="str">
        <f t="shared" si="1"/>
        <v/>
      </c>
      <c r="N41" s="139">
        <f t="shared" si="19"/>
        <v>0</v>
      </c>
      <c r="O41" s="140">
        <f t="shared" si="20"/>
        <v>846.33046802071101</v>
      </c>
      <c r="P41" s="337">
        <f t="shared" si="24"/>
        <v>18022353.417360634</v>
      </c>
      <c r="Q41" s="109">
        <v>1</v>
      </c>
      <c r="R41" s="143">
        <f t="shared" si="21"/>
        <v>18022353.417360634</v>
      </c>
      <c r="S41" s="113">
        <v>0.15</v>
      </c>
      <c r="T41" s="139">
        <f t="shared" si="22"/>
        <v>20725706.429964729</v>
      </c>
      <c r="U41" s="428">
        <v>0.74999999999999978</v>
      </c>
      <c r="V41" s="147">
        <f t="shared" si="23"/>
        <v>5181426.6074911868</v>
      </c>
      <c r="W41" s="290"/>
      <c r="X41" s="115"/>
      <c r="Y41" s="116"/>
      <c r="Z41" s="116"/>
      <c r="AA41" s="116"/>
      <c r="AB41" s="116"/>
      <c r="AC41" s="116"/>
      <c r="AD41" s="116"/>
      <c r="AE41" s="117" t="s">
        <v>115</v>
      </c>
      <c r="AF41" s="296"/>
      <c r="AG41" s="124" t="str">
        <f t="shared" si="26"/>
        <v/>
      </c>
      <c r="AH41" s="125" t="str">
        <f t="shared" si="27"/>
        <v/>
      </c>
      <c r="AI41" s="125" t="str">
        <f t="shared" si="28"/>
        <v/>
      </c>
      <c r="AJ41" s="125" t="str">
        <f t="shared" si="29"/>
        <v/>
      </c>
      <c r="AK41" s="125" t="str">
        <f t="shared" si="30"/>
        <v/>
      </c>
      <c r="AL41" s="125" t="str">
        <f t="shared" si="31"/>
        <v/>
      </c>
      <c r="AM41" s="125" t="str">
        <f t="shared" si="32"/>
        <v/>
      </c>
      <c r="AN41" s="126">
        <f t="shared" ca="1" si="33"/>
        <v>89063.231170296756</v>
      </c>
      <c r="AO41" s="342">
        <f t="shared" ca="1" si="25"/>
        <v>89063.231170296756</v>
      </c>
      <c r="AP41" s="290"/>
      <c r="AQ41" s="124" t="str">
        <f t="shared" si="34"/>
        <v/>
      </c>
      <c r="AR41" s="125" t="str">
        <f t="shared" si="35"/>
        <v/>
      </c>
      <c r="AS41" s="125" t="str">
        <f t="shared" si="36"/>
        <v/>
      </c>
      <c r="AT41" s="125" t="str">
        <f t="shared" si="37"/>
        <v/>
      </c>
      <c r="AU41" s="125" t="str">
        <f t="shared" si="38"/>
        <v/>
      </c>
      <c r="AV41" s="125" t="str">
        <f t="shared" si="39"/>
        <v/>
      </c>
      <c r="AW41" s="125" t="str">
        <f t="shared" si="40"/>
        <v/>
      </c>
      <c r="AX41" s="125">
        <f t="shared" ca="1" si="41"/>
        <v>5181426.6074911868</v>
      </c>
      <c r="AY41" s="131">
        <f t="shared" ca="1" si="42"/>
        <v>5181426.6074911868</v>
      </c>
      <c r="AZ41" s="290"/>
    </row>
    <row r="42" spans="1:52" x14ac:dyDescent="0.3">
      <c r="A42" s="290"/>
      <c r="B42" s="102" t="s">
        <v>1229</v>
      </c>
      <c r="C42" s="444" t="s">
        <v>2525</v>
      </c>
      <c r="D42" s="103" t="s">
        <v>1157</v>
      </c>
      <c r="E42" s="103" t="s">
        <v>1230</v>
      </c>
      <c r="F42" s="103"/>
      <c r="G42" s="103" t="s">
        <v>1216</v>
      </c>
      <c r="H42" s="444" t="s">
        <v>2492</v>
      </c>
      <c r="I42" s="103"/>
      <c r="J42" s="116" t="s">
        <v>1399</v>
      </c>
      <c r="K42" s="104"/>
      <c r="L42" s="431">
        <v>17114.3</v>
      </c>
      <c r="M42" s="138" t="str">
        <f t="shared" si="1"/>
        <v/>
      </c>
      <c r="N42" s="139">
        <f t="shared" si="19"/>
        <v>0</v>
      </c>
      <c r="O42" s="140">
        <f t="shared" si="20"/>
        <v>846.33046802071101</v>
      </c>
      <c r="P42" s="337">
        <f t="shared" si="24"/>
        <v>14484353.528846854</v>
      </c>
      <c r="Q42" s="109">
        <v>1</v>
      </c>
      <c r="R42" s="143">
        <f t="shared" si="21"/>
        <v>14484353.528846854</v>
      </c>
      <c r="S42" s="113">
        <v>0.15</v>
      </c>
      <c r="T42" s="139">
        <f t="shared" si="22"/>
        <v>16657006.558173882</v>
      </c>
      <c r="U42" s="428">
        <v>0.75000000000000022</v>
      </c>
      <c r="V42" s="147">
        <f t="shared" si="23"/>
        <v>4164251.6395434667</v>
      </c>
      <c r="W42" s="290"/>
      <c r="X42" s="115"/>
      <c r="Y42" s="116"/>
      <c r="Z42" s="116"/>
      <c r="AA42" s="116"/>
      <c r="AB42" s="116"/>
      <c r="AC42" s="116"/>
      <c r="AD42" s="116"/>
      <c r="AE42" s="117" t="s">
        <v>115</v>
      </c>
      <c r="AF42" s="296"/>
      <c r="AG42" s="124" t="str">
        <f t="shared" si="26"/>
        <v/>
      </c>
      <c r="AH42" s="125" t="str">
        <f t="shared" si="27"/>
        <v/>
      </c>
      <c r="AI42" s="125" t="str">
        <f t="shared" si="28"/>
        <v/>
      </c>
      <c r="AJ42" s="125" t="str">
        <f t="shared" si="29"/>
        <v/>
      </c>
      <c r="AK42" s="125" t="str">
        <f t="shared" si="30"/>
        <v/>
      </c>
      <c r="AL42" s="125" t="str">
        <f t="shared" si="31"/>
        <v/>
      </c>
      <c r="AM42" s="125" t="str">
        <f t="shared" si="32"/>
        <v/>
      </c>
      <c r="AN42" s="126">
        <f t="shared" ca="1" si="33"/>
        <v>89063.231170296756</v>
      </c>
      <c r="AO42" s="342">
        <f t="shared" ca="1" si="25"/>
        <v>89063.231170296756</v>
      </c>
      <c r="AP42" s="290"/>
      <c r="AQ42" s="124" t="str">
        <f t="shared" si="34"/>
        <v/>
      </c>
      <c r="AR42" s="125" t="str">
        <f t="shared" si="35"/>
        <v/>
      </c>
      <c r="AS42" s="125" t="str">
        <f t="shared" si="36"/>
        <v/>
      </c>
      <c r="AT42" s="125" t="str">
        <f t="shared" si="37"/>
        <v/>
      </c>
      <c r="AU42" s="125" t="str">
        <f t="shared" si="38"/>
        <v/>
      </c>
      <c r="AV42" s="125" t="str">
        <f t="shared" si="39"/>
        <v/>
      </c>
      <c r="AW42" s="125" t="str">
        <f t="shared" si="40"/>
        <v/>
      </c>
      <c r="AX42" s="125">
        <f t="shared" ca="1" si="41"/>
        <v>4164251.6395434667</v>
      </c>
      <c r="AY42" s="131">
        <f t="shared" ca="1" si="42"/>
        <v>4164251.6395434667</v>
      </c>
      <c r="AZ42" s="290"/>
    </row>
    <row r="43" spans="1:52" x14ac:dyDescent="0.3">
      <c r="A43" s="290"/>
      <c r="B43" s="102" t="s">
        <v>1231</v>
      </c>
      <c r="C43" s="444" t="s">
        <v>2526</v>
      </c>
      <c r="D43" s="103" t="s">
        <v>1157</v>
      </c>
      <c r="E43" s="103" t="s">
        <v>1232</v>
      </c>
      <c r="F43" s="103"/>
      <c r="G43" s="103" t="s">
        <v>1216</v>
      </c>
      <c r="H43" s="444" t="s">
        <v>2492</v>
      </c>
      <c r="I43" s="103"/>
      <c r="J43" s="116" t="s">
        <v>1399</v>
      </c>
      <c r="K43" s="104"/>
      <c r="L43" s="431">
        <v>14135.1</v>
      </c>
      <c r="M43" s="138" t="str">
        <f t="shared" si="1"/>
        <v/>
      </c>
      <c r="N43" s="139">
        <f t="shared" si="19"/>
        <v>0</v>
      </c>
      <c r="O43" s="140">
        <f t="shared" si="20"/>
        <v>846.33046802071101</v>
      </c>
      <c r="P43" s="337">
        <f t="shared" si="24"/>
        <v>11962965.798519552</v>
      </c>
      <c r="Q43" s="109">
        <v>1</v>
      </c>
      <c r="R43" s="143">
        <f t="shared" si="21"/>
        <v>11962965.798519552</v>
      </c>
      <c r="S43" s="113">
        <v>0.15</v>
      </c>
      <c r="T43" s="139">
        <f t="shared" si="22"/>
        <v>13757410.668297483</v>
      </c>
      <c r="U43" s="428">
        <v>0.75</v>
      </c>
      <c r="V43" s="147">
        <f t="shared" si="23"/>
        <v>3439352.6670743707</v>
      </c>
      <c r="W43" s="290"/>
      <c r="X43" s="115"/>
      <c r="Y43" s="116"/>
      <c r="Z43" s="116"/>
      <c r="AA43" s="116"/>
      <c r="AB43" s="116"/>
      <c r="AC43" s="116"/>
      <c r="AD43" s="116"/>
      <c r="AE43" s="117" t="s">
        <v>115</v>
      </c>
      <c r="AF43" s="296"/>
      <c r="AG43" s="124" t="str">
        <f t="shared" si="26"/>
        <v/>
      </c>
      <c r="AH43" s="125" t="str">
        <f t="shared" si="27"/>
        <v/>
      </c>
      <c r="AI43" s="125" t="str">
        <f t="shared" si="28"/>
        <v/>
      </c>
      <c r="AJ43" s="125" t="str">
        <f t="shared" si="29"/>
        <v/>
      </c>
      <c r="AK43" s="125" t="str">
        <f t="shared" si="30"/>
        <v/>
      </c>
      <c r="AL43" s="125" t="str">
        <f t="shared" si="31"/>
        <v/>
      </c>
      <c r="AM43" s="125" t="str">
        <f t="shared" si="32"/>
        <v/>
      </c>
      <c r="AN43" s="126">
        <f t="shared" ca="1" si="33"/>
        <v>89063.231170296756</v>
      </c>
      <c r="AO43" s="342">
        <f t="shared" ca="1" si="25"/>
        <v>89063.231170296756</v>
      </c>
      <c r="AP43" s="290"/>
      <c r="AQ43" s="124" t="str">
        <f t="shared" si="34"/>
        <v/>
      </c>
      <c r="AR43" s="125" t="str">
        <f t="shared" si="35"/>
        <v/>
      </c>
      <c r="AS43" s="125" t="str">
        <f t="shared" si="36"/>
        <v/>
      </c>
      <c r="AT43" s="125" t="str">
        <f t="shared" si="37"/>
        <v/>
      </c>
      <c r="AU43" s="125" t="str">
        <f t="shared" si="38"/>
        <v/>
      </c>
      <c r="AV43" s="125" t="str">
        <f t="shared" si="39"/>
        <v/>
      </c>
      <c r="AW43" s="125" t="str">
        <f t="shared" si="40"/>
        <v/>
      </c>
      <c r="AX43" s="125">
        <f t="shared" ca="1" si="41"/>
        <v>3439352.6670743707</v>
      </c>
      <c r="AY43" s="131">
        <f t="shared" ca="1" si="42"/>
        <v>3439352.6670743707</v>
      </c>
      <c r="AZ43" s="290"/>
    </row>
    <row r="44" spans="1:52" x14ac:dyDescent="0.3">
      <c r="A44" s="290"/>
      <c r="B44" s="102" t="s">
        <v>1233</v>
      </c>
      <c r="C44" s="444" t="s">
        <v>2527</v>
      </c>
      <c r="D44" s="103" t="s">
        <v>1157</v>
      </c>
      <c r="E44" s="103" t="s">
        <v>1234</v>
      </c>
      <c r="F44" s="103"/>
      <c r="G44" s="103" t="s">
        <v>1209</v>
      </c>
      <c r="H44" s="444" t="s">
        <v>2491</v>
      </c>
      <c r="I44" s="103"/>
      <c r="J44" s="116" t="s">
        <v>1398</v>
      </c>
      <c r="K44" s="104"/>
      <c r="L44" s="431">
        <v>2818.52</v>
      </c>
      <c r="M44" s="138" t="str">
        <f t="shared" si="1"/>
        <v/>
      </c>
      <c r="N44" s="139">
        <f t="shared" si="19"/>
        <v>0</v>
      </c>
      <c r="O44" s="140">
        <f t="shared" si="20"/>
        <v>1057.9130850572444</v>
      </c>
      <c r="P44" s="337">
        <f t="shared" si="24"/>
        <v>2981749.1884955447</v>
      </c>
      <c r="Q44" s="109">
        <v>1</v>
      </c>
      <c r="R44" s="143">
        <f t="shared" si="21"/>
        <v>2981749.1884955447</v>
      </c>
      <c r="S44" s="113">
        <v>0.15</v>
      </c>
      <c r="T44" s="139">
        <f t="shared" si="22"/>
        <v>3429011.5667698761</v>
      </c>
      <c r="U44" s="428">
        <v>0.75000000000000011</v>
      </c>
      <c r="V44" s="147">
        <f t="shared" si="23"/>
        <v>857252.89169246866</v>
      </c>
      <c r="W44" s="290"/>
      <c r="X44" s="115"/>
      <c r="Y44" s="116"/>
      <c r="Z44" s="116" t="s">
        <v>115</v>
      </c>
      <c r="AA44" s="116"/>
      <c r="AB44" s="116"/>
      <c r="AC44" s="116"/>
      <c r="AD44" s="116"/>
      <c r="AE44" s="117"/>
      <c r="AF44" s="296"/>
      <c r="AG44" s="124" t="str">
        <f t="shared" si="26"/>
        <v/>
      </c>
      <c r="AH44" s="125" t="str">
        <f t="shared" si="27"/>
        <v/>
      </c>
      <c r="AI44" s="125">
        <f t="shared" ca="1" si="28"/>
        <v>25124.337011704942</v>
      </c>
      <c r="AJ44" s="125" t="str">
        <f t="shared" si="29"/>
        <v/>
      </c>
      <c r="AK44" s="125" t="str">
        <f t="shared" si="30"/>
        <v/>
      </c>
      <c r="AL44" s="125" t="str">
        <f t="shared" si="31"/>
        <v/>
      </c>
      <c r="AM44" s="125" t="str">
        <f t="shared" si="32"/>
        <v/>
      </c>
      <c r="AN44" s="126" t="str">
        <f t="shared" si="33"/>
        <v/>
      </c>
      <c r="AO44" s="342">
        <f t="shared" ca="1" si="25"/>
        <v>25124.337011704942</v>
      </c>
      <c r="AP44" s="290"/>
      <c r="AQ44" s="124" t="str">
        <f t="shared" si="34"/>
        <v/>
      </c>
      <c r="AR44" s="125" t="str">
        <f t="shared" si="35"/>
        <v/>
      </c>
      <c r="AS44" s="125">
        <f t="shared" ca="1" si="36"/>
        <v>857252.89169246866</v>
      </c>
      <c r="AT44" s="125" t="str">
        <f t="shared" si="37"/>
        <v/>
      </c>
      <c r="AU44" s="125" t="str">
        <f t="shared" si="38"/>
        <v/>
      </c>
      <c r="AV44" s="125" t="str">
        <f t="shared" si="39"/>
        <v/>
      </c>
      <c r="AW44" s="125" t="str">
        <f t="shared" si="40"/>
        <v/>
      </c>
      <c r="AX44" s="125" t="str">
        <f t="shared" si="41"/>
        <v/>
      </c>
      <c r="AY44" s="131">
        <f t="shared" ca="1" si="42"/>
        <v>857252.89169246866</v>
      </c>
      <c r="AZ44" s="290"/>
    </row>
    <row r="45" spans="1:52" x14ac:dyDescent="0.3">
      <c r="A45" s="290"/>
      <c r="B45" s="102" t="s">
        <v>1235</v>
      </c>
      <c r="C45" s="444" t="s">
        <v>2528</v>
      </c>
      <c r="D45" s="103" t="s">
        <v>1157</v>
      </c>
      <c r="E45" s="103" t="s">
        <v>1236</v>
      </c>
      <c r="F45" s="103"/>
      <c r="G45" s="103" t="s">
        <v>1216</v>
      </c>
      <c r="H45" s="444" t="s">
        <v>2491</v>
      </c>
      <c r="I45" s="103"/>
      <c r="J45" s="116" t="s">
        <v>1399</v>
      </c>
      <c r="K45" s="104"/>
      <c r="L45" s="431">
        <v>36939.699999999997</v>
      </c>
      <c r="M45" s="138" t="str">
        <f t="shared" si="1"/>
        <v/>
      </c>
      <c r="N45" s="139">
        <f t="shared" si="19"/>
        <v>0</v>
      </c>
      <c r="O45" s="140">
        <f t="shared" si="20"/>
        <v>846.33046802071101</v>
      </c>
      <c r="P45" s="337">
        <f t="shared" si="24"/>
        <v>31263193.589544658</v>
      </c>
      <c r="Q45" s="109">
        <v>1</v>
      </c>
      <c r="R45" s="143">
        <f t="shared" si="21"/>
        <v>31263193.589544658</v>
      </c>
      <c r="S45" s="113">
        <v>0.15</v>
      </c>
      <c r="T45" s="139">
        <f t="shared" si="22"/>
        <v>35952672.62797635</v>
      </c>
      <c r="U45" s="428">
        <v>0.74999999999999978</v>
      </c>
      <c r="V45" s="147">
        <f t="shared" si="23"/>
        <v>8988168.1569940951</v>
      </c>
      <c r="W45" s="290"/>
      <c r="X45" s="115"/>
      <c r="Y45" s="116"/>
      <c r="Z45" s="116"/>
      <c r="AA45" s="116"/>
      <c r="AB45" s="116"/>
      <c r="AC45" s="116"/>
      <c r="AD45" s="116"/>
      <c r="AE45" s="117" t="s">
        <v>115</v>
      </c>
      <c r="AF45" s="296"/>
      <c r="AG45" s="124" t="str">
        <f t="shared" si="26"/>
        <v/>
      </c>
      <c r="AH45" s="125" t="str">
        <f t="shared" si="27"/>
        <v/>
      </c>
      <c r="AI45" s="125" t="str">
        <f t="shared" si="28"/>
        <v/>
      </c>
      <c r="AJ45" s="125" t="str">
        <f t="shared" si="29"/>
        <v/>
      </c>
      <c r="AK45" s="125" t="str">
        <f t="shared" si="30"/>
        <v/>
      </c>
      <c r="AL45" s="125" t="str">
        <f t="shared" si="31"/>
        <v/>
      </c>
      <c r="AM45" s="125" t="str">
        <f t="shared" si="32"/>
        <v/>
      </c>
      <c r="AN45" s="126">
        <f t="shared" ca="1" si="33"/>
        <v>89063.231170296756</v>
      </c>
      <c r="AO45" s="342">
        <f t="shared" ca="1" si="25"/>
        <v>89063.231170296756</v>
      </c>
      <c r="AP45" s="290"/>
      <c r="AQ45" s="124" t="str">
        <f t="shared" si="34"/>
        <v/>
      </c>
      <c r="AR45" s="125" t="str">
        <f t="shared" si="35"/>
        <v/>
      </c>
      <c r="AS45" s="125" t="str">
        <f t="shared" si="36"/>
        <v/>
      </c>
      <c r="AT45" s="125" t="str">
        <f t="shared" si="37"/>
        <v/>
      </c>
      <c r="AU45" s="125" t="str">
        <f t="shared" si="38"/>
        <v/>
      </c>
      <c r="AV45" s="125" t="str">
        <f t="shared" si="39"/>
        <v/>
      </c>
      <c r="AW45" s="125" t="str">
        <f t="shared" si="40"/>
        <v/>
      </c>
      <c r="AX45" s="125">
        <f t="shared" ca="1" si="41"/>
        <v>8988168.1569940951</v>
      </c>
      <c r="AY45" s="131">
        <f t="shared" ca="1" si="42"/>
        <v>8988168.1569940951</v>
      </c>
      <c r="AZ45" s="290"/>
    </row>
    <row r="46" spans="1:52" x14ac:dyDescent="0.3">
      <c r="A46" s="290"/>
      <c r="B46" s="102" t="s">
        <v>1237</v>
      </c>
      <c r="C46" s="444" t="s">
        <v>2529</v>
      </c>
      <c r="D46" s="103" t="s">
        <v>1157</v>
      </c>
      <c r="E46" s="103" t="s">
        <v>1238</v>
      </c>
      <c r="F46" s="103"/>
      <c r="G46" s="103" t="s">
        <v>1216</v>
      </c>
      <c r="H46" s="444" t="s">
        <v>2491</v>
      </c>
      <c r="I46" s="103"/>
      <c r="J46" s="116" t="s">
        <v>1399</v>
      </c>
      <c r="K46" s="104"/>
      <c r="L46" s="431">
        <v>56074.1</v>
      </c>
      <c r="M46" s="138" t="str">
        <f t="shared" si="1"/>
        <v/>
      </c>
      <c r="N46" s="139">
        <f t="shared" si="19"/>
        <v>0</v>
      </c>
      <c r="O46" s="140">
        <f t="shared" si="20"/>
        <v>846.33046802071101</v>
      </c>
      <c r="P46" s="337">
        <f t="shared" si="24"/>
        <v>47457219.296840154</v>
      </c>
      <c r="Q46" s="109">
        <v>1</v>
      </c>
      <c r="R46" s="143">
        <f t="shared" si="21"/>
        <v>47457219.296840154</v>
      </c>
      <c r="S46" s="113">
        <v>0.15</v>
      </c>
      <c r="T46" s="139">
        <f t="shared" si="22"/>
        <v>54575802.191366173</v>
      </c>
      <c r="U46" s="428">
        <v>0.75</v>
      </c>
      <c r="V46" s="147">
        <f t="shared" si="23"/>
        <v>13643950.547841543</v>
      </c>
      <c r="W46" s="290"/>
      <c r="X46" s="115"/>
      <c r="Y46" s="116"/>
      <c r="Z46" s="116"/>
      <c r="AA46" s="116"/>
      <c r="AB46" s="116"/>
      <c r="AC46" s="116"/>
      <c r="AD46" s="116"/>
      <c r="AE46" s="117" t="s">
        <v>115</v>
      </c>
      <c r="AF46" s="296"/>
      <c r="AG46" s="124" t="str">
        <f t="shared" si="26"/>
        <v/>
      </c>
      <c r="AH46" s="125" t="str">
        <f t="shared" si="27"/>
        <v/>
      </c>
      <c r="AI46" s="125" t="str">
        <f t="shared" si="28"/>
        <v/>
      </c>
      <c r="AJ46" s="125" t="str">
        <f t="shared" si="29"/>
        <v/>
      </c>
      <c r="AK46" s="125" t="str">
        <f t="shared" si="30"/>
        <v/>
      </c>
      <c r="AL46" s="125" t="str">
        <f t="shared" si="31"/>
        <v/>
      </c>
      <c r="AM46" s="125" t="str">
        <f t="shared" si="32"/>
        <v/>
      </c>
      <c r="AN46" s="126">
        <f t="shared" ca="1" si="33"/>
        <v>89063.231170296756</v>
      </c>
      <c r="AO46" s="342">
        <f t="shared" ca="1" si="25"/>
        <v>89063.231170296756</v>
      </c>
      <c r="AP46" s="290"/>
      <c r="AQ46" s="124" t="str">
        <f t="shared" si="34"/>
        <v/>
      </c>
      <c r="AR46" s="125" t="str">
        <f t="shared" si="35"/>
        <v/>
      </c>
      <c r="AS46" s="125" t="str">
        <f t="shared" si="36"/>
        <v/>
      </c>
      <c r="AT46" s="125" t="str">
        <f t="shared" si="37"/>
        <v/>
      </c>
      <c r="AU46" s="125" t="str">
        <f t="shared" si="38"/>
        <v/>
      </c>
      <c r="AV46" s="125" t="str">
        <f t="shared" si="39"/>
        <v/>
      </c>
      <c r="AW46" s="125" t="str">
        <f t="shared" si="40"/>
        <v/>
      </c>
      <c r="AX46" s="125">
        <f t="shared" ca="1" si="41"/>
        <v>13643950.547841543</v>
      </c>
      <c r="AY46" s="131">
        <f t="shared" ca="1" si="42"/>
        <v>13643950.547841543</v>
      </c>
      <c r="AZ46" s="290"/>
    </row>
    <row r="47" spans="1:52" x14ac:dyDescent="0.3">
      <c r="A47" s="290"/>
      <c r="B47" s="102" t="s">
        <v>1239</v>
      </c>
      <c r="C47" s="444" t="s">
        <v>2530</v>
      </c>
      <c r="D47" s="103" t="s">
        <v>1157</v>
      </c>
      <c r="E47" s="103" t="s">
        <v>1240</v>
      </c>
      <c r="F47" s="103"/>
      <c r="G47" s="103" t="s">
        <v>1159</v>
      </c>
      <c r="H47" s="444" t="s">
        <v>2489</v>
      </c>
      <c r="I47" s="103"/>
      <c r="J47" s="116" t="s">
        <v>1396</v>
      </c>
      <c r="K47" s="104"/>
      <c r="L47" s="431">
        <v>1911.85</v>
      </c>
      <c r="M47" s="138" t="str">
        <f t="shared" si="1"/>
        <v/>
      </c>
      <c r="N47" s="139">
        <f t="shared" si="19"/>
        <v>0</v>
      </c>
      <c r="O47" s="140">
        <f t="shared" si="20"/>
        <v>4036.2416428277329</v>
      </c>
      <c r="P47" s="337">
        <f t="shared" si="24"/>
        <v>7716688.5848402008</v>
      </c>
      <c r="Q47" s="109">
        <v>1</v>
      </c>
      <c r="R47" s="143">
        <f t="shared" si="21"/>
        <v>7716688.5848402008</v>
      </c>
      <c r="S47" s="113">
        <v>0.15</v>
      </c>
      <c r="T47" s="139">
        <f t="shared" si="22"/>
        <v>8874191.8725662306</v>
      </c>
      <c r="U47" s="428"/>
      <c r="V47" s="147">
        <f t="shared" si="23"/>
        <v>8874191.8725662306</v>
      </c>
      <c r="W47" s="290"/>
      <c r="X47" s="115"/>
      <c r="Y47" s="116"/>
      <c r="Z47" s="116"/>
      <c r="AA47" s="116"/>
      <c r="AB47" s="116" t="s">
        <v>115</v>
      </c>
      <c r="AC47" s="116"/>
      <c r="AD47" s="116"/>
      <c r="AE47" s="117"/>
      <c r="AF47" s="296"/>
      <c r="AG47" s="124" t="str">
        <f t="shared" si="26"/>
        <v/>
      </c>
      <c r="AH47" s="125" t="str">
        <f t="shared" si="27"/>
        <v/>
      </c>
      <c r="AI47" s="125" t="str">
        <f t="shared" si="28"/>
        <v/>
      </c>
      <c r="AJ47" s="125" t="str">
        <f t="shared" si="29"/>
        <v/>
      </c>
      <c r="AK47" s="125">
        <f t="shared" ca="1" si="30"/>
        <v>6607.2386186326503</v>
      </c>
      <c r="AL47" s="125" t="str">
        <f t="shared" si="31"/>
        <v/>
      </c>
      <c r="AM47" s="125" t="str">
        <f t="shared" si="32"/>
        <v/>
      </c>
      <c r="AN47" s="126" t="str">
        <f t="shared" si="33"/>
        <v/>
      </c>
      <c r="AO47" s="342">
        <f t="shared" ca="1" si="25"/>
        <v>6607.2386186326503</v>
      </c>
      <c r="AP47" s="290"/>
      <c r="AQ47" s="124" t="str">
        <f t="shared" si="34"/>
        <v/>
      </c>
      <c r="AR47" s="125" t="str">
        <f t="shared" si="35"/>
        <v/>
      </c>
      <c r="AS47" s="125" t="str">
        <f t="shared" si="36"/>
        <v/>
      </c>
      <c r="AT47" s="125" t="str">
        <f t="shared" si="37"/>
        <v/>
      </c>
      <c r="AU47" s="125">
        <f t="shared" ca="1" si="38"/>
        <v>8874191.8725662306</v>
      </c>
      <c r="AV47" s="125" t="str">
        <f t="shared" si="39"/>
        <v/>
      </c>
      <c r="AW47" s="125" t="str">
        <f t="shared" si="40"/>
        <v/>
      </c>
      <c r="AX47" s="125" t="str">
        <f t="shared" si="41"/>
        <v/>
      </c>
      <c r="AY47" s="131">
        <f t="shared" ca="1" si="42"/>
        <v>8874191.8725662306</v>
      </c>
      <c r="AZ47" s="290"/>
    </row>
    <row r="48" spans="1:52" x14ac:dyDescent="0.3">
      <c r="A48" s="290"/>
      <c r="B48" s="102" t="s">
        <v>1241</v>
      </c>
      <c r="C48" s="444" t="s">
        <v>2531</v>
      </c>
      <c r="D48" s="103" t="s">
        <v>1157</v>
      </c>
      <c r="E48" s="103" t="s">
        <v>1242</v>
      </c>
      <c r="F48" s="103"/>
      <c r="G48" s="103" t="s">
        <v>1216</v>
      </c>
      <c r="H48" s="444" t="s">
        <v>2491</v>
      </c>
      <c r="I48" s="103"/>
      <c r="J48" s="116" t="s">
        <v>1399</v>
      </c>
      <c r="K48" s="104"/>
      <c r="L48" s="431">
        <v>35041.199999999997</v>
      </c>
      <c r="M48" s="138" t="str">
        <f t="shared" si="1"/>
        <v/>
      </c>
      <c r="N48" s="139">
        <f t="shared" si="19"/>
        <v>0</v>
      </c>
      <c r="O48" s="140">
        <f t="shared" si="20"/>
        <v>846.33046802071101</v>
      </c>
      <c r="P48" s="337">
        <f t="shared" si="24"/>
        <v>29656435.196007337</v>
      </c>
      <c r="Q48" s="109">
        <v>1</v>
      </c>
      <c r="R48" s="143">
        <f t="shared" si="21"/>
        <v>29656435.196007337</v>
      </c>
      <c r="S48" s="113">
        <v>0.15</v>
      </c>
      <c r="T48" s="139">
        <f t="shared" si="22"/>
        <v>34104900.475408435</v>
      </c>
      <c r="U48" s="428">
        <v>0.75</v>
      </c>
      <c r="V48" s="147">
        <f t="shared" si="23"/>
        <v>8526225.1188521087</v>
      </c>
      <c r="W48" s="290"/>
      <c r="X48" s="115"/>
      <c r="Y48" s="116"/>
      <c r="Z48" s="116"/>
      <c r="AA48" s="116"/>
      <c r="AB48" s="116"/>
      <c r="AC48" s="116"/>
      <c r="AD48" s="116"/>
      <c r="AE48" s="117" t="s">
        <v>115</v>
      </c>
      <c r="AF48" s="296"/>
      <c r="AG48" s="124" t="str">
        <f t="shared" si="26"/>
        <v/>
      </c>
      <c r="AH48" s="125" t="str">
        <f t="shared" si="27"/>
        <v/>
      </c>
      <c r="AI48" s="125" t="str">
        <f t="shared" si="28"/>
        <v/>
      </c>
      <c r="AJ48" s="125" t="str">
        <f t="shared" si="29"/>
        <v/>
      </c>
      <c r="AK48" s="125" t="str">
        <f t="shared" si="30"/>
        <v/>
      </c>
      <c r="AL48" s="125" t="str">
        <f t="shared" si="31"/>
        <v/>
      </c>
      <c r="AM48" s="125" t="str">
        <f t="shared" si="32"/>
        <v/>
      </c>
      <c r="AN48" s="126">
        <f t="shared" ca="1" si="33"/>
        <v>89063.231170296756</v>
      </c>
      <c r="AO48" s="342">
        <f t="shared" ca="1" si="25"/>
        <v>89063.231170296756</v>
      </c>
      <c r="AP48" s="290"/>
      <c r="AQ48" s="124" t="str">
        <f t="shared" si="34"/>
        <v/>
      </c>
      <c r="AR48" s="125" t="str">
        <f t="shared" si="35"/>
        <v/>
      </c>
      <c r="AS48" s="125" t="str">
        <f t="shared" si="36"/>
        <v/>
      </c>
      <c r="AT48" s="125" t="str">
        <f t="shared" si="37"/>
        <v/>
      </c>
      <c r="AU48" s="125" t="str">
        <f t="shared" si="38"/>
        <v/>
      </c>
      <c r="AV48" s="125" t="str">
        <f t="shared" si="39"/>
        <v/>
      </c>
      <c r="AW48" s="125" t="str">
        <f t="shared" si="40"/>
        <v/>
      </c>
      <c r="AX48" s="125">
        <f t="shared" ca="1" si="41"/>
        <v>8526225.1188521087</v>
      </c>
      <c r="AY48" s="131">
        <f t="shared" ca="1" si="42"/>
        <v>8526225.1188521087</v>
      </c>
      <c r="AZ48" s="290"/>
    </row>
    <row r="49" spans="1:52" x14ac:dyDescent="0.3">
      <c r="A49" s="290"/>
      <c r="B49" s="102" t="s">
        <v>1243</v>
      </c>
      <c r="C49" s="444" t="s">
        <v>2532</v>
      </c>
      <c r="D49" s="103" t="s">
        <v>1157</v>
      </c>
      <c r="E49" s="103" t="s">
        <v>1208</v>
      </c>
      <c r="F49" s="103"/>
      <c r="G49" s="103" t="s">
        <v>1244</v>
      </c>
      <c r="H49" s="444" t="s">
        <v>2491</v>
      </c>
      <c r="I49" s="103"/>
      <c r="J49" s="116" t="s">
        <v>1397</v>
      </c>
      <c r="K49" s="104"/>
      <c r="L49" s="431">
        <v>3921.77</v>
      </c>
      <c r="M49" s="138" t="str">
        <f t="shared" si="1"/>
        <v/>
      </c>
      <c r="N49" s="139">
        <f t="shared" si="19"/>
        <v>0</v>
      </c>
      <c r="O49" s="140">
        <f t="shared" si="20"/>
        <v>1269.4957019683554</v>
      </c>
      <c r="P49" s="337">
        <f t="shared" si="24"/>
        <v>4978670.1591084376</v>
      </c>
      <c r="Q49" s="109">
        <v>1</v>
      </c>
      <c r="R49" s="143">
        <f t="shared" si="21"/>
        <v>4978670.1591084376</v>
      </c>
      <c r="S49" s="113">
        <v>0.15</v>
      </c>
      <c r="T49" s="139">
        <f t="shared" si="22"/>
        <v>5725470.6829747027</v>
      </c>
      <c r="U49" s="428">
        <v>0.75</v>
      </c>
      <c r="V49" s="147">
        <f t="shared" si="23"/>
        <v>1431367.6707436757</v>
      </c>
      <c r="W49" s="290"/>
      <c r="X49" s="115"/>
      <c r="Y49" s="116" t="s">
        <v>115</v>
      </c>
      <c r="Z49" s="116"/>
      <c r="AA49" s="116"/>
      <c r="AB49" s="116"/>
      <c r="AC49" s="116"/>
      <c r="AD49" s="116"/>
      <c r="AE49" s="117"/>
      <c r="AF49" s="296"/>
      <c r="AG49" s="124" t="str">
        <f t="shared" si="26"/>
        <v/>
      </c>
      <c r="AH49" s="125">
        <f t="shared" ca="1" si="27"/>
        <v>61712.437986303514</v>
      </c>
      <c r="AI49" s="125" t="str">
        <f t="shared" si="28"/>
        <v/>
      </c>
      <c r="AJ49" s="125" t="str">
        <f t="shared" si="29"/>
        <v/>
      </c>
      <c r="AK49" s="125" t="str">
        <f t="shared" si="30"/>
        <v/>
      </c>
      <c r="AL49" s="125" t="str">
        <f t="shared" si="31"/>
        <v/>
      </c>
      <c r="AM49" s="125" t="str">
        <f t="shared" si="32"/>
        <v/>
      </c>
      <c r="AN49" s="126" t="str">
        <f t="shared" si="33"/>
        <v/>
      </c>
      <c r="AO49" s="342">
        <f t="shared" ca="1" si="25"/>
        <v>61712.437986303514</v>
      </c>
      <c r="AP49" s="290"/>
      <c r="AQ49" s="124" t="str">
        <f t="shared" si="34"/>
        <v/>
      </c>
      <c r="AR49" s="125">
        <f t="shared" ca="1" si="35"/>
        <v>1431367.6707436757</v>
      </c>
      <c r="AS49" s="125" t="str">
        <f t="shared" si="36"/>
        <v/>
      </c>
      <c r="AT49" s="125" t="str">
        <f t="shared" si="37"/>
        <v/>
      </c>
      <c r="AU49" s="125" t="str">
        <f t="shared" si="38"/>
        <v/>
      </c>
      <c r="AV49" s="125" t="str">
        <f t="shared" si="39"/>
        <v/>
      </c>
      <c r="AW49" s="125" t="str">
        <f t="shared" si="40"/>
        <v/>
      </c>
      <c r="AX49" s="125" t="str">
        <f t="shared" si="41"/>
        <v/>
      </c>
      <c r="AY49" s="131">
        <f t="shared" ca="1" si="42"/>
        <v>1431367.6707436757</v>
      </c>
      <c r="AZ49" s="290"/>
    </row>
    <row r="50" spans="1:52" x14ac:dyDescent="0.3">
      <c r="A50" s="290"/>
      <c r="B50" s="102" t="s">
        <v>1245</v>
      </c>
      <c r="C50" s="444" t="s">
        <v>2533</v>
      </c>
      <c r="D50" s="103" t="s">
        <v>1157</v>
      </c>
      <c r="E50" s="103" t="s">
        <v>1246</v>
      </c>
      <c r="F50" s="103"/>
      <c r="G50" s="103" t="s">
        <v>1216</v>
      </c>
      <c r="H50" s="444" t="s">
        <v>2492</v>
      </c>
      <c r="I50" s="103"/>
      <c r="J50" s="116" t="s">
        <v>1399</v>
      </c>
      <c r="K50" s="104"/>
      <c r="L50" s="431">
        <v>10582.2</v>
      </c>
      <c r="M50" s="138" t="str">
        <f t="shared" si="1"/>
        <v/>
      </c>
      <c r="N50" s="139">
        <f t="shared" si="19"/>
        <v>0</v>
      </c>
      <c r="O50" s="140">
        <f t="shared" si="20"/>
        <v>846.33046802071101</v>
      </c>
      <c r="P50" s="337">
        <f t="shared" si="24"/>
        <v>8956038.2786887679</v>
      </c>
      <c r="Q50" s="109">
        <v>1</v>
      </c>
      <c r="R50" s="143">
        <f t="shared" si="21"/>
        <v>8956038.2786887679</v>
      </c>
      <c r="S50" s="113">
        <v>0.15</v>
      </c>
      <c r="T50" s="139">
        <f t="shared" si="22"/>
        <v>10299444.020492082</v>
      </c>
      <c r="U50" s="428">
        <v>0.74999999999999967</v>
      </c>
      <c r="V50" s="147">
        <f t="shared" si="23"/>
        <v>2574861.0051230239</v>
      </c>
      <c r="W50" s="290"/>
      <c r="X50" s="115"/>
      <c r="Y50" s="116"/>
      <c r="Z50" s="116"/>
      <c r="AA50" s="116"/>
      <c r="AB50" s="116"/>
      <c r="AC50" s="116"/>
      <c r="AD50" s="116"/>
      <c r="AE50" s="117" t="s">
        <v>115</v>
      </c>
      <c r="AF50" s="296"/>
      <c r="AG50" s="124" t="str">
        <f t="shared" si="26"/>
        <v/>
      </c>
      <c r="AH50" s="125" t="str">
        <f t="shared" si="27"/>
        <v/>
      </c>
      <c r="AI50" s="125" t="str">
        <f t="shared" si="28"/>
        <v/>
      </c>
      <c r="AJ50" s="125" t="str">
        <f t="shared" si="29"/>
        <v/>
      </c>
      <c r="AK50" s="125" t="str">
        <f t="shared" si="30"/>
        <v/>
      </c>
      <c r="AL50" s="125" t="str">
        <f t="shared" si="31"/>
        <v/>
      </c>
      <c r="AM50" s="125" t="str">
        <f t="shared" si="32"/>
        <v/>
      </c>
      <c r="AN50" s="126">
        <f t="shared" ca="1" si="33"/>
        <v>89063.231170296756</v>
      </c>
      <c r="AO50" s="342">
        <f t="shared" ca="1" si="25"/>
        <v>89063.231170296756</v>
      </c>
      <c r="AP50" s="290"/>
      <c r="AQ50" s="124" t="str">
        <f t="shared" si="34"/>
        <v/>
      </c>
      <c r="AR50" s="125" t="str">
        <f t="shared" si="35"/>
        <v/>
      </c>
      <c r="AS50" s="125" t="str">
        <f t="shared" si="36"/>
        <v/>
      </c>
      <c r="AT50" s="125" t="str">
        <f t="shared" si="37"/>
        <v/>
      </c>
      <c r="AU50" s="125" t="str">
        <f t="shared" si="38"/>
        <v/>
      </c>
      <c r="AV50" s="125" t="str">
        <f t="shared" si="39"/>
        <v/>
      </c>
      <c r="AW50" s="125" t="str">
        <f t="shared" si="40"/>
        <v/>
      </c>
      <c r="AX50" s="125">
        <f t="shared" ca="1" si="41"/>
        <v>2574861.0051230239</v>
      </c>
      <c r="AY50" s="131">
        <f t="shared" ca="1" si="42"/>
        <v>2574861.0051230239</v>
      </c>
      <c r="AZ50" s="290"/>
    </row>
    <row r="51" spans="1:52" x14ac:dyDescent="0.3">
      <c r="A51" s="290"/>
      <c r="B51" s="102" t="s">
        <v>1247</v>
      </c>
      <c r="C51" s="444" t="s">
        <v>2534</v>
      </c>
      <c r="D51" s="103" t="s">
        <v>1157</v>
      </c>
      <c r="E51" s="103" t="s">
        <v>1248</v>
      </c>
      <c r="F51" s="103"/>
      <c r="G51" s="103" t="s">
        <v>1216</v>
      </c>
      <c r="H51" s="444" t="s">
        <v>2491</v>
      </c>
      <c r="I51" s="103"/>
      <c r="J51" s="116" t="s">
        <v>1399</v>
      </c>
      <c r="K51" s="104"/>
      <c r="L51" s="431">
        <v>23059.200000000001</v>
      </c>
      <c r="M51" s="138" t="str">
        <f t="shared" si="1"/>
        <v/>
      </c>
      <c r="N51" s="139">
        <f t="shared" si="19"/>
        <v>0</v>
      </c>
      <c r="O51" s="140">
        <f t="shared" si="20"/>
        <v>846.33046802071101</v>
      </c>
      <c r="P51" s="337">
        <f t="shared" si="24"/>
        <v>19515703.528183181</v>
      </c>
      <c r="Q51" s="109">
        <v>1</v>
      </c>
      <c r="R51" s="143">
        <f t="shared" si="21"/>
        <v>19515703.528183181</v>
      </c>
      <c r="S51" s="113">
        <v>0.15</v>
      </c>
      <c r="T51" s="139">
        <f t="shared" si="22"/>
        <v>22443059.057410657</v>
      </c>
      <c r="U51" s="428">
        <v>0.75</v>
      </c>
      <c r="V51" s="147">
        <f t="shared" si="23"/>
        <v>5610764.7643526644</v>
      </c>
      <c r="W51" s="290"/>
      <c r="X51" s="115"/>
      <c r="Y51" s="116"/>
      <c r="Z51" s="116"/>
      <c r="AA51" s="116"/>
      <c r="AB51" s="116"/>
      <c r="AC51" s="116"/>
      <c r="AD51" s="116"/>
      <c r="AE51" s="117" t="s">
        <v>115</v>
      </c>
      <c r="AF51" s="296"/>
      <c r="AG51" s="124" t="str">
        <f t="shared" si="26"/>
        <v/>
      </c>
      <c r="AH51" s="125" t="str">
        <f t="shared" si="27"/>
        <v/>
      </c>
      <c r="AI51" s="125" t="str">
        <f t="shared" si="28"/>
        <v/>
      </c>
      <c r="AJ51" s="125" t="str">
        <f t="shared" si="29"/>
        <v/>
      </c>
      <c r="AK51" s="125" t="str">
        <f t="shared" si="30"/>
        <v/>
      </c>
      <c r="AL51" s="125" t="str">
        <f t="shared" si="31"/>
        <v/>
      </c>
      <c r="AM51" s="125" t="str">
        <f t="shared" si="32"/>
        <v/>
      </c>
      <c r="AN51" s="126">
        <f t="shared" ca="1" si="33"/>
        <v>89063.231170296756</v>
      </c>
      <c r="AO51" s="342">
        <f t="shared" ca="1" si="25"/>
        <v>89063.231170296756</v>
      </c>
      <c r="AP51" s="290"/>
      <c r="AQ51" s="124" t="str">
        <f t="shared" si="34"/>
        <v/>
      </c>
      <c r="AR51" s="125" t="str">
        <f t="shared" si="35"/>
        <v/>
      </c>
      <c r="AS51" s="125" t="str">
        <f t="shared" si="36"/>
        <v/>
      </c>
      <c r="AT51" s="125" t="str">
        <f t="shared" si="37"/>
        <v/>
      </c>
      <c r="AU51" s="125" t="str">
        <f t="shared" si="38"/>
        <v/>
      </c>
      <c r="AV51" s="125" t="str">
        <f t="shared" si="39"/>
        <v/>
      </c>
      <c r="AW51" s="125" t="str">
        <f t="shared" si="40"/>
        <v/>
      </c>
      <c r="AX51" s="125">
        <f t="shared" ca="1" si="41"/>
        <v>5610764.7643526644</v>
      </c>
      <c r="AY51" s="131">
        <f t="shared" ca="1" si="42"/>
        <v>5610764.7643526644</v>
      </c>
      <c r="AZ51" s="290"/>
    </row>
    <row r="52" spans="1:52" x14ac:dyDescent="0.3">
      <c r="A52" s="290"/>
      <c r="B52" s="102" t="s">
        <v>1249</v>
      </c>
      <c r="C52" s="444" t="s">
        <v>2535</v>
      </c>
      <c r="D52" s="103" t="s">
        <v>1157</v>
      </c>
      <c r="E52" s="103" t="s">
        <v>1250</v>
      </c>
      <c r="F52" s="103"/>
      <c r="G52" s="103" t="s">
        <v>1216</v>
      </c>
      <c r="H52" s="444" t="s">
        <v>2492</v>
      </c>
      <c r="I52" s="103"/>
      <c r="J52" s="116" t="s">
        <v>1399</v>
      </c>
      <c r="K52" s="104"/>
      <c r="L52" s="431">
        <v>3216.83</v>
      </c>
      <c r="M52" s="138" t="str">
        <f t="shared" si="1"/>
        <v/>
      </c>
      <c r="N52" s="139">
        <f t="shared" si="19"/>
        <v>0</v>
      </c>
      <c r="O52" s="140">
        <f t="shared" si="20"/>
        <v>846.33046802071101</v>
      </c>
      <c r="P52" s="337">
        <f t="shared" si="24"/>
        <v>2722501.2394430637</v>
      </c>
      <c r="Q52" s="109">
        <v>1</v>
      </c>
      <c r="R52" s="143">
        <f t="shared" si="21"/>
        <v>2722501.2394430637</v>
      </c>
      <c r="S52" s="113">
        <v>0.15</v>
      </c>
      <c r="T52" s="139">
        <f t="shared" si="22"/>
        <v>3130876.4253595229</v>
      </c>
      <c r="U52" s="428">
        <v>0.75000000000000011</v>
      </c>
      <c r="V52" s="147">
        <f t="shared" si="23"/>
        <v>782719.10633988038</v>
      </c>
      <c r="W52" s="290"/>
      <c r="X52" s="115"/>
      <c r="Y52" s="116"/>
      <c r="Z52" s="116"/>
      <c r="AA52" s="116"/>
      <c r="AB52" s="116"/>
      <c r="AC52" s="116"/>
      <c r="AD52" s="116"/>
      <c r="AE52" s="117" t="s">
        <v>115</v>
      </c>
      <c r="AF52" s="296"/>
      <c r="AG52" s="124" t="str">
        <f t="shared" si="26"/>
        <v/>
      </c>
      <c r="AH52" s="125" t="str">
        <f t="shared" si="27"/>
        <v/>
      </c>
      <c r="AI52" s="125" t="str">
        <f t="shared" si="28"/>
        <v/>
      </c>
      <c r="AJ52" s="125" t="str">
        <f t="shared" si="29"/>
        <v/>
      </c>
      <c r="AK52" s="125" t="str">
        <f t="shared" si="30"/>
        <v/>
      </c>
      <c r="AL52" s="125" t="str">
        <f t="shared" si="31"/>
        <v/>
      </c>
      <c r="AM52" s="125" t="str">
        <f t="shared" si="32"/>
        <v/>
      </c>
      <c r="AN52" s="126">
        <f t="shared" ca="1" si="33"/>
        <v>89063.231170296756</v>
      </c>
      <c r="AO52" s="342">
        <f t="shared" ca="1" si="25"/>
        <v>89063.231170296756</v>
      </c>
      <c r="AP52" s="290"/>
      <c r="AQ52" s="124" t="str">
        <f t="shared" si="34"/>
        <v/>
      </c>
      <c r="AR52" s="125" t="str">
        <f t="shared" si="35"/>
        <v/>
      </c>
      <c r="AS52" s="125" t="str">
        <f t="shared" si="36"/>
        <v/>
      </c>
      <c r="AT52" s="125" t="str">
        <f t="shared" si="37"/>
        <v/>
      </c>
      <c r="AU52" s="125" t="str">
        <f t="shared" si="38"/>
        <v/>
      </c>
      <c r="AV52" s="125" t="str">
        <f t="shared" si="39"/>
        <v/>
      </c>
      <c r="AW52" s="125" t="str">
        <f t="shared" si="40"/>
        <v/>
      </c>
      <c r="AX52" s="125">
        <f t="shared" ca="1" si="41"/>
        <v>782719.10633988038</v>
      </c>
      <c r="AY52" s="131">
        <f t="shared" ca="1" si="42"/>
        <v>782719.10633988038</v>
      </c>
      <c r="AZ52" s="290"/>
    </row>
    <row r="53" spans="1:52" x14ac:dyDescent="0.3">
      <c r="A53" s="290"/>
      <c r="B53" s="102" t="s">
        <v>1251</v>
      </c>
      <c r="C53" s="444" t="s">
        <v>2536</v>
      </c>
      <c r="D53" s="103" t="s">
        <v>1157</v>
      </c>
      <c r="E53" s="103" t="s">
        <v>1252</v>
      </c>
      <c r="F53" s="103"/>
      <c r="G53" s="103" t="s">
        <v>1216</v>
      </c>
      <c r="H53" s="444" t="s">
        <v>2492</v>
      </c>
      <c r="I53" s="103"/>
      <c r="J53" s="116" t="s">
        <v>1399</v>
      </c>
      <c r="K53" s="104"/>
      <c r="L53" s="431">
        <v>12417.4</v>
      </c>
      <c r="M53" s="138" t="str">
        <f t="shared" si="1"/>
        <v/>
      </c>
      <c r="N53" s="139">
        <f t="shared" si="19"/>
        <v>0</v>
      </c>
      <c r="O53" s="140">
        <f t="shared" si="20"/>
        <v>846.33046802071101</v>
      </c>
      <c r="P53" s="337">
        <f t="shared" si="24"/>
        <v>10509223.953600377</v>
      </c>
      <c r="Q53" s="109">
        <v>1</v>
      </c>
      <c r="R53" s="143">
        <f t="shared" si="21"/>
        <v>10509223.953600377</v>
      </c>
      <c r="S53" s="113">
        <v>0.15</v>
      </c>
      <c r="T53" s="139">
        <f t="shared" si="22"/>
        <v>12085607.546640432</v>
      </c>
      <c r="U53" s="428">
        <v>0.75000000000000033</v>
      </c>
      <c r="V53" s="147">
        <f t="shared" si="23"/>
        <v>3021401.8866601037</v>
      </c>
      <c r="W53" s="290"/>
      <c r="X53" s="115"/>
      <c r="Y53" s="116"/>
      <c r="Z53" s="116"/>
      <c r="AA53" s="116"/>
      <c r="AB53" s="116"/>
      <c r="AC53" s="116"/>
      <c r="AD53" s="116"/>
      <c r="AE53" s="117" t="s">
        <v>115</v>
      </c>
      <c r="AF53" s="296"/>
      <c r="AG53" s="124" t="str">
        <f t="shared" si="26"/>
        <v/>
      </c>
      <c r="AH53" s="125" t="str">
        <f t="shared" si="27"/>
        <v/>
      </c>
      <c r="AI53" s="125" t="str">
        <f t="shared" si="28"/>
        <v/>
      </c>
      <c r="AJ53" s="125" t="str">
        <f t="shared" si="29"/>
        <v/>
      </c>
      <c r="AK53" s="125" t="str">
        <f t="shared" si="30"/>
        <v/>
      </c>
      <c r="AL53" s="125" t="str">
        <f t="shared" si="31"/>
        <v/>
      </c>
      <c r="AM53" s="125" t="str">
        <f t="shared" si="32"/>
        <v/>
      </c>
      <c r="AN53" s="126">
        <f t="shared" ca="1" si="33"/>
        <v>89063.231170296756</v>
      </c>
      <c r="AO53" s="342">
        <f t="shared" ca="1" si="25"/>
        <v>89063.231170296756</v>
      </c>
      <c r="AP53" s="290"/>
      <c r="AQ53" s="124" t="str">
        <f t="shared" si="34"/>
        <v/>
      </c>
      <c r="AR53" s="125" t="str">
        <f t="shared" si="35"/>
        <v/>
      </c>
      <c r="AS53" s="125" t="str">
        <f t="shared" si="36"/>
        <v/>
      </c>
      <c r="AT53" s="125" t="str">
        <f t="shared" si="37"/>
        <v/>
      </c>
      <c r="AU53" s="125" t="str">
        <f t="shared" si="38"/>
        <v/>
      </c>
      <c r="AV53" s="125" t="str">
        <f t="shared" si="39"/>
        <v/>
      </c>
      <c r="AW53" s="125" t="str">
        <f t="shared" si="40"/>
        <v/>
      </c>
      <c r="AX53" s="125">
        <f t="shared" ca="1" si="41"/>
        <v>3021401.8866601037</v>
      </c>
      <c r="AY53" s="131">
        <f t="shared" ca="1" si="42"/>
        <v>3021401.8866601037</v>
      </c>
      <c r="AZ53" s="290"/>
    </row>
    <row r="54" spans="1:52" x14ac:dyDescent="0.3">
      <c r="A54" s="290"/>
      <c r="B54" s="102" t="s">
        <v>1253</v>
      </c>
      <c r="C54" s="444" t="s">
        <v>2537</v>
      </c>
      <c r="D54" s="103" t="s">
        <v>1157</v>
      </c>
      <c r="E54" s="103" t="s">
        <v>1254</v>
      </c>
      <c r="F54" s="103"/>
      <c r="G54" s="103" t="s">
        <v>1209</v>
      </c>
      <c r="H54" s="444" t="s">
        <v>2491</v>
      </c>
      <c r="I54" s="103"/>
      <c r="J54" s="116" t="s">
        <v>1398</v>
      </c>
      <c r="K54" s="104"/>
      <c r="L54" s="431">
        <v>114630</v>
      </c>
      <c r="M54" s="138" t="str">
        <f t="shared" si="1"/>
        <v/>
      </c>
      <c r="N54" s="139">
        <f t="shared" si="19"/>
        <v>0</v>
      </c>
      <c r="O54" s="140">
        <f t="shared" si="20"/>
        <v>1057.9130850572444</v>
      </c>
      <c r="P54" s="337">
        <f t="shared" si="24"/>
        <v>121268576.94011192</v>
      </c>
      <c r="Q54" s="109">
        <v>1</v>
      </c>
      <c r="R54" s="143">
        <f t="shared" si="21"/>
        <v>121268576.94011192</v>
      </c>
      <c r="S54" s="113">
        <v>0.15</v>
      </c>
      <c r="T54" s="139">
        <f t="shared" si="22"/>
        <v>139458863.48112869</v>
      </c>
      <c r="U54" s="428">
        <v>0.74999999999999989</v>
      </c>
      <c r="V54" s="147">
        <f t="shared" si="23"/>
        <v>34864715.870282188</v>
      </c>
      <c r="W54" s="290"/>
      <c r="X54" s="115"/>
      <c r="Y54" s="116"/>
      <c r="Z54" s="116"/>
      <c r="AA54" s="116"/>
      <c r="AB54" s="116"/>
      <c r="AC54" s="116"/>
      <c r="AD54" s="116"/>
      <c r="AE54" s="117" t="s">
        <v>115</v>
      </c>
      <c r="AF54" s="296"/>
      <c r="AG54" s="124" t="str">
        <f t="shared" si="26"/>
        <v/>
      </c>
      <c r="AH54" s="125" t="str">
        <f t="shared" si="27"/>
        <v/>
      </c>
      <c r="AI54" s="125" t="str">
        <f t="shared" si="28"/>
        <v/>
      </c>
      <c r="AJ54" s="125" t="str">
        <f t="shared" si="29"/>
        <v/>
      </c>
      <c r="AK54" s="125" t="str">
        <f t="shared" si="30"/>
        <v/>
      </c>
      <c r="AL54" s="125" t="str">
        <f t="shared" si="31"/>
        <v/>
      </c>
      <c r="AM54" s="125" t="str">
        <f t="shared" si="32"/>
        <v/>
      </c>
      <c r="AN54" s="126">
        <f t="shared" ca="1" si="33"/>
        <v>89063.231170296756</v>
      </c>
      <c r="AO54" s="342">
        <f t="shared" ca="1" si="25"/>
        <v>89063.231170296756</v>
      </c>
      <c r="AP54" s="290"/>
      <c r="AQ54" s="124" t="str">
        <f t="shared" si="34"/>
        <v/>
      </c>
      <c r="AR54" s="125" t="str">
        <f t="shared" si="35"/>
        <v/>
      </c>
      <c r="AS54" s="125" t="str">
        <f t="shared" si="36"/>
        <v/>
      </c>
      <c r="AT54" s="125" t="str">
        <f t="shared" si="37"/>
        <v/>
      </c>
      <c r="AU54" s="125" t="str">
        <f t="shared" si="38"/>
        <v/>
      </c>
      <c r="AV54" s="125" t="str">
        <f t="shared" si="39"/>
        <v/>
      </c>
      <c r="AW54" s="125" t="str">
        <f t="shared" si="40"/>
        <v/>
      </c>
      <c r="AX54" s="125">
        <f t="shared" ca="1" si="41"/>
        <v>34864715.870282188</v>
      </c>
      <c r="AY54" s="131">
        <f t="shared" ca="1" si="42"/>
        <v>34864715.870282188</v>
      </c>
      <c r="AZ54" s="290"/>
    </row>
    <row r="55" spans="1:52" x14ac:dyDescent="0.3">
      <c r="A55" s="290"/>
      <c r="B55" s="102" t="s">
        <v>1255</v>
      </c>
      <c r="C55" s="444" t="s">
        <v>2538</v>
      </c>
      <c r="D55" s="103" t="s">
        <v>1157</v>
      </c>
      <c r="E55" s="103" t="s">
        <v>1256</v>
      </c>
      <c r="F55" s="103"/>
      <c r="G55" s="103" t="s">
        <v>1216</v>
      </c>
      <c r="H55" s="444" t="s">
        <v>2492</v>
      </c>
      <c r="I55" s="103"/>
      <c r="J55" s="116" t="s">
        <v>1399</v>
      </c>
      <c r="K55" s="104"/>
      <c r="L55" s="431">
        <v>24823.599999999999</v>
      </c>
      <c r="M55" s="138" t="str">
        <f t="shared" si="1"/>
        <v/>
      </c>
      <c r="N55" s="139">
        <f t="shared" si="19"/>
        <v>0</v>
      </c>
      <c r="O55" s="140">
        <f t="shared" si="20"/>
        <v>846.33046802071101</v>
      </c>
      <c r="P55" s="337">
        <f t="shared" si="24"/>
        <v>21008969.005958922</v>
      </c>
      <c r="Q55" s="109">
        <v>1</v>
      </c>
      <c r="R55" s="143">
        <f t="shared" si="21"/>
        <v>21008969.005958922</v>
      </c>
      <c r="S55" s="113">
        <v>0.15</v>
      </c>
      <c r="T55" s="139">
        <f t="shared" si="22"/>
        <v>24160314.356852759</v>
      </c>
      <c r="U55" s="428">
        <v>0.74999999999999989</v>
      </c>
      <c r="V55" s="147">
        <f t="shared" si="23"/>
        <v>6040078.5892131925</v>
      </c>
      <c r="W55" s="290"/>
      <c r="X55" s="115"/>
      <c r="Y55" s="116"/>
      <c r="Z55" s="116"/>
      <c r="AA55" s="116"/>
      <c r="AB55" s="116"/>
      <c r="AC55" s="116"/>
      <c r="AD55" s="116"/>
      <c r="AE55" s="117" t="s">
        <v>115</v>
      </c>
      <c r="AF55" s="296"/>
      <c r="AG55" s="124" t="str">
        <f t="shared" si="26"/>
        <v/>
      </c>
      <c r="AH55" s="125" t="str">
        <f t="shared" si="27"/>
        <v/>
      </c>
      <c r="AI55" s="125" t="str">
        <f t="shared" si="28"/>
        <v/>
      </c>
      <c r="AJ55" s="125" t="str">
        <f t="shared" si="29"/>
        <v/>
      </c>
      <c r="AK55" s="125" t="str">
        <f t="shared" si="30"/>
        <v/>
      </c>
      <c r="AL55" s="125" t="str">
        <f t="shared" si="31"/>
        <v/>
      </c>
      <c r="AM55" s="125" t="str">
        <f t="shared" si="32"/>
        <v/>
      </c>
      <c r="AN55" s="126">
        <f t="shared" ca="1" si="33"/>
        <v>89063.231170296756</v>
      </c>
      <c r="AO55" s="342">
        <f t="shared" ca="1" si="25"/>
        <v>89063.231170296756</v>
      </c>
      <c r="AP55" s="290"/>
      <c r="AQ55" s="124" t="str">
        <f t="shared" si="34"/>
        <v/>
      </c>
      <c r="AR55" s="125" t="str">
        <f t="shared" si="35"/>
        <v/>
      </c>
      <c r="AS55" s="125" t="str">
        <f t="shared" si="36"/>
        <v/>
      </c>
      <c r="AT55" s="125" t="str">
        <f t="shared" si="37"/>
        <v/>
      </c>
      <c r="AU55" s="125" t="str">
        <f t="shared" si="38"/>
        <v/>
      </c>
      <c r="AV55" s="125" t="str">
        <f t="shared" si="39"/>
        <v/>
      </c>
      <c r="AW55" s="125" t="str">
        <f t="shared" si="40"/>
        <v/>
      </c>
      <c r="AX55" s="125">
        <f t="shared" ca="1" si="41"/>
        <v>6040078.5892131925</v>
      </c>
      <c r="AY55" s="131">
        <f t="shared" ca="1" si="42"/>
        <v>6040078.5892131925</v>
      </c>
      <c r="AZ55" s="290"/>
    </row>
    <row r="56" spans="1:52" x14ac:dyDescent="0.3">
      <c r="A56" s="290"/>
      <c r="B56" s="102" t="s">
        <v>1257</v>
      </c>
      <c r="C56" s="444" t="s">
        <v>2539</v>
      </c>
      <c r="D56" s="103" t="s">
        <v>1157</v>
      </c>
      <c r="E56" s="103" t="s">
        <v>1258</v>
      </c>
      <c r="F56" s="103"/>
      <c r="G56" s="103" t="s">
        <v>1216</v>
      </c>
      <c r="H56" s="444" t="s">
        <v>2492</v>
      </c>
      <c r="I56" s="103"/>
      <c r="J56" s="116" t="s">
        <v>1399</v>
      </c>
      <c r="K56" s="104"/>
      <c r="L56" s="431">
        <v>52641.1</v>
      </c>
      <c r="M56" s="138" t="str">
        <f t="shared" si="1"/>
        <v/>
      </c>
      <c r="N56" s="139">
        <f t="shared" si="19"/>
        <v>0</v>
      </c>
      <c r="O56" s="140">
        <f t="shared" si="20"/>
        <v>846.33046802071101</v>
      </c>
      <c r="P56" s="337">
        <f t="shared" si="24"/>
        <v>44551766.800125048</v>
      </c>
      <c r="Q56" s="109">
        <v>1</v>
      </c>
      <c r="R56" s="143">
        <f t="shared" si="21"/>
        <v>44551766.800125048</v>
      </c>
      <c r="S56" s="113">
        <v>0.15</v>
      </c>
      <c r="T56" s="139">
        <f t="shared" si="22"/>
        <v>51234531.820143804</v>
      </c>
      <c r="U56" s="428">
        <v>0.74999999999999989</v>
      </c>
      <c r="V56" s="147">
        <f t="shared" si="23"/>
        <v>12808632.955035957</v>
      </c>
      <c r="W56" s="290"/>
      <c r="X56" s="115"/>
      <c r="Y56" s="116"/>
      <c r="Z56" s="116"/>
      <c r="AA56" s="116"/>
      <c r="AB56" s="116"/>
      <c r="AC56" s="116"/>
      <c r="AD56" s="116"/>
      <c r="AE56" s="117" t="s">
        <v>115</v>
      </c>
      <c r="AF56" s="296"/>
      <c r="AG56" s="124" t="str">
        <f t="shared" si="26"/>
        <v/>
      </c>
      <c r="AH56" s="125" t="str">
        <f t="shared" si="27"/>
        <v/>
      </c>
      <c r="AI56" s="125" t="str">
        <f t="shared" si="28"/>
        <v/>
      </c>
      <c r="AJ56" s="125" t="str">
        <f t="shared" si="29"/>
        <v/>
      </c>
      <c r="AK56" s="125" t="str">
        <f t="shared" si="30"/>
        <v/>
      </c>
      <c r="AL56" s="125" t="str">
        <f t="shared" si="31"/>
        <v/>
      </c>
      <c r="AM56" s="125" t="str">
        <f t="shared" si="32"/>
        <v/>
      </c>
      <c r="AN56" s="126">
        <f t="shared" ca="1" si="33"/>
        <v>89063.231170296756</v>
      </c>
      <c r="AO56" s="342">
        <f t="shared" ca="1" si="25"/>
        <v>89063.231170296756</v>
      </c>
      <c r="AP56" s="290"/>
      <c r="AQ56" s="124" t="str">
        <f t="shared" si="34"/>
        <v/>
      </c>
      <c r="AR56" s="125" t="str">
        <f t="shared" si="35"/>
        <v/>
      </c>
      <c r="AS56" s="125" t="str">
        <f t="shared" si="36"/>
        <v/>
      </c>
      <c r="AT56" s="125" t="str">
        <f t="shared" si="37"/>
        <v/>
      </c>
      <c r="AU56" s="125" t="str">
        <f t="shared" si="38"/>
        <v/>
      </c>
      <c r="AV56" s="125" t="str">
        <f t="shared" si="39"/>
        <v/>
      </c>
      <c r="AW56" s="125" t="str">
        <f t="shared" si="40"/>
        <v/>
      </c>
      <c r="AX56" s="125">
        <f t="shared" ca="1" si="41"/>
        <v>12808632.955035957</v>
      </c>
      <c r="AY56" s="131">
        <f t="shared" ca="1" si="42"/>
        <v>12808632.955035957</v>
      </c>
      <c r="AZ56" s="290"/>
    </row>
    <row r="57" spans="1:52" x14ac:dyDescent="0.3">
      <c r="A57" s="290"/>
      <c r="B57" s="102" t="s">
        <v>1259</v>
      </c>
      <c r="C57" s="444" t="s">
        <v>2540</v>
      </c>
      <c r="D57" s="103" t="s">
        <v>1157</v>
      </c>
      <c r="E57" s="103" t="s">
        <v>1260</v>
      </c>
      <c r="F57" s="103"/>
      <c r="G57" s="103" t="s">
        <v>1216</v>
      </c>
      <c r="H57" s="444" t="s">
        <v>2492</v>
      </c>
      <c r="I57" s="103"/>
      <c r="J57" s="116" t="s">
        <v>1399</v>
      </c>
      <c r="K57" s="104"/>
      <c r="L57" s="431">
        <v>19628.900000000001</v>
      </c>
      <c r="M57" s="138" t="str">
        <f t="shared" si="1"/>
        <v/>
      </c>
      <c r="N57" s="139">
        <f t="shared" si="19"/>
        <v>0</v>
      </c>
      <c r="O57" s="140">
        <f t="shared" si="20"/>
        <v>846.33046802071101</v>
      </c>
      <c r="P57" s="337">
        <f t="shared" si="24"/>
        <v>16612536.123731736</v>
      </c>
      <c r="Q57" s="109">
        <v>1</v>
      </c>
      <c r="R57" s="143">
        <f t="shared" si="21"/>
        <v>16612536.123731736</v>
      </c>
      <c r="S57" s="113">
        <v>0.15</v>
      </c>
      <c r="T57" s="139">
        <f t="shared" si="22"/>
        <v>19104416.542291496</v>
      </c>
      <c r="U57" s="428">
        <v>0.75</v>
      </c>
      <c r="V57" s="147">
        <f t="shared" si="23"/>
        <v>4776104.135572874</v>
      </c>
      <c r="W57" s="290"/>
      <c r="X57" s="115"/>
      <c r="Y57" s="116"/>
      <c r="Z57" s="116"/>
      <c r="AA57" s="116"/>
      <c r="AB57" s="116"/>
      <c r="AC57" s="116"/>
      <c r="AD57" s="116"/>
      <c r="AE57" s="117" t="s">
        <v>115</v>
      </c>
      <c r="AF57" s="296"/>
      <c r="AG57" s="124" t="str">
        <f t="shared" si="26"/>
        <v/>
      </c>
      <c r="AH57" s="125" t="str">
        <f t="shared" si="27"/>
        <v/>
      </c>
      <c r="AI57" s="125" t="str">
        <f t="shared" si="28"/>
        <v/>
      </c>
      <c r="AJ57" s="125" t="str">
        <f t="shared" si="29"/>
        <v/>
      </c>
      <c r="AK57" s="125" t="str">
        <f t="shared" si="30"/>
        <v/>
      </c>
      <c r="AL57" s="125" t="str">
        <f t="shared" si="31"/>
        <v/>
      </c>
      <c r="AM57" s="125" t="str">
        <f t="shared" si="32"/>
        <v/>
      </c>
      <c r="AN57" s="126">
        <f t="shared" ca="1" si="33"/>
        <v>89063.231170296756</v>
      </c>
      <c r="AO57" s="342">
        <f t="shared" ca="1" si="25"/>
        <v>89063.231170296756</v>
      </c>
      <c r="AP57" s="290"/>
      <c r="AQ57" s="124" t="str">
        <f t="shared" si="34"/>
        <v/>
      </c>
      <c r="AR57" s="125" t="str">
        <f t="shared" si="35"/>
        <v/>
      </c>
      <c r="AS57" s="125" t="str">
        <f t="shared" si="36"/>
        <v/>
      </c>
      <c r="AT57" s="125" t="str">
        <f t="shared" si="37"/>
        <v/>
      </c>
      <c r="AU57" s="125" t="str">
        <f t="shared" si="38"/>
        <v/>
      </c>
      <c r="AV57" s="125" t="str">
        <f t="shared" si="39"/>
        <v/>
      </c>
      <c r="AW57" s="125" t="str">
        <f t="shared" si="40"/>
        <v/>
      </c>
      <c r="AX57" s="125">
        <f t="shared" ca="1" si="41"/>
        <v>4776104.135572874</v>
      </c>
      <c r="AY57" s="131">
        <f t="shared" ca="1" si="42"/>
        <v>4776104.135572874</v>
      </c>
      <c r="AZ57" s="290"/>
    </row>
    <row r="58" spans="1:52" x14ac:dyDescent="0.3">
      <c r="A58" s="290"/>
      <c r="B58" s="102" t="s">
        <v>1261</v>
      </c>
      <c r="C58" s="444" t="s">
        <v>2541</v>
      </c>
      <c r="D58" s="103" t="s">
        <v>1157</v>
      </c>
      <c r="E58" s="103" t="s">
        <v>1262</v>
      </c>
      <c r="F58" s="103"/>
      <c r="G58" s="103" t="s">
        <v>1216</v>
      </c>
      <c r="H58" s="444" t="s">
        <v>2491</v>
      </c>
      <c r="I58" s="103"/>
      <c r="J58" s="116" t="s">
        <v>1399</v>
      </c>
      <c r="K58" s="104"/>
      <c r="L58" s="431">
        <v>41101.1</v>
      </c>
      <c r="M58" s="138" t="str">
        <f t="shared" si="1"/>
        <v/>
      </c>
      <c r="N58" s="139">
        <f t="shared" si="19"/>
        <v>0</v>
      </c>
      <c r="O58" s="140">
        <f t="shared" si="20"/>
        <v>846.33046802071101</v>
      </c>
      <c r="P58" s="337">
        <f t="shared" si="24"/>
        <v>34785113.199166045</v>
      </c>
      <c r="Q58" s="109">
        <v>1</v>
      </c>
      <c r="R58" s="143">
        <f t="shared" si="21"/>
        <v>34785113.199166045</v>
      </c>
      <c r="S58" s="113">
        <v>0.15</v>
      </c>
      <c r="T58" s="139">
        <f t="shared" si="22"/>
        <v>40002880.179040946</v>
      </c>
      <c r="U58" s="428">
        <v>0.75000000000000011</v>
      </c>
      <c r="V58" s="147">
        <f t="shared" si="23"/>
        <v>10000720.044760233</v>
      </c>
      <c r="W58" s="290"/>
      <c r="X58" s="115"/>
      <c r="Y58" s="116"/>
      <c r="Z58" s="116"/>
      <c r="AA58" s="116"/>
      <c r="AB58" s="116"/>
      <c r="AC58" s="116"/>
      <c r="AD58" s="116"/>
      <c r="AE58" s="117" t="s">
        <v>115</v>
      </c>
      <c r="AF58" s="296"/>
      <c r="AG58" s="124" t="str">
        <f t="shared" si="26"/>
        <v/>
      </c>
      <c r="AH58" s="125" t="str">
        <f t="shared" si="27"/>
        <v/>
      </c>
      <c r="AI58" s="125" t="str">
        <f t="shared" si="28"/>
        <v/>
      </c>
      <c r="AJ58" s="125" t="str">
        <f t="shared" si="29"/>
        <v/>
      </c>
      <c r="AK58" s="125" t="str">
        <f t="shared" si="30"/>
        <v/>
      </c>
      <c r="AL58" s="125" t="str">
        <f t="shared" si="31"/>
        <v/>
      </c>
      <c r="AM58" s="125" t="str">
        <f t="shared" si="32"/>
        <v/>
      </c>
      <c r="AN58" s="126">
        <f t="shared" ca="1" si="33"/>
        <v>89063.231170296756</v>
      </c>
      <c r="AO58" s="342">
        <f t="shared" ca="1" si="25"/>
        <v>89063.231170296756</v>
      </c>
      <c r="AP58" s="290"/>
      <c r="AQ58" s="124" t="str">
        <f t="shared" si="34"/>
        <v/>
      </c>
      <c r="AR58" s="125" t="str">
        <f t="shared" si="35"/>
        <v/>
      </c>
      <c r="AS58" s="125" t="str">
        <f t="shared" si="36"/>
        <v/>
      </c>
      <c r="AT58" s="125" t="str">
        <f t="shared" si="37"/>
        <v/>
      </c>
      <c r="AU58" s="125" t="str">
        <f t="shared" si="38"/>
        <v/>
      </c>
      <c r="AV58" s="125" t="str">
        <f t="shared" si="39"/>
        <v/>
      </c>
      <c r="AW58" s="125" t="str">
        <f t="shared" si="40"/>
        <v/>
      </c>
      <c r="AX58" s="125">
        <f t="shared" ca="1" si="41"/>
        <v>10000720.044760233</v>
      </c>
      <c r="AY58" s="131">
        <f t="shared" ca="1" si="42"/>
        <v>10000720.044760233</v>
      </c>
      <c r="AZ58" s="290"/>
    </row>
    <row r="59" spans="1:52" x14ac:dyDescent="0.3">
      <c r="A59" s="290"/>
      <c r="B59" s="102" t="s">
        <v>1263</v>
      </c>
      <c r="C59" s="444" t="s">
        <v>2542</v>
      </c>
      <c r="D59" s="103" t="s">
        <v>1157</v>
      </c>
      <c r="E59" s="103" t="s">
        <v>1264</v>
      </c>
      <c r="F59" s="103"/>
      <c r="G59" s="103" t="s">
        <v>1209</v>
      </c>
      <c r="H59" s="444" t="s">
        <v>2491</v>
      </c>
      <c r="I59" s="103"/>
      <c r="J59" s="116" t="s">
        <v>1398</v>
      </c>
      <c r="K59" s="104"/>
      <c r="L59" s="431">
        <v>23526.3</v>
      </c>
      <c r="M59" s="138" t="str">
        <f t="shared" si="1"/>
        <v/>
      </c>
      <c r="N59" s="139">
        <f t="shared" si="19"/>
        <v>0</v>
      </c>
      <c r="O59" s="140">
        <f t="shared" si="20"/>
        <v>1057.9130850572444</v>
      </c>
      <c r="P59" s="337">
        <f t="shared" si="24"/>
        <v>24888780.612982247</v>
      </c>
      <c r="Q59" s="109">
        <v>1</v>
      </c>
      <c r="R59" s="143">
        <f t="shared" si="21"/>
        <v>24888780.612982247</v>
      </c>
      <c r="S59" s="113">
        <v>0.15</v>
      </c>
      <c r="T59" s="139">
        <f t="shared" si="22"/>
        <v>28622097.704929583</v>
      </c>
      <c r="U59" s="428">
        <v>0.75</v>
      </c>
      <c r="V59" s="147">
        <f t="shared" si="23"/>
        <v>7155524.4262323957</v>
      </c>
      <c r="W59" s="290"/>
      <c r="X59" s="115"/>
      <c r="Y59" s="116"/>
      <c r="Z59" s="116"/>
      <c r="AA59" s="116"/>
      <c r="AB59" s="116"/>
      <c r="AC59" s="116"/>
      <c r="AD59" s="116"/>
      <c r="AE59" s="117" t="s">
        <v>115</v>
      </c>
      <c r="AF59" s="296"/>
      <c r="AG59" s="124" t="str">
        <f t="shared" si="26"/>
        <v/>
      </c>
      <c r="AH59" s="125" t="str">
        <f t="shared" si="27"/>
        <v/>
      </c>
      <c r="AI59" s="125" t="str">
        <f t="shared" si="28"/>
        <v/>
      </c>
      <c r="AJ59" s="125" t="str">
        <f t="shared" si="29"/>
        <v/>
      </c>
      <c r="AK59" s="125" t="str">
        <f t="shared" si="30"/>
        <v/>
      </c>
      <c r="AL59" s="125" t="str">
        <f t="shared" si="31"/>
        <v/>
      </c>
      <c r="AM59" s="125" t="str">
        <f t="shared" si="32"/>
        <v/>
      </c>
      <c r="AN59" s="126">
        <f t="shared" ca="1" si="33"/>
        <v>89063.231170296756</v>
      </c>
      <c r="AO59" s="342">
        <f t="shared" ca="1" si="25"/>
        <v>89063.231170296756</v>
      </c>
      <c r="AP59" s="290"/>
      <c r="AQ59" s="124" t="str">
        <f t="shared" si="34"/>
        <v/>
      </c>
      <c r="AR59" s="125" t="str">
        <f t="shared" si="35"/>
        <v/>
      </c>
      <c r="AS59" s="125" t="str">
        <f t="shared" si="36"/>
        <v/>
      </c>
      <c r="AT59" s="125" t="str">
        <f t="shared" si="37"/>
        <v/>
      </c>
      <c r="AU59" s="125" t="str">
        <f t="shared" si="38"/>
        <v/>
      </c>
      <c r="AV59" s="125" t="str">
        <f t="shared" si="39"/>
        <v/>
      </c>
      <c r="AW59" s="125" t="str">
        <f t="shared" si="40"/>
        <v/>
      </c>
      <c r="AX59" s="125">
        <f t="shared" ca="1" si="41"/>
        <v>7155524.4262323966</v>
      </c>
      <c r="AY59" s="131">
        <f t="shared" ca="1" si="42"/>
        <v>7155524.4262323966</v>
      </c>
      <c r="AZ59" s="290"/>
    </row>
    <row r="60" spans="1:52" x14ac:dyDescent="0.3">
      <c r="A60" s="290"/>
      <c r="B60" s="102" t="s">
        <v>1265</v>
      </c>
      <c r="C60" s="444" t="s">
        <v>2543</v>
      </c>
      <c r="D60" s="103" t="s">
        <v>1157</v>
      </c>
      <c r="E60" s="103" t="s">
        <v>1266</v>
      </c>
      <c r="F60" s="103"/>
      <c r="G60" s="103" t="s">
        <v>1216</v>
      </c>
      <c r="H60" s="444" t="s">
        <v>2492</v>
      </c>
      <c r="I60" s="103"/>
      <c r="J60" s="116" t="s">
        <v>1399</v>
      </c>
      <c r="K60" s="104"/>
      <c r="L60" s="431">
        <v>50878.3</v>
      </c>
      <c r="M60" s="138" t="str">
        <f t="shared" si="1"/>
        <v/>
      </c>
      <c r="N60" s="139">
        <f t="shared" si="19"/>
        <v>0</v>
      </c>
      <c r="O60" s="140">
        <f t="shared" si="20"/>
        <v>846.33046802071101</v>
      </c>
      <c r="P60" s="337">
        <f t="shared" si="24"/>
        <v>43059855.451098144</v>
      </c>
      <c r="Q60" s="109">
        <v>1</v>
      </c>
      <c r="R60" s="143">
        <f t="shared" si="21"/>
        <v>43059855.451098144</v>
      </c>
      <c r="S60" s="113">
        <v>0.15</v>
      </c>
      <c r="T60" s="139">
        <f t="shared" si="22"/>
        <v>49518833.768762864</v>
      </c>
      <c r="U60" s="428">
        <v>0.75000000000000011</v>
      </c>
      <c r="V60" s="147">
        <f t="shared" si="23"/>
        <v>12379708.44219071</v>
      </c>
      <c r="W60" s="290"/>
      <c r="X60" s="115"/>
      <c r="Y60" s="116"/>
      <c r="Z60" s="116"/>
      <c r="AA60" s="116"/>
      <c r="AB60" s="116"/>
      <c r="AC60" s="116"/>
      <c r="AD60" s="116"/>
      <c r="AE60" s="117" t="s">
        <v>115</v>
      </c>
      <c r="AF60" s="296"/>
      <c r="AG60" s="124" t="str">
        <f t="shared" si="26"/>
        <v/>
      </c>
      <c r="AH60" s="125" t="str">
        <f t="shared" si="27"/>
        <v/>
      </c>
      <c r="AI60" s="125" t="str">
        <f t="shared" si="28"/>
        <v/>
      </c>
      <c r="AJ60" s="125" t="str">
        <f t="shared" si="29"/>
        <v/>
      </c>
      <c r="AK60" s="125" t="str">
        <f t="shared" si="30"/>
        <v/>
      </c>
      <c r="AL60" s="125" t="str">
        <f t="shared" si="31"/>
        <v/>
      </c>
      <c r="AM60" s="125" t="str">
        <f t="shared" si="32"/>
        <v/>
      </c>
      <c r="AN60" s="126">
        <f t="shared" ca="1" si="33"/>
        <v>89063.231170296756</v>
      </c>
      <c r="AO60" s="342">
        <f t="shared" ca="1" si="25"/>
        <v>89063.231170296756</v>
      </c>
      <c r="AP60" s="290"/>
      <c r="AQ60" s="124" t="str">
        <f t="shared" si="34"/>
        <v/>
      </c>
      <c r="AR60" s="125" t="str">
        <f t="shared" si="35"/>
        <v/>
      </c>
      <c r="AS60" s="125" t="str">
        <f t="shared" si="36"/>
        <v/>
      </c>
      <c r="AT60" s="125" t="str">
        <f t="shared" si="37"/>
        <v/>
      </c>
      <c r="AU60" s="125" t="str">
        <f t="shared" si="38"/>
        <v/>
      </c>
      <c r="AV60" s="125" t="str">
        <f t="shared" si="39"/>
        <v/>
      </c>
      <c r="AW60" s="125" t="str">
        <f t="shared" si="40"/>
        <v/>
      </c>
      <c r="AX60" s="125">
        <f t="shared" ca="1" si="41"/>
        <v>12379708.442190709</v>
      </c>
      <c r="AY60" s="131">
        <f t="shared" ca="1" si="42"/>
        <v>12379708.442190709</v>
      </c>
      <c r="AZ60" s="290"/>
    </row>
    <row r="61" spans="1:52" x14ac:dyDescent="0.3">
      <c r="A61" s="290"/>
      <c r="B61" s="102" t="s">
        <v>1267</v>
      </c>
      <c r="C61" s="444" t="s">
        <v>2544</v>
      </c>
      <c r="D61" s="103" t="s">
        <v>1157</v>
      </c>
      <c r="E61" s="103" t="s">
        <v>1268</v>
      </c>
      <c r="F61" s="103"/>
      <c r="G61" s="103" t="s">
        <v>1176</v>
      </c>
      <c r="H61" s="444" t="s">
        <v>2489</v>
      </c>
      <c r="I61" s="103"/>
      <c r="J61" s="116" t="s">
        <v>1395</v>
      </c>
      <c r="K61" s="104"/>
      <c r="L61" s="431">
        <v>2165.5500000000002</v>
      </c>
      <c r="M61" s="138" t="str">
        <f t="shared" si="1"/>
        <v/>
      </c>
      <c r="N61" s="139">
        <f t="shared" si="19"/>
        <v>0</v>
      </c>
      <c r="O61" s="140">
        <f t="shared" si="20"/>
        <v>5180.404966525155</v>
      </c>
      <c r="P61" s="337">
        <f t="shared" si="24"/>
        <v>11218425.97525855</v>
      </c>
      <c r="Q61" s="109">
        <v>1</v>
      </c>
      <c r="R61" s="143">
        <f t="shared" si="21"/>
        <v>11218425.97525855</v>
      </c>
      <c r="S61" s="113">
        <v>0.15</v>
      </c>
      <c r="T61" s="139">
        <f t="shared" si="22"/>
        <v>12901189.871547332</v>
      </c>
      <c r="U61" s="428"/>
      <c r="V61" s="147">
        <f t="shared" si="23"/>
        <v>12901189.871547332</v>
      </c>
      <c r="W61" s="290"/>
      <c r="X61" s="115"/>
      <c r="Y61" s="116"/>
      <c r="Z61" s="116"/>
      <c r="AA61" s="116"/>
      <c r="AB61" s="116" t="s">
        <v>115</v>
      </c>
      <c r="AC61" s="116"/>
      <c r="AD61" s="116"/>
      <c r="AE61" s="117"/>
      <c r="AF61" s="296"/>
      <c r="AG61" s="124" t="str">
        <f t="shared" si="26"/>
        <v/>
      </c>
      <c r="AH61" s="125" t="str">
        <f t="shared" si="27"/>
        <v/>
      </c>
      <c r="AI61" s="125" t="str">
        <f t="shared" si="28"/>
        <v/>
      </c>
      <c r="AJ61" s="125" t="str">
        <f t="shared" si="29"/>
        <v/>
      </c>
      <c r="AK61" s="125">
        <f t="shared" ca="1" si="30"/>
        <v>6607.2386186326503</v>
      </c>
      <c r="AL61" s="125" t="str">
        <f t="shared" si="31"/>
        <v/>
      </c>
      <c r="AM61" s="125" t="str">
        <f t="shared" si="32"/>
        <v/>
      </c>
      <c r="AN61" s="126" t="str">
        <f t="shared" si="33"/>
        <v/>
      </c>
      <c r="AO61" s="342">
        <f t="shared" ca="1" si="25"/>
        <v>6607.2386186326503</v>
      </c>
      <c r="AP61" s="290"/>
      <c r="AQ61" s="124" t="str">
        <f t="shared" si="34"/>
        <v/>
      </c>
      <c r="AR61" s="125" t="str">
        <f t="shared" si="35"/>
        <v/>
      </c>
      <c r="AS61" s="125" t="str">
        <f t="shared" si="36"/>
        <v/>
      </c>
      <c r="AT61" s="125" t="str">
        <f t="shared" si="37"/>
        <v/>
      </c>
      <c r="AU61" s="125">
        <f t="shared" ca="1" si="38"/>
        <v>12901189.871547332</v>
      </c>
      <c r="AV61" s="125" t="str">
        <f t="shared" si="39"/>
        <v/>
      </c>
      <c r="AW61" s="125" t="str">
        <f t="shared" si="40"/>
        <v/>
      </c>
      <c r="AX61" s="125" t="str">
        <f t="shared" si="41"/>
        <v/>
      </c>
      <c r="AY61" s="131">
        <f t="shared" ca="1" si="42"/>
        <v>12901189.871547332</v>
      </c>
      <c r="AZ61" s="290"/>
    </row>
    <row r="62" spans="1:52" x14ac:dyDescent="0.3">
      <c r="A62" s="290"/>
      <c r="B62" s="102" t="s">
        <v>1269</v>
      </c>
      <c r="C62" s="444" t="s">
        <v>2545</v>
      </c>
      <c r="D62" s="103" t="s">
        <v>1157</v>
      </c>
      <c r="E62" s="103" t="s">
        <v>1270</v>
      </c>
      <c r="F62" s="103"/>
      <c r="G62" s="103" t="s">
        <v>1159</v>
      </c>
      <c r="H62" s="444" t="s">
        <v>2489</v>
      </c>
      <c r="I62" s="103"/>
      <c r="J62" s="116" t="s">
        <v>1396</v>
      </c>
      <c r="K62" s="104"/>
      <c r="L62" s="431">
        <v>806.24900000000002</v>
      </c>
      <c r="M62" s="138" t="str">
        <f t="shared" si="1"/>
        <v/>
      </c>
      <c r="N62" s="139">
        <f t="shared" si="19"/>
        <v>0</v>
      </c>
      <c r="O62" s="140">
        <f t="shared" si="20"/>
        <v>4036.2416428277329</v>
      </c>
      <c r="P62" s="337">
        <f t="shared" si="24"/>
        <v>3254215.788288217</v>
      </c>
      <c r="Q62" s="109">
        <v>1</v>
      </c>
      <c r="R62" s="143">
        <f t="shared" si="21"/>
        <v>3254215.788288217</v>
      </c>
      <c r="S62" s="113">
        <v>0.15</v>
      </c>
      <c r="T62" s="139">
        <f t="shared" si="22"/>
        <v>3742348.1565314494</v>
      </c>
      <c r="U62" s="428"/>
      <c r="V62" s="147">
        <f t="shared" si="23"/>
        <v>3742348.1565314494</v>
      </c>
      <c r="W62" s="290"/>
      <c r="X62" s="115"/>
      <c r="Y62" s="116"/>
      <c r="Z62" s="116"/>
      <c r="AA62" s="116"/>
      <c r="AB62" s="116"/>
      <c r="AC62" s="116"/>
      <c r="AD62" s="116" t="s">
        <v>115</v>
      </c>
      <c r="AE62" s="117"/>
      <c r="AF62" s="296"/>
      <c r="AG62" s="124" t="str">
        <f t="shared" si="26"/>
        <v/>
      </c>
      <c r="AH62" s="125" t="str">
        <f t="shared" si="27"/>
        <v/>
      </c>
      <c r="AI62" s="125" t="str">
        <f t="shared" si="28"/>
        <v/>
      </c>
      <c r="AJ62" s="125" t="str">
        <f t="shared" si="29"/>
        <v/>
      </c>
      <c r="AK62" s="125" t="str">
        <f t="shared" si="30"/>
        <v/>
      </c>
      <c r="AL62" s="125" t="str">
        <f t="shared" si="31"/>
        <v/>
      </c>
      <c r="AM62" s="125">
        <f t="shared" ca="1" si="32"/>
        <v>1470.6080166231384</v>
      </c>
      <c r="AN62" s="126" t="str">
        <f t="shared" si="33"/>
        <v/>
      </c>
      <c r="AO62" s="342">
        <f t="shared" ca="1" si="25"/>
        <v>1470.6080166231384</v>
      </c>
      <c r="AP62" s="290"/>
      <c r="AQ62" s="124" t="str">
        <f t="shared" si="34"/>
        <v/>
      </c>
      <c r="AR62" s="125" t="str">
        <f t="shared" si="35"/>
        <v/>
      </c>
      <c r="AS62" s="125" t="str">
        <f t="shared" si="36"/>
        <v/>
      </c>
      <c r="AT62" s="125" t="str">
        <f t="shared" si="37"/>
        <v/>
      </c>
      <c r="AU62" s="125" t="str">
        <f t="shared" si="38"/>
        <v/>
      </c>
      <c r="AV62" s="125" t="str">
        <f t="shared" si="39"/>
        <v/>
      </c>
      <c r="AW62" s="125">
        <f t="shared" ca="1" si="40"/>
        <v>3742348.1565314494</v>
      </c>
      <c r="AX62" s="125" t="str">
        <f t="shared" si="41"/>
        <v/>
      </c>
      <c r="AY62" s="131">
        <f t="shared" ca="1" si="42"/>
        <v>3742348.1565314494</v>
      </c>
      <c r="AZ62" s="290"/>
    </row>
    <row r="63" spans="1:52" x14ac:dyDescent="0.3">
      <c r="A63" s="290"/>
      <c r="B63" s="102" t="s">
        <v>1271</v>
      </c>
      <c r="C63" s="444" t="s">
        <v>2546</v>
      </c>
      <c r="D63" s="103" t="s">
        <v>1157</v>
      </c>
      <c r="E63" s="103" t="s">
        <v>1272</v>
      </c>
      <c r="F63" s="103"/>
      <c r="G63" s="103" t="s">
        <v>1159</v>
      </c>
      <c r="H63" s="444" t="s">
        <v>2489</v>
      </c>
      <c r="I63" s="103"/>
      <c r="J63" s="116" t="s">
        <v>1396</v>
      </c>
      <c r="K63" s="104"/>
      <c r="L63" s="431">
        <v>227.393</v>
      </c>
      <c r="M63" s="138" t="str">
        <f t="shared" si="1"/>
        <v/>
      </c>
      <c r="N63" s="139">
        <f t="shared" si="19"/>
        <v>0</v>
      </c>
      <c r="O63" s="140">
        <f t="shared" si="20"/>
        <v>4036.2416428277329</v>
      </c>
      <c r="P63" s="337">
        <f t="shared" si="24"/>
        <v>917813.09588752664</v>
      </c>
      <c r="Q63" s="109">
        <v>1</v>
      </c>
      <c r="R63" s="143">
        <f t="shared" si="21"/>
        <v>917813.09588752664</v>
      </c>
      <c r="S63" s="113">
        <v>0.15</v>
      </c>
      <c r="T63" s="139">
        <f t="shared" si="22"/>
        <v>1055485.0602706554</v>
      </c>
      <c r="U63" s="428"/>
      <c r="V63" s="147">
        <f t="shared" si="23"/>
        <v>1055485.0602706554</v>
      </c>
      <c r="W63" s="290"/>
      <c r="X63" s="115"/>
      <c r="Y63" s="116"/>
      <c r="Z63" s="116"/>
      <c r="AA63" s="116"/>
      <c r="AB63" s="116"/>
      <c r="AC63" s="116" t="s">
        <v>115</v>
      </c>
      <c r="AD63" s="116"/>
      <c r="AE63" s="117"/>
      <c r="AF63" s="296"/>
      <c r="AG63" s="124" t="str">
        <f t="shared" si="26"/>
        <v/>
      </c>
      <c r="AH63" s="125" t="str">
        <f t="shared" si="27"/>
        <v/>
      </c>
      <c r="AI63" s="125" t="str">
        <f t="shared" si="28"/>
        <v/>
      </c>
      <c r="AJ63" s="125" t="str">
        <f t="shared" si="29"/>
        <v/>
      </c>
      <c r="AK63" s="125" t="str">
        <f t="shared" si="30"/>
        <v/>
      </c>
      <c r="AL63" s="125">
        <f t="shared" ca="1" si="31"/>
        <v>5186.1460448160851</v>
      </c>
      <c r="AM63" s="125" t="str">
        <f t="shared" si="32"/>
        <v/>
      </c>
      <c r="AN63" s="126" t="str">
        <f t="shared" si="33"/>
        <v/>
      </c>
      <c r="AO63" s="342">
        <f t="shared" ca="1" si="25"/>
        <v>5186.1460448160851</v>
      </c>
      <c r="AP63" s="290"/>
      <c r="AQ63" s="124" t="str">
        <f t="shared" si="34"/>
        <v/>
      </c>
      <c r="AR63" s="125" t="str">
        <f t="shared" si="35"/>
        <v/>
      </c>
      <c r="AS63" s="125" t="str">
        <f t="shared" si="36"/>
        <v/>
      </c>
      <c r="AT63" s="125" t="str">
        <f t="shared" si="37"/>
        <v/>
      </c>
      <c r="AU63" s="125" t="str">
        <f t="shared" si="38"/>
        <v/>
      </c>
      <c r="AV63" s="125">
        <f t="shared" ca="1" si="39"/>
        <v>1055485.0602706554</v>
      </c>
      <c r="AW63" s="125" t="str">
        <f t="shared" si="40"/>
        <v/>
      </c>
      <c r="AX63" s="125" t="str">
        <f t="shared" si="41"/>
        <v/>
      </c>
      <c r="AY63" s="131">
        <f t="shared" ca="1" si="42"/>
        <v>1055485.0602706554</v>
      </c>
      <c r="AZ63" s="290"/>
    </row>
    <row r="64" spans="1:52" x14ac:dyDescent="0.3">
      <c r="A64" s="290"/>
      <c r="B64" s="102" t="s">
        <v>1273</v>
      </c>
      <c r="C64" s="444" t="s">
        <v>2547</v>
      </c>
      <c r="D64" s="103" t="s">
        <v>1157</v>
      </c>
      <c r="E64" s="103" t="s">
        <v>1274</v>
      </c>
      <c r="F64" s="103"/>
      <c r="G64" s="103" t="s">
        <v>1159</v>
      </c>
      <c r="H64" s="444" t="s">
        <v>2489</v>
      </c>
      <c r="I64" s="103"/>
      <c r="J64" s="116" t="s">
        <v>1396</v>
      </c>
      <c r="K64" s="104"/>
      <c r="L64" s="431">
        <v>90.853099999999998</v>
      </c>
      <c r="M64" s="138" t="str">
        <f t="shared" si="1"/>
        <v/>
      </c>
      <c r="N64" s="139">
        <f t="shared" si="19"/>
        <v>0</v>
      </c>
      <c r="O64" s="140">
        <f t="shared" si="20"/>
        <v>4036.2416428277329</v>
      </c>
      <c r="P64" s="337">
        <f t="shared" si="24"/>
        <v>366705.06559999229</v>
      </c>
      <c r="Q64" s="109">
        <v>1</v>
      </c>
      <c r="R64" s="143">
        <f t="shared" si="21"/>
        <v>366705.06559999229</v>
      </c>
      <c r="S64" s="113">
        <v>0.15</v>
      </c>
      <c r="T64" s="139">
        <f t="shared" si="22"/>
        <v>421710.82543999108</v>
      </c>
      <c r="U64" s="428"/>
      <c r="V64" s="147">
        <f t="shared" si="23"/>
        <v>421710.82543999108</v>
      </c>
      <c r="W64" s="290"/>
      <c r="X64" s="115"/>
      <c r="Y64" s="116"/>
      <c r="Z64" s="116"/>
      <c r="AA64" s="116"/>
      <c r="AB64" s="116" t="s">
        <v>115</v>
      </c>
      <c r="AC64" s="116"/>
      <c r="AD64" s="116"/>
      <c r="AE64" s="117"/>
      <c r="AF64" s="296"/>
      <c r="AG64" s="124" t="str">
        <f t="shared" si="26"/>
        <v/>
      </c>
      <c r="AH64" s="125" t="str">
        <f t="shared" si="27"/>
        <v/>
      </c>
      <c r="AI64" s="125" t="str">
        <f t="shared" si="28"/>
        <v/>
      </c>
      <c r="AJ64" s="125" t="str">
        <f t="shared" si="29"/>
        <v/>
      </c>
      <c r="AK64" s="125">
        <f t="shared" ca="1" si="30"/>
        <v>6607.2386186326503</v>
      </c>
      <c r="AL64" s="125" t="str">
        <f t="shared" si="31"/>
        <v/>
      </c>
      <c r="AM64" s="125" t="str">
        <f t="shared" si="32"/>
        <v/>
      </c>
      <c r="AN64" s="126" t="str">
        <f t="shared" si="33"/>
        <v/>
      </c>
      <c r="AO64" s="342">
        <f t="shared" ca="1" si="25"/>
        <v>6607.2386186326503</v>
      </c>
      <c r="AP64" s="290"/>
      <c r="AQ64" s="124" t="str">
        <f t="shared" si="34"/>
        <v/>
      </c>
      <c r="AR64" s="125" t="str">
        <f t="shared" si="35"/>
        <v/>
      </c>
      <c r="AS64" s="125" t="str">
        <f t="shared" si="36"/>
        <v/>
      </c>
      <c r="AT64" s="125" t="str">
        <f t="shared" si="37"/>
        <v/>
      </c>
      <c r="AU64" s="125">
        <f t="shared" ca="1" si="38"/>
        <v>421710.82543999108</v>
      </c>
      <c r="AV64" s="125" t="str">
        <f t="shared" si="39"/>
        <v/>
      </c>
      <c r="AW64" s="125" t="str">
        <f t="shared" si="40"/>
        <v/>
      </c>
      <c r="AX64" s="125" t="str">
        <f t="shared" si="41"/>
        <v/>
      </c>
      <c r="AY64" s="131">
        <f t="shared" ca="1" si="42"/>
        <v>421710.82543999108</v>
      </c>
      <c r="AZ64" s="290"/>
    </row>
    <row r="65" spans="1:52" x14ac:dyDescent="0.3">
      <c r="A65" s="290"/>
      <c r="B65" s="102" t="s">
        <v>1275</v>
      </c>
      <c r="C65" s="444" t="s">
        <v>2548</v>
      </c>
      <c r="D65" s="103" t="s">
        <v>1157</v>
      </c>
      <c r="E65" s="103" t="s">
        <v>1276</v>
      </c>
      <c r="F65" s="103"/>
      <c r="G65" s="103" t="s">
        <v>1216</v>
      </c>
      <c r="H65" s="444" t="s">
        <v>2492</v>
      </c>
      <c r="I65" s="103"/>
      <c r="J65" s="116" t="s">
        <v>1399</v>
      </c>
      <c r="K65" s="104"/>
      <c r="L65" s="431">
        <v>18595.2</v>
      </c>
      <c r="M65" s="138" t="str">
        <f t="shared" si="1"/>
        <v/>
      </c>
      <c r="N65" s="139">
        <f t="shared" si="19"/>
        <v>0</v>
      </c>
      <c r="O65" s="140">
        <f t="shared" si="20"/>
        <v>846.33046802071101</v>
      </c>
      <c r="P65" s="337">
        <f t="shared" si="24"/>
        <v>15737684.318938727</v>
      </c>
      <c r="Q65" s="109">
        <v>1</v>
      </c>
      <c r="R65" s="143">
        <f t="shared" si="21"/>
        <v>15737684.318938727</v>
      </c>
      <c r="S65" s="113">
        <v>0.15</v>
      </c>
      <c r="T65" s="139">
        <f t="shared" si="22"/>
        <v>18098336.966779534</v>
      </c>
      <c r="U65" s="428">
        <v>0.75</v>
      </c>
      <c r="V65" s="147">
        <f t="shared" si="23"/>
        <v>4524584.2416948834</v>
      </c>
      <c r="W65" s="290"/>
      <c r="X65" s="115"/>
      <c r="Y65" s="116"/>
      <c r="Z65" s="116"/>
      <c r="AA65" s="116"/>
      <c r="AB65" s="116"/>
      <c r="AC65" s="116"/>
      <c r="AD65" s="116"/>
      <c r="AE65" s="117" t="s">
        <v>115</v>
      </c>
      <c r="AF65" s="296"/>
      <c r="AG65" s="124" t="str">
        <f t="shared" si="26"/>
        <v/>
      </c>
      <c r="AH65" s="125" t="str">
        <f t="shared" si="27"/>
        <v/>
      </c>
      <c r="AI65" s="125" t="str">
        <f t="shared" si="28"/>
        <v/>
      </c>
      <c r="AJ65" s="125" t="str">
        <f t="shared" si="29"/>
        <v/>
      </c>
      <c r="AK65" s="125" t="str">
        <f t="shared" si="30"/>
        <v/>
      </c>
      <c r="AL65" s="125" t="str">
        <f t="shared" si="31"/>
        <v/>
      </c>
      <c r="AM65" s="125" t="str">
        <f t="shared" si="32"/>
        <v/>
      </c>
      <c r="AN65" s="126">
        <f t="shared" ca="1" si="33"/>
        <v>89063.231170296756</v>
      </c>
      <c r="AO65" s="342">
        <f t="shared" ca="1" si="25"/>
        <v>89063.231170296756</v>
      </c>
      <c r="AP65" s="290"/>
      <c r="AQ65" s="124" t="str">
        <f t="shared" si="34"/>
        <v/>
      </c>
      <c r="AR65" s="125" t="str">
        <f t="shared" si="35"/>
        <v/>
      </c>
      <c r="AS65" s="125" t="str">
        <f t="shared" si="36"/>
        <v/>
      </c>
      <c r="AT65" s="125" t="str">
        <f t="shared" si="37"/>
        <v/>
      </c>
      <c r="AU65" s="125" t="str">
        <f t="shared" si="38"/>
        <v/>
      </c>
      <c r="AV65" s="125" t="str">
        <f t="shared" si="39"/>
        <v/>
      </c>
      <c r="AW65" s="125" t="str">
        <f t="shared" si="40"/>
        <v/>
      </c>
      <c r="AX65" s="125">
        <f t="shared" ca="1" si="41"/>
        <v>4524584.2416948834</v>
      </c>
      <c r="AY65" s="131">
        <f t="shared" ca="1" si="42"/>
        <v>4524584.2416948834</v>
      </c>
      <c r="AZ65" s="290"/>
    </row>
    <row r="66" spans="1:52" x14ac:dyDescent="0.3">
      <c r="A66" s="290"/>
      <c r="B66" s="102" t="s">
        <v>1277</v>
      </c>
      <c r="C66" s="444" t="s">
        <v>2549</v>
      </c>
      <c r="D66" s="103" t="s">
        <v>1157</v>
      </c>
      <c r="E66" s="103" t="s">
        <v>1278</v>
      </c>
      <c r="F66" s="103"/>
      <c r="G66" s="103" t="s">
        <v>1209</v>
      </c>
      <c r="H66" s="444" t="s">
        <v>2493</v>
      </c>
      <c r="I66" s="103"/>
      <c r="J66" s="116" t="s">
        <v>1398</v>
      </c>
      <c r="K66" s="104"/>
      <c r="L66" s="431">
        <v>8552.3700000000008</v>
      </c>
      <c r="M66" s="138" t="str">
        <f t="shared" si="1"/>
        <v/>
      </c>
      <c r="N66" s="139">
        <f t="shared" si="19"/>
        <v>0</v>
      </c>
      <c r="O66" s="140">
        <f t="shared" si="20"/>
        <v>1057.9130850572444</v>
      </c>
      <c r="P66" s="337">
        <f t="shared" si="24"/>
        <v>9047664.1312510259</v>
      </c>
      <c r="Q66" s="109">
        <v>1</v>
      </c>
      <c r="R66" s="143">
        <f t="shared" si="21"/>
        <v>9047664.1312510259</v>
      </c>
      <c r="S66" s="113">
        <v>0.15</v>
      </c>
      <c r="T66" s="139">
        <f t="shared" si="22"/>
        <v>10404813.750938678</v>
      </c>
      <c r="U66" s="428">
        <v>0.74999999999999989</v>
      </c>
      <c r="V66" s="147">
        <f t="shared" si="23"/>
        <v>2601203.4377346705</v>
      </c>
      <c r="W66" s="290"/>
      <c r="X66" s="115"/>
      <c r="Y66" s="116"/>
      <c r="Z66" s="116"/>
      <c r="AA66" s="116"/>
      <c r="AB66" s="116"/>
      <c r="AC66" s="116"/>
      <c r="AD66" s="116"/>
      <c r="AE66" s="117" t="s">
        <v>115</v>
      </c>
      <c r="AF66" s="296"/>
      <c r="AG66" s="124" t="str">
        <f t="shared" si="26"/>
        <v/>
      </c>
      <c r="AH66" s="125" t="str">
        <f t="shared" si="27"/>
        <v/>
      </c>
      <c r="AI66" s="125" t="str">
        <f t="shared" si="28"/>
        <v/>
      </c>
      <c r="AJ66" s="125" t="str">
        <f t="shared" si="29"/>
        <v/>
      </c>
      <c r="AK66" s="125" t="str">
        <f t="shared" si="30"/>
        <v/>
      </c>
      <c r="AL66" s="125" t="str">
        <f t="shared" si="31"/>
        <v/>
      </c>
      <c r="AM66" s="125" t="str">
        <f t="shared" si="32"/>
        <v/>
      </c>
      <c r="AN66" s="126">
        <f t="shared" ca="1" si="33"/>
        <v>89063.231170296756</v>
      </c>
      <c r="AO66" s="342">
        <f t="shared" ca="1" si="25"/>
        <v>89063.231170296756</v>
      </c>
      <c r="AP66" s="290"/>
      <c r="AQ66" s="124" t="str">
        <f t="shared" si="34"/>
        <v/>
      </c>
      <c r="AR66" s="125" t="str">
        <f t="shared" si="35"/>
        <v/>
      </c>
      <c r="AS66" s="125" t="str">
        <f t="shared" si="36"/>
        <v/>
      </c>
      <c r="AT66" s="125" t="str">
        <f t="shared" si="37"/>
        <v/>
      </c>
      <c r="AU66" s="125" t="str">
        <f t="shared" si="38"/>
        <v/>
      </c>
      <c r="AV66" s="125" t="str">
        <f t="shared" si="39"/>
        <v/>
      </c>
      <c r="AW66" s="125" t="str">
        <f t="shared" si="40"/>
        <v/>
      </c>
      <c r="AX66" s="125">
        <f t="shared" ca="1" si="41"/>
        <v>2601203.4377346705</v>
      </c>
      <c r="AY66" s="131">
        <f t="shared" ca="1" si="42"/>
        <v>2601203.4377346705</v>
      </c>
      <c r="AZ66" s="290"/>
    </row>
    <row r="67" spans="1:52" x14ac:dyDescent="0.3">
      <c r="A67" s="290"/>
      <c r="B67" s="102" t="s">
        <v>1279</v>
      </c>
      <c r="C67" s="444" t="s">
        <v>2550</v>
      </c>
      <c r="D67" s="103" t="s">
        <v>1157</v>
      </c>
      <c r="E67" s="103" t="s">
        <v>1280</v>
      </c>
      <c r="F67" s="103"/>
      <c r="G67" s="103" t="s">
        <v>1216</v>
      </c>
      <c r="H67" s="444" t="s">
        <v>2492</v>
      </c>
      <c r="I67" s="103"/>
      <c r="J67" s="116" t="s">
        <v>1399</v>
      </c>
      <c r="K67" s="104"/>
      <c r="L67" s="431">
        <v>27618.1</v>
      </c>
      <c r="M67" s="138" t="str">
        <f t="shared" si="1"/>
        <v/>
      </c>
      <c r="N67" s="139">
        <f t="shared" si="19"/>
        <v>0</v>
      </c>
      <c r="O67" s="140">
        <f t="shared" si="20"/>
        <v>846.33046802071101</v>
      </c>
      <c r="P67" s="337">
        <f t="shared" si="24"/>
        <v>23374039.498842798</v>
      </c>
      <c r="Q67" s="109">
        <v>1</v>
      </c>
      <c r="R67" s="143">
        <f t="shared" si="21"/>
        <v>23374039.498842798</v>
      </c>
      <c r="S67" s="113">
        <v>0.15</v>
      </c>
      <c r="T67" s="139">
        <f t="shared" si="22"/>
        <v>26880145.423669215</v>
      </c>
      <c r="U67" s="428">
        <v>0.75</v>
      </c>
      <c r="V67" s="147">
        <f t="shared" si="23"/>
        <v>6720036.3559173038</v>
      </c>
      <c r="W67" s="290"/>
      <c r="X67" s="115"/>
      <c r="Y67" s="116"/>
      <c r="Z67" s="116"/>
      <c r="AA67" s="116"/>
      <c r="AB67" s="116"/>
      <c r="AC67" s="116"/>
      <c r="AD67" s="116"/>
      <c r="AE67" s="117" t="s">
        <v>115</v>
      </c>
      <c r="AF67" s="296"/>
      <c r="AG67" s="124" t="str">
        <f t="shared" si="26"/>
        <v/>
      </c>
      <c r="AH67" s="125" t="str">
        <f t="shared" si="27"/>
        <v/>
      </c>
      <c r="AI67" s="125" t="str">
        <f t="shared" si="28"/>
        <v/>
      </c>
      <c r="AJ67" s="125" t="str">
        <f t="shared" si="29"/>
        <v/>
      </c>
      <c r="AK67" s="125" t="str">
        <f t="shared" si="30"/>
        <v/>
      </c>
      <c r="AL67" s="125" t="str">
        <f t="shared" si="31"/>
        <v/>
      </c>
      <c r="AM67" s="125" t="str">
        <f t="shared" si="32"/>
        <v/>
      </c>
      <c r="AN67" s="126">
        <f t="shared" ca="1" si="33"/>
        <v>89063.231170296756</v>
      </c>
      <c r="AO67" s="342">
        <f t="shared" ca="1" si="25"/>
        <v>89063.231170296756</v>
      </c>
      <c r="AP67" s="290"/>
      <c r="AQ67" s="124" t="str">
        <f t="shared" si="34"/>
        <v/>
      </c>
      <c r="AR67" s="125" t="str">
        <f t="shared" si="35"/>
        <v/>
      </c>
      <c r="AS67" s="125" t="str">
        <f t="shared" si="36"/>
        <v/>
      </c>
      <c r="AT67" s="125" t="str">
        <f t="shared" si="37"/>
        <v/>
      </c>
      <c r="AU67" s="125" t="str">
        <f t="shared" si="38"/>
        <v/>
      </c>
      <c r="AV67" s="125" t="str">
        <f t="shared" si="39"/>
        <v/>
      </c>
      <c r="AW67" s="125" t="str">
        <f t="shared" si="40"/>
        <v/>
      </c>
      <c r="AX67" s="125">
        <f t="shared" ca="1" si="41"/>
        <v>6720036.3559173038</v>
      </c>
      <c r="AY67" s="131">
        <f t="shared" ca="1" si="42"/>
        <v>6720036.3559173038</v>
      </c>
      <c r="AZ67" s="290"/>
    </row>
    <row r="68" spans="1:52" x14ac:dyDescent="0.3">
      <c r="A68" s="290"/>
      <c r="B68" s="102" t="s">
        <v>1281</v>
      </c>
      <c r="C68" s="444" t="s">
        <v>2551</v>
      </c>
      <c r="D68" s="103" t="s">
        <v>1157</v>
      </c>
      <c r="E68" s="103" t="s">
        <v>1282</v>
      </c>
      <c r="F68" s="103"/>
      <c r="G68" s="103" t="s">
        <v>1216</v>
      </c>
      <c r="H68" s="444" t="s">
        <v>2492</v>
      </c>
      <c r="I68" s="103"/>
      <c r="J68" s="116" t="s">
        <v>1399</v>
      </c>
      <c r="K68" s="104"/>
      <c r="L68" s="431">
        <v>8105.86</v>
      </c>
      <c r="M68" s="138" t="str">
        <f t="shared" si="1"/>
        <v/>
      </c>
      <c r="N68" s="139">
        <f t="shared" si="19"/>
        <v>0</v>
      </c>
      <c r="O68" s="140">
        <f t="shared" si="20"/>
        <v>846.33046802071101</v>
      </c>
      <c r="P68" s="337">
        <f t="shared" si="24"/>
        <v>6860236.2875103606</v>
      </c>
      <c r="Q68" s="109">
        <v>1</v>
      </c>
      <c r="R68" s="143">
        <f t="shared" si="21"/>
        <v>6860236.2875103606</v>
      </c>
      <c r="S68" s="113">
        <v>0.15</v>
      </c>
      <c r="T68" s="139">
        <f t="shared" si="22"/>
        <v>7889271.7306369143</v>
      </c>
      <c r="U68" s="428">
        <v>0.75</v>
      </c>
      <c r="V68" s="147">
        <f t="shared" si="23"/>
        <v>1972317.9326592286</v>
      </c>
      <c r="W68" s="290"/>
      <c r="X68" s="115"/>
      <c r="Y68" s="116"/>
      <c r="Z68" s="116"/>
      <c r="AA68" s="116"/>
      <c r="AB68" s="116"/>
      <c r="AC68" s="116"/>
      <c r="AD68" s="116"/>
      <c r="AE68" s="117" t="s">
        <v>115</v>
      </c>
      <c r="AF68" s="296"/>
      <c r="AG68" s="124" t="str">
        <f t="shared" si="26"/>
        <v/>
      </c>
      <c r="AH68" s="125" t="str">
        <f t="shared" si="27"/>
        <v/>
      </c>
      <c r="AI68" s="125" t="str">
        <f t="shared" si="28"/>
        <v/>
      </c>
      <c r="AJ68" s="125" t="str">
        <f t="shared" si="29"/>
        <v/>
      </c>
      <c r="AK68" s="125" t="str">
        <f t="shared" si="30"/>
        <v/>
      </c>
      <c r="AL68" s="125" t="str">
        <f t="shared" si="31"/>
        <v/>
      </c>
      <c r="AM68" s="125" t="str">
        <f t="shared" si="32"/>
        <v/>
      </c>
      <c r="AN68" s="126">
        <f t="shared" ca="1" si="33"/>
        <v>89063.231170296756</v>
      </c>
      <c r="AO68" s="342">
        <f t="shared" ca="1" si="25"/>
        <v>89063.231170296756</v>
      </c>
      <c r="AP68" s="290"/>
      <c r="AQ68" s="124" t="str">
        <f t="shared" si="34"/>
        <v/>
      </c>
      <c r="AR68" s="125" t="str">
        <f t="shared" si="35"/>
        <v/>
      </c>
      <c r="AS68" s="125" t="str">
        <f t="shared" si="36"/>
        <v/>
      </c>
      <c r="AT68" s="125" t="str">
        <f t="shared" si="37"/>
        <v/>
      </c>
      <c r="AU68" s="125" t="str">
        <f t="shared" si="38"/>
        <v/>
      </c>
      <c r="AV68" s="125" t="str">
        <f t="shared" si="39"/>
        <v/>
      </c>
      <c r="AW68" s="125" t="str">
        <f t="shared" si="40"/>
        <v/>
      </c>
      <c r="AX68" s="125">
        <f t="shared" ca="1" si="41"/>
        <v>1972317.9326592286</v>
      </c>
      <c r="AY68" s="131">
        <f t="shared" ca="1" si="42"/>
        <v>1972317.9326592286</v>
      </c>
      <c r="AZ68" s="290"/>
    </row>
    <row r="69" spans="1:52" x14ac:dyDescent="0.3">
      <c r="A69" s="290"/>
      <c r="B69" s="102" t="s">
        <v>1283</v>
      </c>
      <c r="C69" s="444" t="s">
        <v>2552</v>
      </c>
      <c r="D69" s="103" t="s">
        <v>1157</v>
      </c>
      <c r="E69" s="103" t="s">
        <v>2487</v>
      </c>
      <c r="F69" s="103" t="s">
        <v>1284</v>
      </c>
      <c r="G69" s="103" t="s">
        <v>1216</v>
      </c>
      <c r="H69" s="444" t="s">
        <v>2492</v>
      </c>
      <c r="I69" s="103"/>
      <c r="J69" s="116" t="s">
        <v>1399</v>
      </c>
      <c r="K69" s="104"/>
      <c r="L69" s="431">
        <v>16271.6</v>
      </c>
      <c r="M69" s="138" t="str">
        <f t="shared" si="1"/>
        <v/>
      </c>
      <c r="N69" s="139">
        <f t="shared" si="19"/>
        <v>0</v>
      </c>
      <c r="O69" s="140">
        <f t="shared" si="20"/>
        <v>846.33046802071101</v>
      </c>
      <c r="P69" s="337">
        <f t="shared" si="24"/>
        <v>13771150.843445802</v>
      </c>
      <c r="Q69" s="109">
        <v>1</v>
      </c>
      <c r="R69" s="143">
        <f t="shared" si="21"/>
        <v>13771150.843445802</v>
      </c>
      <c r="S69" s="113">
        <v>0.15</v>
      </c>
      <c r="T69" s="139">
        <f t="shared" si="22"/>
        <v>15836823.469962671</v>
      </c>
      <c r="U69" s="428">
        <v>0.75000000000000011</v>
      </c>
      <c r="V69" s="147">
        <f t="shared" si="23"/>
        <v>3959205.867490666</v>
      </c>
      <c r="W69" s="290"/>
      <c r="X69" s="115"/>
      <c r="Y69" s="116"/>
      <c r="Z69" s="116"/>
      <c r="AA69" s="116"/>
      <c r="AB69" s="116"/>
      <c r="AC69" s="116"/>
      <c r="AD69" s="116"/>
      <c r="AE69" s="117" t="s">
        <v>115</v>
      </c>
      <c r="AF69" s="296"/>
      <c r="AG69" s="124" t="str">
        <f t="shared" si="26"/>
        <v/>
      </c>
      <c r="AH69" s="125" t="str">
        <f t="shared" si="27"/>
        <v/>
      </c>
      <c r="AI69" s="125" t="str">
        <f t="shared" si="28"/>
        <v/>
      </c>
      <c r="AJ69" s="125" t="str">
        <f t="shared" si="29"/>
        <v/>
      </c>
      <c r="AK69" s="125" t="str">
        <f t="shared" si="30"/>
        <v/>
      </c>
      <c r="AL69" s="125" t="str">
        <f t="shared" si="31"/>
        <v/>
      </c>
      <c r="AM69" s="125" t="str">
        <f t="shared" si="32"/>
        <v/>
      </c>
      <c r="AN69" s="126">
        <f t="shared" ca="1" si="33"/>
        <v>89063.231170296756</v>
      </c>
      <c r="AO69" s="342">
        <f t="shared" ref="AO69:AO100" ca="1" si="43">SUM(AG69:AN69)</f>
        <v>89063.231170296756</v>
      </c>
      <c r="AP69" s="290"/>
      <c r="AQ69" s="124" t="str">
        <f t="shared" si="34"/>
        <v/>
      </c>
      <c r="AR69" s="125" t="str">
        <f t="shared" si="35"/>
        <v/>
      </c>
      <c r="AS69" s="125" t="str">
        <f t="shared" si="36"/>
        <v/>
      </c>
      <c r="AT69" s="125" t="str">
        <f t="shared" si="37"/>
        <v/>
      </c>
      <c r="AU69" s="125" t="str">
        <f t="shared" si="38"/>
        <v/>
      </c>
      <c r="AV69" s="125" t="str">
        <f t="shared" si="39"/>
        <v/>
      </c>
      <c r="AW69" s="125" t="str">
        <f t="shared" si="40"/>
        <v/>
      </c>
      <c r="AX69" s="125">
        <f t="shared" ca="1" si="41"/>
        <v>3959205.867490666</v>
      </c>
      <c r="AY69" s="131">
        <f t="shared" ca="1" si="42"/>
        <v>3959205.867490666</v>
      </c>
      <c r="AZ69" s="290"/>
    </row>
    <row r="70" spans="1:52" x14ac:dyDescent="0.3">
      <c r="A70" s="290"/>
      <c r="B70" s="102" t="s">
        <v>1285</v>
      </c>
      <c r="C70" s="444" t="s">
        <v>2552</v>
      </c>
      <c r="D70" s="103" t="s">
        <v>1157</v>
      </c>
      <c r="E70" s="103" t="s">
        <v>2487</v>
      </c>
      <c r="F70" s="103" t="s">
        <v>1286</v>
      </c>
      <c r="G70" s="103" t="s">
        <v>1216</v>
      </c>
      <c r="H70" s="444" t="s">
        <v>2492</v>
      </c>
      <c r="I70" s="103"/>
      <c r="J70" s="116" t="s">
        <v>1399</v>
      </c>
      <c r="K70" s="104"/>
      <c r="L70" s="431">
        <v>38737.5</v>
      </c>
      <c r="M70" s="138" t="str">
        <f t="shared" ref="M70:M133" si="44">IFERROR(VLOOKUP(I70,UR_N3,3,FALSE),"")</f>
        <v/>
      </c>
      <c r="N70" s="139">
        <f t="shared" si="19"/>
        <v>0</v>
      </c>
      <c r="O70" s="140">
        <f t="shared" ref="O70:O133" si="45">IFERROR(VLOOKUP(J70,UR_N3,3,FALSE),"")</f>
        <v>846.33046802071101</v>
      </c>
      <c r="P70" s="337">
        <f t="shared" si="24"/>
        <v>32784726.504952293</v>
      </c>
      <c r="Q70" s="109">
        <v>1</v>
      </c>
      <c r="R70" s="143">
        <f t="shared" si="21"/>
        <v>32784726.504952293</v>
      </c>
      <c r="S70" s="113">
        <v>0.15</v>
      </c>
      <c r="T70" s="139">
        <f t="shared" si="22"/>
        <v>37702435.480695136</v>
      </c>
      <c r="U70" s="428">
        <v>0.74999999999999978</v>
      </c>
      <c r="V70" s="147">
        <f t="shared" si="23"/>
        <v>9425608.8701737914</v>
      </c>
      <c r="W70" s="290"/>
      <c r="X70" s="115"/>
      <c r="Y70" s="116"/>
      <c r="Z70" s="116"/>
      <c r="AA70" s="116"/>
      <c r="AB70" s="116"/>
      <c r="AC70" s="116"/>
      <c r="AD70" s="116"/>
      <c r="AE70" s="117" t="s">
        <v>115</v>
      </c>
      <c r="AF70" s="296"/>
      <c r="AG70" s="124" t="str">
        <f t="shared" ref="AG70:AG101" si="46">IF(X70="","",AG$8)</f>
        <v/>
      </c>
      <c r="AH70" s="125" t="str">
        <f t="shared" ref="AH70:AH101" si="47">IF(Y70="","",AH$8)</f>
        <v/>
      </c>
      <c r="AI70" s="125" t="str">
        <f t="shared" ref="AI70:AI101" si="48">IF(Z70="","",AI$8)</f>
        <v/>
      </c>
      <c r="AJ70" s="125" t="str">
        <f t="shared" ref="AJ70:AJ101" si="49">IF(AA70="","",AJ$8)</f>
        <v/>
      </c>
      <c r="AK70" s="125" t="str">
        <f t="shared" ref="AK70:AK101" si="50">IF(AB70="","",AK$8)</f>
        <v/>
      </c>
      <c r="AL70" s="125" t="str">
        <f t="shared" ref="AL70:AL101" si="51">IF(AC70="","",AL$8)</f>
        <v/>
      </c>
      <c r="AM70" s="125" t="str">
        <f t="shared" ref="AM70:AM101" si="52">IF(AD70="","",AM$8)</f>
        <v/>
      </c>
      <c r="AN70" s="126">
        <f t="shared" ref="AN70:AN101" ca="1" si="53">IF(AE70="","",AN$8)</f>
        <v>89063.231170296756</v>
      </c>
      <c r="AO70" s="342">
        <f t="shared" ca="1" si="43"/>
        <v>89063.231170296756</v>
      </c>
      <c r="AP70" s="290"/>
      <c r="AQ70" s="124" t="str">
        <f t="shared" ref="AQ70:AQ102" si="54">IF(X70="","",IFERROR(X70*$V70,$V70/$AO70*AG70))</f>
        <v/>
      </c>
      <c r="AR70" s="125" t="str">
        <f t="shared" ref="AR70:AR102" si="55">IF(Y70="","",IFERROR(Y70*$V70,$V70/$AO70*AH70))</f>
        <v/>
      </c>
      <c r="AS70" s="125" t="str">
        <f t="shared" ref="AS70:AS102" si="56">IF(Z70="","",IFERROR(Z70*$V70,$V70/$AO70*AI70))</f>
        <v/>
      </c>
      <c r="AT70" s="125" t="str">
        <f t="shared" ref="AT70:AT102" si="57">IF(AA70="","",IFERROR(AA70*$V70,$V70/$AO70*AJ70))</f>
        <v/>
      </c>
      <c r="AU70" s="125" t="str">
        <f t="shared" ref="AU70:AU102" si="58">IF(AB70="","",IFERROR(AB70*$V70,$V70/$AO70*AK70))</f>
        <v/>
      </c>
      <c r="AV70" s="125" t="str">
        <f t="shared" ref="AV70:AV102" si="59">IF(AC70="","",IFERROR(AC70*$V70,$V70/$AO70*AL70))</f>
        <v/>
      </c>
      <c r="AW70" s="125" t="str">
        <f t="shared" ref="AW70:AW102" si="60">IF(AD70="","",IFERROR(AD70*$V70,$V70/$AO70*AM70))</f>
        <v/>
      </c>
      <c r="AX70" s="125">
        <f t="shared" ref="AX70:AX102" ca="1" si="61">IF(AE70="","",IFERROR(AE70*$V70,$V70/$AO70*AN70))</f>
        <v>9425608.8701737914</v>
      </c>
      <c r="AY70" s="131">
        <f t="shared" ref="AY70:AY101" ca="1" si="62">SUM(AQ70:AX70)</f>
        <v>9425608.8701737914</v>
      </c>
      <c r="AZ70" s="290"/>
    </row>
    <row r="71" spans="1:52" x14ac:dyDescent="0.3">
      <c r="A71" s="290"/>
      <c r="B71" s="102" t="s">
        <v>1287</v>
      </c>
      <c r="C71" s="444" t="s">
        <v>2552</v>
      </c>
      <c r="D71" s="103" t="s">
        <v>1157</v>
      </c>
      <c r="E71" s="103" t="s">
        <v>2487</v>
      </c>
      <c r="F71" s="103" t="s">
        <v>1288</v>
      </c>
      <c r="G71" s="103" t="s">
        <v>1216</v>
      </c>
      <c r="H71" s="444" t="s">
        <v>2491</v>
      </c>
      <c r="I71" s="103"/>
      <c r="J71" s="116" t="s">
        <v>1399</v>
      </c>
      <c r="K71" s="104"/>
      <c r="L71" s="431">
        <v>33769.199999999997</v>
      </c>
      <c r="M71" s="138" t="str">
        <f t="shared" si="44"/>
        <v/>
      </c>
      <c r="N71" s="139">
        <f t="shared" ref="N71:N135" si="63">IFERROR(M71*K71,0)</f>
        <v>0</v>
      </c>
      <c r="O71" s="140">
        <f t="shared" si="45"/>
        <v>846.33046802071101</v>
      </c>
      <c r="P71" s="337">
        <f t="shared" si="24"/>
        <v>28579902.840684991</v>
      </c>
      <c r="Q71" s="109">
        <v>1</v>
      </c>
      <c r="R71" s="143">
        <f t="shared" ref="R71:R134" si="64">P71*Q71</f>
        <v>28579902.840684991</v>
      </c>
      <c r="S71" s="113">
        <v>0.15</v>
      </c>
      <c r="T71" s="139">
        <f t="shared" ref="T71:T134" si="65">R71*(1+S71)</f>
        <v>32866888.266787738</v>
      </c>
      <c r="U71" s="428">
        <v>0.75</v>
      </c>
      <c r="V71" s="147">
        <f t="shared" ref="V71:V134" si="66">(T71*(1-U71))+N71</f>
        <v>8216722.0666969344</v>
      </c>
      <c r="W71" s="290"/>
      <c r="X71" s="115"/>
      <c r="Y71" s="116"/>
      <c r="Z71" s="116"/>
      <c r="AA71" s="116"/>
      <c r="AB71" s="116"/>
      <c r="AC71" s="116"/>
      <c r="AD71" s="116"/>
      <c r="AE71" s="117" t="s">
        <v>115</v>
      </c>
      <c r="AF71" s="296"/>
      <c r="AG71" s="124" t="str">
        <f t="shared" si="46"/>
        <v/>
      </c>
      <c r="AH71" s="125" t="str">
        <f t="shared" si="47"/>
        <v/>
      </c>
      <c r="AI71" s="125" t="str">
        <f t="shared" si="48"/>
        <v/>
      </c>
      <c r="AJ71" s="125" t="str">
        <f t="shared" si="49"/>
        <v/>
      </c>
      <c r="AK71" s="125" t="str">
        <f t="shared" si="50"/>
        <v/>
      </c>
      <c r="AL71" s="125" t="str">
        <f t="shared" si="51"/>
        <v/>
      </c>
      <c r="AM71" s="125" t="str">
        <f t="shared" si="52"/>
        <v/>
      </c>
      <c r="AN71" s="126">
        <f t="shared" ca="1" si="53"/>
        <v>89063.231170296756</v>
      </c>
      <c r="AO71" s="342">
        <f t="shared" ca="1" si="43"/>
        <v>89063.231170296756</v>
      </c>
      <c r="AP71" s="290"/>
      <c r="AQ71" s="124" t="str">
        <f t="shared" si="54"/>
        <v/>
      </c>
      <c r="AR71" s="125" t="str">
        <f t="shared" si="55"/>
        <v/>
      </c>
      <c r="AS71" s="125" t="str">
        <f t="shared" si="56"/>
        <v/>
      </c>
      <c r="AT71" s="125" t="str">
        <f t="shared" si="57"/>
        <v/>
      </c>
      <c r="AU71" s="125" t="str">
        <f t="shared" si="58"/>
        <v/>
      </c>
      <c r="AV71" s="125" t="str">
        <f t="shared" si="59"/>
        <v/>
      </c>
      <c r="AW71" s="125" t="str">
        <f t="shared" si="60"/>
        <v/>
      </c>
      <c r="AX71" s="125">
        <f t="shared" ca="1" si="61"/>
        <v>8216722.0666969353</v>
      </c>
      <c r="AY71" s="131">
        <f t="shared" ca="1" si="62"/>
        <v>8216722.0666969353</v>
      </c>
      <c r="AZ71" s="290"/>
    </row>
    <row r="72" spans="1:52" x14ac:dyDescent="0.3">
      <c r="A72" s="290"/>
      <c r="B72" s="102" t="s">
        <v>1289</v>
      </c>
      <c r="C72" s="444" t="s">
        <v>2553</v>
      </c>
      <c r="D72" s="103" t="s">
        <v>1157</v>
      </c>
      <c r="E72" s="103" t="s">
        <v>1290</v>
      </c>
      <c r="F72" s="103"/>
      <c r="G72" s="103" t="s">
        <v>1216</v>
      </c>
      <c r="H72" s="444" t="s">
        <v>2492</v>
      </c>
      <c r="I72" s="103"/>
      <c r="J72" s="116" t="s">
        <v>1399</v>
      </c>
      <c r="K72" s="104"/>
      <c r="L72" s="431">
        <v>54335.9</v>
      </c>
      <c r="M72" s="138" t="str">
        <f t="shared" si="44"/>
        <v/>
      </c>
      <c r="N72" s="139">
        <f t="shared" si="63"/>
        <v>0</v>
      </c>
      <c r="O72" s="140">
        <f t="shared" si="45"/>
        <v>846.33046802071101</v>
      </c>
      <c r="P72" s="337">
        <f t="shared" si="24"/>
        <v>45986127.677326553</v>
      </c>
      <c r="Q72" s="109">
        <v>1</v>
      </c>
      <c r="R72" s="143">
        <f t="shared" si="64"/>
        <v>45986127.677326553</v>
      </c>
      <c r="S72" s="113">
        <v>0.15</v>
      </c>
      <c r="T72" s="139">
        <f t="shared" si="65"/>
        <v>52884046.828925535</v>
      </c>
      <c r="U72" s="428">
        <v>0.75000000000000011</v>
      </c>
      <c r="V72" s="147">
        <f t="shared" si="66"/>
        <v>13221011.707231378</v>
      </c>
      <c r="W72" s="290"/>
      <c r="X72" s="115"/>
      <c r="Y72" s="116"/>
      <c r="Z72" s="116"/>
      <c r="AA72" s="116"/>
      <c r="AB72" s="116"/>
      <c r="AC72" s="116"/>
      <c r="AD72" s="116"/>
      <c r="AE72" s="117" t="s">
        <v>115</v>
      </c>
      <c r="AF72" s="296"/>
      <c r="AG72" s="124" t="str">
        <f t="shared" si="46"/>
        <v/>
      </c>
      <c r="AH72" s="125" t="str">
        <f t="shared" si="47"/>
        <v/>
      </c>
      <c r="AI72" s="125" t="str">
        <f t="shared" si="48"/>
        <v/>
      </c>
      <c r="AJ72" s="125" t="str">
        <f t="shared" si="49"/>
        <v/>
      </c>
      <c r="AK72" s="125" t="str">
        <f t="shared" si="50"/>
        <v/>
      </c>
      <c r="AL72" s="125" t="str">
        <f t="shared" si="51"/>
        <v/>
      </c>
      <c r="AM72" s="125" t="str">
        <f t="shared" si="52"/>
        <v/>
      </c>
      <c r="AN72" s="126">
        <f t="shared" ca="1" si="53"/>
        <v>89063.231170296756</v>
      </c>
      <c r="AO72" s="342">
        <f t="shared" ca="1" si="43"/>
        <v>89063.231170296756</v>
      </c>
      <c r="AP72" s="290"/>
      <c r="AQ72" s="124" t="str">
        <f t="shared" si="54"/>
        <v/>
      </c>
      <c r="AR72" s="125" t="str">
        <f t="shared" si="55"/>
        <v/>
      </c>
      <c r="AS72" s="125" t="str">
        <f t="shared" si="56"/>
        <v/>
      </c>
      <c r="AT72" s="125" t="str">
        <f t="shared" si="57"/>
        <v/>
      </c>
      <c r="AU72" s="125" t="str">
        <f t="shared" si="58"/>
        <v/>
      </c>
      <c r="AV72" s="125" t="str">
        <f t="shared" si="59"/>
        <v/>
      </c>
      <c r="AW72" s="125" t="str">
        <f t="shared" si="60"/>
        <v/>
      </c>
      <c r="AX72" s="125">
        <f t="shared" ca="1" si="61"/>
        <v>13221011.707231378</v>
      </c>
      <c r="AY72" s="131">
        <f t="shared" ca="1" si="62"/>
        <v>13221011.707231378</v>
      </c>
      <c r="AZ72" s="290"/>
    </row>
    <row r="73" spans="1:52" x14ac:dyDescent="0.3">
      <c r="A73" s="290"/>
      <c r="B73" s="102" t="s">
        <v>1291</v>
      </c>
      <c r="C73" s="444" t="s">
        <v>2554</v>
      </c>
      <c r="D73" s="103" t="s">
        <v>1157</v>
      </c>
      <c r="E73" s="103" t="s">
        <v>1292</v>
      </c>
      <c r="F73" s="103"/>
      <c r="G73" s="103" t="s">
        <v>1216</v>
      </c>
      <c r="H73" s="444" t="s">
        <v>2492</v>
      </c>
      <c r="I73" s="103"/>
      <c r="J73" s="116" t="s">
        <v>1399</v>
      </c>
      <c r="K73" s="104"/>
      <c r="L73" s="431">
        <v>66290.8</v>
      </c>
      <c r="M73" s="138" t="str">
        <f t="shared" si="44"/>
        <v/>
      </c>
      <c r="N73" s="139">
        <f t="shared" si="63"/>
        <v>0</v>
      </c>
      <c r="O73" s="140">
        <f t="shared" si="45"/>
        <v>846.33046802071101</v>
      </c>
      <c r="P73" s="337">
        <f t="shared" si="24"/>
        <v>56103923.78946735</v>
      </c>
      <c r="Q73" s="109">
        <v>1</v>
      </c>
      <c r="R73" s="143">
        <f t="shared" si="64"/>
        <v>56103923.78946735</v>
      </c>
      <c r="S73" s="113">
        <v>0.15</v>
      </c>
      <c r="T73" s="139">
        <f t="shared" si="65"/>
        <v>64519512.357887447</v>
      </c>
      <c r="U73" s="428">
        <v>0.75</v>
      </c>
      <c r="V73" s="147">
        <f t="shared" si="66"/>
        <v>16129878.089471862</v>
      </c>
      <c r="W73" s="290"/>
      <c r="X73" s="115"/>
      <c r="Y73" s="116"/>
      <c r="Z73" s="116"/>
      <c r="AA73" s="116"/>
      <c r="AB73" s="116"/>
      <c r="AC73" s="116"/>
      <c r="AD73" s="116"/>
      <c r="AE73" s="117" t="s">
        <v>115</v>
      </c>
      <c r="AF73" s="296"/>
      <c r="AG73" s="124" t="str">
        <f t="shared" si="46"/>
        <v/>
      </c>
      <c r="AH73" s="125" t="str">
        <f t="shared" si="47"/>
        <v/>
      </c>
      <c r="AI73" s="125" t="str">
        <f t="shared" si="48"/>
        <v/>
      </c>
      <c r="AJ73" s="125" t="str">
        <f t="shared" si="49"/>
        <v/>
      </c>
      <c r="AK73" s="125" t="str">
        <f t="shared" si="50"/>
        <v/>
      </c>
      <c r="AL73" s="125" t="str">
        <f t="shared" si="51"/>
        <v/>
      </c>
      <c r="AM73" s="125" t="str">
        <f t="shared" si="52"/>
        <v/>
      </c>
      <c r="AN73" s="126">
        <f t="shared" ca="1" si="53"/>
        <v>89063.231170296756</v>
      </c>
      <c r="AO73" s="342">
        <f t="shared" ca="1" si="43"/>
        <v>89063.231170296756</v>
      </c>
      <c r="AP73" s="290"/>
      <c r="AQ73" s="124" t="str">
        <f t="shared" si="54"/>
        <v/>
      </c>
      <c r="AR73" s="125" t="str">
        <f t="shared" si="55"/>
        <v/>
      </c>
      <c r="AS73" s="125" t="str">
        <f t="shared" si="56"/>
        <v/>
      </c>
      <c r="AT73" s="125" t="str">
        <f t="shared" si="57"/>
        <v/>
      </c>
      <c r="AU73" s="125" t="str">
        <f t="shared" si="58"/>
        <v/>
      </c>
      <c r="AV73" s="125" t="str">
        <f t="shared" si="59"/>
        <v/>
      </c>
      <c r="AW73" s="125" t="str">
        <f t="shared" si="60"/>
        <v/>
      </c>
      <c r="AX73" s="125">
        <f t="shared" ca="1" si="61"/>
        <v>16129878.089471862</v>
      </c>
      <c r="AY73" s="131">
        <f t="shared" ca="1" si="62"/>
        <v>16129878.089471862</v>
      </c>
      <c r="AZ73" s="290"/>
    </row>
    <row r="74" spans="1:52" x14ac:dyDescent="0.3">
      <c r="A74" s="290"/>
      <c r="B74" s="102" t="s">
        <v>1293</v>
      </c>
      <c r="C74" s="444" t="s">
        <v>2555</v>
      </c>
      <c r="D74" s="103" t="s">
        <v>1157</v>
      </c>
      <c r="E74" s="103" t="s">
        <v>1294</v>
      </c>
      <c r="F74" s="103"/>
      <c r="G74" s="103" t="s">
        <v>1216</v>
      </c>
      <c r="H74" s="444" t="s">
        <v>2492</v>
      </c>
      <c r="I74" s="103"/>
      <c r="J74" s="116" t="s">
        <v>1399</v>
      </c>
      <c r="K74" s="104"/>
      <c r="L74" s="431">
        <v>49625.9</v>
      </c>
      <c r="M74" s="138" t="str">
        <f t="shared" si="44"/>
        <v/>
      </c>
      <c r="N74" s="139">
        <f t="shared" si="63"/>
        <v>0</v>
      </c>
      <c r="O74" s="140">
        <f t="shared" si="45"/>
        <v>846.33046802071101</v>
      </c>
      <c r="P74" s="337">
        <f t="shared" ref="P74:P134" si="67">O74*L74</f>
        <v>41999911.172949001</v>
      </c>
      <c r="Q74" s="109">
        <v>1</v>
      </c>
      <c r="R74" s="143">
        <f t="shared" si="64"/>
        <v>41999911.172949001</v>
      </c>
      <c r="S74" s="113">
        <v>0.15</v>
      </c>
      <c r="T74" s="139">
        <f t="shared" si="65"/>
        <v>48299897.848891348</v>
      </c>
      <c r="U74" s="428">
        <v>0.75</v>
      </c>
      <c r="V74" s="147">
        <f t="shared" si="66"/>
        <v>12074974.462222837</v>
      </c>
      <c r="W74" s="290"/>
      <c r="X74" s="115"/>
      <c r="Y74" s="116"/>
      <c r="Z74" s="116"/>
      <c r="AA74" s="116"/>
      <c r="AB74" s="116"/>
      <c r="AC74" s="116"/>
      <c r="AD74" s="116"/>
      <c r="AE74" s="117" t="s">
        <v>115</v>
      </c>
      <c r="AF74" s="296"/>
      <c r="AG74" s="124" t="str">
        <f t="shared" si="46"/>
        <v/>
      </c>
      <c r="AH74" s="125" t="str">
        <f t="shared" si="47"/>
        <v/>
      </c>
      <c r="AI74" s="125" t="str">
        <f t="shared" si="48"/>
        <v/>
      </c>
      <c r="AJ74" s="125" t="str">
        <f t="shared" si="49"/>
        <v/>
      </c>
      <c r="AK74" s="125" t="str">
        <f t="shared" si="50"/>
        <v/>
      </c>
      <c r="AL74" s="125" t="str">
        <f t="shared" si="51"/>
        <v/>
      </c>
      <c r="AM74" s="125" t="str">
        <f t="shared" si="52"/>
        <v/>
      </c>
      <c r="AN74" s="126">
        <f t="shared" ca="1" si="53"/>
        <v>89063.231170296756</v>
      </c>
      <c r="AO74" s="342">
        <f t="shared" ca="1" si="43"/>
        <v>89063.231170296756</v>
      </c>
      <c r="AP74" s="290"/>
      <c r="AQ74" s="124" t="str">
        <f t="shared" si="54"/>
        <v/>
      </c>
      <c r="AR74" s="125" t="str">
        <f t="shared" si="55"/>
        <v/>
      </c>
      <c r="AS74" s="125" t="str">
        <f t="shared" si="56"/>
        <v/>
      </c>
      <c r="AT74" s="125" t="str">
        <f t="shared" si="57"/>
        <v/>
      </c>
      <c r="AU74" s="125" t="str">
        <f t="shared" si="58"/>
        <v/>
      </c>
      <c r="AV74" s="125" t="str">
        <f t="shared" si="59"/>
        <v/>
      </c>
      <c r="AW74" s="125" t="str">
        <f t="shared" si="60"/>
        <v/>
      </c>
      <c r="AX74" s="125">
        <f t="shared" ca="1" si="61"/>
        <v>12074974.462222837</v>
      </c>
      <c r="AY74" s="131">
        <f t="shared" ca="1" si="62"/>
        <v>12074974.462222837</v>
      </c>
      <c r="AZ74" s="290"/>
    </row>
    <row r="75" spans="1:52" x14ac:dyDescent="0.3">
      <c r="A75" s="290"/>
      <c r="B75" s="102" t="s">
        <v>1295</v>
      </c>
      <c r="C75" s="444" t="s">
        <v>2546</v>
      </c>
      <c r="D75" s="103" t="s">
        <v>1157</v>
      </c>
      <c r="E75" s="103" t="s">
        <v>1272</v>
      </c>
      <c r="F75" s="103"/>
      <c r="G75" s="103" t="s">
        <v>1159</v>
      </c>
      <c r="H75" s="444" t="s">
        <v>2489</v>
      </c>
      <c r="I75" s="103"/>
      <c r="J75" s="116" t="s">
        <v>1396</v>
      </c>
      <c r="K75" s="104"/>
      <c r="L75" s="431">
        <v>465.49299999999999</v>
      </c>
      <c r="M75" s="138" t="str">
        <f t="shared" si="44"/>
        <v/>
      </c>
      <c r="N75" s="139">
        <f t="shared" si="63"/>
        <v>0</v>
      </c>
      <c r="O75" s="140">
        <f t="shared" si="45"/>
        <v>4036.2416428277329</v>
      </c>
      <c r="P75" s="337">
        <f t="shared" si="67"/>
        <v>1878842.2310448098</v>
      </c>
      <c r="Q75" s="109">
        <v>1</v>
      </c>
      <c r="R75" s="143">
        <f t="shared" si="64"/>
        <v>1878842.2310448098</v>
      </c>
      <c r="S75" s="113">
        <v>0.15</v>
      </c>
      <c r="T75" s="139">
        <f t="shared" si="65"/>
        <v>2160668.5657015312</v>
      </c>
      <c r="U75" s="428"/>
      <c r="V75" s="147">
        <f t="shared" si="66"/>
        <v>2160668.5657015312</v>
      </c>
      <c r="W75" s="290"/>
      <c r="X75" s="115"/>
      <c r="Y75" s="116"/>
      <c r="Z75" s="116"/>
      <c r="AA75" s="116"/>
      <c r="AB75" s="116"/>
      <c r="AC75" s="116" t="s">
        <v>115</v>
      </c>
      <c r="AD75" s="116"/>
      <c r="AE75" s="117"/>
      <c r="AF75" s="296"/>
      <c r="AG75" s="124" t="str">
        <f t="shared" si="46"/>
        <v/>
      </c>
      <c r="AH75" s="125" t="str">
        <f t="shared" si="47"/>
        <v/>
      </c>
      <c r="AI75" s="125" t="str">
        <f t="shared" si="48"/>
        <v/>
      </c>
      <c r="AJ75" s="125" t="str">
        <f t="shared" si="49"/>
        <v/>
      </c>
      <c r="AK75" s="125" t="str">
        <f t="shared" si="50"/>
        <v/>
      </c>
      <c r="AL75" s="125">
        <f t="shared" ca="1" si="51"/>
        <v>5186.1460448160851</v>
      </c>
      <c r="AM75" s="125" t="str">
        <f t="shared" si="52"/>
        <v/>
      </c>
      <c r="AN75" s="126" t="str">
        <f t="shared" si="53"/>
        <v/>
      </c>
      <c r="AO75" s="342">
        <f t="shared" ca="1" si="43"/>
        <v>5186.1460448160851</v>
      </c>
      <c r="AP75" s="290"/>
      <c r="AQ75" s="124" t="str">
        <f t="shared" si="54"/>
        <v/>
      </c>
      <c r="AR75" s="125" t="str">
        <f t="shared" si="55"/>
        <v/>
      </c>
      <c r="AS75" s="125" t="str">
        <f t="shared" si="56"/>
        <v/>
      </c>
      <c r="AT75" s="125" t="str">
        <f t="shared" si="57"/>
        <v/>
      </c>
      <c r="AU75" s="125" t="str">
        <f t="shared" si="58"/>
        <v/>
      </c>
      <c r="AV75" s="125">
        <f t="shared" ca="1" si="59"/>
        <v>2160668.5657015312</v>
      </c>
      <c r="AW75" s="125" t="str">
        <f t="shared" si="60"/>
        <v/>
      </c>
      <c r="AX75" s="125" t="str">
        <f t="shared" si="61"/>
        <v/>
      </c>
      <c r="AY75" s="131">
        <f t="shared" ca="1" si="62"/>
        <v>2160668.5657015312</v>
      </c>
      <c r="AZ75" s="290"/>
    </row>
    <row r="76" spans="1:52" x14ac:dyDescent="0.3">
      <c r="A76" s="290"/>
      <c r="B76" s="102" t="s">
        <v>1296</v>
      </c>
      <c r="C76" s="444" t="s">
        <v>2556</v>
      </c>
      <c r="D76" s="103" t="s">
        <v>1157</v>
      </c>
      <c r="E76" s="103" t="s">
        <v>1297</v>
      </c>
      <c r="F76" s="103"/>
      <c r="G76" s="103" t="s">
        <v>1176</v>
      </c>
      <c r="H76" s="444" t="s">
        <v>2490</v>
      </c>
      <c r="I76" s="103"/>
      <c r="J76" s="116" t="s">
        <v>1395</v>
      </c>
      <c r="K76" s="104"/>
      <c r="L76" s="431">
        <v>2342.36</v>
      </c>
      <c r="M76" s="138" t="str">
        <f t="shared" si="44"/>
        <v/>
      </c>
      <c r="N76" s="139">
        <f t="shared" si="63"/>
        <v>0</v>
      </c>
      <c r="O76" s="140">
        <f t="shared" si="45"/>
        <v>5180.404966525155</v>
      </c>
      <c r="P76" s="337">
        <f t="shared" si="67"/>
        <v>12134373.377389863</v>
      </c>
      <c r="Q76" s="109">
        <v>1</v>
      </c>
      <c r="R76" s="143">
        <f t="shared" si="64"/>
        <v>12134373.377389863</v>
      </c>
      <c r="S76" s="113">
        <v>0.15</v>
      </c>
      <c r="T76" s="139">
        <f t="shared" si="65"/>
        <v>13954529.383998342</v>
      </c>
      <c r="U76" s="428"/>
      <c r="V76" s="147">
        <f t="shared" si="66"/>
        <v>13954529.383998342</v>
      </c>
      <c r="W76" s="290"/>
      <c r="X76" s="115"/>
      <c r="Y76" s="116" t="s">
        <v>115</v>
      </c>
      <c r="Z76" s="116"/>
      <c r="AA76" s="116"/>
      <c r="AB76" s="116"/>
      <c r="AC76" s="116"/>
      <c r="AD76" s="116"/>
      <c r="AE76" s="117"/>
      <c r="AF76" s="296"/>
      <c r="AG76" s="124" t="str">
        <f t="shared" si="46"/>
        <v/>
      </c>
      <c r="AH76" s="125">
        <f t="shared" ca="1" si="47"/>
        <v>61712.437986303514</v>
      </c>
      <c r="AI76" s="125" t="str">
        <f t="shared" si="48"/>
        <v/>
      </c>
      <c r="AJ76" s="125" t="str">
        <f t="shared" si="49"/>
        <v/>
      </c>
      <c r="AK76" s="125" t="str">
        <f t="shared" si="50"/>
        <v/>
      </c>
      <c r="AL76" s="125" t="str">
        <f t="shared" si="51"/>
        <v/>
      </c>
      <c r="AM76" s="125" t="str">
        <f t="shared" si="52"/>
        <v/>
      </c>
      <c r="AN76" s="126" t="str">
        <f t="shared" si="53"/>
        <v/>
      </c>
      <c r="AO76" s="342">
        <f t="shared" ca="1" si="43"/>
        <v>61712.437986303514</v>
      </c>
      <c r="AP76" s="290"/>
      <c r="AQ76" s="124" t="str">
        <f t="shared" si="54"/>
        <v/>
      </c>
      <c r="AR76" s="125">
        <f t="shared" ca="1" si="55"/>
        <v>13954529.383998342</v>
      </c>
      <c r="AS76" s="125" t="str">
        <f t="shared" si="56"/>
        <v/>
      </c>
      <c r="AT76" s="125" t="str">
        <f t="shared" si="57"/>
        <v/>
      </c>
      <c r="AU76" s="125" t="str">
        <f t="shared" si="58"/>
        <v/>
      </c>
      <c r="AV76" s="125" t="str">
        <f t="shared" si="59"/>
        <v/>
      </c>
      <c r="AW76" s="125" t="str">
        <f t="shared" si="60"/>
        <v/>
      </c>
      <c r="AX76" s="125" t="str">
        <f t="shared" si="61"/>
        <v/>
      </c>
      <c r="AY76" s="131">
        <f t="shared" ca="1" si="62"/>
        <v>13954529.383998342</v>
      </c>
      <c r="AZ76" s="290"/>
    </row>
    <row r="77" spans="1:52" x14ac:dyDescent="0.3">
      <c r="A77" s="290"/>
      <c r="B77" s="102" t="s">
        <v>1298</v>
      </c>
      <c r="C77" s="444" t="s">
        <v>2556</v>
      </c>
      <c r="D77" s="103" t="s">
        <v>1157</v>
      </c>
      <c r="E77" s="103" t="s">
        <v>1297</v>
      </c>
      <c r="F77" s="103"/>
      <c r="G77" s="103" t="s">
        <v>1159</v>
      </c>
      <c r="H77" s="444" t="s">
        <v>2489</v>
      </c>
      <c r="I77" s="103"/>
      <c r="J77" s="116" t="s">
        <v>1396</v>
      </c>
      <c r="K77" s="104"/>
      <c r="L77" s="431">
        <v>794.25699999999995</v>
      </c>
      <c r="M77" s="138" t="str">
        <f t="shared" si="44"/>
        <v/>
      </c>
      <c r="N77" s="139">
        <f t="shared" si="63"/>
        <v>0</v>
      </c>
      <c r="O77" s="140">
        <f t="shared" si="45"/>
        <v>4036.2416428277329</v>
      </c>
      <c r="P77" s="337">
        <f t="shared" si="67"/>
        <v>3205813.1785074263</v>
      </c>
      <c r="Q77" s="109">
        <v>1</v>
      </c>
      <c r="R77" s="143">
        <f t="shared" si="64"/>
        <v>3205813.1785074263</v>
      </c>
      <c r="S77" s="113">
        <v>0.15</v>
      </c>
      <c r="T77" s="139">
        <f t="shared" si="65"/>
        <v>3686685.15528354</v>
      </c>
      <c r="U77" s="428"/>
      <c r="V77" s="147">
        <f t="shared" si="66"/>
        <v>3686685.15528354</v>
      </c>
      <c r="W77" s="290"/>
      <c r="X77" s="115"/>
      <c r="Y77" s="116" t="s">
        <v>115</v>
      </c>
      <c r="Z77" s="116"/>
      <c r="AA77" s="116"/>
      <c r="AB77" s="116"/>
      <c r="AC77" s="116"/>
      <c r="AD77" s="116"/>
      <c r="AE77" s="117"/>
      <c r="AF77" s="296"/>
      <c r="AG77" s="124" t="str">
        <f t="shared" si="46"/>
        <v/>
      </c>
      <c r="AH77" s="125">
        <f t="shared" ca="1" si="47"/>
        <v>61712.437986303514</v>
      </c>
      <c r="AI77" s="125" t="str">
        <f t="shared" si="48"/>
        <v/>
      </c>
      <c r="AJ77" s="125" t="str">
        <f t="shared" si="49"/>
        <v/>
      </c>
      <c r="AK77" s="125" t="str">
        <f t="shared" si="50"/>
        <v/>
      </c>
      <c r="AL77" s="125" t="str">
        <f t="shared" si="51"/>
        <v/>
      </c>
      <c r="AM77" s="125" t="str">
        <f t="shared" si="52"/>
        <v/>
      </c>
      <c r="AN77" s="126" t="str">
        <f t="shared" si="53"/>
        <v/>
      </c>
      <c r="AO77" s="342">
        <f t="shared" ca="1" si="43"/>
        <v>61712.437986303514</v>
      </c>
      <c r="AP77" s="290"/>
      <c r="AQ77" s="124" t="str">
        <f t="shared" si="54"/>
        <v/>
      </c>
      <c r="AR77" s="125">
        <f t="shared" ca="1" si="55"/>
        <v>3686685.15528354</v>
      </c>
      <c r="AS77" s="125" t="str">
        <f t="shared" si="56"/>
        <v/>
      </c>
      <c r="AT77" s="125" t="str">
        <f t="shared" si="57"/>
        <v/>
      </c>
      <c r="AU77" s="125" t="str">
        <f t="shared" si="58"/>
        <v/>
      </c>
      <c r="AV77" s="125" t="str">
        <f t="shared" si="59"/>
        <v/>
      </c>
      <c r="AW77" s="125" t="str">
        <f t="shared" si="60"/>
        <v/>
      </c>
      <c r="AX77" s="125" t="str">
        <f t="shared" si="61"/>
        <v/>
      </c>
      <c r="AY77" s="131">
        <f t="shared" ca="1" si="62"/>
        <v>3686685.15528354</v>
      </c>
      <c r="AZ77" s="290"/>
    </row>
    <row r="78" spans="1:52" x14ac:dyDescent="0.3">
      <c r="A78" s="290"/>
      <c r="B78" s="102" t="s">
        <v>1299</v>
      </c>
      <c r="C78" s="444" t="s">
        <v>2557</v>
      </c>
      <c r="D78" s="103" t="s">
        <v>1157</v>
      </c>
      <c r="E78" s="103" t="s">
        <v>1300</v>
      </c>
      <c r="F78" s="103"/>
      <c r="G78" s="103" t="s">
        <v>1244</v>
      </c>
      <c r="H78" s="444" t="s">
        <v>2491</v>
      </c>
      <c r="I78" s="103"/>
      <c r="J78" s="116" t="s">
        <v>1397</v>
      </c>
      <c r="K78" s="104"/>
      <c r="L78" s="431">
        <v>10208.6</v>
      </c>
      <c r="M78" s="138" t="str">
        <f t="shared" si="44"/>
        <v/>
      </c>
      <c r="N78" s="139">
        <f t="shared" si="63"/>
        <v>0</v>
      </c>
      <c r="O78" s="140">
        <f t="shared" si="45"/>
        <v>1269.4957019683554</v>
      </c>
      <c r="P78" s="337">
        <f t="shared" si="67"/>
        <v>12959773.823114153</v>
      </c>
      <c r="Q78" s="109">
        <v>1</v>
      </c>
      <c r="R78" s="143">
        <f t="shared" si="64"/>
        <v>12959773.823114153</v>
      </c>
      <c r="S78" s="113">
        <v>0.15</v>
      </c>
      <c r="T78" s="139">
        <f t="shared" si="65"/>
        <v>14903739.896581275</v>
      </c>
      <c r="U78" s="428">
        <v>0.75000000000000011</v>
      </c>
      <c r="V78" s="147">
        <f t="shared" si="66"/>
        <v>3725934.974145317</v>
      </c>
      <c r="W78" s="290"/>
      <c r="X78" s="115"/>
      <c r="Y78" s="116"/>
      <c r="Z78" s="116"/>
      <c r="AA78" s="116"/>
      <c r="AB78" s="116"/>
      <c r="AC78" s="116"/>
      <c r="AD78" s="116"/>
      <c r="AE78" s="117" t="s">
        <v>115</v>
      </c>
      <c r="AF78" s="296"/>
      <c r="AG78" s="124" t="str">
        <f t="shared" si="46"/>
        <v/>
      </c>
      <c r="AH78" s="125" t="str">
        <f t="shared" si="47"/>
        <v/>
      </c>
      <c r="AI78" s="125" t="str">
        <f t="shared" si="48"/>
        <v/>
      </c>
      <c r="AJ78" s="125" t="str">
        <f t="shared" si="49"/>
        <v/>
      </c>
      <c r="AK78" s="125" t="str">
        <f t="shared" si="50"/>
        <v/>
      </c>
      <c r="AL78" s="125" t="str">
        <f t="shared" si="51"/>
        <v/>
      </c>
      <c r="AM78" s="125" t="str">
        <f t="shared" si="52"/>
        <v/>
      </c>
      <c r="AN78" s="126">
        <f t="shared" ca="1" si="53"/>
        <v>89063.231170296756</v>
      </c>
      <c r="AO78" s="342">
        <f t="shared" ca="1" si="43"/>
        <v>89063.231170296756</v>
      </c>
      <c r="AP78" s="290"/>
      <c r="AQ78" s="124" t="str">
        <f t="shared" si="54"/>
        <v/>
      </c>
      <c r="AR78" s="125" t="str">
        <f t="shared" si="55"/>
        <v/>
      </c>
      <c r="AS78" s="125" t="str">
        <f t="shared" si="56"/>
        <v/>
      </c>
      <c r="AT78" s="125" t="str">
        <f t="shared" si="57"/>
        <v/>
      </c>
      <c r="AU78" s="125" t="str">
        <f t="shared" si="58"/>
        <v/>
      </c>
      <c r="AV78" s="125" t="str">
        <f t="shared" si="59"/>
        <v/>
      </c>
      <c r="AW78" s="125" t="str">
        <f t="shared" si="60"/>
        <v/>
      </c>
      <c r="AX78" s="125">
        <f t="shared" ca="1" si="61"/>
        <v>3725934.974145317</v>
      </c>
      <c r="AY78" s="131">
        <f t="shared" ca="1" si="62"/>
        <v>3725934.974145317</v>
      </c>
      <c r="AZ78" s="290"/>
    </row>
    <row r="79" spans="1:52" x14ac:dyDescent="0.3">
      <c r="A79" s="290"/>
      <c r="B79" s="102" t="s">
        <v>1301</v>
      </c>
      <c r="C79" s="444" t="s">
        <v>2557</v>
      </c>
      <c r="D79" s="103" t="s">
        <v>1157</v>
      </c>
      <c r="E79" s="103" t="s">
        <v>1300</v>
      </c>
      <c r="F79" s="103"/>
      <c r="G79" s="103" t="s">
        <v>1244</v>
      </c>
      <c r="H79" s="444" t="s">
        <v>2491</v>
      </c>
      <c r="I79" s="103"/>
      <c r="J79" s="116" t="s">
        <v>1397</v>
      </c>
      <c r="K79" s="104"/>
      <c r="L79" s="431">
        <v>171.35</v>
      </c>
      <c r="M79" s="138" t="str">
        <f t="shared" si="44"/>
        <v/>
      </c>
      <c r="N79" s="139">
        <f t="shared" si="63"/>
        <v>0</v>
      </c>
      <c r="O79" s="140">
        <f t="shared" si="45"/>
        <v>1269.4957019683554</v>
      </c>
      <c r="P79" s="337">
        <f t="shared" si="67"/>
        <v>217528.0885322777</v>
      </c>
      <c r="Q79" s="109">
        <v>1</v>
      </c>
      <c r="R79" s="143">
        <f t="shared" si="64"/>
        <v>217528.0885322777</v>
      </c>
      <c r="S79" s="113">
        <v>0.15</v>
      </c>
      <c r="T79" s="139">
        <f t="shared" si="65"/>
        <v>250157.30181211935</v>
      </c>
      <c r="U79" s="428">
        <v>0.75000000000000022</v>
      </c>
      <c r="V79" s="147">
        <f t="shared" si="66"/>
        <v>62539.325453029778</v>
      </c>
      <c r="W79" s="290"/>
      <c r="X79" s="115"/>
      <c r="Y79" s="116"/>
      <c r="Z79" s="116"/>
      <c r="AA79" s="116"/>
      <c r="AB79" s="116"/>
      <c r="AC79" s="116"/>
      <c r="AD79" s="116"/>
      <c r="AE79" s="117" t="s">
        <v>115</v>
      </c>
      <c r="AF79" s="296"/>
      <c r="AG79" s="124" t="str">
        <f t="shared" si="46"/>
        <v/>
      </c>
      <c r="AH79" s="125" t="str">
        <f t="shared" si="47"/>
        <v/>
      </c>
      <c r="AI79" s="125" t="str">
        <f t="shared" si="48"/>
        <v/>
      </c>
      <c r="AJ79" s="125" t="str">
        <f t="shared" si="49"/>
        <v/>
      </c>
      <c r="AK79" s="125" t="str">
        <f t="shared" si="50"/>
        <v/>
      </c>
      <c r="AL79" s="125" t="str">
        <f t="shared" si="51"/>
        <v/>
      </c>
      <c r="AM79" s="125" t="str">
        <f t="shared" si="52"/>
        <v/>
      </c>
      <c r="AN79" s="126">
        <f t="shared" ca="1" si="53"/>
        <v>89063.231170296756</v>
      </c>
      <c r="AO79" s="342">
        <f t="shared" ca="1" si="43"/>
        <v>89063.231170296756</v>
      </c>
      <c r="AP79" s="290"/>
      <c r="AQ79" s="124" t="str">
        <f t="shared" si="54"/>
        <v/>
      </c>
      <c r="AR79" s="125" t="str">
        <f t="shared" si="55"/>
        <v/>
      </c>
      <c r="AS79" s="125" t="str">
        <f t="shared" si="56"/>
        <v/>
      </c>
      <c r="AT79" s="125" t="str">
        <f t="shared" si="57"/>
        <v/>
      </c>
      <c r="AU79" s="125" t="str">
        <f t="shared" si="58"/>
        <v/>
      </c>
      <c r="AV79" s="125" t="str">
        <f t="shared" si="59"/>
        <v/>
      </c>
      <c r="AW79" s="125" t="str">
        <f t="shared" si="60"/>
        <v/>
      </c>
      <c r="AX79" s="125">
        <f t="shared" ca="1" si="61"/>
        <v>62539.325453029778</v>
      </c>
      <c r="AY79" s="131">
        <f t="shared" ca="1" si="62"/>
        <v>62539.325453029778</v>
      </c>
      <c r="AZ79" s="290"/>
    </row>
    <row r="80" spans="1:52" x14ac:dyDescent="0.3">
      <c r="A80" s="290"/>
      <c r="B80" s="102" t="s">
        <v>1302</v>
      </c>
      <c r="C80" s="444" t="s">
        <v>2557</v>
      </c>
      <c r="D80" s="103" t="s">
        <v>1157</v>
      </c>
      <c r="E80" s="103" t="s">
        <v>1300</v>
      </c>
      <c r="F80" s="103"/>
      <c r="G80" s="103" t="s">
        <v>1244</v>
      </c>
      <c r="H80" s="444" t="s">
        <v>2491</v>
      </c>
      <c r="I80" s="103"/>
      <c r="J80" s="116" t="s">
        <v>1397</v>
      </c>
      <c r="K80" s="104"/>
      <c r="L80" s="431">
        <v>21.9069</v>
      </c>
      <c r="M80" s="138" t="str">
        <f t="shared" si="44"/>
        <v/>
      </c>
      <c r="N80" s="139">
        <f t="shared" si="63"/>
        <v>0</v>
      </c>
      <c r="O80" s="140">
        <f t="shared" si="45"/>
        <v>1269.4957019683554</v>
      </c>
      <c r="P80" s="337">
        <f t="shared" si="67"/>
        <v>27810.715393450566</v>
      </c>
      <c r="Q80" s="109">
        <v>1</v>
      </c>
      <c r="R80" s="143">
        <f t="shared" si="64"/>
        <v>27810.715393450566</v>
      </c>
      <c r="S80" s="113">
        <v>0.15</v>
      </c>
      <c r="T80" s="139">
        <f t="shared" si="65"/>
        <v>31982.322702468147</v>
      </c>
      <c r="U80" s="428">
        <v>0.75</v>
      </c>
      <c r="V80" s="147">
        <f t="shared" si="66"/>
        <v>7995.5806756170368</v>
      </c>
      <c r="W80" s="290"/>
      <c r="X80" s="115"/>
      <c r="Y80" s="116"/>
      <c r="Z80" s="116"/>
      <c r="AA80" s="116"/>
      <c r="AB80" s="116"/>
      <c r="AC80" s="116"/>
      <c r="AD80" s="116"/>
      <c r="AE80" s="117" t="s">
        <v>115</v>
      </c>
      <c r="AF80" s="296"/>
      <c r="AG80" s="124" t="str">
        <f t="shared" si="46"/>
        <v/>
      </c>
      <c r="AH80" s="125" t="str">
        <f t="shared" si="47"/>
        <v/>
      </c>
      <c r="AI80" s="125" t="str">
        <f t="shared" si="48"/>
        <v/>
      </c>
      <c r="AJ80" s="125" t="str">
        <f t="shared" si="49"/>
        <v/>
      </c>
      <c r="AK80" s="125" t="str">
        <f t="shared" si="50"/>
        <v/>
      </c>
      <c r="AL80" s="125" t="str">
        <f t="shared" si="51"/>
        <v/>
      </c>
      <c r="AM80" s="125" t="str">
        <f t="shared" si="52"/>
        <v/>
      </c>
      <c r="AN80" s="126">
        <f t="shared" ca="1" si="53"/>
        <v>89063.231170296756</v>
      </c>
      <c r="AO80" s="342">
        <f t="shared" ca="1" si="43"/>
        <v>89063.231170296756</v>
      </c>
      <c r="AP80" s="290"/>
      <c r="AQ80" s="124" t="str">
        <f t="shared" si="54"/>
        <v/>
      </c>
      <c r="AR80" s="125" t="str">
        <f t="shared" si="55"/>
        <v/>
      </c>
      <c r="AS80" s="125" t="str">
        <f t="shared" si="56"/>
        <v/>
      </c>
      <c r="AT80" s="125" t="str">
        <f t="shared" si="57"/>
        <v/>
      </c>
      <c r="AU80" s="125" t="str">
        <f t="shared" si="58"/>
        <v/>
      </c>
      <c r="AV80" s="125" t="str">
        <f t="shared" si="59"/>
        <v/>
      </c>
      <c r="AW80" s="125" t="str">
        <f t="shared" si="60"/>
        <v/>
      </c>
      <c r="AX80" s="125">
        <f t="shared" ca="1" si="61"/>
        <v>7995.5806756170368</v>
      </c>
      <c r="AY80" s="131">
        <f t="shared" ca="1" si="62"/>
        <v>7995.5806756170368</v>
      </c>
      <c r="AZ80" s="290"/>
    </row>
    <row r="81" spans="1:52" x14ac:dyDescent="0.3">
      <c r="A81" s="290"/>
      <c r="B81" s="102" t="s">
        <v>1303</v>
      </c>
      <c r="C81" s="444" t="s">
        <v>2557</v>
      </c>
      <c r="D81" s="103" t="s">
        <v>1157</v>
      </c>
      <c r="E81" s="103" t="s">
        <v>1300</v>
      </c>
      <c r="F81" s="103"/>
      <c r="G81" s="103" t="s">
        <v>1244</v>
      </c>
      <c r="H81" s="444" t="s">
        <v>2491</v>
      </c>
      <c r="I81" s="103"/>
      <c r="J81" s="116" t="s">
        <v>1397</v>
      </c>
      <c r="K81" s="104"/>
      <c r="L81" s="431">
        <v>74.013099999999994</v>
      </c>
      <c r="M81" s="138" t="str">
        <f t="shared" si="44"/>
        <v/>
      </c>
      <c r="N81" s="139">
        <f t="shared" si="63"/>
        <v>0</v>
      </c>
      <c r="O81" s="140">
        <f t="shared" si="45"/>
        <v>1269.4957019683554</v>
      </c>
      <c r="P81" s="337">
        <f t="shared" si="67"/>
        <v>93959.312339354074</v>
      </c>
      <c r="Q81" s="109">
        <v>1</v>
      </c>
      <c r="R81" s="143">
        <f t="shared" si="64"/>
        <v>93959.312339354074</v>
      </c>
      <c r="S81" s="113">
        <v>0.15</v>
      </c>
      <c r="T81" s="139">
        <f t="shared" si="65"/>
        <v>108053.20919025717</v>
      </c>
      <c r="U81" s="428">
        <v>0.75000000000000022</v>
      </c>
      <c r="V81" s="147">
        <f t="shared" si="66"/>
        <v>27013.302297564267</v>
      </c>
      <c r="W81" s="290"/>
      <c r="X81" s="115"/>
      <c r="Y81" s="116"/>
      <c r="Z81" s="116"/>
      <c r="AA81" s="116"/>
      <c r="AB81" s="116"/>
      <c r="AC81" s="116"/>
      <c r="AD81" s="116"/>
      <c r="AE81" s="117" t="s">
        <v>115</v>
      </c>
      <c r="AF81" s="296"/>
      <c r="AG81" s="124" t="str">
        <f t="shared" si="46"/>
        <v/>
      </c>
      <c r="AH81" s="125" t="str">
        <f t="shared" si="47"/>
        <v/>
      </c>
      <c r="AI81" s="125" t="str">
        <f t="shared" si="48"/>
        <v/>
      </c>
      <c r="AJ81" s="125" t="str">
        <f t="shared" si="49"/>
        <v/>
      </c>
      <c r="AK81" s="125" t="str">
        <f t="shared" si="50"/>
        <v/>
      </c>
      <c r="AL81" s="125" t="str">
        <f t="shared" si="51"/>
        <v/>
      </c>
      <c r="AM81" s="125" t="str">
        <f t="shared" si="52"/>
        <v/>
      </c>
      <c r="AN81" s="126">
        <f t="shared" ca="1" si="53"/>
        <v>89063.231170296756</v>
      </c>
      <c r="AO81" s="342">
        <f t="shared" ca="1" si="43"/>
        <v>89063.231170296756</v>
      </c>
      <c r="AP81" s="290"/>
      <c r="AQ81" s="124" t="str">
        <f t="shared" si="54"/>
        <v/>
      </c>
      <c r="AR81" s="125" t="str">
        <f t="shared" si="55"/>
        <v/>
      </c>
      <c r="AS81" s="125" t="str">
        <f t="shared" si="56"/>
        <v/>
      </c>
      <c r="AT81" s="125" t="str">
        <f t="shared" si="57"/>
        <v/>
      </c>
      <c r="AU81" s="125" t="str">
        <f t="shared" si="58"/>
        <v/>
      </c>
      <c r="AV81" s="125" t="str">
        <f t="shared" si="59"/>
        <v/>
      </c>
      <c r="AW81" s="125" t="str">
        <f t="shared" si="60"/>
        <v/>
      </c>
      <c r="AX81" s="125">
        <f t="shared" ca="1" si="61"/>
        <v>27013.302297564267</v>
      </c>
      <c r="AY81" s="131">
        <f t="shared" ca="1" si="62"/>
        <v>27013.302297564267</v>
      </c>
      <c r="AZ81" s="290"/>
    </row>
    <row r="82" spans="1:52" x14ac:dyDescent="0.3">
      <c r="A82" s="290"/>
      <c r="B82" s="102" t="s">
        <v>1304</v>
      </c>
      <c r="C82" s="444" t="s">
        <v>2557</v>
      </c>
      <c r="D82" s="103" t="s">
        <v>1157</v>
      </c>
      <c r="E82" s="103" t="s">
        <v>1300</v>
      </c>
      <c r="F82" s="103"/>
      <c r="G82" s="103" t="s">
        <v>1244</v>
      </c>
      <c r="H82" s="444" t="s">
        <v>2491</v>
      </c>
      <c r="I82" s="103"/>
      <c r="J82" s="116" t="s">
        <v>1397</v>
      </c>
      <c r="K82" s="104"/>
      <c r="L82" s="431">
        <v>21.961600000000001</v>
      </c>
      <c r="M82" s="138" t="str">
        <f t="shared" si="44"/>
        <v/>
      </c>
      <c r="N82" s="139">
        <f t="shared" si="63"/>
        <v>0</v>
      </c>
      <c r="O82" s="140">
        <f t="shared" si="45"/>
        <v>1269.4957019683554</v>
      </c>
      <c r="P82" s="337">
        <f t="shared" si="67"/>
        <v>27880.156808348234</v>
      </c>
      <c r="Q82" s="109">
        <v>1</v>
      </c>
      <c r="R82" s="143">
        <f t="shared" si="64"/>
        <v>27880.156808348234</v>
      </c>
      <c r="S82" s="113">
        <v>0.15</v>
      </c>
      <c r="T82" s="139">
        <f t="shared" si="65"/>
        <v>32062.180329600465</v>
      </c>
      <c r="U82" s="428">
        <v>0.75000000000000011</v>
      </c>
      <c r="V82" s="147">
        <f t="shared" si="66"/>
        <v>8015.5450824001127</v>
      </c>
      <c r="W82" s="290"/>
      <c r="X82" s="115"/>
      <c r="Y82" s="116"/>
      <c r="Z82" s="116"/>
      <c r="AA82" s="116"/>
      <c r="AB82" s="116"/>
      <c r="AC82" s="116"/>
      <c r="AD82" s="116"/>
      <c r="AE82" s="117" t="s">
        <v>115</v>
      </c>
      <c r="AF82" s="296"/>
      <c r="AG82" s="124" t="str">
        <f t="shared" si="46"/>
        <v/>
      </c>
      <c r="AH82" s="125" t="str">
        <f t="shared" si="47"/>
        <v/>
      </c>
      <c r="AI82" s="125" t="str">
        <f t="shared" si="48"/>
        <v/>
      </c>
      <c r="AJ82" s="125" t="str">
        <f t="shared" si="49"/>
        <v/>
      </c>
      <c r="AK82" s="125" t="str">
        <f t="shared" si="50"/>
        <v/>
      </c>
      <c r="AL82" s="125" t="str">
        <f t="shared" si="51"/>
        <v/>
      </c>
      <c r="AM82" s="125" t="str">
        <f t="shared" si="52"/>
        <v/>
      </c>
      <c r="AN82" s="126">
        <f t="shared" ca="1" si="53"/>
        <v>89063.231170296756</v>
      </c>
      <c r="AO82" s="342">
        <f t="shared" ca="1" si="43"/>
        <v>89063.231170296756</v>
      </c>
      <c r="AP82" s="290"/>
      <c r="AQ82" s="124" t="str">
        <f t="shared" si="54"/>
        <v/>
      </c>
      <c r="AR82" s="125" t="str">
        <f t="shared" si="55"/>
        <v/>
      </c>
      <c r="AS82" s="125" t="str">
        <f t="shared" si="56"/>
        <v/>
      </c>
      <c r="AT82" s="125" t="str">
        <f t="shared" si="57"/>
        <v/>
      </c>
      <c r="AU82" s="125" t="str">
        <f t="shared" si="58"/>
        <v/>
      </c>
      <c r="AV82" s="125" t="str">
        <f t="shared" si="59"/>
        <v/>
      </c>
      <c r="AW82" s="125" t="str">
        <f t="shared" si="60"/>
        <v/>
      </c>
      <c r="AX82" s="125">
        <f t="shared" ca="1" si="61"/>
        <v>8015.5450824001118</v>
      </c>
      <c r="AY82" s="131">
        <f t="shared" ca="1" si="62"/>
        <v>8015.5450824001118</v>
      </c>
      <c r="AZ82" s="290"/>
    </row>
    <row r="83" spans="1:52" x14ac:dyDescent="0.3">
      <c r="A83" s="290"/>
      <c r="B83" s="102" t="s">
        <v>1305</v>
      </c>
      <c r="C83" s="444" t="s">
        <v>2557</v>
      </c>
      <c r="D83" s="103" t="s">
        <v>1157</v>
      </c>
      <c r="E83" s="103" t="s">
        <v>1300</v>
      </c>
      <c r="F83" s="103"/>
      <c r="G83" s="103" t="s">
        <v>1244</v>
      </c>
      <c r="H83" s="444" t="s">
        <v>2491</v>
      </c>
      <c r="I83" s="103"/>
      <c r="J83" s="116" t="s">
        <v>1397</v>
      </c>
      <c r="K83" s="104"/>
      <c r="L83" s="431">
        <v>44.798000000000002</v>
      </c>
      <c r="M83" s="138" t="str">
        <f t="shared" si="44"/>
        <v/>
      </c>
      <c r="N83" s="139">
        <f t="shared" si="63"/>
        <v>0</v>
      </c>
      <c r="O83" s="140">
        <f t="shared" si="45"/>
        <v>1269.4957019683554</v>
      </c>
      <c r="P83" s="337">
        <f t="shared" si="67"/>
        <v>56870.868456778386</v>
      </c>
      <c r="Q83" s="109">
        <v>1</v>
      </c>
      <c r="R83" s="143">
        <f t="shared" si="64"/>
        <v>56870.868456778386</v>
      </c>
      <c r="S83" s="113">
        <v>0.15</v>
      </c>
      <c r="T83" s="139">
        <f t="shared" si="65"/>
        <v>65401.49872529514</v>
      </c>
      <c r="U83" s="428">
        <v>0.75</v>
      </c>
      <c r="V83" s="147">
        <f t="shared" si="66"/>
        <v>16350.374681323785</v>
      </c>
      <c r="W83" s="290"/>
      <c r="X83" s="115"/>
      <c r="Y83" s="116"/>
      <c r="Z83" s="116"/>
      <c r="AA83" s="116"/>
      <c r="AB83" s="116"/>
      <c r="AC83" s="116"/>
      <c r="AD83" s="116"/>
      <c r="AE83" s="117" t="s">
        <v>115</v>
      </c>
      <c r="AF83" s="296"/>
      <c r="AG83" s="124" t="str">
        <f t="shared" si="46"/>
        <v/>
      </c>
      <c r="AH83" s="125" t="str">
        <f t="shared" si="47"/>
        <v/>
      </c>
      <c r="AI83" s="125" t="str">
        <f t="shared" si="48"/>
        <v/>
      </c>
      <c r="AJ83" s="125" t="str">
        <f t="shared" si="49"/>
        <v/>
      </c>
      <c r="AK83" s="125" t="str">
        <f t="shared" si="50"/>
        <v/>
      </c>
      <c r="AL83" s="125" t="str">
        <f t="shared" si="51"/>
        <v/>
      </c>
      <c r="AM83" s="125" t="str">
        <f t="shared" si="52"/>
        <v/>
      </c>
      <c r="AN83" s="126">
        <f t="shared" ca="1" si="53"/>
        <v>89063.231170296756</v>
      </c>
      <c r="AO83" s="342">
        <f t="shared" ca="1" si="43"/>
        <v>89063.231170296756</v>
      </c>
      <c r="AP83" s="290"/>
      <c r="AQ83" s="124" t="str">
        <f t="shared" si="54"/>
        <v/>
      </c>
      <c r="AR83" s="125" t="str">
        <f t="shared" si="55"/>
        <v/>
      </c>
      <c r="AS83" s="125" t="str">
        <f t="shared" si="56"/>
        <v/>
      </c>
      <c r="AT83" s="125" t="str">
        <f t="shared" si="57"/>
        <v/>
      </c>
      <c r="AU83" s="125" t="str">
        <f t="shared" si="58"/>
        <v/>
      </c>
      <c r="AV83" s="125" t="str">
        <f t="shared" si="59"/>
        <v/>
      </c>
      <c r="AW83" s="125" t="str">
        <f t="shared" si="60"/>
        <v/>
      </c>
      <c r="AX83" s="125">
        <f t="shared" ca="1" si="61"/>
        <v>16350.374681323785</v>
      </c>
      <c r="AY83" s="131">
        <f t="shared" ca="1" si="62"/>
        <v>16350.374681323785</v>
      </c>
      <c r="AZ83" s="290"/>
    </row>
    <row r="84" spans="1:52" x14ac:dyDescent="0.3">
      <c r="A84" s="290"/>
      <c r="B84" s="102" t="s">
        <v>1306</v>
      </c>
      <c r="C84" s="444" t="s">
        <v>2557</v>
      </c>
      <c r="D84" s="103" t="s">
        <v>1157</v>
      </c>
      <c r="E84" s="103" t="s">
        <v>1300</v>
      </c>
      <c r="F84" s="103"/>
      <c r="G84" s="103" t="s">
        <v>1244</v>
      </c>
      <c r="H84" s="444" t="s">
        <v>2491</v>
      </c>
      <c r="I84" s="103"/>
      <c r="J84" s="116" t="s">
        <v>1397</v>
      </c>
      <c r="K84" s="104"/>
      <c r="L84" s="431">
        <v>22.0489</v>
      </c>
      <c r="M84" s="138" t="str">
        <f t="shared" si="44"/>
        <v/>
      </c>
      <c r="N84" s="139">
        <f t="shared" si="63"/>
        <v>0</v>
      </c>
      <c r="O84" s="140">
        <f t="shared" si="45"/>
        <v>1269.4957019683554</v>
      </c>
      <c r="P84" s="337">
        <f t="shared" si="67"/>
        <v>27990.983783130072</v>
      </c>
      <c r="Q84" s="109">
        <v>1</v>
      </c>
      <c r="R84" s="143">
        <f t="shared" si="64"/>
        <v>27990.983783130072</v>
      </c>
      <c r="S84" s="113">
        <v>0.15</v>
      </c>
      <c r="T84" s="139">
        <f t="shared" si="65"/>
        <v>32189.631350599579</v>
      </c>
      <c r="U84" s="428">
        <v>0.74999999999999978</v>
      </c>
      <c r="V84" s="147">
        <f t="shared" si="66"/>
        <v>8047.4078376499019</v>
      </c>
      <c r="W84" s="290"/>
      <c r="X84" s="115"/>
      <c r="Y84" s="116"/>
      <c r="Z84" s="116"/>
      <c r="AA84" s="116"/>
      <c r="AB84" s="116"/>
      <c r="AC84" s="116"/>
      <c r="AD84" s="116"/>
      <c r="AE84" s="117" t="s">
        <v>115</v>
      </c>
      <c r="AF84" s="296"/>
      <c r="AG84" s="124" t="str">
        <f t="shared" si="46"/>
        <v/>
      </c>
      <c r="AH84" s="125" t="str">
        <f t="shared" si="47"/>
        <v/>
      </c>
      <c r="AI84" s="125" t="str">
        <f t="shared" si="48"/>
        <v/>
      </c>
      <c r="AJ84" s="125" t="str">
        <f t="shared" si="49"/>
        <v/>
      </c>
      <c r="AK84" s="125" t="str">
        <f t="shared" si="50"/>
        <v/>
      </c>
      <c r="AL84" s="125" t="str">
        <f t="shared" si="51"/>
        <v/>
      </c>
      <c r="AM84" s="125" t="str">
        <f t="shared" si="52"/>
        <v/>
      </c>
      <c r="AN84" s="126">
        <f t="shared" ca="1" si="53"/>
        <v>89063.231170296756</v>
      </c>
      <c r="AO84" s="342">
        <f t="shared" ca="1" si="43"/>
        <v>89063.231170296756</v>
      </c>
      <c r="AP84" s="290"/>
      <c r="AQ84" s="124" t="str">
        <f t="shared" si="54"/>
        <v/>
      </c>
      <c r="AR84" s="125" t="str">
        <f t="shared" si="55"/>
        <v/>
      </c>
      <c r="AS84" s="125" t="str">
        <f t="shared" si="56"/>
        <v/>
      </c>
      <c r="AT84" s="125" t="str">
        <f t="shared" si="57"/>
        <v/>
      </c>
      <c r="AU84" s="125" t="str">
        <f t="shared" si="58"/>
        <v/>
      </c>
      <c r="AV84" s="125" t="str">
        <f t="shared" si="59"/>
        <v/>
      </c>
      <c r="AW84" s="125" t="str">
        <f t="shared" si="60"/>
        <v/>
      </c>
      <c r="AX84" s="125">
        <f t="shared" ca="1" si="61"/>
        <v>8047.4078376499019</v>
      </c>
      <c r="AY84" s="131">
        <f t="shared" ca="1" si="62"/>
        <v>8047.4078376499019</v>
      </c>
      <c r="AZ84" s="290"/>
    </row>
    <row r="85" spans="1:52" x14ac:dyDescent="0.3">
      <c r="A85" s="290"/>
      <c r="B85" s="102" t="s">
        <v>1307</v>
      </c>
      <c r="C85" s="444" t="s">
        <v>2557</v>
      </c>
      <c r="D85" s="103" t="s">
        <v>1157</v>
      </c>
      <c r="E85" s="103" t="s">
        <v>1300</v>
      </c>
      <c r="F85" s="103"/>
      <c r="G85" s="103" t="s">
        <v>1244</v>
      </c>
      <c r="H85" s="444" t="s">
        <v>2491</v>
      </c>
      <c r="I85" s="103"/>
      <c r="J85" s="116" t="s">
        <v>1397</v>
      </c>
      <c r="K85" s="104"/>
      <c r="L85" s="431">
        <v>32.974200000000003</v>
      </c>
      <c r="M85" s="138" t="str">
        <f t="shared" si="44"/>
        <v/>
      </c>
      <c r="N85" s="139">
        <f t="shared" si="63"/>
        <v>0</v>
      </c>
      <c r="O85" s="140">
        <f t="shared" si="45"/>
        <v>1269.4957019683554</v>
      </c>
      <c r="P85" s="337">
        <f t="shared" si="67"/>
        <v>41860.605175844947</v>
      </c>
      <c r="Q85" s="109">
        <v>1</v>
      </c>
      <c r="R85" s="143">
        <f t="shared" si="64"/>
        <v>41860.605175844947</v>
      </c>
      <c r="S85" s="113">
        <v>0.15</v>
      </c>
      <c r="T85" s="139">
        <f t="shared" si="65"/>
        <v>48139.695952221686</v>
      </c>
      <c r="U85" s="428">
        <v>0.75000000000000011</v>
      </c>
      <c r="V85" s="147">
        <f t="shared" si="66"/>
        <v>12034.923988055416</v>
      </c>
      <c r="W85" s="290"/>
      <c r="X85" s="115"/>
      <c r="Y85" s="116"/>
      <c r="Z85" s="116"/>
      <c r="AA85" s="116"/>
      <c r="AB85" s="116"/>
      <c r="AC85" s="116"/>
      <c r="AD85" s="116"/>
      <c r="AE85" s="117" t="s">
        <v>115</v>
      </c>
      <c r="AF85" s="296"/>
      <c r="AG85" s="124" t="str">
        <f t="shared" si="46"/>
        <v/>
      </c>
      <c r="AH85" s="125" t="str">
        <f t="shared" si="47"/>
        <v/>
      </c>
      <c r="AI85" s="125" t="str">
        <f t="shared" si="48"/>
        <v/>
      </c>
      <c r="AJ85" s="125" t="str">
        <f t="shared" si="49"/>
        <v/>
      </c>
      <c r="AK85" s="125" t="str">
        <f t="shared" si="50"/>
        <v/>
      </c>
      <c r="AL85" s="125" t="str">
        <f t="shared" si="51"/>
        <v/>
      </c>
      <c r="AM85" s="125" t="str">
        <f t="shared" si="52"/>
        <v/>
      </c>
      <c r="AN85" s="126">
        <f t="shared" ca="1" si="53"/>
        <v>89063.231170296756</v>
      </c>
      <c r="AO85" s="342">
        <f t="shared" ca="1" si="43"/>
        <v>89063.231170296756</v>
      </c>
      <c r="AP85" s="290"/>
      <c r="AQ85" s="124" t="str">
        <f t="shared" si="54"/>
        <v/>
      </c>
      <c r="AR85" s="125" t="str">
        <f t="shared" si="55"/>
        <v/>
      </c>
      <c r="AS85" s="125" t="str">
        <f t="shared" si="56"/>
        <v/>
      </c>
      <c r="AT85" s="125" t="str">
        <f t="shared" si="57"/>
        <v/>
      </c>
      <c r="AU85" s="125" t="str">
        <f t="shared" si="58"/>
        <v/>
      </c>
      <c r="AV85" s="125" t="str">
        <f t="shared" si="59"/>
        <v/>
      </c>
      <c r="AW85" s="125" t="str">
        <f t="shared" si="60"/>
        <v/>
      </c>
      <c r="AX85" s="125">
        <f t="shared" ca="1" si="61"/>
        <v>12034.923988055416</v>
      </c>
      <c r="AY85" s="131">
        <f t="shared" ca="1" si="62"/>
        <v>12034.923988055416</v>
      </c>
      <c r="AZ85" s="290"/>
    </row>
    <row r="86" spans="1:52" x14ac:dyDescent="0.3">
      <c r="A86" s="290"/>
      <c r="B86" s="102" t="s">
        <v>1308</v>
      </c>
      <c r="C86" s="444" t="s">
        <v>2557</v>
      </c>
      <c r="D86" s="103" t="s">
        <v>1157</v>
      </c>
      <c r="E86" s="103" t="s">
        <v>1300</v>
      </c>
      <c r="F86" s="103"/>
      <c r="G86" s="103" t="s">
        <v>1244</v>
      </c>
      <c r="H86" s="444" t="s">
        <v>2491</v>
      </c>
      <c r="I86" s="103"/>
      <c r="J86" s="116" t="s">
        <v>1397</v>
      </c>
      <c r="K86" s="104"/>
      <c r="L86" s="431">
        <v>22.081800000000001</v>
      </c>
      <c r="M86" s="138" t="str">
        <f t="shared" si="44"/>
        <v/>
      </c>
      <c r="N86" s="139">
        <f t="shared" si="63"/>
        <v>0</v>
      </c>
      <c r="O86" s="140">
        <f t="shared" si="45"/>
        <v>1269.4957019683554</v>
      </c>
      <c r="P86" s="337">
        <f t="shared" si="67"/>
        <v>28032.750191724834</v>
      </c>
      <c r="Q86" s="109">
        <v>1</v>
      </c>
      <c r="R86" s="143">
        <f t="shared" si="64"/>
        <v>28032.750191724834</v>
      </c>
      <c r="S86" s="113">
        <v>0.15</v>
      </c>
      <c r="T86" s="139">
        <f t="shared" si="65"/>
        <v>32237.662720483557</v>
      </c>
      <c r="U86" s="428">
        <v>0.75</v>
      </c>
      <c r="V86" s="147">
        <f t="shared" si="66"/>
        <v>8059.4156801208892</v>
      </c>
      <c r="W86" s="290"/>
      <c r="X86" s="115"/>
      <c r="Y86" s="116"/>
      <c r="Z86" s="116"/>
      <c r="AA86" s="116"/>
      <c r="AB86" s="116"/>
      <c r="AC86" s="116"/>
      <c r="AD86" s="116"/>
      <c r="AE86" s="117" t="s">
        <v>115</v>
      </c>
      <c r="AF86" s="296"/>
      <c r="AG86" s="124" t="str">
        <f t="shared" si="46"/>
        <v/>
      </c>
      <c r="AH86" s="125" t="str">
        <f t="shared" si="47"/>
        <v/>
      </c>
      <c r="AI86" s="125" t="str">
        <f t="shared" si="48"/>
        <v/>
      </c>
      <c r="AJ86" s="125" t="str">
        <f t="shared" si="49"/>
        <v/>
      </c>
      <c r="AK86" s="125" t="str">
        <f t="shared" si="50"/>
        <v/>
      </c>
      <c r="AL86" s="125" t="str">
        <f t="shared" si="51"/>
        <v/>
      </c>
      <c r="AM86" s="125" t="str">
        <f t="shared" si="52"/>
        <v/>
      </c>
      <c r="AN86" s="126">
        <f t="shared" ca="1" si="53"/>
        <v>89063.231170296756</v>
      </c>
      <c r="AO86" s="342">
        <f t="shared" ca="1" si="43"/>
        <v>89063.231170296756</v>
      </c>
      <c r="AP86" s="290"/>
      <c r="AQ86" s="124" t="str">
        <f t="shared" si="54"/>
        <v/>
      </c>
      <c r="AR86" s="125" t="str">
        <f t="shared" si="55"/>
        <v/>
      </c>
      <c r="AS86" s="125" t="str">
        <f t="shared" si="56"/>
        <v/>
      </c>
      <c r="AT86" s="125" t="str">
        <f t="shared" si="57"/>
        <v/>
      </c>
      <c r="AU86" s="125" t="str">
        <f t="shared" si="58"/>
        <v/>
      </c>
      <c r="AV86" s="125" t="str">
        <f t="shared" si="59"/>
        <v/>
      </c>
      <c r="AW86" s="125" t="str">
        <f t="shared" si="60"/>
        <v/>
      </c>
      <c r="AX86" s="125">
        <f t="shared" ca="1" si="61"/>
        <v>8059.4156801208892</v>
      </c>
      <c r="AY86" s="131">
        <f t="shared" ca="1" si="62"/>
        <v>8059.4156801208892</v>
      </c>
      <c r="AZ86" s="290"/>
    </row>
    <row r="87" spans="1:52" x14ac:dyDescent="0.3">
      <c r="A87" s="290"/>
      <c r="B87" s="102" t="s">
        <v>1309</v>
      </c>
      <c r="C87" s="444" t="s">
        <v>2557</v>
      </c>
      <c r="D87" s="103" t="s">
        <v>1157</v>
      </c>
      <c r="E87" s="103" t="s">
        <v>1300</v>
      </c>
      <c r="F87" s="103"/>
      <c r="G87" s="103" t="s">
        <v>1244</v>
      </c>
      <c r="H87" s="444" t="s">
        <v>2491</v>
      </c>
      <c r="I87" s="103"/>
      <c r="J87" s="116" t="s">
        <v>1397</v>
      </c>
      <c r="K87" s="104"/>
      <c r="L87" s="431">
        <v>45.026699999999998</v>
      </c>
      <c r="M87" s="138" t="str">
        <f t="shared" si="44"/>
        <v/>
      </c>
      <c r="N87" s="139">
        <f t="shared" si="63"/>
        <v>0</v>
      </c>
      <c r="O87" s="140">
        <f t="shared" si="45"/>
        <v>1269.4957019683554</v>
      </c>
      <c r="P87" s="337">
        <f t="shared" si="67"/>
        <v>57161.202123818548</v>
      </c>
      <c r="Q87" s="109">
        <v>1</v>
      </c>
      <c r="R87" s="143">
        <f t="shared" si="64"/>
        <v>57161.202123818548</v>
      </c>
      <c r="S87" s="113">
        <v>0.15</v>
      </c>
      <c r="T87" s="139">
        <f t="shared" si="65"/>
        <v>65735.382442391332</v>
      </c>
      <c r="U87" s="428">
        <v>0.74999999999999989</v>
      </c>
      <c r="V87" s="147">
        <f t="shared" si="66"/>
        <v>16433.84561059784</v>
      </c>
      <c r="W87" s="290"/>
      <c r="X87" s="115"/>
      <c r="Y87" s="116"/>
      <c r="Z87" s="116"/>
      <c r="AA87" s="116"/>
      <c r="AB87" s="116"/>
      <c r="AC87" s="116"/>
      <c r="AD87" s="116"/>
      <c r="AE87" s="117" t="s">
        <v>115</v>
      </c>
      <c r="AF87" s="296"/>
      <c r="AG87" s="124" t="str">
        <f t="shared" si="46"/>
        <v/>
      </c>
      <c r="AH87" s="125" t="str">
        <f t="shared" si="47"/>
        <v/>
      </c>
      <c r="AI87" s="125" t="str">
        <f t="shared" si="48"/>
        <v/>
      </c>
      <c r="AJ87" s="125" t="str">
        <f t="shared" si="49"/>
        <v/>
      </c>
      <c r="AK87" s="125" t="str">
        <f t="shared" si="50"/>
        <v/>
      </c>
      <c r="AL87" s="125" t="str">
        <f t="shared" si="51"/>
        <v/>
      </c>
      <c r="AM87" s="125" t="str">
        <f t="shared" si="52"/>
        <v/>
      </c>
      <c r="AN87" s="126">
        <f t="shared" ca="1" si="53"/>
        <v>89063.231170296756</v>
      </c>
      <c r="AO87" s="342">
        <f t="shared" ca="1" si="43"/>
        <v>89063.231170296756</v>
      </c>
      <c r="AP87" s="290"/>
      <c r="AQ87" s="124" t="str">
        <f t="shared" si="54"/>
        <v/>
      </c>
      <c r="AR87" s="125" t="str">
        <f t="shared" si="55"/>
        <v/>
      </c>
      <c r="AS87" s="125" t="str">
        <f t="shared" si="56"/>
        <v/>
      </c>
      <c r="AT87" s="125" t="str">
        <f t="shared" si="57"/>
        <v/>
      </c>
      <c r="AU87" s="125" t="str">
        <f t="shared" si="58"/>
        <v/>
      </c>
      <c r="AV87" s="125" t="str">
        <f t="shared" si="59"/>
        <v/>
      </c>
      <c r="AW87" s="125" t="str">
        <f t="shared" si="60"/>
        <v/>
      </c>
      <c r="AX87" s="125">
        <f t="shared" ca="1" si="61"/>
        <v>16433.84561059784</v>
      </c>
      <c r="AY87" s="131">
        <f t="shared" ca="1" si="62"/>
        <v>16433.84561059784</v>
      </c>
      <c r="AZ87" s="290"/>
    </row>
    <row r="88" spans="1:52" x14ac:dyDescent="0.3">
      <c r="A88" s="290"/>
      <c r="B88" s="102" t="s">
        <v>1310</v>
      </c>
      <c r="C88" s="444" t="s">
        <v>2557</v>
      </c>
      <c r="D88" s="103" t="s">
        <v>1157</v>
      </c>
      <c r="E88" s="103" t="s">
        <v>1300</v>
      </c>
      <c r="F88" s="103"/>
      <c r="G88" s="103" t="s">
        <v>1244</v>
      </c>
      <c r="H88" s="444" t="s">
        <v>2491</v>
      </c>
      <c r="I88" s="103"/>
      <c r="J88" s="116" t="s">
        <v>1397</v>
      </c>
      <c r="K88" s="104"/>
      <c r="L88" s="431">
        <v>21.993300000000001</v>
      </c>
      <c r="M88" s="138" t="str">
        <f t="shared" si="44"/>
        <v/>
      </c>
      <c r="N88" s="139">
        <f t="shared" si="63"/>
        <v>0</v>
      </c>
      <c r="O88" s="140">
        <f t="shared" si="45"/>
        <v>1269.4957019683554</v>
      </c>
      <c r="P88" s="337">
        <f t="shared" si="67"/>
        <v>27920.399822100633</v>
      </c>
      <c r="Q88" s="109">
        <v>1</v>
      </c>
      <c r="R88" s="143">
        <f t="shared" si="64"/>
        <v>27920.399822100633</v>
      </c>
      <c r="S88" s="113">
        <v>0.15</v>
      </c>
      <c r="T88" s="139">
        <f t="shared" si="65"/>
        <v>32108.459795415725</v>
      </c>
      <c r="U88" s="428">
        <v>0.74999999999999989</v>
      </c>
      <c r="V88" s="147">
        <f t="shared" si="66"/>
        <v>8027.1149488539349</v>
      </c>
      <c r="W88" s="290"/>
      <c r="X88" s="115"/>
      <c r="Y88" s="116"/>
      <c r="Z88" s="116"/>
      <c r="AA88" s="116"/>
      <c r="AB88" s="116"/>
      <c r="AC88" s="116"/>
      <c r="AD88" s="116"/>
      <c r="AE88" s="117" t="s">
        <v>115</v>
      </c>
      <c r="AF88" s="296"/>
      <c r="AG88" s="124" t="str">
        <f t="shared" si="46"/>
        <v/>
      </c>
      <c r="AH88" s="125" t="str">
        <f t="shared" si="47"/>
        <v/>
      </c>
      <c r="AI88" s="125" t="str">
        <f t="shared" si="48"/>
        <v/>
      </c>
      <c r="AJ88" s="125" t="str">
        <f t="shared" si="49"/>
        <v/>
      </c>
      <c r="AK88" s="125" t="str">
        <f t="shared" si="50"/>
        <v/>
      </c>
      <c r="AL88" s="125" t="str">
        <f t="shared" si="51"/>
        <v/>
      </c>
      <c r="AM88" s="125" t="str">
        <f t="shared" si="52"/>
        <v/>
      </c>
      <c r="AN88" s="126">
        <f t="shared" ca="1" si="53"/>
        <v>89063.231170296756</v>
      </c>
      <c r="AO88" s="342">
        <f t="shared" ca="1" si="43"/>
        <v>89063.231170296756</v>
      </c>
      <c r="AP88" s="290"/>
      <c r="AQ88" s="124" t="str">
        <f t="shared" si="54"/>
        <v/>
      </c>
      <c r="AR88" s="125" t="str">
        <f t="shared" si="55"/>
        <v/>
      </c>
      <c r="AS88" s="125" t="str">
        <f t="shared" si="56"/>
        <v/>
      </c>
      <c r="AT88" s="125" t="str">
        <f t="shared" si="57"/>
        <v/>
      </c>
      <c r="AU88" s="125" t="str">
        <f t="shared" si="58"/>
        <v/>
      </c>
      <c r="AV88" s="125" t="str">
        <f t="shared" si="59"/>
        <v/>
      </c>
      <c r="AW88" s="125" t="str">
        <f t="shared" si="60"/>
        <v/>
      </c>
      <c r="AX88" s="125">
        <f t="shared" ca="1" si="61"/>
        <v>8027.1149488539349</v>
      </c>
      <c r="AY88" s="131">
        <f t="shared" ca="1" si="62"/>
        <v>8027.1149488539349</v>
      </c>
      <c r="AZ88" s="290"/>
    </row>
    <row r="89" spans="1:52" x14ac:dyDescent="0.3">
      <c r="A89" s="290"/>
      <c r="B89" s="102" t="s">
        <v>1311</v>
      </c>
      <c r="C89" s="444" t="s">
        <v>2557</v>
      </c>
      <c r="D89" s="103" t="s">
        <v>1157</v>
      </c>
      <c r="E89" s="103" t="s">
        <v>1300</v>
      </c>
      <c r="F89" s="103"/>
      <c r="G89" s="103" t="s">
        <v>1244</v>
      </c>
      <c r="H89" s="444" t="s">
        <v>2491</v>
      </c>
      <c r="I89" s="103"/>
      <c r="J89" s="116" t="s">
        <v>1397</v>
      </c>
      <c r="K89" s="104"/>
      <c r="L89" s="431">
        <v>78.037000000000006</v>
      </c>
      <c r="M89" s="138" t="str">
        <f t="shared" si="44"/>
        <v/>
      </c>
      <c r="N89" s="139">
        <f t="shared" si="63"/>
        <v>0</v>
      </c>
      <c r="O89" s="140">
        <f t="shared" si="45"/>
        <v>1269.4957019683554</v>
      </c>
      <c r="P89" s="337">
        <f t="shared" si="67"/>
        <v>99067.63609450456</v>
      </c>
      <c r="Q89" s="109">
        <v>1</v>
      </c>
      <c r="R89" s="143">
        <f t="shared" si="64"/>
        <v>99067.63609450456</v>
      </c>
      <c r="S89" s="113">
        <v>0.15</v>
      </c>
      <c r="T89" s="139">
        <f t="shared" si="65"/>
        <v>113927.78150868023</v>
      </c>
      <c r="U89" s="428">
        <v>0.75000000000000011</v>
      </c>
      <c r="V89" s="147">
        <f t="shared" si="66"/>
        <v>28481.945377170046</v>
      </c>
      <c r="W89" s="290"/>
      <c r="X89" s="115"/>
      <c r="Y89" s="116"/>
      <c r="Z89" s="116"/>
      <c r="AA89" s="116"/>
      <c r="AB89" s="116"/>
      <c r="AC89" s="116"/>
      <c r="AD89" s="116"/>
      <c r="AE89" s="117" t="s">
        <v>115</v>
      </c>
      <c r="AF89" s="296"/>
      <c r="AG89" s="124" t="str">
        <f t="shared" si="46"/>
        <v/>
      </c>
      <c r="AH89" s="125" t="str">
        <f t="shared" si="47"/>
        <v/>
      </c>
      <c r="AI89" s="125" t="str">
        <f t="shared" si="48"/>
        <v/>
      </c>
      <c r="AJ89" s="125" t="str">
        <f t="shared" si="49"/>
        <v/>
      </c>
      <c r="AK89" s="125" t="str">
        <f t="shared" si="50"/>
        <v/>
      </c>
      <c r="AL89" s="125" t="str">
        <f t="shared" si="51"/>
        <v/>
      </c>
      <c r="AM89" s="125" t="str">
        <f t="shared" si="52"/>
        <v/>
      </c>
      <c r="AN89" s="126">
        <f t="shared" ca="1" si="53"/>
        <v>89063.231170296756</v>
      </c>
      <c r="AO89" s="342">
        <f t="shared" ca="1" si="43"/>
        <v>89063.231170296756</v>
      </c>
      <c r="AP89" s="290"/>
      <c r="AQ89" s="124" t="str">
        <f t="shared" si="54"/>
        <v/>
      </c>
      <c r="AR89" s="125" t="str">
        <f t="shared" si="55"/>
        <v/>
      </c>
      <c r="AS89" s="125" t="str">
        <f t="shared" si="56"/>
        <v/>
      </c>
      <c r="AT89" s="125" t="str">
        <f t="shared" si="57"/>
        <v/>
      </c>
      <c r="AU89" s="125" t="str">
        <f t="shared" si="58"/>
        <v/>
      </c>
      <c r="AV89" s="125" t="str">
        <f t="shared" si="59"/>
        <v/>
      </c>
      <c r="AW89" s="125" t="str">
        <f t="shared" si="60"/>
        <v/>
      </c>
      <c r="AX89" s="125">
        <f t="shared" ca="1" si="61"/>
        <v>28481.94537717005</v>
      </c>
      <c r="AY89" s="131">
        <f t="shared" ca="1" si="62"/>
        <v>28481.94537717005</v>
      </c>
      <c r="AZ89" s="290"/>
    </row>
    <row r="90" spans="1:52" x14ac:dyDescent="0.3">
      <c r="A90" s="290"/>
      <c r="B90" s="102" t="s">
        <v>1312</v>
      </c>
      <c r="C90" s="444" t="s">
        <v>2557</v>
      </c>
      <c r="D90" s="103" t="s">
        <v>1157</v>
      </c>
      <c r="E90" s="103" t="s">
        <v>1300</v>
      </c>
      <c r="F90" s="103"/>
      <c r="G90" s="103" t="s">
        <v>1244</v>
      </c>
      <c r="H90" s="444" t="s">
        <v>2491</v>
      </c>
      <c r="I90" s="103"/>
      <c r="J90" s="116" t="s">
        <v>1397</v>
      </c>
      <c r="K90" s="104"/>
      <c r="L90" s="431">
        <v>21.860499999999998</v>
      </c>
      <c r="M90" s="138" t="str">
        <f t="shared" si="44"/>
        <v/>
      </c>
      <c r="N90" s="139">
        <f t="shared" si="63"/>
        <v>0</v>
      </c>
      <c r="O90" s="140">
        <f t="shared" si="45"/>
        <v>1269.4957019683554</v>
      </c>
      <c r="P90" s="337">
        <f t="shared" si="67"/>
        <v>27751.810792879231</v>
      </c>
      <c r="Q90" s="109">
        <v>1</v>
      </c>
      <c r="R90" s="143">
        <f t="shared" si="64"/>
        <v>27751.810792879231</v>
      </c>
      <c r="S90" s="113">
        <v>0.15</v>
      </c>
      <c r="T90" s="139">
        <f t="shared" si="65"/>
        <v>31914.582411811112</v>
      </c>
      <c r="U90" s="428">
        <v>0.75</v>
      </c>
      <c r="V90" s="147">
        <f t="shared" si="66"/>
        <v>7978.6456029527781</v>
      </c>
      <c r="W90" s="290"/>
      <c r="X90" s="115"/>
      <c r="Y90" s="116"/>
      <c r="Z90" s="116"/>
      <c r="AA90" s="116"/>
      <c r="AB90" s="116"/>
      <c r="AC90" s="116"/>
      <c r="AD90" s="116"/>
      <c r="AE90" s="117" t="s">
        <v>115</v>
      </c>
      <c r="AF90" s="296"/>
      <c r="AG90" s="124" t="str">
        <f t="shared" si="46"/>
        <v/>
      </c>
      <c r="AH90" s="125" t="str">
        <f t="shared" si="47"/>
        <v/>
      </c>
      <c r="AI90" s="125" t="str">
        <f t="shared" si="48"/>
        <v/>
      </c>
      <c r="AJ90" s="125" t="str">
        <f t="shared" si="49"/>
        <v/>
      </c>
      <c r="AK90" s="125" t="str">
        <f t="shared" si="50"/>
        <v/>
      </c>
      <c r="AL90" s="125" t="str">
        <f t="shared" si="51"/>
        <v/>
      </c>
      <c r="AM90" s="125" t="str">
        <f t="shared" si="52"/>
        <v/>
      </c>
      <c r="AN90" s="126">
        <f t="shared" ca="1" si="53"/>
        <v>89063.231170296756</v>
      </c>
      <c r="AO90" s="342">
        <f t="shared" ca="1" si="43"/>
        <v>89063.231170296756</v>
      </c>
      <c r="AP90" s="290"/>
      <c r="AQ90" s="124" t="str">
        <f t="shared" si="54"/>
        <v/>
      </c>
      <c r="AR90" s="125" t="str">
        <f t="shared" si="55"/>
        <v/>
      </c>
      <c r="AS90" s="125" t="str">
        <f t="shared" si="56"/>
        <v/>
      </c>
      <c r="AT90" s="125" t="str">
        <f t="shared" si="57"/>
        <v/>
      </c>
      <c r="AU90" s="125" t="str">
        <f t="shared" si="58"/>
        <v/>
      </c>
      <c r="AV90" s="125" t="str">
        <f t="shared" si="59"/>
        <v/>
      </c>
      <c r="AW90" s="125" t="str">
        <f t="shared" si="60"/>
        <v/>
      </c>
      <c r="AX90" s="125">
        <f t="shared" ca="1" si="61"/>
        <v>7978.6456029527781</v>
      </c>
      <c r="AY90" s="131">
        <f t="shared" ca="1" si="62"/>
        <v>7978.6456029527781</v>
      </c>
      <c r="AZ90" s="290"/>
    </row>
    <row r="91" spans="1:52" x14ac:dyDescent="0.3">
      <c r="A91" s="290"/>
      <c r="B91" s="102" t="s">
        <v>1313</v>
      </c>
      <c r="C91" s="444" t="s">
        <v>2557</v>
      </c>
      <c r="D91" s="103" t="s">
        <v>1157</v>
      </c>
      <c r="E91" s="103" t="s">
        <v>1300</v>
      </c>
      <c r="F91" s="103"/>
      <c r="G91" s="103" t="s">
        <v>1244</v>
      </c>
      <c r="H91" s="444" t="s">
        <v>2491</v>
      </c>
      <c r="I91" s="103"/>
      <c r="J91" s="116" t="s">
        <v>1397</v>
      </c>
      <c r="K91" s="104"/>
      <c r="L91" s="431">
        <v>189.065</v>
      </c>
      <c r="M91" s="138" t="str">
        <f t="shared" si="44"/>
        <v/>
      </c>
      <c r="N91" s="139">
        <f t="shared" si="63"/>
        <v>0</v>
      </c>
      <c r="O91" s="140">
        <f t="shared" si="45"/>
        <v>1269.4957019683554</v>
      </c>
      <c r="P91" s="337">
        <f t="shared" si="67"/>
        <v>240017.2048926471</v>
      </c>
      <c r="Q91" s="109">
        <v>1</v>
      </c>
      <c r="R91" s="143">
        <f t="shared" si="64"/>
        <v>240017.2048926471</v>
      </c>
      <c r="S91" s="113">
        <v>0.15</v>
      </c>
      <c r="T91" s="139">
        <f t="shared" si="65"/>
        <v>276019.78562654415</v>
      </c>
      <c r="U91" s="428">
        <v>0.75000000000000033</v>
      </c>
      <c r="V91" s="147">
        <f t="shared" si="66"/>
        <v>69004.946406635951</v>
      </c>
      <c r="W91" s="290"/>
      <c r="X91" s="115"/>
      <c r="Y91" s="116"/>
      <c r="Z91" s="116"/>
      <c r="AA91" s="116"/>
      <c r="AB91" s="116"/>
      <c r="AC91" s="116"/>
      <c r="AD91" s="116"/>
      <c r="AE91" s="117" t="s">
        <v>115</v>
      </c>
      <c r="AF91" s="296"/>
      <c r="AG91" s="124" t="str">
        <f t="shared" si="46"/>
        <v/>
      </c>
      <c r="AH91" s="125" t="str">
        <f t="shared" si="47"/>
        <v/>
      </c>
      <c r="AI91" s="125" t="str">
        <f t="shared" si="48"/>
        <v/>
      </c>
      <c r="AJ91" s="125" t="str">
        <f t="shared" si="49"/>
        <v/>
      </c>
      <c r="AK91" s="125" t="str">
        <f t="shared" si="50"/>
        <v/>
      </c>
      <c r="AL91" s="125" t="str">
        <f t="shared" si="51"/>
        <v/>
      </c>
      <c r="AM91" s="125" t="str">
        <f t="shared" si="52"/>
        <v/>
      </c>
      <c r="AN91" s="126">
        <f t="shared" ca="1" si="53"/>
        <v>89063.231170296756</v>
      </c>
      <c r="AO91" s="342">
        <f t="shared" ca="1" si="43"/>
        <v>89063.231170296756</v>
      </c>
      <c r="AP91" s="290"/>
      <c r="AQ91" s="124" t="str">
        <f t="shared" si="54"/>
        <v/>
      </c>
      <c r="AR91" s="125" t="str">
        <f t="shared" si="55"/>
        <v/>
      </c>
      <c r="AS91" s="125" t="str">
        <f t="shared" si="56"/>
        <v/>
      </c>
      <c r="AT91" s="125" t="str">
        <f t="shared" si="57"/>
        <v/>
      </c>
      <c r="AU91" s="125" t="str">
        <f t="shared" si="58"/>
        <v/>
      </c>
      <c r="AV91" s="125" t="str">
        <f t="shared" si="59"/>
        <v/>
      </c>
      <c r="AW91" s="125" t="str">
        <f t="shared" si="60"/>
        <v/>
      </c>
      <c r="AX91" s="125">
        <f t="shared" ca="1" si="61"/>
        <v>69004.946406635951</v>
      </c>
      <c r="AY91" s="131">
        <f t="shared" ca="1" si="62"/>
        <v>69004.946406635951</v>
      </c>
      <c r="AZ91" s="290"/>
    </row>
    <row r="92" spans="1:52" x14ac:dyDescent="0.3">
      <c r="A92" s="290"/>
      <c r="B92" s="102" t="s">
        <v>1314</v>
      </c>
      <c r="C92" s="444" t="s">
        <v>2557</v>
      </c>
      <c r="D92" s="103" t="s">
        <v>1157</v>
      </c>
      <c r="E92" s="103" t="s">
        <v>1300</v>
      </c>
      <c r="F92" s="103"/>
      <c r="G92" s="103" t="s">
        <v>1244</v>
      </c>
      <c r="H92" s="444" t="s">
        <v>2491</v>
      </c>
      <c r="I92" s="103"/>
      <c r="J92" s="116" t="s">
        <v>1397</v>
      </c>
      <c r="K92" s="104"/>
      <c r="L92" s="431">
        <v>59.812399999999997</v>
      </c>
      <c r="M92" s="138" t="str">
        <f t="shared" si="44"/>
        <v/>
      </c>
      <c r="N92" s="139">
        <f t="shared" si="63"/>
        <v>0</v>
      </c>
      <c r="O92" s="140">
        <f t="shared" si="45"/>
        <v>1269.4957019683554</v>
      </c>
      <c r="P92" s="337">
        <f t="shared" si="67"/>
        <v>75931.584724412052</v>
      </c>
      <c r="Q92" s="109">
        <v>1</v>
      </c>
      <c r="R92" s="143">
        <f t="shared" si="64"/>
        <v>75931.584724412052</v>
      </c>
      <c r="S92" s="113">
        <v>0.15</v>
      </c>
      <c r="T92" s="139">
        <f t="shared" si="65"/>
        <v>87321.322433073859</v>
      </c>
      <c r="U92" s="428">
        <v>0.74999999999999989</v>
      </c>
      <c r="V92" s="147">
        <f t="shared" si="66"/>
        <v>21830.330608268476</v>
      </c>
      <c r="W92" s="290"/>
      <c r="X92" s="115"/>
      <c r="Y92" s="116"/>
      <c r="Z92" s="116"/>
      <c r="AA92" s="116"/>
      <c r="AB92" s="116"/>
      <c r="AC92" s="116"/>
      <c r="AD92" s="116"/>
      <c r="AE92" s="117" t="s">
        <v>115</v>
      </c>
      <c r="AF92" s="296"/>
      <c r="AG92" s="124" t="str">
        <f t="shared" si="46"/>
        <v/>
      </c>
      <c r="AH92" s="125" t="str">
        <f t="shared" si="47"/>
        <v/>
      </c>
      <c r="AI92" s="125" t="str">
        <f t="shared" si="48"/>
        <v/>
      </c>
      <c r="AJ92" s="125" t="str">
        <f t="shared" si="49"/>
        <v/>
      </c>
      <c r="AK92" s="125" t="str">
        <f t="shared" si="50"/>
        <v/>
      </c>
      <c r="AL92" s="125" t="str">
        <f t="shared" si="51"/>
        <v/>
      </c>
      <c r="AM92" s="125" t="str">
        <f t="shared" si="52"/>
        <v/>
      </c>
      <c r="AN92" s="126">
        <f t="shared" ca="1" si="53"/>
        <v>89063.231170296756</v>
      </c>
      <c r="AO92" s="342">
        <f t="shared" ca="1" si="43"/>
        <v>89063.231170296756</v>
      </c>
      <c r="AP92" s="290"/>
      <c r="AQ92" s="124" t="str">
        <f t="shared" si="54"/>
        <v/>
      </c>
      <c r="AR92" s="125" t="str">
        <f t="shared" si="55"/>
        <v/>
      </c>
      <c r="AS92" s="125" t="str">
        <f t="shared" si="56"/>
        <v/>
      </c>
      <c r="AT92" s="125" t="str">
        <f t="shared" si="57"/>
        <v/>
      </c>
      <c r="AU92" s="125" t="str">
        <f t="shared" si="58"/>
        <v/>
      </c>
      <c r="AV92" s="125" t="str">
        <f t="shared" si="59"/>
        <v/>
      </c>
      <c r="AW92" s="125" t="str">
        <f t="shared" si="60"/>
        <v/>
      </c>
      <c r="AX92" s="125">
        <f t="shared" ca="1" si="61"/>
        <v>21830.330608268476</v>
      </c>
      <c r="AY92" s="131">
        <f t="shared" ca="1" si="62"/>
        <v>21830.330608268476</v>
      </c>
      <c r="AZ92" s="290"/>
    </row>
    <row r="93" spans="1:52" x14ac:dyDescent="0.3">
      <c r="A93" s="290"/>
      <c r="B93" s="102" t="s">
        <v>1315</v>
      </c>
      <c r="C93" s="444" t="s">
        <v>2557</v>
      </c>
      <c r="D93" s="103" t="s">
        <v>1157</v>
      </c>
      <c r="E93" s="103" t="s">
        <v>1300</v>
      </c>
      <c r="F93" s="103"/>
      <c r="G93" s="103" t="s">
        <v>1244</v>
      </c>
      <c r="H93" s="444" t="s">
        <v>2491</v>
      </c>
      <c r="I93" s="103"/>
      <c r="J93" s="116" t="s">
        <v>1397</v>
      </c>
      <c r="K93" s="104"/>
      <c r="L93" s="431">
        <v>207.03899999999999</v>
      </c>
      <c r="M93" s="138" t="str">
        <f t="shared" si="44"/>
        <v/>
      </c>
      <c r="N93" s="139">
        <f t="shared" si="63"/>
        <v>0</v>
      </c>
      <c r="O93" s="140">
        <f t="shared" si="45"/>
        <v>1269.4957019683554</v>
      </c>
      <c r="P93" s="337">
        <f t="shared" si="67"/>
        <v>262835.12063982635</v>
      </c>
      <c r="Q93" s="109">
        <v>1</v>
      </c>
      <c r="R93" s="143">
        <f t="shared" si="64"/>
        <v>262835.12063982635</v>
      </c>
      <c r="S93" s="113">
        <v>0.15</v>
      </c>
      <c r="T93" s="139">
        <f t="shared" si="65"/>
        <v>302260.38873580028</v>
      </c>
      <c r="U93" s="428">
        <v>0.74999999999999989</v>
      </c>
      <c r="V93" s="147">
        <f t="shared" si="66"/>
        <v>75565.0971839501</v>
      </c>
      <c r="W93" s="290"/>
      <c r="X93" s="115"/>
      <c r="Y93" s="116"/>
      <c r="Z93" s="116"/>
      <c r="AA93" s="116"/>
      <c r="AB93" s="116"/>
      <c r="AC93" s="116"/>
      <c r="AD93" s="116"/>
      <c r="AE93" s="117" t="s">
        <v>115</v>
      </c>
      <c r="AF93" s="296"/>
      <c r="AG93" s="124" t="str">
        <f t="shared" si="46"/>
        <v/>
      </c>
      <c r="AH93" s="125" t="str">
        <f t="shared" si="47"/>
        <v/>
      </c>
      <c r="AI93" s="125" t="str">
        <f t="shared" si="48"/>
        <v/>
      </c>
      <c r="AJ93" s="125" t="str">
        <f t="shared" si="49"/>
        <v/>
      </c>
      <c r="AK93" s="125" t="str">
        <f t="shared" si="50"/>
        <v/>
      </c>
      <c r="AL93" s="125" t="str">
        <f t="shared" si="51"/>
        <v/>
      </c>
      <c r="AM93" s="125" t="str">
        <f t="shared" si="52"/>
        <v/>
      </c>
      <c r="AN93" s="126">
        <f t="shared" ca="1" si="53"/>
        <v>89063.231170296756</v>
      </c>
      <c r="AO93" s="342">
        <f t="shared" ca="1" si="43"/>
        <v>89063.231170296756</v>
      </c>
      <c r="AP93" s="290"/>
      <c r="AQ93" s="124" t="str">
        <f t="shared" si="54"/>
        <v/>
      </c>
      <c r="AR93" s="125" t="str">
        <f t="shared" si="55"/>
        <v/>
      </c>
      <c r="AS93" s="125" t="str">
        <f t="shared" si="56"/>
        <v/>
      </c>
      <c r="AT93" s="125" t="str">
        <f t="shared" si="57"/>
        <v/>
      </c>
      <c r="AU93" s="125" t="str">
        <f t="shared" si="58"/>
        <v/>
      </c>
      <c r="AV93" s="125" t="str">
        <f t="shared" si="59"/>
        <v/>
      </c>
      <c r="AW93" s="125" t="str">
        <f t="shared" si="60"/>
        <v/>
      </c>
      <c r="AX93" s="125">
        <f t="shared" ca="1" si="61"/>
        <v>75565.0971839501</v>
      </c>
      <c r="AY93" s="131">
        <f t="shared" ca="1" si="62"/>
        <v>75565.0971839501</v>
      </c>
      <c r="AZ93" s="290"/>
    </row>
    <row r="94" spans="1:52" x14ac:dyDescent="0.3">
      <c r="A94" s="290"/>
      <c r="B94" s="102" t="s">
        <v>1316</v>
      </c>
      <c r="C94" s="444" t="s">
        <v>2557</v>
      </c>
      <c r="D94" s="103" t="s">
        <v>1157</v>
      </c>
      <c r="E94" s="103" t="s">
        <v>1300</v>
      </c>
      <c r="F94" s="103"/>
      <c r="G94" s="103" t="s">
        <v>1244</v>
      </c>
      <c r="H94" s="444" t="s">
        <v>2491</v>
      </c>
      <c r="I94" s="103"/>
      <c r="J94" s="116" t="s">
        <v>1397</v>
      </c>
      <c r="K94" s="104"/>
      <c r="L94" s="431">
        <v>741.83799999999997</v>
      </c>
      <c r="M94" s="138" t="str">
        <f t="shared" si="44"/>
        <v/>
      </c>
      <c r="N94" s="139">
        <f t="shared" si="63"/>
        <v>0</v>
      </c>
      <c r="O94" s="140">
        <f t="shared" si="45"/>
        <v>1269.4957019683554</v>
      </c>
      <c r="P94" s="337">
        <f t="shared" si="67"/>
        <v>941760.15255680087</v>
      </c>
      <c r="Q94" s="109">
        <v>1</v>
      </c>
      <c r="R94" s="143">
        <f t="shared" si="64"/>
        <v>941760.15255680087</v>
      </c>
      <c r="S94" s="113">
        <v>0.15</v>
      </c>
      <c r="T94" s="139">
        <f t="shared" si="65"/>
        <v>1083024.175440321</v>
      </c>
      <c r="U94" s="428">
        <v>0.74999999999999978</v>
      </c>
      <c r="V94" s="147">
        <f t="shared" si="66"/>
        <v>270756.04386008048</v>
      </c>
      <c r="W94" s="290"/>
      <c r="X94" s="115"/>
      <c r="Y94" s="116" t="s">
        <v>115</v>
      </c>
      <c r="Z94" s="116"/>
      <c r="AA94" s="116"/>
      <c r="AB94" s="116"/>
      <c r="AC94" s="116"/>
      <c r="AD94" s="116"/>
      <c r="AE94" s="117"/>
      <c r="AF94" s="296"/>
      <c r="AG94" s="124" t="str">
        <f t="shared" si="46"/>
        <v/>
      </c>
      <c r="AH94" s="125">
        <f t="shared" ca="1" si="47"/>
        <v>61712.437986303514</v>
      </c>
      <c r="AI94" s="125" t="str">
        <f t="shared" si="48"/>
        <v/>
      </c>
      <c r="AJ94" s="125" t="str">
        <f t="shared" si="49"/>
        <v/>
      </c>
      <c r="AK94" s="125" t="str">
        <f t="shared" si="50"/>
        <v/>
      </c>
      <c r="AL94" s="125" t="str">
        <f t="shared" si="51"/>
        <v/>
      </c>
      <c r="AM94" s="125" t="str">
        <f t="shared" si="52"/>
        <v/>
      </c>
      <c r="AN94" s="126" t="str">
        <f t="shared" si="53"/>
        <v/>
      </c>
      <c r="AO94" s="342">
        <f t="shared" ca="1" si="43"/>
        <v>61712.437986303514</v>
      </c>
      <c r="AP94" s="290"/>
      <c r="AQ94" s="124" t="str">
        <f t="shared" si="54"/>
        <v/>
      </c>
      <c r="AR94" s="125">
        <f t="shared" ca="1" si="55"/>
        <v>270756.04386008048</v>
      </c>
      <c r="AS94" s="125" t="str">
        <f t="shared" si="56"/>
        <v/>
      </c>
      <c r="AT94" s="125" t="str">
        <f t="shared" si="57"/>
        <v/>
      </c>
      <c r="AU94" s="125" t="str">
        <f t="shared" si="58"/>
        <v/>
      </c>
      <c r="AV94" s="125" t="str">
        <f t="shared" si="59"/>
        <v/>
      </c>
      <c r="AW94" s="125" t="str">
        <f t="shared" si="60"/>
        <v/>
      </c>
      <c r="AX94" s="125" t="str">
        <f t="shared" si="61"/>
        <v/>
      </c>
      <c r="AY94" s="131">
        <f t="shared" ca="1" si="62"/>
        <v>270756.04386008048</v>
      </c>
      <c r="AZ94" s="290"/>
    </row>
    <row r="95" spans="1:52" x14ac:dyDescent="0.3">
      <c r="A95" s="290"/>
      <c r="B95" s="102" t="s">
        <v>3531</v>
      </c>
      <c r="C95" s="444" t="s">
        <v>2557</v>
      </c>
      <c r="D95" s="103" t="s">
        <v>1157</v>
      </c>
      <c r="E95" s="103" t="s">
        <v>1300</v>
      </c>
      <c r="F95" s="103"/>
      <c r="G95" s="103" t="s">
        <v>2490</v>
      </c>
      <c r="H95" s="444" t="s">
        <v>2490</v>
      </c>
      <c r="I95" s="103"/>
      <c r="J95" s="116" t="s">
        <v>1395</v>
      </c>
      <c r="K95" s="104"/>
      <c r="L95" s="431">
        <v>559</v>
      </c>
      <c r="M95" s="138" t="str">
        <f t="shared" ref="M95" si="68">IFERROR(VLOOKUP(I95,UR_N3,3,FALSE),"")</f>
        <v/>
      </c>
      <c r="N95" s="139">
        <f t="shared" ref="N95" si="69">IFERROR(M95*K95,0)</f>
        <v>0</v>
      </c>
      <c r="O95" s="140">
        <f t="shared" ref="O95" si="70">IFERROR(VLOOKUP(J95,UR_N3,3,FALSE),"")</f>
        <v>5180.404966525155</v>
      </c>
      <c r="P95" s="337">
        <f t="shared" ref="P95" si="71">O95*L95</f>
        <v>2895846.3762875618</v>
      </c>
      <c r="Q95" s="109">
        <v>1</v>
      </c>
      <c r="R95" s="143">
        <f t="shared" ref="R95" si="72">P95*Q95</f>
        <v>2895846.3762875618</v>
      </c>
      <c r="S95" s="113">
        <v>0.15</v>
      </c>
      <c r="T95" s="139">
        <f t="shared" ref="T95" si="73">R95*(1+S95)</f>
        <v>3330223.3327306961</v>
      </c>
      <c r="U95" s="428"/>
      <c r="V95" s="147">
        <f t="shared" ref="V95" si="74">(T95*(1-U95))+N95</f>
        <v>3330223.3327306961</v>
      </c>
      <c r="W95" s="290"/>
      <c r="X95" s="115"/>
      <c r="Y95" s="116" t="s">
        <v>115</v>
      </c>
      <c r="Z95" s="116"/>
      <c r="AA95" s="116"/>
      <c r="AB95" s="116"/>
      <c r="AC95" s="116"/>
      <c r="AD95" s="116"/>
      <c r="AE95" s="117"/>
      <c r="AF95" s="296"/>
      <c r="AG95" s="124" t="str">
        <f t="shared" ref="AG95" si="75">IF(X95="","",AG$8)</f>
        <v/>
      </c>
      <c r="AH95" s="125">
        <f t="shared" ref="AH95" ca="1" si="76">IF(Y95="","",AH$8)</f>
        <v>61712.437986303514</v>
      </c>
      <c r="AI95" s="125" t="str">
        <f t="shared" ref="AI95" si="77">IF(Z95="","",AI$8)</f>
        <v/>
      </c>
      <c r="AJ95" s="125" t="str">
        <f t="shared" ref="AJ95" si="78">IF(AA95="","",AJ$8)</f>
        <v/>
      </c>
      <c r="AK95" s="125" t="str">
        <f t="shared" ref="AK95" si="79">IF(AB95="","",AK$8)</f>
        <v/>
      </c>
      <c r="AL95" s="125" t="str">
        <f t="shared" ref="AL95" si="80">IF(AC95="","",AL$8)</f>
        <v/>
      </c>
      <c r="AM95" s="125" t="str">
        <f t="shared" ref="AM95" si="81">IF(AD95="","",AM$8)</f>
        <v/>
      </c>
      <c r="AN95" s="126" t="str">
        <f t="shared" ref="AN95" si="82">IF(AE95="","",AN$8)</f>
        <v/>
      </c>
      <c r="AO95" s="342">
        <f t="shared" ref="AO95" ca="1" si="83">SUM(AG95:AN95)</f>
        <v>61712.437986303514</v>
      </c>
      <c r="AP95" s="290"/>
      <c r="AQ95" s="124" t="str">
        <f t="shared" ref="AQ95" si="84">IF(X95="","",IFERROR(X95*$V95,$V95/$AO95*AG95))</f>
        <v/>
      </c>
      <c r="AR95" s="125">
        <f t="shared" ref="AR95" ca="1" si="85">IF(Y95="","",IFERROR(Y95*$V95,$V95/$AO95*AH95))</f>
        <v>3330223.3327306961</v>
      </c>
      <c r="AS95" s="125" t="str">
        <f t="shared" ref="AS95" si="86">IF(Z95="","",IFERROR(Z95*$V95,$V95/$AO95*AI95))</f>
        <v/>
      </c>
      <c r="AT95" s="125" t="str">
        <f t="shared" ref="AT95" si="87">IF(AA95="","",IFERROR(AA95*$V95,$V95/$AO95*AJ95))</f>
        <v/>
      </c>
      <c r="AU95" s="125" t="str">
        <f t="shared" ref="AU95" si="88">IF(AB95="","",IFERROR(AB95*$V95,$V95/$AO95*AK95))</f>
        <v/>
      </c>
      <c r="AV95" s="125" t="str">
        <f t="shared" ref="AV95" si="89">IF(AC95="","",IFERROR(AC95*$V95,$V95/$AO95*AL95))</f>
        <v/>
      </c>
      <c r="AW95" s="125" t="str">
        <f t="shared" ref="AW95" si="90">IF(AD95="","",IFERROR(AD95*$V95,$V95/$AO95*AM95))</f>
        <v/>
      </c>
      <c r="AX95" s="125" t="str">
        <f t="shared" ref="AX95" si="91">IF(AE95="","",IFERROR(AE95*$V95,$V95/$AO95*AN95))</f>
        <v/>
      </c>
      <c r="AY95" s="131">
        <f t="shared" ref="AY95" ca="1" si="92">SUM(AQ95:AX95)</f>
        <v>3330223.3327306961</v>
      </c>
      <c r="AZ95" s="290"/>
    </row>
    <row r="96" spans="1:52" x14ac:dyDescent="0.3">
      <c r="A96" s="290"/>
      <c r="B96" s="102" t="s">
        <v>1319</v>
      </c>
      <c r="C96" s="444" t="s">
        <v>2558</v>
      </c>
      <c r="D96" s="103" t="s">
        <v>1157</v>
      </c>
      <c r="E96" s="103" t="s">
        <v>1318</v>
      </c>
      <c r="F96" s="103"/>
      <c r="G96" s="103" t="s">
        <v>1159</v>
      </c>
      <c r="H96" s="444" t="s">
        <v>2489</v>
      </c>
      <c r="I96" s="103"/>
      <c r="J96" s="116" t="s">
        <v>1396</v>
      </c>
      <c r="K96" s="104"/>
      <c r="L96" s="431">
        <v>333.15600000000001</v>
      </c>
      <c r="M96" s="138" t="str">
        <f t="shared" si="44"/>
        <v/>
      </c>
      <c r="N96" s="139">
        <f t="shared" si="63"/>
        <v>0</v>
      </c>
      <c r="O96" s="140">
        <f t="shared" si="45"/>
        <v>4036.2416428277329</v>
      </c>
      <c r="P96" s="337">
        <f t="shared" si="67"/>
        <v>1344698.1207579162</v>
      </c>
      <c r="Q96" s="109">
        <v>1</v>
      </c>
      <c r="R96" s="143">
        <f t="shared" si="64"/>
        <v>1344698.1207579162</v>
      </c>
      <c r="S96" s="113">
        <v>0.15</v>
      </c>
      <c r="T96" s="139">
        <f t="shared" si="65"/>
        <v>1546402.8388716036</v>
      </c>
      <c r="U96" s="428"/>
      <c r="V96" s="147">
        <f t="shared" si="66"/>
        <v>1546402.8388716036</v>
      </c>
      <c r="W96" s="290"/>
      <c r="X96" s="115" t="s">
        <v>115</v>
      </c>
      <c r="Y96" s="116"/>
      <c r="Z96" s="116"/>
      <c r="AA96" s="116"/>
      <c r="AB96" s="116"/>
      <c r="AC96" s="116"/>
      <c r="AD96" s="116"/>
      <c r="AE96" s="117"/>
      <c r="AF96" s="296"/>
      <c r="AG96" s="124">
        <f t="shared" ca="1" si="46"/>
        <v>17109.49153264302</v>
      </c>
      <c r="AH96" s="125" t="str">
        <f t="shared" si="47"/>
        <v/>
      </c>
      <c r="AI96" s="125" t="str">
        <f t="shared" si="48"/>
        <v/>
      </c>
      <c r="AJ96" s="125" t="str">
        <f t="shared" si="49"/>
        <v/>
      </c>
      <c r="AK96" s="125" t="str">
        <f t="shared" si="50"/>
        <v/>
      </c>
      <c r="AL96" s="125" t="str">
        <f t="shared" si="51"/>
        <v/>
      </c>
      <c r="AM96" s="125" t="str">
        <f t="shared" si="52"/>
        <v/>
      </c>
      <c r="AN96" s="126" t="str">
        <f t="shared" si="53"/>
        <v/>
      </c>
      <c r="AO96" s="342">
        <f t="shared" ca="1" si="43"/>
        <v>17109.49153264302</v>
      </c>
      <c r="AP96" s="290"/>
      <c r="AQ96" s="124">
        <f t="shared" ca="1" si="54"/>
        <v>1546402.8388716036</v>
      </c>
      <c r="AR96" s="125" t="str">
        <f t="shared" si="55"/>
        <v/>
      </c>
      <c r="AS96" s="125" t="str">
        <f t="shared" si="56"/>
        <v/>
      </c>
      <c r="AT96" s="125" t="str">
        <f t="shared" si="57"/>
        <v/>
      </c>
      <c r="AU96" s="125" t="str">
        <f t="shared" si="58"/>
        <v/>
      </c>
      <c r="AV96" s="125" t="str">
        <f t="shared" si="59"/>
        <v/>
      </c>
      <c r="AW96" s="125" t="str">
        <f t="shared" si="60"/>
        <v/>
      </c>
      <c r="AX96" s="125" t="str">
        <f t="shared" si="61"/>
        <v/>
      </c>
      <c r="AY96" s="131">
        <f t="shared" ca="1" si="62"/>
        <v>1546402.8388716036</v>
      </c>
      <c r="AZ96" s="290"/>
    </row>
    <row r="97" spans="1:52" x14ac:dyDescent="0.3">
      <c r="A97" s="290"/>
      <c r="B97" s="102" t="s">
        <v>1320</v>
      </c>
      <c r="C97" s="444" t="s">
        <v>2559</v>
      </c>
      <c r="D97" s="103" t="s">
        <v>1157</v>
      </c>
      <c r="E97" s="103" t="s">
        <v>1321</v>
      </c>
      <c r="F97" s="103"/>
      <c r="G97" s="103" t="s">
        <v>1159</v>
      </c>
      <c r="H97" s="444" t="s">
        <v>2489</v>
      </c>
      <c r="I97" s="103"/>
      <c r="J97" s="116" t="s">
        <v>1396</v>
      </c>
      <c r="K97" s="104"/>
      <c r="L97" s="431">
        <v>230.709</v>
      </c>
      <c r="M97" s="138" t="str">
        <f t="shared" si="44"/>
        <v/>
      </c>
      <c r="N97" s="139">
        <f t="shared" si="63"/>
        <v>0</v>
      </c>
      <c r="O97" s="140">
        <f t="shared" si="45"/>
        <v>4036.2416428277329</v>
      </c>
      <c r="P97" s="337">
        <f t="shared" si="67"/>
        <v>931197.2731751434</v>
      </c>
      <c r="Q97" s="109">
        <v>1</v>
      </c>
      <c r="R97" s="143">
        <f t="shared" si="64"/>
        <v>931197.2731751434</v>
      </c>
      <c r="S97" s="113">
        <v>0.15</v>
      </c>
      <c r="T97" s="139">
        <f t="shared" si="65"/>
        <v>1070876.8641514147</v>
      </c>
      <c r="U97" s="428"/>
      <c r="V97" s="147">
        <f t="shared" si="66"/>
        <v>1070876.8641514147</v>
      </c>
      <c r="W97" s="290"/>
      <c r="X97" s="115" t="s">
        <v>115</v>
      </c>
      <c r="Y97" s="116"/>
      <c r="Z97" s="116"/>
      <c r="AA97" s="116"/>
      <c r="AB97" s="116"/>
      <c r="AC97" s="116"/>
      <c r="AD97" s="116"/>
      <c r="AE97" s="117"/>
      <c r="AF97" s="296"/>
      <c r="AG97" s="124">
        <f t="shared" ca="1" si="46"/>
        <v>17109.49153264302</v>
      </c>
      <c r="AH97" s="125" t="str">
        <f t="shared" si="47"/>
        <v/>
      </c>
      <c r="AI97" s="125" t="str">
        <f t="shared" si="48"/>
        <v/>
      </c>
      <c r="AJ97" s="125" t="str">
        <f t="shared" si="49"/>
        <v/>
      </c>
      <c r="AK97" s="125" t="str">
        <f t="shared" si="50"/>
        <v/>
      </c>
      <c r="AL97" s="125" t="str">
        <f t="shared" si="51"/>
        <v/>
      </c>
      <c r="AM97" s="125" t="str">
        <f t="shared" si="52"/>
        <v/>
      </c>
      <c r="AN97" s="126" t="str">
        <f t="shared" si="53"/>
        <v/>
      </c>
      <c r="AO97" s="342">
        <f t="shared" ca="1" si="43"/>
        <v>17109.49153264302</v>
      </c>
      <c r="AP97" s="290"/>
      <c r="AQ97" s="124">
        <f t="shared" ca="1" si="54"/>
        <v>1070876.8641514147</v>
      </c>
      <c r="AR97" s="125" t="str">
        <f t="shared" si="55"/>
        <v/>
      </c>
      <c r="AS97" s="125" t="str">
        <f t="shared" si="56"/>
        <v/>
      </c>
      <c r="AT97" s="125" t="str">
        <f t="shared" si="57"/>
        <v/>
      </c>
      <c r="AU97" s="125" t="str">
        <f t="shared" si="58"/>
        <v/>
      </c>
      <c r="AV97" s="125" t="str">
        <f t="shared" si="59"/>
        <v/>
      </c>
      <c r="AW97" s="125" t="str">
        <f t="shared" si="60"/>
        <v/>
      </c>
      <c r="AX97" s="125" t="str">
        <f t="shared" si="61"/>
        <v/>
      </c>
      <c r="AY97" s="131">
        <f t="shared" ca="1" si="62"/>
        <v>1070876.8641514147</v>
      </c>
      <c r="AZ97" s="290"/>
    </row>
    <row r="98" spans="1:52" x14ac:dyDescent="0.3">
      <c r="A98" s="290"/>
      <c r="B98" s="102" t="s">
        <v>1322</v>
      </c>
      <c r="C98" s="444" t="s">
        <v>2559</v>
      </c>
      <c r="D98" s="103" t="s">
        <v>1157</v>
      </c>
      <c r="E98" s="103" t="s">
        <v>1321</v>
      </c>
      <c r="F98" s="103"/>
      <c r="G98" s="103" t="s">
        <v>1159</v>
      </c>
      <c r="H98" s="444" t="s">
        <v>2489</v>
      </c>
      <c r="I98" s="103"/>
      <c r="J98" s="116" t="s">
        <v>1396</v>
      </c>
      <c r="K98" s="104"/>
      <c r="L98" s="431">
        <v>230.011</v>
      </c>
      <c r="M98" s="138" t="str">
        <f t="shared" si="44"/>
        <v/>
      </c>
      <c r="N98" s="139">
        <f t="shared" si="63"/>
        <v>0</v>
      </c>
      <c r="O98" s="140">
        <f t="shared" si="45"/>
        <v>4036.2416428277329</v>
      </c>
      <c r="P98" s="337">
        <f t="shared" si="67"/>
        <v>928379.97650844965</v>
      </c>
      <c r="Q98" s="109">
        <v>1</v>
      </c>
      <c r="R98" s="143">
        <f t="shared" si="64"/>
        <v>928379.97650844965</v>
      </c>
      <c r="S98" s="113">
        <v>0.15</v>
      </c>
      <c r="T98" s="139">
        <f t="shared" si="65"/>
        <v>1067636.972984717</v>
      </c>
      <c r="U98" s="428"/>
      <c r="V98" s="147">
        <f t="shared" si="66"/>
        <v>1067636.972984717</v>
      </c>
      <c r="W98" s="290"/>
      <c r="X98" s="115" t="s">
        <v>115</v>
      </c>
      <c r="Y98" s="116"/>
      <c r="Z98" s="116"/>
      <c r="AA98" s="116"/>
      <c r="AB98" s="116"/>
      <c r="AC98" s="116"/>
      <c r="AD98" s="116"/>
      <c r="AE98" s="117"/>
      <c r="AF98" s="296"/>
      <c r="AG98" s="124">
        <f t="shared" ca="1" si="46"/>
        <v>17109.49153264302</v>
      </c>
      <c r="AH98" s="125" t="str">
        <f t="shared" si="47"/>
        <v/>
      </c>
      <c r="AI98" s="125" t="str">
        <f t="shared" si="48"/>
        <v/>
      </c>
      <c r="AJ98" s="125" t="str">
        <f t="shared" si="49"/>
        <v/>
      </c>
      <c r="AK98" s="125" t="str">
        <f t="shared" si="50"/>
        <v/>
      </c>
      <c r="AL98" s="125" t="str">
        <f t="shared" si="51"/>
        <v/>
      </c>
      <c r="AM98" s="125" t="str">
        <f t="shared" si="52"/>
        <v/>
      </c>
      <c r="AN98" s="126" t="str">
        <f t="shared" si="53"/>
        <v/>
      </c>
      <c r="AO98" s="342">
        <f t="shared" ca="1" si="43"/>
        <v>17109.49153264302</v>
      </c>
      <c r="AP98" s="290"/>
      <c r="AQ98" s="124">
        <f t="shared" ca="1" si="54"/>
        <v>1067636.972984717</v>
      </c>
      <c r="AR98" s="125" t="str">
        <f t="shared" si="55"/>
        <v/>
      </c>
      <c r="AS98" s="125" t="str">
        <f t="shared" si="56"/>
        <v/>
      </c>
      <c r="AT98" s="125" t="str">
        <f t="shared" si="57"/>
        <v/>
      </c>
      <c r="AU98" s="125" t="str">
        <f t="shared" si="58"/>
        <v/>
      </c>
      <c r="AV98" s="125" t="str">
        <f t="shared" si="59"/>
        <v/>
      </c>
      <c r="AW98" s="125" t="str">
        <f t="shared" si="60"/>
        <v/>
      </c>
      <c r="AX98" s="125" t="str">
        <f t="shared" si="61"/>
        <v/>
      </c>
      <c r="AY98" s="131">
        <f t="shared" ca="1" si="62"/>
        <v>1067636.972984717</v>
      </c>
      <c r="AZ98" s="290"/>
    </row>
    <row r="99" spans="1:52" x14ac:dyDescent="0.3">
      <c r="A99" s="290"/>
      <c r="B99" s="102" t="s">
        <v>1323</v>
      </c>
      <c r="C99" s="444" t="s">
        <v>2560</v>
      </c>
      <c r="D99" s="103" t="s">
        <v>1157</v>
      </c>
      <c r="E99" s="103" t="s">
        <v>1324</v>
      </c>
      <c r="F99" s="103"/>
      <c r="G99" s="103" t="s">
        <v>1159</v>
      </c>
      <c r="H99" s="444" t="s">
        <v>2489</v>
      </c>
      <c r="I99" s="103"/>
      <c r="J99" s="116" t="s">
        <v>1396</v>
      </c>
      <c r="K99" s="104"/>
      <c r="L99" s="431">
        <v>1408.52</v>
      </c>
      <c r="M99" s="138" t="str">
        <f t="shared" si="44"/>
        <v/>
      </c>
      <c r="N99" s="139">
        <f t="shared" si="63"/>
        <v>0</v>
      </c>
      <c r="O99" s="140">
        <f t="shared" si="45"/>
        <v>4036.2416428277329</v>
      </c>
      <c r="P99" s="337">
        <f t="shared" si="67"/>
        <v>5685127.0787557187</v>
      </c>
      <c r="Q99" s="109">
        <v>1</v>
      </c>
      <c r="R99" s="143">
        <f t="shared" si="64"/>
        <v>5685127.0787557187</v>
      </c>
      <c r="S99" s="113">
        <v>0.15</v>
      </c>
      <c r="T99" s="139">
        <f t="shared" si="65"/>
        <v>6537896.1405690759</v>
      </c>
      <c r="U99" s="428"/>
      <c r="V99" s="147">
        <f t="shared" si="66"/>
        <v>6537896.1405690759</v>
      </c>
      <c r="W99" s="290"/>
      <c r="X99" s="115" t="s">
        <v>115</v>
      </c>
      <c r="Y99" s="116"/>
      <c r="Z99" s="116"/>
      <c r="AA99" s="116"/>
      <c r="AB99" s="116"/>
      <c r="AC99" s="116"/>
      <c r="AD99" s="116"/>
      <c r="AE99" s="117"/>
      <c r="AF99" s="296"/>
      <c r="AG99" s="124">
        <f t="shared" ca="1" si="46"/>
        <v>17109.49153264302</v>
      </c>
      <c r="AH99" s="125" t="str">
        <f t="shared" si="47"/>
        <v/>
      </c>
      <c r="AI99" s="125" t="str">
        <f t="shared" si="48"/>
        <v/>
      </c>
      <c r="AJ99" s="125" t="str">
        <f t="shared" si="49"/>
        <v/>
      </c>
      <c r="AK99" s="125" t="str">
        <f t="shared" si="50"/>
        <v/>
      </c>
      <c r="AL99" s="125" t="str">
        <f t="shared" si="51"/>
        <v/>
      </c>
      <c r="AM99" s="125" t="str">
        <f t="shared" si="52"/>
        <v/>
      </c>
      <c r="AN99" s="126" t="str">
        <f t="shared" si="53"/>
        <v/>
      </c>
      <c r="AO99" s="342">
        <f t="shared" ca="1" si="43"/>
        <v>17109.49153264302</v>
      </c>
      <c r="AP99" s="290"/>
      <c r="AQ99" s="124">
        <f t="shared" ca="1" si="54"/>
        <v>6537896.1405690759</v>
      </c>
      <c r="AR99" s="125" t="str">
        <f t="shared" si="55"/>
        <v/>
      </c>
      <c r="AS99" s="125" t="str">
        <f t="shared" si="56"/>
        <v/>
      </c>
      <c r="AT99" s="125" t="str">
        <f t="shared" si="57"/>
        <v/>
      </c>
      <c r="AU99" s="125" t="str">
        <f t="shared" si="58"/>
        <v/>
      </c>
      <c r="AV99" s="125" t="str">
        <f t="shared" si="59"/>
        <v/>
      </c>
      <c r="AW99" s="125" t="str">
        <f t="shared" si="60"/>
        <v/>
      </c>
      <c r="AX99" s="125" t="str">
        <f t="shared" si="61"/>
        <v/>
      </c>
      <c r="AY99" s="131">
        <f t="shared" ca="1" si="62"/>
        <v>6537896.1405690759</v>
      </c>
      <c r="AZ99" s="290"/>
    </row>
    <row r="100" spans="1:52" x14ac:dyDescent="0.3">
      <c r="A100" s="290"/>
      <c r="B100" s="102" t="s">
        <v>1325</v>
      </c>
      <c r="C100" s="444" t="s">
        <v>2561</v>
      </c>
      <c r="D100" s="103" t="s">
        <v>1157</v>
      </c>
      <c r="E100" s="103" t="s">
        <v>1326</v>
      </c>
      <c r="F100" s="103"/>
      <c r="G100" s="103" t="s">
        <v>1159</v>
      </c>
      <c r="H100" s="444" t="s">
        <v>2489</v>
      </c>
      <c r="I100" s="103"/>
      <c r="J100" s="116" t="s">
        <v>1396</v>
      </c>
      <c r="K100" s="104"/>
      <c r="L100" s="431">
        <v>926.74199999999996</v>
      </c>
      <c r="M100" s="138" t="str">
        <f t="shared" si="44"/>
        <v/>
      </c>
      <c r="N100" s="139">
        <f t="shared" si="63"/>
        <v>0</v>
      </c>
      <c r="O100" s="140">
        <f t="shared" si="45"/>
        <v>4036.2416428277329</v>
      </c>
      <c r="P100" s="337">
        <f t="shared" si="67"/>
        <v>3740554.6525574587</v>
      </c>
      <c r="Q100" s="109">
        <v>1</v>
      </c>
      <c r="R100" s="143">
        <f t="shared" si="64"/>
        <v>3740554.6525574587</v>
      </c>
      <c r="S100" s="113">
        <v>0.15</v>
      </c>
      <c r="T100" s="139">
        <f t="shared" si="65"/>
        <v>4301637.8504410768</v>
      </c>
      <c r="U100" s="428"/>
      <c r="V100" s="147">
        <f t="shared" si="66"/>
        <v>4301637.8504410768</v>
      </c>
      <c r="W100" s="290"/>
      <c r="X100" s="115" t="s">
        <v>115</v>
      </c>
      <c r="Y100" s="116"/>
      <c r="Z100" s="116"/>
      <c r="AA100" s="116"/>
      <c r="AB100" s="116"/>
      <c r="AC100" s="116"/>
      <c r="AD100" s="116"/>
      <c r="AE100" s="117"/>
      <c r="AF100" s="296"/>
      <c r="AG100" s="124">
        <f t="shared" ca="1" si="46"/>
        <v>17109.49153264302</v>
      </c>
      <c r="AH100" s="125" t="str">
        <f t="shared" si="47"/>
        <v/>
      </c>
      <c r="AI100" s="125" t="str">
        <f t="shared" si="48"/>
        <v/>
      </c>
      <c r="AJ100" s="125" t="str">
        <f t="shared" si="49"/>
        <v/>
      </c>
      <c r="AK100" s="125" t="str">
        <f t="shared" si="50"/>
        <v/>
      </c>
      <c r="AL100" s="125" t="str">
        <f t="shared" si="51"/>
        <v/>
      </c>
      <c r="AM100" s="125" t="str">
        <f t="shared" si="52"/>
        <v/>
      </c>
      <c r="AN100" s="126" t="str">
        <f t="shared" si="53"/>
        <v/>
      </c>
      <c r="AO100" s="342">
        <f t="shared" ca="1" si="43"/>
        <v>17109.49153264302</v>
      </c>
      <c r="AP100" s="290"/>
      <c r="AQ100" s="124">
        <f t="shared" ca="1" si="54"/>
        <v>4301637.8504410768</v>
      </c>
      <c r="AR100" s="125" t="str">
        <f t="shared" si="55"/>
        <v/>
      </c>
      <c r="AS100" s="125" t="str">
        <f t="shared" si="56"/>
        <v/>
      </c>
      <c r="AT100" s="125" t="str">
        <f t="shared" si="57"/>
        <v/>
      </c>
      <c r="AU100" s="125" t="str">
        <f t="shared" si="58"/>
        <v/>
      </c>
      <c r="AV100" s="125" t="str">
        <f t="shared" si="59"/>
        <v/>
      </c>
      <c r="AW100" s="125" t="str">
        <f t="shared" si="60"/>
        <v/>
      </c>
      <c r="AX100" s="125" t="str">
        <f t="shared" si="61"/>
        <v/>
      </c>
      <c r="AY100" s="131">
        <f t="shared" ca="1" si="62"/>
        <v>4301637.8504410768</v>
      </c>
      <c r="AZ100" s="290"/>
    </row>
    <row r="101" spans="1:52" x14ac:dyDescent="0.3">
      <c r="A101" s="290"/>
      <c r="B101" s="102" t="s">
        <v>1327</v>
      </c>
      <c r="C101" s="444" t="s">
        <v>2562</v>
      </c>
      <c r="D101" s="103" t="s">
        <v>1157</v>
      </c>
      <c r="E101" s="103" t="s">
        <v>1328</v>
      </c>
      <c r="F101" s="103"/>
      <c r="G101" s="103" t="s">
        <v>1159</v>
      </c>
      <c r="H101" s="444" t="s">
        <v>2489</v>
      </c>
      <c r="I101" s="103"/>
      <c r="J101" s="116" t="s">
        <v>1396</v>
      </c>
      <c r="K101" s="104"/>
      <c r="L101" s="431">
        <v>251.69300000000001</v>
      </c>
      <c r="M101" s="138" t="str">
        <f t="shared" si="44"/>
        <v/>
      </c>
      <c r="N101" s="139">
        <f t="shared" si="63"/>
        <v>0</v>
      </c>
      <c r="O101" s="140">
        <f t="shared" si="45"/>
        <v>4036.2416428277329</v>
      </c>
      <c r="P101" s="337">
        <f t="shared" si="67"/>
        <v>1015893.7678082406</v>
      </c>
      <c r="Q101" s="109">
        <v>1</v>
      </c>
      <c r="R101" s="143">
        <f t="shared" si="64"/>
        <v>1015893.7678082406</v>
      </c>
      <c r="S101" s="113">
        <v>0.15</v>
      </c>
      <c r="T101" s="139">
        <f t="shared" si="65"/>
        <v>1168277.8329794765</v>
      </c>
      <c r="U101" s="428"/>
      <c r="V101" s="147">
        <f t="shared" si="66"/>
        <v>1168277.8329794765</v>
      </c>
      <c r="W101" s="290"/>
      <c r="X101" s="115"/>
      <c r="Y101" s="116"/>
      <c r="Z101" s="116"/>
      <c r="AA101" s="116"/>
      <c r="AB101" s="116"/>
      <c r="AC101" s="116" t="s">
        <v>115</v>
      </c>
      <c r="AD101" s="116"/>
      <c r="AE101" s="117"/>
      <c r="AF101" s="296"/>
      <c r="AG101" s="124" t="str">
        <f t="shared" si="46"/>
        <v/>
      </c>
      <c r="AH101" s="125" t="str">
        <f t="shared" si="47"/>
        <v/>
      </c>
      <c r="AI101" s="125" t="str">
        <f t="shared" si="48"/>
        <v/>
      </c>
      <c r="AJ101" s="125" t="str">
        <f t="shared" si="49"/>
        <v/>
      </c>
      <c r="AK101" s="125" t="str">
        <f t="shared" si="50"/>
        <v/>
      </c>
      <c r="AL101" s="125">
        <f t="shared" ca="1" si="51"/>
        <v>5186.1460448160851</v>
      </c>
      <c r="AM101" s="125" t="str">
        <f t="shared" si="52"/>
        <v/>
      </c>
      <c r="AN101" s="126" t="str">
        <f t="shared" si="53"/>
        <v/>
      </c>
      <c r="AO101" s="342">
        <f t="shared" ref="AO101:AO134" ca="1" si="93">SUM(AG101:AN101)</f>
        <v>5186.1460448160851</v>
      </c>
      <c r="AP101" s="290"/>
      <c r="AQ101" s="124" t="str">
        <f t="shared" si="54"/>
        <v/>
      </c>
      <c r="AR101" s="125" t="str">
        <f t="shared" si="55"/>
        <v/>
      </c>
      <c r="AS101" s="125" t="str">
        <f t="shared" si="56"/>
        <v/>
      </c>
      <c r="AT101" s="125" t="str">
        <f t="shared" si="57"/>
        <v/>
      </c>
      <c r="AU101" s="125" t="str">
        <f t="shared" si="58"/>
        <v/>
      </c>
      <c r="AV101" s="125">
        <f t="shared" ca="1" si="59"/>
        <v>1168277.8329794765</v>
      </c>
      <c r="AW101" s="125" t="str">
        <f t="shared" si="60"/>
        <v/>
      </c>
      <c r="AX101" s="125" t="str">
        <f t="shared" si="61"/>
        <v/>
      </c>
      <c r="AY101" s="131">
        <f t="shared" ca="1" si="62"/>
        <v>1168277.8329794765</v>
      </c>
      <c r="AZ101" s="290"/>
    </row>
    <row r="102" spans="1:52" x14ac:dyDescent="0.3">
      <c r="A102" s="290"/>
      <c r="B102" s="102" t="s">
        <v>1329</v>
      </c>
      <c r="C102" s="444" t="s">
        <v>2562</v>
      </c>
      <c r="D102" s="103" t="s">
        <v>1157</v>
      </c>
      <c r="E102" s="103" t="s">
        <v>1328</v>
      </c>
      <c r="F102" s="103"/>
      <c r="G102" s="103" t="s">
        <v>1159</v>
      </c>
      <c r="H102" s="444" t="s">
        <v>2489</v>
      </c>
      <c r="I102" s="103"/>
      <c r="J102" s="116" t="s">
        <v>1396</v>
      </c>
      <c r="K102" s="104"/>
      <c r="L102" s="431">
        <v>1043.18</v>
      </c>
      <c r="M102" s="138" t="str">
        <f t="shared" si="44"/>
        <v/>
      </c>
      <c r="N102" s="139">
        <f t="shared" si="63"/>
        <v>0</v>
      </c>
      <c r="O102" s="140">
        <f t="shared" si="45"/>
        <v>4036.2416428277329</v>
      </c>
      <c r="P102" s="337">
        <f t="shared" si="67"/>
        <v>4210526.5569650345</v>
      </c>
      <c r="Q102" s="109">
        <v>1</v>
      </c>
      <c r="R102" s="143">
        <f t="shared" si="64"/>
        <v>4210526.5569650345</v>
      </c>
      <c r="S102" s="113">
        <v>0.15</v>
      </c>
      <c r="T102" s="139">
        <f t="shared" si="65"/>
        <v>4842105.5405097893</v>
      </c>
      <c r="U102" s="428"/>
      <c r="V102" s="147">
        <f t="shared" si="66"/>
        <v>4842105.5405097893</v>
      </c>
      <c r="W102" s="290"/>
      <c r="X102" s="115"/>
      <c r="Y102" s="116"/>
      <c r="Z102" s="116"/>
      <c r="AA102" s="116"/>
      <c r="AB102" s="116"/>
      <c r="AC102" s="116" t="s">
        <v>115</v>
      </c>
      <c r="AD102" s="116"/>
      <c r="AE102" s="117"/>
      <c r="AF102" s="296"/>
      <c r="AG102" s="124" t="str">
        <f t="shared" ref="AG102:AG134" si="94">IF(X102="","",AG$8)</f>
        <v/>
      </c>
      <c r="AH102" s="125" t="str">
        <f t="shared" ref="AH102:AH134" si="95">IF(Y102="","",AH$8)</f>
        <v/>
      </c>
      <c r="AI102" s="125" t="str">
        <f t="shared" ref="AI102:AI134" si="96">IF(Z102="","",AI$8)</f>
        <v/>
      </c>
      <c r="AJ102" s="125" t="str">
        <f t="shared" ref="AJ102:AJ134" si="97">IF(AA102="","",AJ$8)</f>
        <v/>
      </c>
      <c r="AK102" s="125" t="str">
        <f t="shared" ref="AK102:AK134" si="98">IF(AB102="","",AK$8)</f>
        <v/>
      </c>
      <c r="AL102" s="125">
        <f t="shared" ref="AL102:AL134" ca="1" si="99">IF(AC102="","",AL$8)</f>
        <v>5186.1460448160851</v>
      </c>
      <c r="AM102" s="125" t="str">
        <f t="shared" ref="AM102:AM134" si="100">IF(AD102="","",AM$8)</f>
        <v/>
      </c>
      <c r="AN102" s="126" t="str">
        <f t="shared" ref="AN102:AN134" si="101">IF(AE102="","",AN$8)</f>
        <v/>
      </c>
      <c r="AO102" s="342">
        <f t="shared" ca="1" si="93"/>
        <v>5186.1460448160851</v>
      </c>
      <c r="AP102" s="290"/>
      <c r="AQ102" s="124" t="str">
        <f t="shared" si="54"/>
        <v/>
      </c>
      <c r="AR102" s="125" t="str">
        <f t="shared" si="55"/>
        <v/>
      </c>
      <c r="AS102" s="125" t="str">
        <f t="shared" si="56"/>
        <v/>
      </c>
      <c r="AT102" s="125" t="str">
        <f t="shared" si="57"/>
        <v/>
      </c>
      <c r="AU102" s="125" t="str">
        <f t="shared" si="58"/>
        <v/>
      </c>
      <c r="AV102" s="125">
        <f t="shared" ca="1" si="59"/>
        <v>4842105.5405097893</v>
      </c>
      <c r="AW102" s="125" t="str">
        <f t="shared" si="60"/>
        <v/>
      </c>
      <c r="AX102" s="125" t="str">
        <f t="shared" si="61"/>
        <v/>
      </c>
      <c r="AY102" s="131">
        <f t="shared" ref="AY102:AY174" ca="1" si="102">SUM(AQ102:AX102)</f>
        <v>4842105.5405097893</v>
      </c>
      <c r="AZ102" s="290"/>
    </row>
    <row r="103" spans="1:52" x14ac:dyDescent="0.3">
      <c r="A103" s="290"/>
      <c r="B103" s="102" t="s">
        <v>1330</v>
      </c>
      <c r="C103" s="444" t="s">
        <v>2563</v>
      </c>
      <c r="D103" s="103" t="s">
        <v>1157</v>
      </c>
      <c r="E103" s="103" t="s">
        <v>1331</v>
      </c>
      <c r="F103" s="103"/>
      <c r="G103" s="103" t="s">
        <v>1159</v>
      </c>
      <c r="H103" s="444" t="s">
        <v>2489</v>
      </c>
      <c r="I103" s="103"/>
      <c r="J103" s="116" t="s">
        <v>1396</v>
      </c>
      <c r="K103" s="104"/>
      <c r="L103" s="431">
        <v>460.78199999999998</v>
      </c>
      <c r="M103" s="138" t="str">
        <f t="shared" si="44"/>
        <v/>
      </c>
      <c r="N103" s="139">
        <f t="shared" si="63"/>
        <v>0</v>
      </c>
      <c r="O103" s="140">
        <f t="shared" si="45"/>
        <v>4036.2416428277329</v>
      </c>
      <c r="P103" s="337">
        <f t="shared" si="67"/>
        <v>1859827.4966654484</v>
      </c>
      <c r="Q103" s="109">
        <v>1</v>
      </c>
      <c r="R103" s="143">
        <f t="shared" si="64"/>
        <v>1859827.4966654484</v>
      </c>
      <c r="S103" s="113">
        <v>0.15</v>
      </c>
      <c r="T103" s="139">
        <f t="shared" si="65"/>
        <v>2138801.6211652653</v>
      </c>
      <c r="U103" s="428"/>
      <c r="V103" s="147">
        <f t="shared" si="66"/>
        <v>2138801.6211652653</v>
      </c>
      <c r="W103" s="290"/>
      <c r="X103" s="115"/>
      <c r="Y103" s="116"/>
      <c r="Z103" s="116"/>
      <c r="AA103" s="116"/>
      <c r="AB103" s="116"/>
      <c r="AC103" s="116" t="s">
        <v>115</v>
      </c>
      <c r="AD103" s="116"/>
      <c r="AE103" s="117"/>
      <c r="AF103" s="296"/>
      <c r="AG103" s="124" t="str">
        <f t="shared" si="94"/>
        <v/>
      </c>
      <c r="AH103" s="125" t="str">
        <f t="shared" si="95"/>
        <v/>
      </c>
      <c r="AI103" s="125" t="str">
        <f t="shared" si="96"/>
        <v/>
      </c>
      <c r="AJ103" s="125" t="str">
        <f t="shared" si="97"/>
        <v/>
      </c>
      <c r="AK103" s="125" t="str">
        <f t="shared" si="98"/>
        <v/>
      </c>
      <c r="AL103" s="125">
        <f t="shared" ca="1" si="99"/>
        <v>5186.1460448160851</v>
      </c>
      <c r="AM103" s="125" t="str">
        <f t="shared" si="100"/>
        <v/>
      </c>
      <c r="AN103" s="126" t="str">
        <f t="shared" si="101"/>
        <v/>
      </c>
      <c r="AO103" s="342">
        <f t="shared" ca="1" si="93"/>
        <v>5186.1460448160851</v>
      </c>
      <c r="AP103" s="290"/>
      <c r="AQ103" s="124" t="str">
        <f t="shared" ref="AQ103:AQ134" si="103">IF(X103="","",IFERROR(X103*$V103,$V103/$AO103*AG103))</f>
        <v/>
      </c>
      <c r="AR103" s="125" t="str">
        <f t="shared" ref="AR103:AR134" si="104">IF(Y103="","",IFERROR(Y103*$V103,$V103/$AO103*AH103))</f>
        <v/>
      </c>
      <c r="AS103" s="125" t="str">
        <f t="shared" ref="AS103:AS134" si="105">IF(Z103="","",IFERROR(Z103*$V103,$V103/$AO103*AI103))</f>
        <v/>
      </c>
      <c r="AT103" s="125" t="str">
        <f t="shared" ref="AT103:AT134" si="106">IF(AA103="","",IFERROR(AA103*$V103,$V103/$AO103*AJ103))</f>
        <v/>
      </c>
      <c r="AU103" s="125" t="str">
        <f t="shared" ref="AU103:AU134" si="107">IF(AB103="","",IFERROR(AB103*$V103,$V103/$AO103*AK103))</f>
        <v/>
      </c>
      <c r="AV103" s="125">
        <f t="shared" ref="AV103:AV134" ca="1" si="108">IF(AC103="","",IFERROR(AC103*$V103,$V103/$AO103*AL103))</f>
        <v>2138801.6211652653</v>
      </c>
      <c r="AW103" s="125" t="str">
        <f t="shared" ref="AW103:AW134" si="109">IF(AD103="","",IFERROR(AD103*$V103,$V103/$AO103*AM103))</f>
        <v/>
      </c>
      <c r="AX103" s="125" t="str">
        <f t="shared" ref="AX103:AX134" si="110">IF(AE103="","",IFERROR(AE103*$V103,$V103/$AO103*AN103))</f>
        <v/>
      </c>
      <c r="AY103" s="131">
        <f t="shared" ca="1" si="102"/>
        <v>2138801.6211652653</v>
      </c>
      <c r="AZ103" s="290"/>
    </row>
    <row r="104" spans="1:52" x14ac:dyDescent="0.3">
      <c r="A104" s="290"/>
      <c r="B104" s="102" t="s">
        <v>1332</v>
      </c>
      <c r="C104" s="444" t="s">
        <v>2563</v>
      </c>
      <c r="D104" s="103" t="s">
        <v>1157</v>
      </c>
      <c r="E104" s="103" t="s">
        <v>1331</v>
      </c>
      <c r="F104" s="103"/>
      <c r="G104" s="103" t="s">
        <v>1159</v>
      </c>
      <c r="H104" s="444" t="s">
        <v>2489</v>
      </c>
      <c r="I104" s="103"/>
      <c r="J104" s="116" t="s">
        <v>1396</v>
      </c>
      <c r="K104" s="104"/>
      <c r="L104" s="431">
        <v>159.47999999999999</v>
      </c>
      <c r="M104" s="138" t="str">
        <f t="shared" si="44"/>
        <v/>
      </c>
      <c r="N104" s="139">
        <f t="shared" si="63"/>
        <v>0</v>
      </c>
      <c r="O104" s="140">
        <f t="shared" si="45"/>
        <v>4036.2416428277329</v>
      </c>
      <c r="P104" s="337">
        <f t="shared" si="67"/>
        <v>643699.81719816686</v>
      </c>
      <c r="Q104" s="109">
        <v>1</v>
      </c>
      <c r="R104" s="143">
        <f t="shared" si="64"/>
        <v>643699.81719816686</v>
      </c>
      <c r="S104" s="113">
        <v>0.15</v>
      </c>
      <c r="T104" s="139">
        <f t="shared" si="65"/>
        <v>740254.78977789183</v>
      </c>
      <c r="U104" s="428"/>
      <c r="V104" s="147">
        <f t="shared" si="66"/>
        <v>740254.78977789183</v>
      </c>
      <c r="W104" s="290"/>
      <c r="X104" s="115"/>
      <c r="Y104" s="116"/>
      <c r="Z104" s="116"/>
      <c r="AA104" s="116"/>
      <c r="AB104" s="116"/>
      <c r="AC104" s="116" t="s">
        <v>115</v>
      </c>
      <c r="AD104" s="116"/>
      <c r="AE104" s="117"/>
      <c r="AF104" s="296"/>
      <c r="AG104" s="124" t="str">
        <f t="shared" si="94"/>
        <v/>
      </c>
      <c r="AH104" s="125" t="str">
        <f t="shared" si="95"/>
        <v/>
      </c>
      <c r="AI104" s="125" t="str">
        <f t="shared" si="96"/>
        <v/>
      </c>
      <c r="AJ104" s="125" t="str">
        <f t="shared" si="97"/>
        <v/>
      </c>
      <c r="AK104" s="125" t="str">
        <f t="shared" si="98"/>
        <v/>
      </c>
      <c r="AL104" s="125">
        <f t="shared" ca="1" si="99"/>
        <v>5186.1460448160851</v>
      </c>
      <c r="AM104" s="125" t="str">
        <f t="shared" si="100"/>
        <v/>
      </c>
      <c r="AN104" s="126" t="str">
        <f t="shared" si="101"/>
        <v/>
      </c>
      <c r="AO104" s="342">
        <f t="shared" ca="1" si="93"/>
        <v>5186.1460448160851</v>
      </c>
      <c r="AP104" s="290"/>
      <c r="AQ104" s="124" t="str">
        <f t="shared" si="103"/>
        <v/>
      </c>
      <c r="AR104" s="125" t="str">
        <f t="shared" si="104"/>
        <v/>
      </c>
      <c r="AS104" s="125" t="str">
        <f t="shared" si="105"/>
        <v/>
      </c>
      <c r="AT104" s="125" t="str">
        <f t="shared" si="106"/>
        <v/>
      </c>
      <c r="AU104" s="125" t="str">
        <f t="shared" si="107"/>
        <v/>
      </c>
      <c r="AV104" s="125">
        <f t="shared" ca="1" si="108"/>
        <v>740254.78977789183</v>
      </c>
      <c r="AW104" s="125" t="str">
        <f t="shared" si="109"/>
        <v/>
      </c>
      <c r="AX104" s="125" t="str">
        <f t="shared" si="110"/>
        <v/>
      </c>
      <c r="AY104" s="131">
        <f t="shared" ca="1" si="102"/>
        <v>740254.78977789183</v>
      </c>
      <c r="AZ104" s="290"/>
    </row>
    <row r="105" spans="1:52" x14ac:dyDescent="0.3">
      <c r="A105" s="290"/>
      <c r="B105" s="102" t="s">
        <v>1333</v>
      </c>
      <c r="C105" s="444" t="s">
        <v>2551</v>
      </c>
      <c r="D105" s="103" t="s">
        <v>1157</v>
      </c>
      <c r="E105" s="103" t="s">
        <v>1282</v>
      </c>
      <c r="F105" s="103"/>
      <c r="G105" s="103" t="s">
        <v>1159</v>
      </c>
      <c r="H105" s="444" t="s">
        <v>2489</v>
      </c>
      <c r="I105" s="103"/>
      <c r="J105" s="116" t="s">
        <v>1396</v>
      </c>
      <c r="K105" s="104"/>
      <c r="L105" s="431">
        <v>145.32499999999999</v>
      </c>
      <c r="M105" s="138" t="str">
        <f t="shared" si="44"/>
        <v/>
      </c>
      <c r="N105" s="139">
        <f t="shared" si="63"/>
        <v>0</v>
      </c>
      <c r="O105" s="140">
        <f t="shared" si="45"/>
        <v>4036.2416428277329</v>
      </c>
      <c r="P105" s="337">
        <f t="shared" si="67"/>
        <v>586566.81674394023</v>
      </c>
      <c r="Q105" s="109">
        <v>1</v>
      </c>
      <c r="R105" s="143">
        <f t="shared" si="64"/>
        <v>586566.81674394023</v>
      </c>
      <c r="S105" s="113">
        <v>0.15</v>
      </c>
      <c r="T105" s="139">
        <f t="shared" si="65"/>
        <v>674551.8392555312</v>
      </c>
      <c r="U105" s="428"/>
      <c r="V105" s="147">
        <f t="shared" si="66"/>
        <v>674551.8392555312</v>
      </c>
      <c r="W105" s="290"/>
      <c r="X105" s="115" t="s">
        <v>115</v>
      </c>
      <c r="Y105" s="116"/>
      <c r="Z105" s="116"/>
      <c r="AA105" s="116"/>
      <c r="AB105" s="116"/>
      <c r="AC105" s="116"/>
      <c r="AD105" s="116"/>
      <c r="AE105" s="117"/>
      <c r="AF105" s="296"/>
      <c r="AG105" s="124">
        <f t="shared" ca="1" si="94"/>
        <v>17109.49153264302</v>
      </c>
      <c r="AH105" s="125" t="str">
        <f t="shared" si="95"/>
        <v/>
      </c>
      <c r="AI105" s="125" t="str">
        <f t="shared" si="96"/>
        <v/>
      </c>
      <c r="AJ105" s="125" t="str">
        <f t="shared" si="97"/>
        <v/>
      </c>
      <c r="AK105" s="125" t="str">
        <f t="shared" si="98"/>
        <v/>
      </c>
      <c r="AL105" s="125" t="str">
        <f t="shared" si="99"/>
        <v/>
      </c>
      <c r="AM105" s="125" t="str">
        <f t="shared" si="100"/>
        <v/>
      </c>
      <c r="AN105" s="126" t="str">
        <f t="shared" si="101"/>
        <v/>
      </c>
      <c r="AO105" s="342">
        <f t="shared" ca="1" si="93"/>
        <v>17109.49153264302</v>
      </c>
      <c r="AP105" s="290"/>
      <c r="AQ105" s="124">
        <f t="shared" ca="1" si="103"/>
        <v>674551.8392555312</v>
      </c>
      <c r="AR105" s="125" t="str">
        <f t="shared" si="104"/>
        <v/>
      </c>
      <c r="AS105" s="125" t="str">
        <f t="shared" si="105"/>
        <v/>
      </c>
      <c r="AT105" s="125" t="str">
        <f t="shared" si="106"/>
        <v/>
      </c>
      <c r="AU105" s="125" t="str">
        <f t="shared" si="107"/>
        <v/>
      </c>
      <c r="AV105" s="125" t="str">
        <f t="shared" si="108"/>
        <v/>
      </c>
      <c r="AW105" s="125" t="str">
        <f t="shared" si="109"/>
        <v/>
      </c>
      <c r="AX105" s="125" t="str">
        <f t="shared" si="110"/>
        <v/>
      </c>
      <c r="AY105" s="131">
        <f t="shared" ca="1" si="102"/>
        <v>674551.8392555312</v>
      </c>
      <c r="AZ105" s="290"/>
    </row>
    <row r="106" spans="1:52" x14ac:dyDescent="0.3">
      <c r="A106" s="290"/>
      <c r="B106" s="102" t="s">
        <v>1334</v>
      </c>
      <c r="C106" s="444" t="s">
        <v>2564</v>
      </c>
      <c r="D106" s="103" t="s">
        <v>1157</v>
      </c>
      <c r="E106" s="103" t="s">
        <v>2488</v>
      </c>
      <c r="F106" s="103"/>
      <c r="G106" s="103" t="s">
        <v>1159</v>
      </c>
      <c r="H106" s="444" t="s">
        <v>2489</v>
      </c>
      <c r="I106" s="103"/>
      <c r="J106" s="116" t="s">
        <v>1396</v>
      </c>
      <c r="K106" s="104"/>
      <c r="L106" s="431">
        <v>464.50700000000001</v>
      </c>
      <c r="M106" s="138" t="str">
        <f t="shared" si="44"/>
        <v/>
      </c>
      <c r="N106" s="139">
        <f t="shared" si="63"/>
        <v>0</v>
      </c>
      <c r="O106" s="140">
        <f t="shared" si="45"/>
        <v>4036.2416428277329</v>
      </c>
      <c r="P106" s="337">
        <f t="shared" si="67"/>
        <v>1874862.4967849818</v>
      </c>
      <c r="Q106" s="109">
        <v>1</v>
      </c>
      <c r="R106" s="143">
        <f t="shared" si="64"/>
        <v>1874862.4967849818</v>
      </c>
      <c r="S106" s="113">
        <v>0.15</v>
      </c>
      <c r="T106" s="139">
        <f t="shared" si="65"/>
        <v>2156091.871302729</v>
      </c>
      <c r="U106" s="428"/>
      <c r="V106" s="147">
        <f t="shared" si="66"/>
        <v>2156091.871302729</v>
      </c>
      <c r="W106" s="290"/>
      <c r="X106" s="115"/>
      <c r="Y106" s="116"/>
      <c r="Z106" s="116"/>
      <c r="AA106" s="116" t="s">
        <v>115</v>
      </c>
      <c r="AB106" s="116"/>
      <c r="AC106" s="116"/>
      <c r="AD106" s="116"/>
      <c r="AE106" s="117"/>
      <c r="AF106" s="296"/>
      <c r="AG106" s="124" t="str">
        <f t="shared" si="94"/>
        <v/>
      </c>
      <c r="AH106" s="125" t="str">
        <f t="shared" si="95"/>
        <v/>
      </c>
      <c r="AI106" s="125" t="str">
        <f t="shared" si="96"/>
        <v/>
      </c>
      <c r="AJ106" s="125">
        <f t="shared" ca="1" si="97"/>
        <v>17711.256420234018</v>
      </c>
      <c r="AK106" s="125" t="str">
        <f t="shared" si="98"/>
        <v/>
      </c>
      <c r="AL106" s="125" t="str">
        <f t="shared" si="99"/>
        <v/>
      </c>
      <c r="AM106" s="125" t="str">
        <f t="shared" si="100"/>
        <v/>
      </c>
      <c r="AN106" s="126" t="str">
        <f t="shared" si="101"/>
        <v/>
      </c>
      <c r="AO106" s="342">
        <f t="shared" ca="1" si="93"/>
        <v>17711.256420234018</v>
      </c>
      <c r="AP106" s="290"/>
      <c r="AQ106" s="124" t="str">
        <f t="shared" si="103"/>
        <v/>
      </c>
      <c r="AR106" s="125" t="str">
        <f t="shared" si="104"/>
        <v/>
      </c>
      <c r="AS106" s="125" t="str">
        <f t="shared" si="105"/>
        <v/>
      </c>
      <c r="AT106" s="125">
        <f t="shared" ca="1" si="106"/>
        <v>2156091.871302729</v>
      </c>
      <c r="AU106" s="125" t="str">
        <f t="shared" si="107"/>
        <v/>
      </c>
      <c r="AV106" s="125" t="str">
        <f t="shared" si="108"/>
        <v/>
      </c>
      <c r="AW106" s="125" t="str">
        <f t="shared" si="109"/>
        <v/>
      </c>
      <c r="AX106" s="125" t="str">
        <f t="shared" si="110"/>
        <v/>
      </c>
      <c r="AY106" s="131">
        <f t="shared" ca="1" si="102"/>
        <v>2156091.871302729</v>
      </c>
      <c r="AZ106" s="290"/>
    </row>
    <row r="107" spans="1:52" x14ac:dyDescent="0.3">
      <c r="A107" s="290"/>
      <c r="B107" s="102" t="s">
        <v>1335</v>
      </c>
      <c r="C107" s="444" t="s">
        <v>2565</v>
      </c>
      <c r="D107" s="103" t="s">
        <v>1157</v>
      </c>
      <c r="E107" s="103" t="s">
        <v>1336</v>
      </c>
      <c r="F107" s="103"/>
      <c r="G107" s="103" t="s">
        <v>1159</v>
      </c>
      <c r="H107" s="444" t="s">
        <v>2489</v>
      </c>
      <c r="I107" s="103"/>
      <c r="J107" s="116" t="s">
        <v>1396</v>
      </c>
      <c r="K107" s="104"/>
      <c r="L107" s="431">
        <v>423.5</v>
      </c>
      <c r="M107" s="138" t="str">
        <f t="shared" si="44"/>
        <v/>
      </c>
      <c r="N107" s="139">
        <f t="shared" si="63"/>
        <v>0</v>
      </c>
      <c r="O107" s="140">
        <f t="shared" si="45"/>
        <v>4036.2416428277329</v>
      </c>
      <c r="P107" s="337">
        <f t="shared" si="67"/>
        <v>1709348.3357375448</v>
      </c>
      <c r="Q107" s="109">
        <v>1</v>
      </c>
      <c r="R107" s="143">
        <f t="shared" si="64"/>
        <v>1709348.3357375448</v>
      </c>
      <c r="S107" s="113">
        <v>0.15</v>
      </c>
      <c r="T107" s="139">
        <f t="shared" si="65"/>
        <v>1965750.5860981764</v>
      </c>
      <c r="U107" s="428"/>
      <c r="V107" s="147">
        <f t="shared" si="66"/>
        <v>1965750.5860981764</v>
      </c>
      <c r="W107" s="290"/>
      <c r="X107" s="115"/>
      <c r="Y107" s="116" t="s">
        <v>115</v>
      </c>
      <c r="Z107" s="116"/>
      <c r="AA107" s="116"/>
      <c r="AB107" s="116"/>
      <c r="AC107" s="116"/>
      <c r="AD107" s="116"/>
      <c r="AE107" s="117"/>
      <c r="AF107" s="296"/>
      <c r="AG107" s="124" t="str">
        <f t="shared" si="94"/>
        <v/>
      </c>
      <c r="AH107" s="125">
        <f t="shared" ca="1" si="95"/>
        <v>61712.437986303514</v>
      </c>
      <c r="AI107" s="125" t="str">
        <f t="shared" si="96"/>
        <v/>
      </c>
      <c r="AJ107" s="125" t="str">
        <f t="shared" si="97"/>
        <v/>
      </c>
      <c r="AK107" s="125" t="str">
        <f t="shared" si="98"/>
        <v/>
      </c>
      <c r="AL107" s="125" t="str">
        <f t="shared" si="99"/>
        <v/>
      </c>
      <c r="AM107" s="125" t="str">
        <f t="shared" si="100"/>
        <v/>
      </c>
      <c r="AN107" s="126" t="str">
        <f t="shared" si="101"/>
        <v/>
      </c>
      <c r="AO107" s="342">
        <f t="shared" ca="1" si="93"/>
        <v>61712.437986303514</v>
      </c>
      <c r="AP107" s="290"/>
      <c r="AQ107" s="124" t="str">
        <f t="shared" si="103"/>
        <v/>
      </c>
      <c r="AR107" s="125">
        <f t="shared" ca="1" si="104"/>
        <v>1965750.5860981764</v>
      </c>
      <c r="AS107" s="125" t="str">
        <f t="shared" si="105"/>
        <v/>
      </c>
      <c r="AT107" s="125" t="str">
        <f t="shared" si="106"/>
        <v/>
      </c>
      <c r="AU107" s="125" t="str">
        <f t="shared" si="107"/>
        <v/>
      </c>
      <c r="AV107" s="125" t="str">
        <f t="shared" si="108"/>
        <v/>
      </c>
      <c r="AW107" s="125" t="str">
        <f t="shared" si="109"/>
        <v/>
      </c>
      <c r="AX107" s="125" t="str">
        <f t="shared" si="110"/>
        <v/>
      </c>
      <c r="AY107" s="131">
        <f t="shared" ca="1" si="102"/>
        <v>1965750.5860981764</v>
      </c>
      <c r="AZ107" s="290"/>
    </row>
    <row r="108" spans="1:52" x14ac:dyDescent="0.3">
      <c r="A108" s="290"/>
      <c r="B108" s="102" t="s">
        <v>1337</v>
      </c>
      <c r="C108" s="444" t="s">
        <v>2566</v>
      </c>
      <c r="D108" s="103" t="s">
        <v>1157</v>
      </c>
      <c r="E108" s="103" t="s">
        <v>1338</v>
      </c>
      <c r="F108" s="103"/>
      <c r="G108" s="103" t="s">
        <v>1159</v>
      </c>
      <c r="H108" s="444" t="s">
        <v>2489</v>
      </c>
      <c r="I108" s="103"/>
      <c r="J108" s="116" t="s">
        <v>1396</v>
      </c>
      <c r="K108" s="104"/>
      <c r="L108" s="431">
        <v>506.96699999999998</v>
      </c>
      <c r="M108" s="138" t="str">
        <f t="shared" si="44"/>
        <v/>
      </c>
      <c r="N108" s="139">
        <f t="shared" si="63"/>
        <v>0</v>
      </c>
      <c r="O108" s="140">
        <f t="shared" si="45"/>
        <v>4036.2416428277329</v>
      </c>
      <c r="P108" s="337">
        <f t="shared" si="67"/>
        <v>2046241.3169394473</v>
      </c>
      <c r="Q108" s="109">
        <v>1</v>
      </c>
      <c r="R108" s="143">
        <f t="shared" si="64"/>
        <v>2046241.3169394473</v>
      </c>
      <c r="S108" s="113">
        <v>0.15</v>
      </c>
      <c r="T108" s="139">
        <f t="shared" si="65"/>
        <v>2353177.514480364</v>
      </c>
      <c r="U108" s="428"/>
      <c r="V108" s="147">
        <f t="shared" si="66"/>
        <v>2353177.514480364</v>
      </c>
      <c r="W108" s="290"/>
      <c r="X108" s="115"/>
      <c r="Y108" s="116" t="s">
        <v>115</v>
      </c>
      <c r="Z108" s="116"/>
      <c r="AA108" s="116"/>
      <c r="AB108" s="116"/>
      <c r="AC108" s="116"/>
      <c r="AD108" s="116"/>
      <c r="AE108" s="117"/>
      <c r="AF108" s="296"/>
      <c r="AG108" s="124" t="str">
        <f t="shared" si="94"/>
        <v/>
      </c>
      <c r="AH108" s="125">
        <f t="shared" ca="1" si="95"/>
        <v>61712.437986303514</v>
      </c>
      <c r="AI108" s="125" t="str">
        <f t="shared" si="96"/>
        <v/>
      </c>
      <c r="AJ108" s="125" t="str">
        <f t="shared" si="97"/>
        <v/>
      </c>
      <c r="AK108" s="125" t="str">
        <f t="shared" si="98"/>
        <v/>
      </c>
      <c r="AL108" s="125" t="str">
        <f t="shared" si="99"/>
        <v/>
      </c>
      <c r="AM108" s="125" t="str">
        <f t="shared" si="100"/>
        <v/>
      </c>
      <c r="AN108" s="126" t="str">
        <f t="shared" si="101"/>
        <v/>
      </c>
      <c r="AO108" s="342">
        <f t="shared" ca="1" si="93"/>
        <v>61712.437986303514</v>
      </c>
      <c r="AP108" s="290"/>
      <c r="AQ108" s="124" t="str">
        <f t="shared" si="103"/>
        <v/>
      </c>
      <c r="AR108" s="125">
        <f t="shared" ca="1" si="104"/>
        <v>2353177.514480364</v>
      </c>
      <c r="AS108" s="125" t="str">
        <f t="shared" si="105"/>
        <v/>
      </c>
      <c r="AT108" s="125" t="str">
        <f t="shared" si="106"/>
        <v/>
      </c>
      <c r="AU108" s="125" t="str">
        <f t="shared" si="107"/>
        <v/>
      </c>
      <c r="AV108" s="125" t="str">
        <f t="shared" si="108"/>
        <v/>
      </c>
      <c r="AW108" s="125" t="str">
        <f t="shared" si="109"/>
        <v/>
      </c>
      <c r="AX108" s="125" t="str">
        <f t="shared" si="110"/>
        <v/>
      </c>
      <c r="AY108" s="131">
        <f t="shared" ca="1" si="102"/>
        <v>2353177.514480364</v>
      </c>
      <c r="AZ108" s="290"/>
    </row>
    <row r="109" spans="1:52" x14ac:dyDescent="0.3">
      <c r="A109" s="290"/>
      <c r="B109" s="102" t="s">
        <v>1339</v>
      </c>
      <c r="C109" s="444" t="s">
        <v>2567</v>
      </c>
      <c r="D109" s="103" t="s">
        <v>1157</v>
      </c>
      <c r="E109" s="103" t="s">
        <v>1340</v>
      </c>
      <c r="F109" s="103"/>
      <c r="G109" s="103" t="s">
        <v>1159</v>
      </c>
      <c r="H109" s="444" t="s">
        <v>2489</v>
      </c>
      <c r="I109" s="103"/>
      <c r="J109" s="116" t="s">
        <v>1396</v>
      </c>
      <c r="K109" s="104"/>
      <c r="L109" s="431">
        <v>1446.16</v>
      </c>
      <c r="M109" s="138" t="str">
        <f t="shared" si="44"/>
        <v/>
      </c>
      <c r="N109" s="139">
        <f t="shared" si="63"/>
        <v>0</v>
      </c>
      <c r="O109" s="140">
        <f t="shared" si="45"/>
        <v>4036.2416428277329</v>
      </c>
      <c r="P109" s="337">
        <f t="shared" si="67"/>
        <v>5837051.2141917543</v>
      </c>
      <c r="Q109" s="109">
        <v>1</v>
      </c>
      <c r="R109" s="143">
        <f t="shared" si="64"/>
        <v>5837051.2141917543</v>
      </c>
      <c r="S109" s="113">
        <v>0.15</v>
      </c>
      <c r="T109" s="139">
        <f t="shared" si="65"/>
        <v>6712608.8963205172</v>
      </c>
      <c r="U109" s="428"/>
      <c r="V109" s="147">
        <f t="shared" si="66"/>
        <v>6712608.8963205172</v>
      </c>
      <c r="W109" s="290"/>
      <c r="X109" s="115"/>
      <c r="Y109" s="116" t="s">
        <v>115</v>
      </c>
      <c r="Z109" s="116"/>
      <c r="AA109" s="116"/>
      <c r="AB109" s="116"/>
      <c r="AC109" s="116"/>
      <c r="AD109" s="116"/>
      <c r="AE109" s="117"/>
      <c r="AF109" s="296"/>
      <c r="AG109" s="124" t="str">
        <f t="shared" si="94"/>
        <v/>
      </c>
      <c r="AH109" s="125">
        <f t="shared" ca="1" si="95"/>
        <v>61712.437986303514</v>
      </c>
      <c r="AI109" s="125" t="str">
        <f t="shared" si="96"/>
        <v/>
      </c>
      <c r="AJ109" s="125" t="str">
        <f t="shared" si="97"/>
        <v/>
      </c>
      <c r="AK109" s="125" t="str">
        <f t="shared" si="98"/>
        <v/>
      </c>
      <c r="AL109" s="125" t="str">
        <f t="shared" si="99"/>
        <v/>
      </c>
      <c r="AM109" s="125" t="str">
        <f t="shared" si="100"/>
        <v/>
      </c>
      <c r="AN109" s="126" t="str">
        <f t="shared" si="101"/>
        <v/>
      </c>
      <c r="AO109" s="342">
        <f t="shared" ca="1" si="93"/>
        <v>61712.437986303514</v>
      </c>
      <c r="AP109" s="290"/>
      <c r="AQ109" s="124" t="str">
        <f t="shared" si="103"/>
        <v/>
      </c>
      <c r="AR109" s="125">
        <f t="shared" ca="1" si="104"/>
        <v>6712608.8963205172</v>
      </c>
      <c r="AS109" s="125" t="str">
        <f t="shared" si="105"/>
        <v/>
      </c>
      <c r="AT109" s="125" t="str">
        <f t="shared" si="106"/>
        <v/>
      </c>
      <c r="AU109" s="125" t="str">
        <f t="shared" si="107"/>
        <v/>
      </c>
      <c r="AV109" s="125" t="str">
        <f t="shared" si="108"/>
        <v/>
      </c>
      <c r="AW109" s="125" t="str">
        <f t="shared" si="109"/>
        <v/>
      </c>
      <c r="AX109" s="125" t="str">
        <f t="shared" si="110"/>
        <v/>
      </c>
      <c r="AY109" s="131">
        <f t="shared" ca="1" si="102"/>
        <v>6712608.8963205172</v>
      </c>
      <c r="AZ109" s="290"/>
    </row>
    <row r="110" spans="1:52" x14ac:dyDescent="0.3">
      <c r="A110" s="290"/>
      <c r="B110" s="102" t="s">
        <v>1341</v>
      </c>
      <c r="C110" s="444" t="s">
        <v>2568</v>
      </c>
      <c r="D110" s="103" t="s">
        <v>1157</v>
      </c>
      <c r="E110" s="103" t="s">
        <v>1342</v>
      </c>
      <c r="F110" s="103"/>
      <c r="G110" s="103" t="s">
        <v>1209</v>
      </c>
      <c r="H110" s="444" t="s">
        <v>2492</v>
      </c>
      <c r="I110" s="103"/>
      <c r="J110" s="116" t="s">
        <v>1398</v>
      </c>
      <c r="K110" s="104"/>
      <c r="L110" s="431">
        <v>10819.2</v>
      </c>
      <c r="M110" s="138" t="str">
        <f t="shared" si="44"/>
        <v/>
      </c>
      <c r="N110" s="139">
        <f t="shared" si="63"/>
        <v>0</v>
      </c>
      <c r="O110" s="140">
        <f t="shared" si="45"/>
        <v>1057.9130850572444</v>
      </c>
      <c r="P110" s="337">
        <f t="shared" si="67"/>
        <v>11445773.24985134</v>
      </c>
      <c r="Q110" s="109">
        <v>1</v>
      </c>
      <c r="R110" s="143">
        <f t="shared" si="64"/>
        <v>11445773.24985134</v>
      </c>
      <c r="S110" s="113">
        <v>0.15</v>
      </c>
      <c r="T110" s="139">
        <f t="shared" si="65"/>
        <v>13162639.23732904</v>
      </c>
      <c r="U110" s="428">
        <v>0.74999999999999978</v>
      </c>
      <c r="V110" s="147">
        <f t="shared" si="66"/>
        <v>3290659.8093322627</v>
      </c>
      <c r="W110" s="290"/>
      <c r="X110" s="115"/>
      <c r="Y110" s="116"/>
      <c r="Z110" s="116"/>
      <c r="AA110" s="116"/>
      <c r="AB110" s="116"/>
      <c r="AC110" s="116"/>
      <c r="AD110" s="116"/>
      <c r="AE110" s="117" t="s">
        <v>115</v>
      </c>
      <c r="AF110" s="296"/>
      <c r="AG110" s="124" t="str">
        <f t="shared" si="94"/>
        <v/>
      </c>
      <c r="AH110" s="125" t="str">
        <f t="shared" si="95"/>
        <v/>
      </c>
      <c r="AI110" s="125" t="str">
        <f t="shared" si="96"/>
        <v/>
      </c>
      <c r="AJ110" s="125" t="str">
        <f t="shared" si="97"/>
        <v/>
      </c>
      <c r="AK110" s="125" t="str">
        <f t="shared" si="98"/>
        <v/>
      </c>
      <c r="AL110" s="125" t="str">
        <f t="shared" si="99"/>
        <v/>
      </c>
      <c r="AM110" s="125" t="str">
        <f t="shared" si="100"/>
        <v/>
      </c>
      <c r="AN110" s="126">
        <f t="shared" ca="1" si="101"/>
        <v>89063.231170296756</v>
      </c>
      <c r="AO110" s="342">
        <f t="shared" ca="1" si="93"/>
        <v>89063.231170296756</v>
      </c>
      <c r="AP110" s="290"/>
      <c r="AQ110" s="124" t="str">
        <f t="shared" si="103"/>
        <v/>
      </c>
      <c r="AR110" s="125" t="str">
        <f t="shared" si="104"/>
        <v/>
      </c>
      <c r="AS110" s="125" t="str">
        <f t="shared" si="105"/>
        <v/>
      </c>
      <c r="AT110" s="125" t="str">
        <f t="shared" si="106"/>
        <v/>
      </c>
      <c r="AU110" s="125" t="str">
        <f t="shared" si="107"/>
        <v/>
      </c>
      <c r="AV110" s="125" t="str">
        <f t="shared" si="108"/>
        <v/>
      </c>
      <c r="AW110" s="125" t="str">
        <f t="shared" si="109"/>
        <v/>
      </c>
      <c r="AX110" s="125">
        <f t="shared" ca="1" si="110"/>
        <v>3290659.8093322627</v>
      </c>
      <c r="AY110" s="131">
        <f t="shared" ca="1" si="102"/>
        <v>3290659.8093322627</v>
      </c>
      <c r="AZ110" s="290"/>
    </row>
    <row r="111" spans="1:52" x14ac:dyDescent="0.3">
      <c r="A111" s="290"/>
      <c r="B111" s="102" t="s">
        <v>1343</v>
      </c>
      <c r="C111" s="444" t="s">
        <v>2569</v>
      </c>
      <c r="D111" s="103" t="s">
        <v>1157</v>
      </c>
      <c r="E111" s="103" t="s">
        <v>1344</v>
      </c>
      <c r="F111" s="103"/>
      <c r="G111" s="103" t="s">
        <v>1159</v>
      </c>
      <c r="H111" s="444" t="s">
        <v>2489</v>
      </c>
      <c r="I111" s="103"/>
      <c r="J111" s="116" t="s">
        <v>1396</v>
      </c>
      <c r="K111" s="104"/>
      <c r="L111" s="431">
        <v>456.16699999999997</v>
      </c>
      <c r="M111" s="138" t="str">
        <f t="shared" si="44"/>
        <v/>
      </c>
      <c r="N111" s="139">
        <f t="shared" si="63"/>
        <v>0</v>
      </c>
      <c r="O111" s="140">
        <f t="shared" si="45"/>
        <v>4036.2416428277329</v>
      </c>
      <c r="P111" s="337">
        <f t="shared" si="67"/>
        <v>1841200.2414837983</v>
      </c>
      <c r="Q111" s="109">
        <v>1</v>
      </c>
      <c r="R111" s="143">
        <f t="shared" si="64"/>
        <v>1841200.2414837983</v>
      </c>
      <c r="S111" s="113">
        <v>0.15</v>
      </c>
      <c r="T111" s="139">
        <f t="shared" si="65"/>
        <v>2117380.2777063679</v>
      </c>
      <c r="U111" s="428"/>
      <c r="V111" s="147">
        <f t="shared" si="66"/>
        <v>2117380.2777063679</v>
      </c>
      <c r="W111" s="290"/>
      <c r="X111" s="115"/>
      <c r="Y111" s="116"/>
      <c r="Z111" s="116"/>
      <c r="AA111" s="116"/>
      <c r="AB111" s="116"/>
      <c r="AC111" s="116" t="s">
        <v>115</v>
      </c>
      <c r="AD111" s="116"/>
      <c r="AE111" s="117"/>
      <c r="AF111" s="296"/>
      <c r="AG111" s="124" t="str">
        <f t="shared" si="94"/>
        <v/>
      </c>
      <c r="AH111" s="125" t="str">
        <f t="shared" si="95"/>
        <v/>
      </c>
      <c r="AI111" s="125" t="str">
        <f t="shared" si="96"/>
        <v/>
      </c>
      <c r="AJ111" s="125" t="str">
        <f t="shared" si="97"/>
        <v/>
      </c>
      <c r="AK111" s="125" t="str">
        <f t="shared" si="98"/>
        <v/>
      </c>
      <c r="AL111" s="125">
        <f t="shared" ca="1" si="99"/>
        <v>5186.1460448160851</v>
      </c>
      <c r="AM111" s="125" t="str">
        <f t="shared" si="100"/>
        <v/>
      </c>
      <c r="AN111" s="126" t="str">
        <f t="shared" si="101"/>
        <v/>
      </c>
      <c r="AO111" s="342">
        <f t="shared" ca="1" si="93"/>
        <v>5186.1460448160851</v>
      </c>
      <c r="AP111" s="290"/>
      <c r="AQ111" s="124" t="str">
        <f t="shared" si="103"/>
        <v/>
      </c>
      <c r="AR111" s="125" t="str">
        <f t="shared" si="104"/>
        <v/>
      </c>
      <c r="AS111" s="125" t="str">
        <f t="shared" si="105"/>
        <v/>
      </c>
      <c r="AT111" s="125" t="str">
        <f t="shared" si="106"/>
        <v/>
      </c>
      <c r="AU111" s="125" t="str">
        <f t="shared" si="107"/>
        <v/>
      </c>
      <c r="AV111" s="125">
        <f t="shared" ca="1" si="108"/>
        <v>2117380.2777063679</v>
      </c>
      <c r="AW111" s="125" t="str">
        <f t="shared" si="109"/>
        <v/>
      </c>
      <c r="AX111" s="125" t="str">
        <f t="shared" si="110"/>
        <v/>
      </c>
      <c r="AY111" s="131">
        <f t="shared" ca="1" si="102"/>
        <v>2117380.2777063679</v>
      </c>
      <c r="AZ111" s="290"/>
    </row>
    <row r="112" spans="1:52" x14ac:dyDescent="0.3">
      <c r="A112" s="290"/>
      <c r="B112" s="102" t="s">
        <v>1345</v>
      </c>
      <c r="C112" s="444" t="s">
        <v>2570</v>
      </c>
      <c r="D112" s="103" t="s">
        <v>1157</v>
      </c>
      <c r="E112" s="103" t="s">
        <v>1346</v>
      </c>
      <c r="F112" s="103"/>
      <c r="G112" s="103" t="s">
        <v>1176</v>
      </c>
      <c r="H112" s="444" t="s">
        <v>2490</v>
      </c>
      <c r="I112" s="103"/>
      <c r="J112" s="116" t="s">
        <v>1395</v>
      </c>
      <c r="K112" s="104"/>
      <c r="L112" s="431">
        <v>2624.72</v>
      </c>
      <c r="M112" s="138" t="str">
        <f t="shared" si="44"/>
        <v/>
      </c>
      <c r="N112" s="139">
        <f t="shared" si="63"/>
        <v>0</v>
      </c>
      <c r="O112" s="140">
        <f t="shared" si="45"/>
        <v>5180.404966525155</v>
      </c>
      <c r="P112" s="337">
        <f t="shared" si="67"/>
        <v>13597112.523737904</v>
      </c>
      <c r="Q112" s="109">
        <v>1</v>
      </c>
      <c r="R112" s="143">
        <f t="shared" si="64"/>
        <v>13597112.523737904</v>
      </c>
      <c r="S112" s="113">
        <v>0.15</v>
      </c>
      <c r="T112" s="139">
        <f t="shared" si="65"/>
        <v>15636679.402298588</v>
      </c>
      <c r="U112" s="428"/>
      <c r="V112" s="147">
        <f t="shared" si="66"/>
        <v>15636679.402298588</v>
      </c>
      <c r="W112" s="290"/>
      <c r="X112" s="115"/>
      <c r="Y112" s="116"/>
      <c r="Z112" s="116"/>
      <c r="AA112" s="116"/>
      <c r="AB112" s="116" t="s">
        <v>115</v>
      </c>
      <c r="AC112" s="116"/>
      <c r="AD112" s="116"/>
      <c r="AE112" s="117"/>
      <c r="AF112" s="296"/>
      <c r="AG112" s="124" t="str">
        <f t="shared" si="94"/>
        <v/>
      </c>
      <c r="AH112" s="125" t="str">
        <f t="shared" si="95"/>
        <v/>
      </c>
      <c r="AI112" s="125" t="str">
        <f t="shared" si="96"/>
        <v/>
      </c>
      <c r="AJ112" s="125" t="str">
        <f t="shared" si="97"/>
        <v/>
      </c>
      <c r="AK112" s="125">
        <f t="shared" ca="1" si="98"/>
        <v>6607.2386186326503</v>
      </c>
      <c r="AL112" s="125" t="str">
        <f t="shared" si="99"/>
        <v/>
      </c>
      <c r="AM112" s="125" t="str">
        <f t="shared" si="100"/>
        <v/>
      </c>
      <c r="AN112" s="126" t="str">
        <f t="shared" si="101"/>
        <v/>
      </c>
      <c r="AO112" s="342">
        <f t="shared" ca="1" si="93"/>
        <v>6607.2386186326503</v>
      </c>
      <c r="AP112" s="290"/>
      <c r="AQ112" s="124" t="str">
        <f t="shared" si="103"/>
        <v/>
      </c>
      <c r="AR112" s="125" t="str">
        <f t="shared" si="104"/>
        <v/>
      </c>
      <c r="AS112" s="125" t="str">
        <f t="shared" si="105"/>
        <v/>
      </c>
      <c r="AT112" s="125" t="str">
        <f t="shared" si="106"/>
        <v/>
      </c>
      <c r="AU112" s="125">
        <f t="shared" ca="1" si="107"/>
        <v>15636679.402298588</v>
      </c>
      <c r="AV112" s="125" t="str">
        <f t="shared" si="108"/>
        <v/>
      </c>
      <c r="AW112" s="125" t="str">
        <f t="shared" si="109"/>
        <v/>
      </c>
      <c r="AX112" s="125" t="str">
        <f t="shared" si="110"/>
        <v/>
      </c>
      <c r="AY112" s="131">
        <f t="shared" ca="1" si="102"/>
        <v>15636679.402298588</v>
      </c>
      <c r="AZ112" s="290"/>
    </row>
    <row r="113" spans="1:52" x14ac:dyDescent="0.3">
      <c r="A113" s="290"/>
      <c r="B113" s="102" t="s">
        <v>1347</v>
      </c>
      <c r="C113" s="444" t="s">
        <v>2556</v>
      </c>
      <c r="D113" s="103" t="s">
        <v>1157</v>
      </c>
      <c r="E113" s="103" t="s">
        <v>1297</v>
      </c>
      <c r="F113" s="103"/>
      <c r="G113" s="103" t="s">
        <v>1159</v>
      </c>
      <c r="H113" s="444" t="s">
        <v>2489</v>
      </c>
      <c r="I113" s="103"/>
      <c r="J113" s="116" t="s">
        <v>1396</v>
      </c>
      <c r="K113" s="104"/>
      <c r="L113" s="431">
        <v>226.73400000000001</v>
      </c>
      <c r="M113" s="138" t="str">
        <f t="shared" si="44"/>
        <v/>
      </c>
      <c r="N113" s="139">
        <f t="shared" si="63"/>
        <v>0</v>
      </c>
      <c r="O113" s="140">
        <f t="shared" si="45"/>
        <v>4036.2416428277329</v>
      </c>
      <c r="P113" s="337">
        <f t="shared" si="67"/>
        <v>915153.21264490322</v>
      </c>
      <c r="Q113" s="109">
        <v>1</v>
      </c>
      <c r="R113" s="143">
        <f t="shared" si="64"/>
        <v>915153.21264490322</v>
      </c>
      <c r="S113" s="113">
        <v>0.15</v>
      </c>
      <c r="T113" s="139">
        <f t="shared" si="65"/>
        <v>1052426.1945416387</v>
      </c>
      <c r="U113" s="428"/>
      <c r="V113" s="147">
        <f t="shared" si="66"/>
        <v>1052426.1945416387</v>
      </c>
      <c r="W113" s="290"/>
      <c r="X113" s="115"/>
      <c r="Y113" s="116" t="s">
        <v>115</v>
      </c>
      <c r="Z113" s="116"/>
      <c r="AA113" s="116"/>
      <c r="AB113" s="116"/>
      <c r="AC113" s="116"/>
      <c r="AD113" s="116"/>
      <c r="AE113" s="117"/>
      <c r="AF113" s="296"/>
      <c r="AG113" s="124" t="str">
        <f t="shared" si="94"/>
        <v/>
      </c>
      <c r="AH113" s="125">
        <f t="shared" ca="1" si="95"/>
        <v>61712.437986303514</v>
      </c>
      <c r="AI113" s="125" t="str">
        <f t="shared" si="96"/>
        <v/>
      </c>
      <c r="AJ113" s="125" t="str">
        <f t="shared" si="97"/>
        <v/>
      </c>
      <c r="AK113" s="125" t="str">
        <f t="shared" si="98"/>
        <v/>
      </c>
      <c r="AL113" s="125" t="str">
        <f t="shared" si="99"/>
        <v/>
      </c>
      <c r="AM113" s="125" t="str">
        <f t="shared" si="100"/>
        <v/>
      </c>
      <c r="AN113" s="126" t="str">
        <f t="shared" si="101"/>
        <v/>
      </c>
      <c r="AO113" s="342">
        <f t="shared" ca="1" si="93"/>
        <v>61712.437986303514</v>
      </c>
      <c r="AP113" s="290"/>
      <c r="AQ113" s="124" t="str">
        <f t="shared" si="103"/>
        <v/>
      </c>
      <c r="AR113" s="125">
        <f t="shared" ca="1" si="104"/>
        <v>1052426.1945416387</v>
      </c>
      <c r="AS113" s="125" t="str">
        <f t="shared" si="105"/>
        <v/>
      </c>
      <c r="AT113" s="125" t="str">
        <f t="shared" si="106"/>
        <v/>
      </c>
      <c r="AU113" s="125" t="str">
        <f t="shared" si="107"/>
        <v/>
      </c>
      <c r="AV113" s="125" t="str">
        <f t="shared" si="108"/>
        <v/>
      </c>
      <c r="AW113" s="125" t="str">
        <f t="shared" si="109"/>
        <v/>
      </c>
      <c r="AX113" s="125" t="str">
        <f t="shared" si="110"/>
        <v/>
      </c>
      <c r="AY113" s="131">
        <f t="shared" ca="1" si="102"/>
        <v>1052426.1945416387</v>
      </c>
      <c r="AZ113" s="290"/>
    </row>
    <row r="114" spans="1:52" x14ac:dyDescent="0.3">
      <c r="A114" s="290"/>
      <c r="B114" s="102" t="s">
        <v>1348</v>
      </c>
      <c r="C114" s="444" t="s">
        <v>2512</v>
      </c>
      <c r="D114" s="103" t="s">
        <v>1157</v>
      </c>
      <c r="E114" s="103" t="s">
        <v>1198</v>
      </c>
      <c r="F114" s="103"/>
      <c r="G114" s="103" t="s">
        <v>1159</v>
      </c>
      <c r="H114" s="444" t="s">
        <v>2489</v>
      </c>
      <c r="I114" s="103"/>
      <c r="J114" s="116" t="s">
        <v>1396</v>
      </c>
      <c r="K114" s="104"/>
      <c r="L114" s="431">
        <v>495.34899999999999</v>
      </c>
      <c r="M114" s="138" t="str">
        <f t="shared" si="44"/>
        <v/>
      </c>
      <c r="N114" s="139">
        <f t="shared" si="63"/>
        <v>0</v>
      </c>
      <c r="O114" s="140">
        <f t="shared" si="45"/>
        <v>4036.2416428277329</v>
      </c>
      <c r="P114" s="337">
        <f t="shared" si="67"/>
        <v>1999348.2615330745</v>
      </c>
      <c r="Q114" s="109">
        <v>1</v>
      </c>
      <c r="R114" s="143">
        <f t="shared" si="64"/>
        <v>1999348.2615330745</v>
      </c>
      <c r="S114" s="113">
        <v>0.15</v>
      </c>
      <c r="T114" s="139">
        <f t="shared" si="65"/>
        <v>2299250.5007630354</v>
      </c>
      <c r="U114" s="428"/>
      <c r="V114" s="147">
        <f t="shared" si="66"/>
        <v>2299250.5007630354</v>
      </c>
      <c r="W114" s="290"/>
      <c r="X114" s="115"/>
      <c r="Y114" s="116" t="s">
        <v>115</v>
      </c>
      <c r="Z114" s="116"/>
      <c r="AA114" s="116"/>
      <c r="AB114" s="116"/>
      <c r="AC114" s="116"/>
      <c r="AD114" s="116"/>
      <c r="AE114" s="117"/>
      <c r="AF114" s="296"/>
      <c r="AG114" s="124" t="str">
        <f t="shared" si="94"/>
        <v/>
      </c>
      <c r="AH114" s="125">
        <f t="shared" ca="1" si="95"/>
        <v>61712.437986303514</v>
      </c>
      <c r="AI114" s="125" t="str">
        <f t="shared" si="96"/>
        <v/>
      </c>
      <c r="AJ114" s="125" t="str">
        <f t="shared" si="97"/>
        <v/>
      </c>
      <c r="AK114" s="125" t="str">
        <f t="shared" si="98"/>
        <v/>
      </c>
      <c r="AL114" s="125" t="str">
        <f t="shared" si="99"/>
        <v/>
      </c>
      <c r="AM114" s="125" t="str">
        <f t="shared" si="100"/>
        <v/>
      </c>
      <c r="AN114" s="126" t="str">
        <f t="shared" si="101"/>
        <v/>
      </c>
      <c r="AO114" s="342">
        <f t="shared" ca="1" si="93"/>
        <v>61712.437986303514</v>
      </c>
      <c r="AP114" s="290"/>
      <c r="AQ114" s="124" t="str">
        <f t="shared" si="103"/>
        <v/>
      </c>
      <c r="AR114" s="125">
        <f t="shared" ca="1" si="104"/>
        <v>2299250.5007630354</v>
      </c>
      <c r="AS114" s="125" t="str">
        <f t="shared" si="105"/>
        <v/>
      </c>
      <c r="AT114" s="125" t="str">
        <f t="shared" si="106"/>
        <v/>
      </c>
      <c r="AU114" s="125" t="str">
        <f t="shared" si="107"/>
        <v/>
      </c>
      <c r="AV114" s="125" t="str">
        <f t="shared" si="108"/>
        <v/>
      </c>
      <c r="AW114" s="125" t="str">
        <f t="shared" si="109"/>
        <v/>
      </c>
      <c r="AX114" s="125" t="str">
        <f t="shared" si="110"/>
        <v/>
      </c>
      <c r="AY114" s="131">
        <f t="shared" ca="1" si="102"/>
        <v>2299250.5007630354</v>
      </c>
      <c r="AZ114" s="290"/>
    </row>
    <row r="115" spans="1:52" x14ac:dyDescent="0.3">
      <c r="A115" s="290"/>
      <c r="B115" s="102" t="s">
        <v>1349</v>
      </c>
      <c r="C115" s="444" t="s">
        <v>2571</v>
      </c>
      <c r="D115" s="103" t="s">
        <v>1157</v>
      </c>
      <c r="E115" s="103" t="s">
        <v>1350</v>
      </c>
      <c r="F115" s="103"/>
      <c r="G115" s="103" t="s">
        <v>1159</v>
      </c>
      <c r="H115" s="444" t="s">
        <v>2489</v>
      </c>
      <c r="I115" s="103"/>
      <c r="J115" s="116" t="s">
        <v>1396</v>
      </c>
      <c r="K115" s="104"/>
      <c r="L115" s="431">
        <v>113.51300000000001</v>
      </c>
      <c r="M115" s="138" t="str">
        <f t="shared" si="44"/>
        <v/>
      </c>
      <c r="N115" s="139">
        <f t="shared" si="63"/>
        <v>0</v>
      </c>
      <c r="O115" s="140">
        <f t="shared" si="45"/>
        <v>4036.2416428277329</v>
      </c>
      <c r="P115" s="337">
        <f t="shared" si="67"/>
        <v>458165.89760230447</v>
      </c>
      <c r="Q115" s="109">
        <v>1</v>
      </c>
      <c r="R115" s="143">
        <f t="shared" si="64"/>
        <v>458165.89760230447</v>
      </c>
      <c r="S115" s="113">
        <v>0.15</v>
      </c>
      <c r="T115" s="139">
        <f t="shared" si="65"/>
        <v>526890.78224265005</v>
      </c>
      <c r="U115" s="428"/>
      <c r="V115" s="147">
        <f t="shared" si="66"/>
        <v>526890.78224265005</v>
      </c>
      <c r="W115" s="290"/>
      <c r="X115" s="115"/>
      <c r="Y115" s="116"/>
      <c r="Z115" s="116"/>
      <c r="AA115" s="116"/>
      <c r="AB115" s="116" t="s">
        <v>115</v>
      </c>
      <c r="AC115" s="116"/>
      <c r="AD115" s="116"/>
      <c r="AE115" s="117"/>
      <c r="AF115" s="296"/>
      <c r="AG115" s="124" t="str">
        <f t="shared" si="94"/>
        <v/>
      </c>
      <c r="AH115" s="125" t="str">
        <f t="shared" si="95"/>
        <v/>
      </c>
      <c r="AI115" s="125" t="str">
        <f t="shared" si="96"/>
        <v/>
      </c>
      <c r="AJ115" s="125" t="str">
        <f t="shared" si="97"/>
        <v/>
      </c>
      <c r="AK115" s="125">
        <f t="shared" ca="1" si="98"/>
        <v>6607.2386186326503</v>
      </c>
      <c r="AL115" s="125" t="str">
        <f t="shared" si="99"/>
        <v/>
      </c>
      <c r="AM115" s="125" t="str">
        <f t="shared" si="100"/>
        <v/>
      </c>
      <c r="AN115" s="126" t="str">
        <f t="shared" si="101"/>
        <v/>
      </c>
      <c r="AO115" s="342">
        <f t="shared" ca="1" si="93"/>
        <v>6607.2386186326503</v>
      </c>
      <c r="AP115" s="290"/>
      <c r="AQ115" s="124" t="str">
        <f t="shared" si="103"/>
        <v/>
      </c>
      <c r="AR115" s="125" t="str">
        <f t="shared" si="104"/>
        <v/>
      </c>
      <c r="AS115" s="125" t="str">
        <f t="shared" si="105"/>
        <v/>
      </c>
      <c r="AT115" s="125" t="str">
        <f t="shared" si="106"/>
        <v/>
      </c>
      <c r="AU115" s="125">
        <f t="shared" ca="1" si="107"/>
        <v>526890.78224265005</v>
      </c>
      <c r="AV115" s="125" t="str">
        <f t="shared" si="108"/>
        <v/>
      </c>
      <c r="AW115" s="125" t="str">
        <f t="shared" si="109"/>
        <v/>
      </c>
      <c r="AX115" s="125" t="str">
        <f t="shared" si="110"/>
        <v/>
      </c>
      <c r="AY115" s="131">
        <f t="shared" ca="1" si="102"/>
        <v>526890.78224265005</v>
      </c>
      <c r="AZ115" s="290"/>
    </row>
    <row r="116" spans="1:52" x14ac:dyDescent="0.3">
      <c r="A116" s="290"/>
      <c r="B116" s="102" t="s">
        <v>1351</v>
      </c>
      <c r="C116" s="444" t="s">
        <v>2570</v>
      </c>
      <c r="D116" s="103" t="s">
        <v>1157</v>
      </c>
      <c r="E116" s="103" t="s">
        <v>1346</v>
      </c>
      <c r="F116" s="103"/>
      <c r="G116" s="103" t="s">
        <v>1159</v>
      </c>
      <c r="H116" s="444" t="s">
        <v>2489</v>
      </c>
      <c r="I116" s="103"/>
      <c r="J116" s="116" t="s">
        <v>1396</v>
      </c>
      <c r="K116" s="104"/>
      <c r="L116" s="431">
        <v>259.06400000000002</v>
      </c>
      <c r="M116" s="138" t="str">
        <f t="shared" si="44"/>
        <v/>
      </c>
      <c r="N116" s="139">
        <f t="shared" si="63"/>
        <v>0</v>
      </c>
      <c r="O116" s="140">
        <f t="shared" si="45"/>
        <v>4036.2416428277329</v>
      </c>
      <c r="P116" s="337">
        <f t="shared" si="67"/>
        <v>1045644.9049575239</v>
      </c>
      <c r="Q116" s="109">
        <v>1</v>
      </c>
      <c r="R116" s="143">
        <f t="shared" si="64"/>
        <v>1045644.9049575239</v>
      </c>
      <c r="S116" s="113">
        <v>0.15</v>
      </c>
      <c r="T116" s="139">
        <f t="shared" si="65"/>
        <v>1202491.6407011524</v>
      </c>
      <c r="U116" s="428"/>
      <c r="V116" s="147">
        <f t="shared" si="66"/>
        <v>1202491.6407011524</v>
      </c>
      <c r="W116" s="290"/>
      <c r="X116" s="115"/>
      <c r="Y116" s="116"/>
      <c r="Z116" s="116"/>
      <c r="AA116" s="116"/>
      <c r="AB116" s="116" t="s">
        <v>115</v>
      </c>
      <c r="AC116" s="116"/>
      <c r="AD116" s="116"/>
      <c r="AE116" s="117"/>
      <c r="AF116" s="296"/>
      <c r="AG116" s="124" t="str">
        <f t="shared" si="94"/>
        <v/>
      </c>
      <c r="AH116" s="125" t="str">
        <f t="shared" si="95"/>
        <v/>
      </c>
      <c r="AI116" s="125" t="str">
        <f t="shared" si="96"/>
        <v/>
      </c>
      <c r="AJ116" s="125" t="str">
        <f t="shared" si="97"/>
        <v/>
      </c>
      <c r="AK116" s="125">
        <f t="shared" ca="1" si="98"/>
        <v>6607.2386186326503</v>
      </c>
      <c r="AL116" s="125" t="str">
        <f t="shared" si="99"/>
        <v/>
      </c>
      <c r="AM116" s="125" t="str">
        <f t="shared" si="100"/>
        <v/>
      </c>
      <c r="AN116" s="126" t="str">
        <f t="shared" si="101"/>
        <v/>
      </c>
      <c r="AO116" s="342">
        <f t="shared" ca="1" si="93"/>
        <v>6607.2386186326503</v>
      </c>
      <c r="AP116" s="290"/>
      <c r="AQ116" s="124" t="str">
        <f t="shared" si="103"/>
        <v/>
      </c>
      <c r="AR116" s="125" t="str">
        <f t="shared" si="104"/>
        <v/>
      </c>
      <c r="AS116" s="125" t="str">
        <f t="shared" si="105"/>
        <v/>
      </c>
      <c r="AT116" s="125" t="str">
        <f t="shared" si="106"/>
        <v/>
      </c>
      <c r="AU116" s="125">
        <f t="shared" ca="1" si="107"/>
        <v>1202491.6407011524</v>
      </c>
      <c r="AV116" s="125" t="str">
        <f t="shared" si="108"/>
        <v/>
      </c>
      <c r="AW116" s="125" t="str">
        <f t="shared" si="109"/>
        <v/>
      </c>
      <c r="AX116" s="125" t="str">
        <f t="shared" si="110"/>
        <v/>
      </c>
      <c r="AY116" s="131">
        <f t="shared" ca="1" si="102"/>
        <v>1202491.6407011524</v>
      </c>
      <c r="AZ116" s="290"/>
    </row>
    <row r="117" spans="1:52" x14ac:dyDescent="0.3">
      <c r="A117" s="290"/>
      <c r="B117" s="102" t="s">
        <v>1352</v>
      </c>
      <c r="C117" s="444" t="s">
        <v>2572</v>
      </c>
      <c r="D117" s="103" t="s">
        <v>1157</v>
      </c>
      <c r="E117" s="103" t="s">
        <v>1353</v>
      </c>
      <c r="F117" s="103"/>
      <c r="G117" s="103" t="s">
        <v>1159</v>
      </c>
      <c r="H117" s="444" t="s">
        <v>2489</v>
      </c>
      <c r="I117" s="103"/>
      <c r="J117" s="116" t="s">
        <v>1396</v>
      </c>
      <c r="K117" s="104"/>
      <c r="L117" s="431">
        <v>463.29899999999998</v>
      </c>
      <c r="M117" s="138" t="str">
        <f t="shared" si="44"/>
        <v/>
      </c>
      <c r="N117" s="139">
        <f t="shared" si="63"/>
        <v>0</v>
      </c>
      <c r="O117" s="140">
        <f t="shared" si="45"/>
        <v>4036.2416428277329</v>
      </c>
      <c r="P117" s="337">
        <f t="shared" si="67"/>
        <v>1869986.7168804458</v>
      </c>
      <c r="Q117" s="109">
        <v>1</v>
      </c>
      <c r="R117" s="143">
        <f t="shared" si="64"/>
        <v>1869986.7168804458</v>
      </c>
      <c r="S117" s="113">
        <v>0.15</v>
      </c>
      <c r="T117" s="139">
        <f t="shared" si="65"/>
        <v>2150484.7244125125</v>
      </c>
      <c r="U117" s="428"/>
      <c r="V117" s="147">
        <f t="shared" si="66"/>
        <v>2150484.7244125125</v>
      </c>
      <c r="W117" s="290"/>
      <c r="X117" s="115" t="s">
        <v>115</v>
      </c>
      <c r="Y117" s="116"/>
      <c r="Z117" s="116"/>
      <c r="AA117" s="116"/>
      <c r="AB117" s="116"/>
      <c r="AC117" s="116"/>
      <c r="AD117" s="116"/>
      <c r="AE117" s="117"/>
      <c r="AF117" s="296"/>
      <c r="AG117" s="124">
        <f t="shared" ca="1" si="94"/>
        <v>17109.49153264302</v>
      </c>
      <c r="AH117" s="125" t="str">
        <f t="shared" si="95"/>
        <v/>
      </c>
      <c r="AI117" s="125" t="str">
        <f t="shared" si="96"/>
        <v/>
      </c>
      <c r="AJ117" s="125" t="str">
        <f t="shared" si="97"/>
        <v/>
      </c>
      <c r="AK117" s="125" t="str">
        <f t="shared" si="98"/>
        <v/>
      </c>
      <c r="AL117" s="125" t="str">
        <f t="shared" si="99"/>
        <v/>
      </c>
      <c r="AM117" s="125" t="str">
        <f t="shared" si="100"/>
        <v/>
      </c>
      <c r="AN117" s="126" t="str">
        <f t="shared" si="101"/>
        <v/>
      </c>
      <c r="AO117" s="342">
        <f t="shared" ca="1" si="93"/>
        <v>17109.49153264302</v>
      </c>
      <c r="AP117" s="290"/>
      <c r="AQ117" s="124">
        <f t="shared" ca="1" si="103"/>
        <v>2150484.7244125125</v>
      </c>
      <c r="AR117" s="125" t="str">
        <f t="shared" si="104"/>
        <v/>
      </c>
      <c r="AS117" s="125" t="str">
        <f t="shared" si="105"/>
        <v/>
      </c>
      <c r="AT117" s="125" t="str">
        <f t="shared" si="106"/>
        <v/>
      </c>
      <c r="AU117" s="125" t="str">
        <f t="shared" si="107"/>
        <v/>
      </c>
      <c r="AV117" s="125" t="str">
        <f t="shared" si="108"/>
        <v/>
      </c>
      <c r="AW117" s="125" t="str">
        <f t="shared" si="109"/>
        <v/>
      </c>
      <c r="AX117" s="125" t="str">
        <f t="shared" si="110"/>
        <v/>
      </c>
      <c r="AY117" s="131">
        <f t="shared" ca="1" si="102"/>
        <v>2150484.7244125125</v>
      </c>
      <c r="AZ117" s="290"/>
    </row>
    <row r="118" spans="1:52" x14ac:dyDescent="0.3">
      <c r="A118" s="290"/>
      <c r="B118" s="102" t="s">
        <v>1354</v>
      </c>
      <c r="C118" s="444" t="s">
        <v>2573</v>
      </c>
      <c r="D118" s="103" t="s">
        <v>1157</v>
      </c>
      <c r="E118" s="103" t="s">
        <v>1355</v>
      </c>
      <c r="F118" s="103"/>
      <c r="G118" s="103" t="s">
        <v>1159</v>
      </c>
      <c r="H118" s="444" t="s">
        <v>2490</v>
      </c>
      <c r="I118" s="103"/>
      <c r="J118" s="116" t="s">
        <v>1396</v>
      </c>
      <c r="K118" s="104"/>
      <c r="L118" s="431">
        <v>786.04700000000003</v>
      </c>
      <c r="M118" s="138" t="str">
        <f t="shared" si="44"/>
        <v/>
      </c>
      <c r="N118" s="139">
        <f t="shared" si="63"/>
        <v>0</v>
      </c>
      <c r="O118" s="140">
        <f t="shared" si="45"/>
        <v>4036.2416428277329</v>
      </c>
      <c r="P118" s="337">
        <f t="shared" si="67"/>
        <v>3172675.6346198111</v>
      </c>
      <c r="Q118" s="109">
        <v>1</v>
      </c>
      <c r="R118" s="143">
        <f t="shared" si="64"/>
        <v>3172675.6346198111</v>
      </c>
      <c r="S118" s="113">
        <v>0.15</v>
      </c>
      <c r="T118" s="139">
        <f t="shared" si="65"/>
        <v>3648576.9798127823</v>
      </c>
      <c r="U118" s="428"/>
      <c r="V118" s="147">
        <f t="shared" si="66"/>
        <v>3648576.9798127823</v>
      </c>
      <c r="W118" s="290"/>
      <c r="X118" s="115" t="s">
        <v>115</v>
      </c>
      <c r="Y118" s="116"/>
      <c r="Z118" s="116"/>
      <c r="AA118" s="116"/>
      <c r="AB118" s="116"/>
      <c r="AC118" s="116"/>
      <c r="AD118" s="116"/>
      <c r="AE118" s="117"/>
      <c r="AF118" s="296"/>
      <c r="AG118" s="124">
        <f t="shared" ca="1" si="94"/>
        <v>17109.49153264302</v>
      </c>
      <c r="AH118" s="125" t="str">
        <f t="shared" si="95"/>
        <v/>
      </c>
      <c r="AI118" s="125" t="str">
        <f t="shared" si="96"/>
        <v/>
      </c>
      <c r="AJ118" s="125" t="str">
        <f t="shared" si="97"/>
        <v/>
      </c>
      <c r="AK118" s="125" t="str">
        <f t="shared" si="98"/>
        <v/>
      </c>
      <c r="AL118" s="125" t="str">
        <f t="shared" si="99"/>
        <v/>
      </c>
      <c r="AM118" s="125" t="str">
        <f t="shared" si="100"/>
        <v/>
      </c>
      <c r="AN118" s="126" t="str">
        <f t="shared" si="101"/>
        <v/>
      </c>
      <c r="AO118" s="342">
        <f t="shared" ca="1" si="93"/>
        <v>17109.49153264302</v>
      </c>
      <c r="AP118" s="290"/>
      <c r="AQ118" s="124">
        <f t="shared" ca="1" si="103"/>
        <v>3648576.9798127823</v>
      </c>
      <c r="AR118" s="125" t="str">
        <f t="shared" si="104"/>
        <v/>
      </c>
      <c r="AS118" s="125" t="str">
        <f t="shared" si="105"/>
        <v/>
      </c>
      <c r="AT118" s="125" t="str">
        <f t="shared" si="106"/>
        <v/>
      </c>
      <c r="AU118" s="125" t="str">
        <f t="shared" si="107"/>
        <v/>
      </c>
      <c r="AV118" s="125" t="str">
        <f t="shared" si="108"/>
        <v/>
      </c>
      <c r="AW118" s="125" t="str">
        <f t="shared" si="109"/>
        <v/>
      </c>
      <c r="AX118" s="125" t="str">
        <f t="shared" si="110"/>
        <v/>
      </c>
      <c r="AY118" s="131">
        <f t="shared" ca="1" si="102"/>
        <v>3648576.9798127823</v>
      </c>
      <c r="AZ118" s="290"/>
    </row>
    <row r="119" spans="1:52" x14ac:dyDescent="0.3">
      <c r="A119" s="290"/>
      <c r="B119" s="102" t="s">
        <v>1356</v>
      </c>
      <c r="C119" s="444" t="s">
        <v>2574</v>
      </c>
      <c r="D119" s="103" t="s">
        <v>1157</v>
      </c>
      <c r="E119" s="103" t="s">
        <v>1357</v>
      </c>
      <c r="F119" s="103"/>
      <c r="G119" s="103" t="s">
        <v>1159</v>
      </c>
      <c r="H119" s="444" t="s">
        <v>2489</v>
      </c>
      <c r="I119" s="103"/>
      <c r="J119" s="116" t="s">
        <v>1396</v>
      </c>
      <c r="K119" s="104"/>
      <c r="L119" s="431">
        <v>681.53300000000002</v>
      </c>
      <c r="M119" s="138" t="str">
        <f t="shared" si="44"/>
        <v/>
      </c>
      <c r="N119" s="139">
        <f t="shared" si="63"/>
        <v>0</v>
      </c>
      <c r="O119" s="140">
        <f t="shared" si="45"/>
        <v>4036.2416428277329</v>
      </c>
      <c r="P119" s="337">
        <f t="shared" si="67"/>
        <v>2750831.8755613132</v>
      </c>
      <c r="Q119" s="109">
        <v>1</v>
      </c>
      <c r="R119" s="143">
        <f t="shared" si="64"/>
        <v>2750831.8755613132</v>
      </c>
      <c r="S119" s="113">
        <v>0.15</v>
      </c>
      <c r="T119" s="139">
        <f t="shared" si="65"/>
        <v>3163456.6568955099</v>
      </c>
      <c r="U119" s="428"/>
      <c r="V119" s="147">
        <f t="shared" si="66"/>
        <v>3163456.6568955099</v>
      </c>
      <c r="W119" s="290"/>
      <c r="X119" s="115" t="s">
        <v>115</v>
      </c>
      <c r="Y119" s="116"/>
      <c r="Z119" s="116"/>
      <c r="AA119" s="116"/>
      <c r="AB119" s="116"/>
      <c r="AC119" s="116"/>
      <c r="AD119" s="116"/>
      <c r="AE119" s="117"/>
      <c r="AF119" s="296"/>
      <c r="AG119" s="124">
        <f t="shared" ca="1" si="94"/>
        <v>17109.49153264302</v>
      </c>
      <c r="AH119" s="125" t="str">
        <f t="shared" si="95"/>
        <v/>
      </c>
      <c r="AI119" s="125" t="str">
        <f t="shared" si="96"/>
        <v/>
      </c>
      <c r="AJ119" s="125" t="str">
        <f t="shared" si="97"/>
        <v/>
      </c>
      <c r="AK119" s="125" t="str">
        <f t="shared" si="98"/>
        <v/>
      </c>
      <c r="AL119" s="125" t="str">
        <f t="shared" si="99"/>
        <v/>
      </c>
      <c r="AM119" s="125" t="str">
        <f t="shared" si="100"/>
        <v/>
      </c>
      <c r="AN119" s="126" t="str">
        <f t="shared" si="101"/>
        <v/>
      </c>
      <c r="AO119" s="342">
        <f t="shared" ca="1" si="93"/>
        <v>17109.49153264302</v>
      </c>
      <c r="AP119" s="290"/>
      <c r="AQ119" s="124">
        <f t="shared" ca="1" si="103"/>
        <v>3163456.6568955099</v>
      </c>
      <c r="AR119" s="125" t="str">
        <f t="shared" si="104"/>
        <v/>
      </c>
      <c r="AS119" s="125" t="str">
        <f t="shared" si="105"/>
        <v/>
      </c>
      <c r="AT119" s="125" t="str">
        <f t="shared" si="106"/>
        <v/>
      </c>
      <c r="AU119" s="125" t="str">
        <f t="shared" si="107"/>
        <v/>
      </c>
      <c r="AV119" s="125" t="str">
        <f t="shared" si="108"/>
        <v/>
      </c>
      <c r="AW119" s="125" t="str">
        <f t="shared" si="109"/>
        <v/>
      </c>
      <c r="AX119" s="125" t="str">
        <f t="shared" si="110"/>
        <v/>
      </c>
      <c r="AY119" s="131">
        <f t="shared" ca="1" si="102"/>
        <v>3163456.6568955099</v>
      </c>
      <c r="AZ119" s="290"/>
    </row>
    <row r="120" spans="1:52" x14ac:dyDescent="0.3">
      <c r="A120" s="290"/>
      <c r="B120" s="102" t="s">
        <v>1358</v>
      </c>
      <c r="C120" s="444" t="s">
        <v>2575</v>
      </c>
      <c r="D120" s="103" t="s">
        <v>1157</v>
      </c>
      <c r="E120" s="103" t="s">
        <v>1359</v>
      </c>
      <c r="F120" s="103"/>
      <c r="G120" s="103" t="s">
        <v>1159</v>
      </c>
      <c r="H120" s="444" t="s">
        <v>2489</v>
      </c>
      <c r="I120" s="103"/>
      <c r="J120" s="116" t="s">
        <v>1396</v>
      </c>
      <c r="K120" s="104"/>
      <c r="L120" s="431">
        <v>289.899</v>
      </c>
      <c r="M120" s="138" t="str">
        <f t="shared" si="44"/>
        <v/>
      </c>
      <c r="N120" s="139">
        <f t="shared" si="63"/>
        <v>0</v>
      </c>
      <c r="O120" s="140">
        <f t="shared" si="45"/>
        <v>4036.2416428277329</v>
      </c>
      <c r="P120" s="337">
        <f t="shared" si="67"/>
        <v>1170102.416014117</v>
      </c>
      <c r="Q120" s="109">
        <v>1</v>
      </c>
      <c r="R120" s="143">
        <f t="shared" si="64"/>
        <v>1170102.416014117</v>
      </c>
      <c r="S120" s="113">
        <v>0.15</v>
      </c>
      <c r="T120" s="139">
        <f t="shared" si="65"/>
        <v>1345617.7784162343</v>
      </c>
      <c r="U120" s="428"/>
      <c r="V120" s="147">
        <f t="shared" si="66"/>
        <v>1345617.7784162343</v>
      </c>
      <c r="W120" s="290"/>
      <c r="X120" s="115"/>
      <c r="Y120" s="116"/>
      <c r="Z120" s="116" t="s">
        <v>115</v>
      </c>
      <c r="AA120" s="116"/>
      <c r="AB120" s="116"/>
      <c r="AC120" s="116"/>
      <c r="AD120" s="116"/>
      <c r="AE120" s="117"/>
      <c r="AF120" s="296"/>
      <c r="AG120" s="124" t="str">
        <f t="shared" si="94"/>
        <v/>
      </c>
      <c r="AH120" s="125" t="str">
        <f t="shared" si="95"/>
        <v/>
      </c>
      <c r="AI120" s="125">
        <f t="shared" ca="1" si="96"/>
        <v>25124.337011704942</v>
      </c>
      <c r="AJ120" s="125" t="str">
        <f t="shared" si="97"/>
        <v/>
      </c>
      <c r="AK120" s="125" t="str">
        <f t="shared" si="98"/>
        <v/>
      </c>
      <c r="AL120" s="125" t="str">
        <f t="shared" si="99"/>
        <v/>
      </c>
      <c r="AM120" s="125" t="str">
        <f t="shared" si="100"/>
        <v/>
      </c>
      <c r="AN120" s="126" t="str">
        <f t="shared" si="101"/>
        <v/>
      </c>
      <c r="AO120" s="342">
        <f t="shared" ca="1" si="93"/>
        <v>25124.337011704942</v>
      </c>
      <c r="AP120" s="290"/>
      <c r="AQ120" s="124" t="str">
        <f t="shared" si="103"/>
        <v/>
      </c>
      <c r="AR120" s="125" t="str">
        <f t="shared" si="104"/>
        <v/>
      </c>
      <c r="AS120" s="125">
        <f t="shared" ca="1" si="105"/>
        <v>1345617.7784162343</v>
      </c>
      <c r="AT120" s="125" t="str">
        <f t="shared" si="106"/>
        <v/>
      </c>
      <c r="AU120" s="125" t="str">
        <f t="shared" si="107"/>
        <v/>
      </c>
      <c r="AV120" s="125" t="str">
        <f t="shared" si="108"/>
        <v/>
      </c>
      <c r="AW120" s="125" t="str">
        <f t="shared" si="109"/>
        <v/>
      </c>
      <c r="AX120" s="125" t="str">
        <f t="shared" si="110"/>
        <v/>
      </c>
      <c r="AY120" s="131">
        <f t="shared" ca="1" si="102"/>
        <v>1345617.7784162343</v>
      </c>
      <c r="AZ120" s="290"/>
    </row>
    <row r="121" spans="1:52" x14ac:dyDescent="0.3">
      <c r="A121" s="290"/>
      <c r="B121" s="102" t="s">
        <v>1360</v>
      </c>
      <c r="C121" s="444" t="s">
        <v>2576</v>
      </c>
      <c r="D121" s="103" t="s">
        <v>1157</v>
      </c>
      <c r="E121" s="103" t="s">
        <v>1361</v>
      </c>
      <c r="F121" s="103"/>
      <c r="G121" s="103" t="s">
        <v>1159</v>
      </c>
      <c r="H121" s="444" t="s">
        <v>2489</v>
      </c>
      <c r="I121" s="103"/>
      <c r="J121" s="116" t="s">
        <v>1396</v>
      </c>
      <c r="K121" s="104"/>
      <c r="L121" s="431">
        <v>299.81200000000001</v>
      </c>
      <c r="M121" s="138" t="str">
        <f t="shared" si="44"/>
        <v/>
      </c>
      <c r="N121" s="139">
        <f t="shared" si="63"/>
        <v>0</v>
      </c>
      <c r="O121" s="140">
        <f t="shared" si="45"/>
        <v>4036.2416428277329</v>
      </c>
      <c r="P121" s="337">
        <f t="shared" si="67"/>
        <v>1210113.6794194684</v>
      </c>
      <c r="Q121" s="109">
        <v>1</v>
      </c>
      <c r="R121" s="143">
        <f t="shared" si="64"/>
        <v>1210113.6794194684</v>
      </c>
      <c r="S121" s="113">
        <v>0.15</v>
      </c>
      <c r="T121" s="139">
        <f t="shared" si="65"/>
        <v>1391630.7313323885</v>
      </c>
      <c r="U121" s="428"/>
      <c r="V121" s="147">
        <f t="shared" si="66"/>
        <v>1391630.7313323885</v>
      </c>
      <c r="W121" s="290"/>
      <c r="X121" s="115"/>
      <c r="Y121" s="116"/>
      <c r="Z121" s="116" t="s">
        <v>115</v>
      </c>
      <c r="AA121" s="116"/>
      <c r="AB121" s="116"/>
      <c r="AC121" s="116"/>
      <c r="AD121" s="116"/>
      <c r="AE121" s="117"/>
      <c r="AF121" s="296"/>
      <c r="AG121" s="124" t="str">
        <f t="shared" si="94"/>
        <v/>
      </c>
      <c r="AH121" s="125" t="str">
        <f t="shared" si="95"/>
        <v/>
      </c>
      <c r="AI121" s="125">
        <f t="shared" ca="1" si="96"/>
        <v>25124.337011704942</v>
      </c>
      <c r="AJ121" s="125" t="str">
        <f t="shared" si="97"/>
        <v/>
      </c>
      <c r="AK121" s="125" t="str">
        <f t="shared" si="98"/>
        <v/>
      </c>
      <c r="AL121" s="125" t="str">
        <f t="shared" si="99"/>
        <v/>
      </c>
      <c r="AM121" s="125" t="str">
        <f t="shared" si="100"/>
        <v/>
      </c>
      <c r="AN121" s="126" t="str">
        <f t="shared" si="101"/>
        <v/>
      </c>
      <c r="AO121" s="342">
        <f t="shared" ca="1" si="93"/>
        <v>25124.337011704942</v>
      </c>
      <c r="AP121" s="290"/>
      <c r="AQ121" s="124" t="str">
        <f t="shared" si="103"/>
        <v/>
      </c>
      <c r="AR121" s="125" t="str">
        <f t="shared" si="104"/>
        <v/>
      </c>
      <c r="AS121" s="125">
        <f t="shared" ca="1" si="105"/>
        <v>1391630.7313323885</v>
      </c>
      <c r="AT121" s="125" t="str">
        <f t="shared" si="106"/>
        <v/>
      </c>
      <c r="AU121" s="125" t="str">
        <f t="shared" si="107"/>
        <v/>
      </c>
      <c r="AV121" s="125" t="str">
        <f t="shared" si="108"/>
        <v/>
      </c>
      <c r="AW121" s="125" t="str">
        <f t="shared" si="109"/>
        <v/>
      </c>
      <c r="AX121" s="125" t="str">
        <f t="shared" si="110"/>
        <v/>
      </c>
      <c r="AY121" s="131">
        <f t="shared" ca="1" si="102"/>
        <v>1391630.7313323885</v>
      </c>
      <c r="AZ121" s="290"/>
    </row>
    <row r="122" spans="1:52" x14ac:dyDescent="0.3">
      <c r="A122" s="290"/>
      <c r="B122" s="102" t="s">
        <v>1362</v>
      </c>
      <c r="C122" s="444" t="s">
        <v>2569</v>
      </c>
      <c r="D122" s="103" t="s">
        <v>1157</v>
      </c>
      <c r="E122" s="103" t="s">
        <v>1344</v>
      </c>
      <c r="F122" s="103"/>
      <c r="G122" s="103" t="s">
        <v>1159</v>
      </c>
      <c r="H122" s="444" t="s">
        <v>2489</v>
      </c>
      <c r="I122" s="103"/>
      <c r="J122" s="116" t="s">
        <v>1396</v>
      </c>
      <c r="K122" s="104"/>
      <c r="L122" s="431">
        <v>234.08699999999999</v>
      </c>
      <c r="M122" s="138" t="str">
        <f t="shared" si="44"/>
        <v/>
      </c>
      <c r="N122" s="139">
        <f t="shared" si="63"/>
        <v>0</v>
      </c>
      <c r="O122" s="140">
        <f t="shared" si="45"/>
        <v>4036.2416428277329</v>
      </c>
      <c r="P122" s="337">
        <f t="shared" si="67"/>
        <v>944831.69744461542</v>
      </c>
      <c r="Q122" s="109">
        <v>1</v>
      </c>
      <c r="R122" s="143">
        <f t="shared" si="64"/>
        <v>944831.69744461542</v>
      </c>
      <c r="S122" s="113">
        <v>0.15</v>
      </c>
      <c r="T122" s="139">
        <f t="shared" si="65"/>
        <v>1086556.4520613076</v>
      </c>
      <c r="U122" s="428"/>
      <c r="V122" s="147">
        <f t="shared" si="66"/>
        <v>1086556.4520613076</v>
      </c>
      <c r="W122" s="290"/>
      <c r="X122" s="115"/>
      <c r="Y122" s="116"/>
      <c r="Z122" s="116"/>
      <c r="AA122" s="116"/>
      <c r="AB122" s="116"/>
      <c r="AC122" s="116" t="s">
        <v>115</v>
      </c>
      <c r="AD122" s="116"/>
      <c r="AE122" s="117"/>
      <c r="AF122" s="296"/>
      <c r="AG122" s="124" t="str">
        <f t="shared" si="94"/>
        <v/>
      </c>
      <c r="AH122" s="125" t="str">
        <f t="shared" si="95"/>
        <v/>
      </c>
      <c r="AI122" s="125" t="str">
        <f t="shared" si="96"/>
        <v/>
      </c>
      <c r="AJ122" s="125" t="str">
        <f t="shared" si="97"/>
        <v/>
      </c>
      <c r="AK122" s="125" t="str">
        <f t="shared" si="98"/>
        <v/>
      </c>
      <c r="AL122" s="125">
        <f t="shared" ca="1" si="99"/>
        <v>5186.1460448160851</v>
      </c>
      <c r="AM122" s="125" t="str">
        <f t="shared" si="100"/>
        <v/>
      </c>
      <c r="AN122" s="126" t="str">
        <f t="shared" si="101"/>
        <v/>
      </c>
      <c r="AO122" s="342">
        <f t="shared" ca="1" si="93"/>
        <v>5186.1460448160851</v>
      </c>
      <c r="AP122" s="290"/>
      <c r="AQ122" s="124" t="str">
        <f t="shared" si="103"/>
        <v/>
      </c>
      <c r="AR122" s="125" t="str">
        <f t="shared" si="104"/>
        <v/>
      </c>
      <c r="AS122" s="125" t="str">
        <f t="shared" si="105"/>
        <v/>
      </c>
      <c r="AT122" s="125" t="str">
        <f t="shared" si="106"/>
        <v/>
      </c>
      <c r="AU122" s="125" t="str">
        <f t="shared" si="107"/>
        <v/>
      </c>
      <c r="AV122" s="125">
        <f t="shared" ca="1" si="108"/>
        <v>1086556.4520613076</v>
      </c>
      <c r="AW122" s="125" t="str">
        <f t="shared" si="109"/>
        <v/>
      </c>
      <c r="AX122" s="125" t="str">
        <f t="shared" si="110"/>
        <v/>
      </c>
      <c r="AY122" s="131">
        <f t="shared" ca="1" si="102"/>
        <v>1086556.4520613076</v>
      </c>
      <c r="AZ122" s="290"/>
    </row>
    <row r="123" spans="1:52" x14ac:dyDescent="0.3">
      <c r="A123" s="290"/>
      <c r="B123" s="102" t="s">
        <v>1363</v>
      </c>
      <c r="C123" s="444" t="s">
        <v>2577</v>
      </c>
      <c r="D123" s="103" t="s">
        <v>1157</v>
      </c>
      <c r="E123" s="103" t="s">
        <v>1364</v>
      </c>
      <c r="F123" s="103"/>
      <c r="G123" s="103" t="s">
        <v>1159</v>
      </c>
      <c r="H123" s="444" t="s">
        <v>2489</v>
      </c>
      <c r="I123" s="103"/>
      <c r="J123" s="116" t="s">
        <v>1396</v>
      </c>
      <c r="K123" s="104"/>
      <c r="L123" s="431">
        <v>616.048</v>
      </c>
      <c r="M123" s="138" t="str">
        <f t="shared" si="44"/>
        <v/>
      </c>
      <c r="N123" s="139">
        <f t="shared" si="63"/>
        <v>0</v>
      </c>
      <c r="O123" s="140">
        <f t="shared" si="45"/>
        <v>4036.2416428277329</v>
      </c>
      <c r="P123" s="337">
        <f t="shared" si="67"/>
        <v>2486518.5915807392</v>
      </c>
      <c r="Q123" s="109">
        <v>1</v>
      </c>
      <c r="R123" s="143">
        <f t="shared" si="64"/>
        <v>2486518.5915807392</v>
      </c>
      <c r="S123" s="113">
        <v>0.15</v>
      </c>
      <c r="T123" s="139">
        <f t="shared" si="65"/>
        <v>2859496.38031785</v>
      </c>
      <c r="U123" s="428"/>
      <c r="V123" s="147">
        <f t="shared" si="66"/>
        <v>2859496.38031785</v>
      </c>
      <c r="W123" s="290"/>
      <c r="X123" s="115"/>
      <c r="Y123" s="116"/>
      <c r="Z123" s="116"/>
      <c r="AA123" s="116"/>
      <c r="AB123" s="116"/>
      <c r="AC123" s="116"/>
      <c r="AD123" s="116"/>
      <c r="AE123" s="117" t="s">
        <v>115</v>
      </c>
      <c r="AF123" s="296"/>
      <c r="AG123" s="124" t="str">
        <f t="shared" si="94"/>
        <v/>
      </c>
      <c r="AH123" s="125" t="str">
        <f t="shared" si="95"/>
        <v/>
      </c>
      <c r="AI123" s="125" t="str">
        <f t="shared" si="96"/>
        <v/>
      </c>
      <c r="AJ123" s="125" t="str">
        <f t="shared" si="97"/>
        <v/>
      </c>
      <c r="AK123" s="125" t="str">
        <f t="shared" si="98"/>
        <v/>
      </c>
      <c r="AL123" s="125" t="str">
        <f t="shared" si="99"/>
        <v/>
      </c>
      <c r="AM123" s="125" t="str">
        <f t="shared" si="100"/>
        <v/>
      </c>
      <c r="AN123" s="126">
        <f t="shared" ca="1" si="101"/>
        <v>89063.231170296756</v>
      </c>
      <c r="AO123" s="342">
        <f t="shared" ca="1" si="93"/>
        <v>89063.231170296756</v>
      </c>
      <c r="AP123" s="290"/>
      <c r="AQ123" s="124" t="str">
        <f t="shared" si="103"/>
        <v/>
      </c>
      <c r="AR123" s="125" t="str">
        <f t="shared" si="104"/>
        <v/>
      </c>
      <c r="AS123" s="125" t="str">
        <f t="shared" si="105"/>
        <v/>
      </c>
      <c r="AT123" s="125" t="str">
        <f t="shared" si="106"/>
        <v/>
      </c>
      <c r="AU123" s="125" t="str">
        <f t="shared" si="107"/>
        <v/>
      </c>
      <c r="AV123" s="125" t="str">
        <f t="shared" si="108"/>
        <v/>
      </c>
      <c r="AW123" s="125" t="str">
        <f t="shared" si="109"/>
        <v/>
      </c>
      <c r="AX123" s="125">
        <f t="shared" ca="1" si="110"/>
        <v>2859496.38031785</v>
      </c>
      <c r="AY123" s="131">
        <f t="shared" ca="1" si="102"/>
        <v>2859496.38031785</v>
      </c>
      <c r="AZ123" s="290"/>
    </row>
    <row r="124" spans="1:52" x14ac:dyDescent="0.3">
      <c r="A124" s="290"/>
      <c r="B124" s="102" t="s">
        <v>1365</v>
      </c>
      <c r="C124" s="444" t="s">
        <v>2578</v>
      </c>
      <c r="D124" s="103" t="s">
        <v>1157</v>
      </c>
      <c r="E124" s="103" t="s">
        <v>1366</v>
      </c>
      <c r="F124" s="103"/>
      <c r="G124" s="103" t="s">
        <v>1159</v>
      </c>
      <c r="H124" s="444" t="s">
        <v>2489</v>
      </c>
      <c r="I124" s="103"/>
      <c r="J124" s="116" t="s">
        <v>1396</v>
      </c>
      <c r="K124" s="104"/>
      <c r="L124" s="431">
        <v>401.81700000000001</v>
      </c>
      <c r="M124" s="138" t="str">
        <f t="shared" si="44"/>
        <v/>
      </c>
      <c r="N124" s="139">
        <f t="shared" si="63"/>
        <v>0</v>
      </c>
      <c r="O124" s="140">
        <f t="shared" si="45"/>
        <v>4036.2416428277329</v>
      </c>
      <c r="P124" s="337">
        <f t="shared" si="67"/>
        <v>1621830.5081961111</v>
      </c>
      <c r="Q124" s="109">
        <v>1</v>
      </c>
      <c r="R124" s="143">
        <f t="shared" si="64"/>
        <v>1621830.5081961111</v>
      </c>
      <c r="S124" s="113">
        <v>0.15</v>
      </c>
      <c r="T124" s="139">
        <f t="shared" si="65"/>
        <v>1865105.0844255276</v>
      </c>
      <c r="U124" s="428"/>
      <c r="V124" s="147">
        <f t="shared" si="66"/>
        <v>1865105.0844255276</v>
      </c>
      <c r="W124" s="290"/>
      <c r="X124" s="115"/>
      <c r="Y124" s="116"/>
      <c r="Z124" s="116"/>
      <c r="AA124" s="116"/>
      <c r="AB124" s="116" t="s">
        <v>115</v>
      </c>
      <c r="AC124" s="116"/>
      <c r="AD124" s="116"/>
      <c r="AE124" s="117"/>
      <c r="AF124" s="296"/>
      <c r="AG124" s="124" t="str">
        <f t="shared" si="94"/>
        <v/>
      </c>
      <c r="AH124" s="125" t="str">
        <f t="shared" si="95"/>
        <v/>
      </c>
      <c r="AI124" s="125" t="str">
        <f t="shared" si="96"/>
        <v/>
      </c>
      <c r="AJ124" s="125" t="str">
        <f t="shared" si="97"/>
        <v/>
      </c>
      <c r="AK124" s="125">
        <f t="shared" ca="1" si="98"/>
        <v>6607.2386186326503</v>
      </c>
      <c r="AL124" s="125" t="str">
        <f t="shared" si="99"/>
        <v/>
      </c>
      <c r="AM124" s="125" t="str">
        <f t="shared" si="100"/>
        <v/>
      </c>
      <c r="AN124" s="126" t="str">
        <f t="shared" si="101"/>
        <v/>
      </c>
      <c r="AO124" s="342">
        <f t="shared" ca="1" si="93"/>
        <v>6607.2386186326503</v>
      </c>
      <c r="AP124" s="290"/>
      <c r="AQ124" s="124" t="str">
        <f t="shared" si="103"/>
        <v/>
      </c>
      <c r="AR124" s="125" t="str">
        <f t="shared" si="104"/>
        <v/>
      </c>
      <c r="AS124" s="125" t="str">
        <f t="shared" si="105"/>
        <v/>
      </c>
      <c r="AT124" s="125" t="str">
        <f t="shared" si="106"/>
        <v/>
      </c>
      <c r="AU124" s="125">
        <f t="shared" ca="1" si="107"/>
        <v>1865105.0844255276</v>
      </c>
      <c r="AV124" s="125" t="str">
        <f t="shared" si="108"/>
        <v/>
      </c>
      <c r="AW124" s="125" t="str">
        <f t="shared" si="109"/>
        <v/>
      </c>
      <c r="AX124" s="125" t="str">
        <f t="shared" si="110"/>
        <v/>
      </c>
      <c r="AY124" s="131">
        <f t="shared" ca="1" si="102"/>
        <v>1865105.0844255276</v>
      </c>
      <c r="AZ124" s="290"/>
    </row>
    <row r="125" spans="1:52" x14ac:dyDescent="0.3">
      <c r="A125" s="290"/>
      <c r="B125" s="102" t="s">
        <v>1367</v>
      </c>
      <c r="C125" s="444" t="s">
        <v>2579</v>
      </c>
      <c r="D125" s="103" t="s">
        <v>1157</v>
      </c>
      <c r="E125" s="103" t="s">
        <v>1368</v>
      </c>
      <c r="F125" s="103"/>
      <c r="G125" s="103" t="s">
        <v>1159</v>
      </c>
      <c r="H125" s="444" t="s">
        <v>2489</v>
      </c>
      <c r="I125" s="103"/>
      <c r="J125" s="116" t="s">
        <v>1396</v>
      </c>
      <c r="K125" s="104"/>
      <c r="L125" s="431">
        <v>114.807</v>
      </c>
      <c r="M125" s="138" t="str">
        <f t="shared" si="44"/>
        <v/>
      </c>
      <c r="N125" s="139">
        <f t="shared" si="63"/>
        <v>0</v>
      </c>
      <c r="O125" s="140">
        <f t="shared" si="45"/>
        <v>4036.2416428277329</v>
      </c>
      <c r="P125" s="337">
        <f t="shared" si="67"/>
        <v>463388.79428812355</v>
      </c>
      <c r="Q125" s="109">
        <v>1</v>
      </c>
      <c r="R125" s="143">
        <f t="shared" si="64"/>
        <v>463388.79428812355</v>
      </c>
      <c r="S125" s="113">
        <v>0.15</v>
      </c>
      <c r="T125" s="139">
        <f t="shared" si="65"/>
        <v>532897.11343134206</v>
      </c>
      <c r="U125" s="428"/>
      <c r="V125" s="147">
        <f t="shared" si="66"/>
        <v>532897.11343134206</v>
      </c>
      <c r="W125" s="290"/>
      <c r="X125" s="115"/>
      <c r="Y125" s="116"/>
      <c r="Z125" s="116"/>
      <c r="AA125" s="116"/>
      <c r="AB125" s="116" t="s">
        <v>115</v>
      </c>
      <c r="AC125" s="116"/>
      <c r="AD125" s="116"/>
      <c r="AE125" s="117"/>
      <c r="AF125" s="296"/>
      <c r="AG125" s="124" t="str">
        <f t="shared" si="94"/>
        <v/>
      </c>
      <c r="AH125" s="125" t="str">
        <f t="shared" si="95"/>
        <v/>
      </c>
      <c r="AI125" s="125" t="str">
        <f t="shared" si="96"/>
        <v/>
      </c>
      <c r="AJ125" s="125" t="str">
        <f t="shared" si="97"/>
        <v/>
      </c>
      <c r="AK125" s="125">
        <f t="shared" ca="1" si="98"/>
        <v>6607.2386186326503</v>
      </c>
      <c r="AL125" s="125" t="str">
        <f t="shared" si="99"/>
        <v/>
      </c>
      <c r="AM125" s="125" t="str">
        <f t="shared" si="100"/>
        <v/>
      </c>
      <c r="AN125" s="126" t="str">
        <f t="shared" si="101"/>
        <v/>
      </c>
      <c r="AO125" s="342">
        <f t="shared" ca="1" si="93"/>
        <v>6607.2386186326503</v>
      </c>
      <c r="AP125" s="290"/>
      <c r="AQ125" s="124" t="str">
        <f t="shared" si="103"/>
        <v/>
      </c>
      <c r="AR125" s="125" t="str">
        <f t="shared" si="104"/>
        <v/>
      </c>
      <c r="AS125" s="125" t="str">
        <f t="shared" si="105"/>
        <v/>
      </c>
      <c r="AT125" s="125" t="str">
        <f t="shared" si="106"/>
        <v/>
      </c>
      <c r="AU125" s="125">
        <f t="shared" ca="1" si="107"/>
        <v>532897.11343134206</v>
      </c>
      <c r="AV125" s="125" t="str">
        <f t="shared" si="108"/>
        <v/>
      </c>
      <c r="AW125" s="125" t="str">
        <f t="shared" si="109"/>
        <v/>
      </c>
      <c r="AX125" s="125" t="str">
        <f t="shared" si="110"/>
        <v/>
      </c>
      <c r="AY125" s="131">
        <f t="shared" ca="1" si="102"/>
        <v>532897.11343134206</v>
      </c>
      <c r="AZ125" s="290"/>
    </row>
    <row r="126" spans="1:52" x14ac:dyDescent="0.3">
      <c r="A126" s="290"/>
      <c r="B126" s="102" t="s">
        <v>1369</v>
      </c>
      <c r="C126" s="444" t="s">
        <v>2579</v>
      </c>
      <c r="D126" s="103" t="s">
        <v>1157</v>
      </c>
      <c r="E126" s="103" t="s">
        <v>1368</v>
      </c>
      <c r="F126" s="103"/>
      <c r="G126" s="103" t="s">
        <v>1159</v>
      </c>
      <c r="H126" s="444" t="s">
        <v>2489</v>
      </c>
      <c r="I126" s="103"/>
      <c r="J126" s="116" t="s">
        <v>1396</v>
      </c>
      <c r="K126" s="104"/>
      <c r="L126" s="431">
        <v>718.16499999999996</v>
      </c>
      <c r="M126" s="138" t="str">
        <f t="shared" si="44"/>
        <v/>
      </c>
      <c r="N126" s="139">
        <f t="shared" si="63"/>
        <v>0</v>
      </c>
      <c r="O126" s="140">
        <f t="shared" si="45"/>
        <v>4036.2416428277329</v>
      </c>
      <c r="P126" s="337">
        <f t="shared" si="67"/>
        <v>2898687.4794213786</v>
      </c>
      <c r="Q126" s="109">
        <v>1</v>
      </c>
      <c r="R126" s="143">
        <f t="shared" si="64"/>
        <v>2898687.4794213786</v>
      </c>
      <c r="S126" s="113">
        <v>0.15</v>
      </c>
      <c r="T126" s="139">
        <f t="shared" si="65"/>
        <v>3333490.6013345849</v>
      </c>
      <c r="U126" s="428"/>
      <c r="V126" s="147">
        <f t="shared" si="66"/>
        <v>3333490.6013345849</v>
      </c>
      <c r="W126" s="290"/>
      <c r="X126" s="115"/>
      <c r="Y126" s="116"/>
      <c r="Z126" s="116"/>
      <c r="AA126" s="116"/>
      <c r="AB126" s="116" t="s">
        <v>115</v>
      </c>
      <c r="AC126" s="116"/>
      <c r="AD126" s="116"/>
      <c r="AE126" s="117"/>
      <c r="AF126" s="296"/>
      <c r="AG126" s="124" t="str">
        <f t="shared" si="94"/>
        <v/>
      </c>
      <c r="AH126" s="125" t="str">
        <f t="shared" si="95"/>
        <v/>
      </c>
      <c r="AI126" s="125" t="str">
        <f t="shared" si="96"/>
        <v/>
      </c>
      <c r="AJ126" s="125" t="str">
        <f t="shared" si="97"/>
        <v/>
      </c>
      <c r="AK126" s="125">
        <f t="shared" ca="1" si="98"/>
        <v>6607.2386186326503</v>
      </c>
      <c r="AL126" s="125" t="str">
        <f t="shared" si="99"/>
        <v/>
      </c>
      <c r="AM126" s="125" t="str">
        <f t="shared" si="100"/>
        <v/>
      </c>
      <c r="AN126" s="126" t="str">
        <f t="shared" si="101"/>
        <v/>
      </c>
      <c r="AO126" s="342">
        <f t="shared" ca="1" si="93"/>
        <v>6607.2386186326503</v>
      </c>
      <c r="AP126" s="290"/>
      <c r="AQ126" s="124" t="str">
        <f t="shared" si="103"/>
        <v/>
      </c>
      <c r="AR126" s="125" t="str">
        <f t="shared" si="104"/>
        <v/>
      </c>
      <c r="AS126" s="125" t="str">
        <f t="shared" si="105"/>
        <v/>
      </c>
      <c r="AT126" s="125" t="str">
        <f t="shared" si="106"/>
        <v/>
      </c>
      <c r="AU126" s="125">
        <f t="shared" ca="1" si="107"/>
        <v>3333490.6013345849</v>
      </c>
      <c r="AV126" s="125" t="str">
        <f t="shared" si="108"/>
        <v/>
      </c>
      <c r="AW126" s="125" t="str">
        <f t="shared" si="109"/>
        <v/>
      </c>
      <c r="AX126" s="125" t="str">
        <f t="shared" si="110"/>
        <v/>
      </c>
      <c r="AY126" s="131">
        <f t="shared" ca="1" si="102"/>
        <v>3333490.6013345849</v>
      </c>
      <c r="AZ126" s="290"/>
    </row>
    <row r="127" spans="1:52" x14ac:dyDescent="0.3">
      <c r="A127" s="290"/>
      <c r="B127" s="102" t="s">
        <v>1370</v>
      </c>
      <c r="C127" s="444" t="s">
        <v>2580</v>
      </c>
      <c r="D127" s="103" t="s">
        <v>1157</v>
      </c>
      <c r="E127" s="103" t="s">
        <v>1371</v>
      </c>
      <c r="F127" s="103"/>
      <c r="G127" s="103" t="s">
        <v>1159</v>
      </c>
      <c r="H127" s="444" t="s">
        <v>2489</v>
      </c>
      <c r="I127" s="103"/>
      <c r="J127" s="116" t="s">
        <v>1396</v>
      </c>
      <c r="K127" s="104"/>
      <c r="L127" s="431">
        <v>485.45</v>
      </c>
      <c r="M127" s="138" t="str">
        <f t="shared" si="44"/>
        <v/>
      </c>
      <c r="N127" s="139">
        <f t="shared" si="63"/>
        <v>0</v>
      </c>
      <c r="O127" s="140">
        <f t="shared" si="45"/>
        <v>4036.2416428277329</v>
      </c>
      <c r="P127" s="337">
        <f t="shared" si="67"/>
        <v>1959393.505510723</v>
      </c>
      <c r="Q127" s="109">
        <v>1</v>
      </c>
      <c r="R127" s="143">
        <f t="shared" si="64"/>
        <v>1959393.505510723</v>
      </c>
      <c r="S127" s="113">
        <v>0.15</v>
      </c>
      <c r="T127" s="139">
        <f t="shared" si="65"/>
        <v>2253302.531337331</v>
      </c>
      <c r="U127" s="428"/>
      <c r="V127" s="147">
        <f t="shared" si="66"/>
        <v>2253302.531337331</v>
      </c>
      <c r="W127" s="290"/>
      <c r="X127" s="115"/>
      <c r="Y127" s="116"/>
      <c r="Z127" s="116"/>
      <c r="AA127" s="116"/>
      <c r="AB127" s="116"/>
      <c r="AC127" s="116" t="s">
        <v>115</v>
      </c>
      <c r="AD127" s="116"/>
      <c r="AE127" s="117"/>
      <c r="AF127" s="296"/>
      <c r="AG127" s="124" t="str">
        <f t="shared" si="94"/>
        <v/>
      </c>
      <c r="AH127" s="125" t="str">
        <f t="shared" si="95"/>
        <v/>
      </c>
      <c r="AI127" s="125" t="str">
        <f t="shared" si="96"/>
        <v/>
      </c>
      <c r="AJ127" s="125" t="str">
        <f t="shared" si="97"/>
        <v/>
      </c>
      <c r="AK127" s="125" t="str">
        <f t="shared" si="98"/>
        <v/>
      </c>
      <c r="AL127" s="125">
        <f t="shared" ca="1" si="99"/>
        <v>5186.1460448160851</v>
      </c>
      <c r="AM127" s="125" t="str">
        <f t="shared" si="100"/>
        <v/>
      </c>
      <c r="AN127" s="126" t="str">
        <f t="shared" si="101"/>
        <v/>
      </c>
      <c r="AO127" s="342">
        <f t="shared" ca="1" si="93"/>
        <v>5186.1460448160851</v>
      </c>
      <c r="AP127" s="290"/>
      <c r="AQ127" s="124" t="str">
        <f t="shared" si="103"/>
        <v/>
      </c>
      <c r="AR127" s="125" t="str">
        <f t="shared" si="104"/>
        <v/>
      </c>
      <c r="AS127" s="125" t="str">
        <f t="shared" si="105"/>
        <v/>
      </c>
      <c r="AT127" s="125" t="str">
        <f t="shared" si="106"/>
        <v/>
      </c>
      <c r="AU127" s="125" t="str">
        <f t="shared" si="107"/>
        <v/>
      </c>
      <c r="AV127" s="125">
        <f t="shared" ca="1" si="108"/>
        <v>2253302.531337331</v>
      </c>
      <c r="AW127" s="125" t="str">
        <f t="shared" si="109"/>
        <v/>
      </c>
      <c r="AX127" s="125" t="str">
        <f t="shared" si="110"/>
        <v/>
      </c>
      <c r="AY127" s="131">
        <f t="shared" ca="1" si="102"/>
        <v>2253302.531337331</v>
      </c>
      <c r="AZ127" s="290"/>
    </row>
    <row r="128" spans="1:52" x14ac:dyDescent="0.3">
      <c r="A128" s="290"/>
      <c r="B128" s="102" t="s">
        <v>1372</v>
      </c>
      <c r="C128" s="444" t="s">
        <v>2581</v>
      </c>
      <c r="D128" s="103" t="s">
        <v>1157</v>
      </c>
      <c r="E128" s="103" t="s">
        <v>1373</v>
      </c>
      <c r="F128" s="103"/>
      <c r="G128" s="103" t="s">
        <v>1159</v>
      </c>
      <c r="H128" s="444" t="s">
        <v>2489</v>
      </c>
      <c r="I128" s="103"/>
      <c r="J128" s="116" t="s">
        <v>1396</v>
      </c>
      <c r="K128" s="104"/>
      <c r="L128" s="431">
        <v>1191.6099999999999</v>
      </c>
      <c r="M128" s="138" t="str">
        <f t="shared" si="44"/>
        <v/>
      </c>
      <c r="N128" s="139">
        <f t="shared" si="63"/>
        <v>0</v>
      </c>
      <c r="O128" s="140">
        <f t="shared" si="45"/>
        <v>4036.2416428277329</v>
      </c>
      <c r="P128" s="337">
        <f t="shared" si="67"/>
        <v>4809625.9040099541</v>
      </c>
      <c r="Q128" s="109">
        <v>1</v>
      </c>
      <c r="R128" s="143">
        <f t="shared" si="64"/>
        <v>4809625.9040099541</v>
      </c>
      <c r="S128" s="113">
        <v>0.15</v>
      </c>
      <c r="T128" s="139">
        <f t="shared" si="65"/>
        <v>5531069.7896114467</v>
      </c>
      <c r="U128" s="428"/>
      <c r="V128" s="147">
        <f t="shared" si="66"/>
        <v>5531069.7896114467</v>
      </c>
      <c r="W128" s="290"/>
      <c r="X128" s="115"/>
      <c r="Y128" s="116"/>
      <c r="Z128" s="116"/>
      <c r="AA128" s="116"/>
      <c r="AB128" s="116"/>
      <c r="AC128" s="116" t="s">
        <v>115</v>
      </c>
      <c r="AD128" s="116"/>
      <c r="AE128" s="117"/>
      <c r="AF128" s="296"/>
      <c r="AG128" s="124" t="str">
        <f t="shared" si="94"/>
        <v/>
      </c>
      <c r="AH128" s="125" t="str">
        <f t="shared" si="95"/>
        <v/>
      </c>
      <c r="AI128" s="125" t="str">
        <f t="shared" si="96"/>
        <v/>
      </c>
      <c r="AJ128" s="125" t="str">
        <f t="shared" si="97"/>
        <v/>
      </c>
      <c r="AK128" s="125" t="str">
        <f t="shared" si="98"/>
        <v/>
      </c>
      <c r="AL128" s="125">
        <f t="shared" ca="1" si="99"/>
        <v>5186.1460448160851</v>
      </c>
      <c r="AM128" s="125" t="str">
        <f t="shared" si="100"/>
        <v/>
      </c>
      <c r="AN128" s="126" t="str">
        <f t="shared" si="101"/>
        <v/>
      </c>
      <c r="AO128" s="342">
        <f t="shared" ca="1" si="93"/>
        <v>5186.1460448160851</v>
      </c>
      <c r="AP128" s="290"/>
      <c r="AQ128" s="124" t="str">
        <f t="shared" si="103"/>
        <v/>
      </c>
      <c r="AR128" s="125" t="str">
        <f t="shared" si="104"/>
        <v/>
      </c>
      <c r="AS128" s="125" t="str">
        <f t="shared" si="105"/>
        <v/>
      </c>
      <c r="AT128" s="125" t="str">
        <f t="shared" si="106"/>
        <v/>
      </c>
      <c r="AU128" s="125" t="str">
        <f t="shared" si="107"/>
        <v/>
      </c>
      <c r="AV128" s="125">
        <f t="shared" ca="1" si="108"/>
        <v>5531069.7896114467</v>
      </c>
      <c r="AW128" s="125" t="str">
        <f t="shared" si="109"/>
        <v/>
      </c>
      <c r="AX128" s="125" t="str">
        <f t="shared" si="110"/>
        <v/>
      </c>
      <c r="AY128" s="131">
        <f t="shared" ca="1" si="102"/>
        <v>5531069.7896114467</v>
      </c>
      <c r="AZ128" s="290"/>
    </row>
    <row r="129" spans="1:52" x14ac:dyDescent="0.3">
      <c r="A129" s="290"/>
      <c r="B129" s="102" t="s">
        <v>1374</v>
      </c>
      <c r="C129" s="444" t="s">
        <v>2582</v>
      </c>
      <c r="D129" s="103" t="s">
        <v>1157</v>
      </c>
      <c r="E129" s="103" t="s">
        <v>1375</v>
      </c>
      <c r="F129" s="103"/>
      <c r="G129" s="103" t="s">
        <v>1159</v>
      </c>
      <c r="H129" s="444" t="s">
        <v>2489</v>
      </c>
      <c r="I129" s="103"/>
      <c r="J129" s="116" t="s">
        <v>1396</v>
      </c>
      <c r="K129" s="104"/>
      <c r="L129" s="431">
        <v>253.82499999999999</v>
      </c>
      <c r="M129" s="138" t="str">
        <f t="shared" si="44"/>
        <v/>
      </c>
      <c r="N129" s="139">
        <f t="shared" si="63"/>
        <v>0</v>
      </c>
      <c r="O129" s="140">
        <f t="shared" si="45"/>
        <v>4036.2416428277329</v>
      </c>
      <c r="P129" s="337">
        <f t="shared" si="67"/>
        <v>1024499.0349907492</v>
      </c>
      <c r="Q129" s="109">
        <v>1</v>
      </c>
      <c r="R129" s="143">
        <f t="shared" si="64"/>
        <v>1024499.0349907492</v>
      </c>
      <c r="S129" s="113">
        <v>0.15</v>
      </c>
      <c r="T129" s="139">
        <f t="shared" si="65"/>
        <v>1178173.8902393614</v>
      </c>
      <c r="U129" s="428"/>
      <c r="V129" s="147">
        <f t="shared" si="66"/>
        <v>1178173.8902393614</v>
      </c>
      <c r="W129" s="290"/>
      <c r="X129" s="115"/>
      <c r="Y129" s="116" t="s">
        <v>115</v>
      </c>
      <c r="Z129" s="116"/>
      <c r="AA129" s="116"/>
      <c r="AB129" s="116"/>
      <c r="AC129" s="116"/>
      <c r="AD129" s="116"/>
      <c r="AE129" s="117"/>
      <c r="AF129" s="296"/>
      <c r="AG129" s="124" t="str">
        <f t="shared" si="94"/>
        <v/>
      </c>
      <c r="AH129" s="125">
        <f t="shared" ca="1" si="95"/>
        <v>61712.437986303514</v>
      </c>
      <c r="AI129" s="125" t="str">
        <f t="shared" si="96"/>
        <v/>
      </c>
      <c r="AJ129" s="125" t="str">
        <f t="shared" si="97"/>
        <v/>
      </c>
      <c r="AK129" s="125" t="str">
        <f t="shared" si="98"/>
        <v/>
      </c>
      <c r="AL129" s="125" t="str">
        <f t="shared" si="99"/>
        <v/>
      </c>
      <c r="AM129" s="125" t="str">
        <f t="shared" si="100"/>
        <v/>
      </c>
      <c r="AN129" s="126" t="str">
        <f t="shared" si="101"/>
        <v/>
      </c>
      <c r="AO129" s="342">
        <f t="shared" ca="1" si="93"/>
        <v>61712.437986303514</v>
      </c>
      <c r="AP129" s="290"/>
      <c r="AQ129" s="124" t="str">
        <f t="shared" si="103"/>
        <v/>
      </c>
      <c r="AR129" s="125">
        <f t="shared" ca="1" si="104"/>
        <v>1178173.8902393614</v>
      </c>
      <c r="AS129" s="125" t="str">
        <f t="shared" si="105"/>
        <v/>
      </c>
      <c r="AT129" s="125" t="str">
        <f t="shared" si="106"/>
        <v/>
      </c>
      <c r="AU129" s="125" t="str">
        <f t="shared" si="107"/>
        <v/>
      </c>
      <c r="AV129" s="125" t="str">
        <f t="shared" si="108"/>
        <v/>
      </c>
      <c r="AW129" s="125" t="str">
        <f t="shared" si="109"/>
        <v/>
      </c>
      <c r="AX129" s="125" t="str">
        <f t="shared" si="110"/>
        <v/>
      </c>
      <c r="AY129" s="131">
        <f t="shared" ca="1" si="102"/>
        <v>1178173.8902393614</v>
      </c>
      <c r="AZ129" s="290"/>
    </row>
    <row r="130" spans="1:52" x14ac:dyDescent="0.3">
      <c r="A130" s="290"/>
      <c r="B130" s="102" t="s">
        <v>1376</v>
      </c>
      <c r="C130" s="444" t="s">
        <v>2583</v>
      </c>
      <c r="D130" s="103" t="s">
        <v>1157</v>
      </c>
      <c r="E130" s="103" t="s">
        <v>1377</v>
      </c>
      <c r="F130" s="103"/>
      <c r="G130" s="103" t="s">
        <v>1159</v>
      </c>
      <c r="H130" s="444" t="s">
        <v>2489</v>
      </c>
      <c r="I130" s="103"/>
      <c r="J130" s="116" t="s">
        <v>1396</v>
      </c>
      <c r="K130" s="104"/>
      <c r="L130" s="431">
        <v>369.00099999999998</v>
      </c>
      <c r="M130" s="138" t="str">
        <f t="shared" si="44"/>
        <v/>
      </c>
      <c r="N130" s="139">
        <f t="shared" si="63"/>
        <v>0</v>
      </c>
      <c r="O130" s="140">
        <f t="shared" si="45"/>
        <v>4036.2416428277329</v>
      </c>
      <c r="P130" s="337">
        <f t="shared" si="67"/>
        <v>1489377.2024450761</v>
      </c>
      <c r="Q130" s="109">
        <v>1</v>
      </c>
      <c r="R130" s="143">
        <f t="shared" si="64"/>
        <v>1489377.2024450761</v>
      </c>
      <c r="S130" s="113">
        <v>0.15</v>
      </c>
      <c r="T130" s="139">
        <f t="shared" si="65"/>
        <v>1712783.7828118373</v>
      </c>
      <c r="U130" s="428"/>
      <c r="V130" s="147">
        <f t="shared" si="66"/>
        <v>1712783.7828118373</v>
      </c>
      <c r="W130" s="290"/>
      <c r="X130" s="115"/>
      <c r="Y130" s="116" t="s">
        <v>115</v>
      </c>
      <c r="Z130" s="116"/>
      <c r="AA130" s="116"/>
      <c r="AB130" s="116"/>
      <c r="AC130" s="116"/>
      <c r="AD130" s="116"/>
      <c r="AE130" s="117"/>
      <c r="AF130" s="296"/>
      <c r="AG130" s="124" t="str">
        <f t="shared" si="94"/>
        <v/>
      </c>
      <c r="AH130" s="125">
        <f t="shared" ca="1" si="95"/>
        <v>61712.437986303514</v>
      </c>
      <c r="AI130" s="125" t="str">
        <f t="shared" si="96"/>
        <v/>
      </c>
      <c r="AJ130" s="125" t="str">
        <f t="shared" si="97"/>
        <v/>
      </c>
      <c r="AK130" s="125" t="str">
        <f t="shared" si="98"/>
        <v/>
      </c>
      <c r="AL130" s="125" t="str">
        <f t="shared" si="99"/>
        <v/>
      </c>
      <c r="AM130" s="125" t="str">
        <f t="shared" si="100"/>
        <v/>
      </c>
      <c r="AN130" s="126" t="str">
        <f t="shared" si="101"/>
        <v/>
      </c>
      <c r="AO130" s="342">
        <f t="shared" ca="1" si="93"/>
        <v>61712.437986303514</v>
      </c>
      <c r="AP130" s="290"/>
      <c r="AQ130" s="124" t="str">
        <f t="shared" si="103"/>
        <v/>
      </c>
      <c r="AR130" s="125">
        <f t="shared" ca="1" si="104"/>
        <v>1712783.7828118373</v>
      </c>
      <c r="AS130" s="125" t="str">
        <f t="shared" si="105"/>
        <v/>
      </c>
      <c r="AT130" s="125" t="str">
        <f t="shared" si="106"/>
        <v/>
      </c>
      <c r="AU130" s="125" t="str">
        <f t="shared" si="107"/>
        <v/>
      </c>
      <c r="AV130" s="125" t="str">
        <f t="shared" si="108"/>
        <v/>
      </c>
      <c r="AW130" s="125" t="str">
        <f t="shared" si="109"/>
        <v/>
      </c>
      <c r="AX130" s="125" t="str">
        <f t="shared" si="110"/>
        <v/>
      </c>
      <c r="AY130" s="131">
        <f t="shared" ca="1" si="102"/>
        <v>1712783.7828118373</v>
      </c>
      <c r="AZ130" s="290"/>
    </row>
    <row r="131" spans="1:52" x14ac:dyDescent="0.3">
      <c r="A131" s="290"/>
      <c r="B131" s="102" t="s">
        <v>1378</v>
      </c>
      <c r="C131" s="444" t="s">
        <v>2584</v>
      </c>
      <c r="D131" s="103" t="s">
        <v>1157</v>
      </c>
      <c r="E131" s="103" t="s">
        <v>1379</v>
      </c>
      <c r="F131" s="103"/>
      <c r="G131" s="103" t="s">
        <v>1176</v>
      </c>
      <c r="H131" s="444" t="s">
        <v>2490</v>
      </c>
      <c r="I131" s="103"/>
      <c r="J131" s="116" t="s">
        <v>1395</v>
      </c>
      <c r="K131" s="104"/>
      <c r="L131" s="431">
        <v>281.14400000000001</v>
      </c>
      <c r="M131" s="138" t="str">
        <f t="shared" si="44"/>
        <v/>
      </c>
      <c r="N131" s="139">
        <f t="shared" si="63"/>
        <v>0</v>
      </c>
      <c r="O131" s="140">
        <f t="shared" si="45"/>
        <v>5180.404966525155</v>
      </c>
      <c r="P131" s="337">
        <f t="shared" si="67"/>
        <v>1456439.7739087483</v>
      </c>
      <c r="Q131" s="109">
        <v>1</v>
      </c>
      <c r="R131" s="143">
        <f t="shared" si="64"/>
        <v>1456439.7739087483</v>
      </c>
      <c r="S131" s="113">
        <v>0.15</v>
      </c>
      <c r="T131" s="139">
        <f t="shared" si="65"/>
        <v>1674905.7399950605</v>
      </c>
      <c r="U131" s="428"/>
      <c r="V131" s="147">
        <f t="shared" si="66"/>
        <v>1674905.7399950605</v>
      </c>
      <c r="W131" s="290"/>
      <c r="X131" s="115"/>
      <c r="Y131" s="116" t="s">
        <v>115</v>
      </c>
      <c r="Z131" s="116"/>
      <c r="AA131" s="116"/>
      <c r="AB131" s="116"/>
      <c r="AC131" s="116"/>
      <c r="AD131" s="116"/>
      <c r="AE131" s="117"/>
      <c r="AF131" s="296"/>
      <c r="AG131" s="124" t="str">
        <f t="shared" si="94"/>
        <v/>
      </c>
      <c r="AH131" s="125">
        <f t="shared" ca="1" si="95"/>
        <v>61712.437986303514</v>
      </c>
      <c r="AI131" s="125" t="str">
        <f t="shared" si="96"/>
        <v/>
      </c>
      <c r="AJ131" s="125" t="str">
        <f t="shared" si="97"/>
        <v/>
      </c>
      <c r="AK131" s="125" t="str">
        <f t="shared" si="98"/>
        <v/>
      </c>
      <c r="AL131" s="125" t="str">
        <f t="shared" si="99"/>
        <v/>
      </c>
      <c r="AM131" s="125" t="str">
        <f t="shared" si="100"/>
        <v/>
      </c>
      <c r="AN131" s="126" t="str">
        <f t="shared" si="101"/>
        <v/>
      </c>
      <c r="AO131" s="342">
        <f t="shared" ca="1" si="93"/>
        <v>61712.437986303514</v>
      </c>
      <c r="AP131" s="290"/>
      <c r="AQ131" s="124" t="str">
        <f t="shared" si="103"/>
        <v/>
      </c>
      <c r="AR131" s="125">
        <f t="shared" ca="1" si="104"/>
        <v>1674905.7399950605</v>
      </c>
      <c r="AS131" s="125" t="str">
        <f t="shared" si="105"/>
        <v/>
      </c>
      <c r="AT131" s="125" t="str">
        <f t="shared" si="106"/>
        <v/>
      </c>
      <c r="AU131" s="125" t="str">
        <f t="shared" si="107"/>
        <v/>
      </c>
      <c r="AV131" s="125" t="str">
        <f t="shared" si="108"/>
        <v/>
      </c>
      <c r="AW131" s="125" t="str">
        <f t="shared" si="109"/>
        <v/>
      </c>
      <c r="AX131" s="125" t="str">
        <f t="shared" si="110"/>
        <v/>
      </c>
      <c r="AY131" s="131">
        <f t="shared" ca="1" si="102"/>
        <v>1674905.7399950605</v>
      </c>
      <c r="AZ131" s="290"/>
    </row>
    <row r="132" spans="1:52" x14ac:dyDescent="0.3">
      <c r="A132" s="290"/>
      <c r="B132" s="102" t="s">
        <v>1380</v>
      </c>
      <c r="C132" s="444" t="s">
        <v>2585</v>
      </c>
      <c r="D132" s="103" t="s">
        <v>1157</v>
      </c>
      <c r="E132" s="103" t="s">
        <v>1381</v>
      </c>
      <c r="F132" s="103"/>
      <c r="G132" s="103" t="s">
        <v>1159</v>
      </c>
      <c r="H132" s="444" t="s">
        <v>2489</v>
      </c>
      <c r="I132" s="103"/>
      <c r="J132" s="116" t="s">
        <v>1396</v>
      </c>
      <c r="K132" s="104"/>
      <c r="L132" s="431">
        <v>1483.57</v>
      </c>
      <c r="M132" s="138" t="str">
        <f t="shared" si="44"/>
        <v/>
      </c>
      <c r="N132" s="139">
        <f t="shared" si="63"/>
        <v>0</v>
      </c>
      <c r="O132" s="140">
        <f t="shared" si="45"/>
        <v>4036.2416428277329</v>
      </c>
      <c r="P132" s="337">
        <f t="shared" si="67"/>
        <v>5988047.0140499398</v>
      </c>
      <c r="Q132" s="109">
        <v>1</v>
      </c>
      <c r="R132" s="143">
        <f t="shared" si="64"/>
        <v>5988047.0140499398</v>
      </c>
      <c r="S132" s="113">
        <v>0.15</v>
      </c>
      <c r="T132" s="139">
        <f t="shared" si="65"/>
        <v>6886254.0661574304</v>
      </c>
      <c r="U132" s="428"/>
      <c r="V132" s="147">
        <f t="shared" si="66"/>
        <v>6886254.0661574304</v>
      </c>
      <c r="W132" s="290"/>
      <c r="X132" s="115"/>
      <c r="Y132" s="116"/>
      <c r="Z132" s="116"/>
      <c r="AA132" s="116" t="s">
        <v>115</v>
      </c>
      <c r="AB132" s="116"/>
      <c r="AC132" s="116"/>
      <c r="AD132" s="116"/>
      <c r="AE132" s="117"/>
      <c r="AF132" s="296"/>
      <c r="AG132" s="124" t="str">
        <f t="shared" si="94"/>
        <v/>
      </c>
      <c r="AH132" s="125" t="str">
        <f t="shared" si="95"/>
        <v/>
      </c>
      <c r="AI132" s="125" t="str">
        <f t="shared" si="96"/>
        <v/>
      </c>
      <c r="AJ132" s="125">
        <f t="shared" ca="1" si="97"/>
        <v>17711.256420234018</v>
      </c>
      <c r="AK132" s="125" t="str">
        <f t="shared" si="98"/>
        <v/>
      </c>
      <c r="AL132" s="125" t="str">
        <f t="shared" si="99"/>
        <v/>
      </c>
      <c r="AM132" s="125" t="str">
        <f t="shared" si="100"/>
        <v/>
      </c>
      <c r="AN132" s="126" t="str">
        <f t="shared" si="101"/>
        <v/>
      </c>
      <c r="AO132" s="342">
        <f t="shared" ca="1" si="93"/>
        <v>17711.256420234018</v>
      </c>
      <c r="AP132" s="290"/>
      <c r="AQ132" s="124" t="str">
        <f t="shared" si="103"/>
        <v/>
      </c>
      <c r="AR132" s="125" t="str">
        <f t="shared" si="104"/>
        <v/>
      </c>
      <c r="AS132" s="125" t="str">
        <f t="shared" si="105"/>
        <v/>
      </c>
      <c r="AT132" s="125">
        <f t="shared" ca="1" si="106"/>
        <v>6886254.0661574295</v>
      </c>
      <c r="AU132" s="125" t="str">
        <f t="shared" si="107"/>
        <v/>
      </c>
      <c r="AV132" s="125" t="str">
        <f t="shared" si="108"/>
        <v/>
      </c>
      <c r="AW132" s="125" t="str">
        <f t="shared" si="109"/>
        <v/>
      </c>
      <c r="AX132" s="125" t="str">
        <f t="shared" si="110"/>
        <v/>
      </c>
      <c r="AY132" s="131">
        <f t="shared" ca="1" si="102"/>
        <v>6886254.0661574295</v>
      </c>
      <c r="AZ132" s="290"/>
    </row>
    <row r="133" spans="1:52" x14ac:dyDescent="0.3">
      <c r="A133" s="290"/>
      <c r="B133" s="102" t="s">
        <v>2476</v>
      </c>
      <c r="C133" s="444" t="s">
        <v>2586</v>
      </c>
      <c r="D133" s="103" t="s">
        <v>1157</v>
      </c>
      <c r="E133" s="103" t="s">
        <v>1612</v>
      </c>
      <c r="F133" s="103"/>
      <c r="G133" s="103" t="s">
        <v>1209</v>
      </c>
      <c r="H133" s="444" t="s">
        <v>2491</v>
      </c>
      <c r="I133" s="103"/>
      <c r="J133" s="116" t="s">
        <v>1398</v>
      </c>
      <c r="K133" s="104"/>
      <c r="L133" s="431">
        <v>30004.7</v>
      </c>
      <c r="M133" s="138" t="str">
        <f t="shared" si="44"/>
        <v/>
      </c>
      <c r="N133" s="139">
        <f t="shared" si="63"/>
        <v>0</v>
      </c>
      <c r="O133" s="140">
        <f t="shared" si="45"/>
        <v>1057.9130850572444</v>
      </c>
      <c r="P133" s="337">
        <f t="shared" si="67"/>
        <v>31742364.743217103</v>
      </c>
      <c r="Q133" s="109">
        <v>1</v>
      </c>
      <c r="R133" s="143">
        <f t="shared" si="64"/>
        <v>31742364.743217103</v>
      </c>
      <c r="S133" s="113">
        <v>0.15</v>
      </c>
      <c r="T133" s="139">
        <f t="shared" si="65"/>
        <v>36503719.454699665</v>
      </c>
      <c r="U133" s="428">
        <v>0.74999999999999989</v>
      </c>
      <c r="V133" s="147">
        <f t="shared" si="66"/>
        <v>9125929.8636749201</v>
      </c>
      <c r="W133" s="290"/>
      <c r="X133" s="115"/>
      <c r="Y133" s="116"/>
      <c r="Z133" s="116"/>
      <c r="AA133" s="116"/>
      <c r="AB133" s="116"/>
      <c r="AC133" s="116"/>
      <c r="AD133" s="116"/>
      <c r="AE133" s="117" t="s">
        <v>115</v>
      </c>
      <c r="AF133" s="296"/>
      <c r="AG133" s="124" t="str">
        <f t="shared" si="94"/>
        <v/>
      </c>
      <c r="AH133" s="125" t="str">
        <f t="shared" si="95"/>
        <v/>
      </c>
      <c r="AI133" s="125" t="str">
        <f t="shared" si="96"/>
        <v/>
      </c>
      <c r="AJ133" s="125" t="str">
        <f t="shared" si="97"/>
        <v/>
      </c>
      <c r="AK133" s="125" t="str">
        <f t="shared" si="98"/>
        <v/>
      </c>
      <c r="AL133" s="125" t="str">
        <f t="shared" si="99"/>
        <v/>
      </c>
      <c r="AM133" s="125" t="str">
        <f t="shared" si="100"/>
        <v/>
      </c>
      <c r="AN133" s="126">
        <f t="shared" ca="1" si="101"/>
        <v>89063.231170296756</v>
      </c>
      <c r="AO133" s="342">
        <f t="shared" ca="1" si="93"/>
        <v>89063.231170296756</v>
      </c>
      <c r="AP133" s="290"/>
      <c r="AQ133" s="124" t="str">
        <f t="shared" si="103"/>
        <v/>
      </c>
      <c r="AR133" s="125" t="str">
        <f t="shared" si="104"/>
        <v/>
      </c>
      <c r="AS133" s="125" t="str">
        <f t="shared" si="105"/>
        <v/>
      </c>
      <c r="AT133" s="125" t="str">
        <f t="shared" si="106"/>
        <v/>
      </c>
      <c r="AU133" s="125" t="str">
        <f t="shared" si="107"/>
        <v/>
      </c>
      <c r="AV133" s="125" t="str">
        <f t="shared" si="108"/>
        <v/>
      </c>
      <c r="AW133" s="125" t="str">
        <f t="shared" si="109"/>
        <v/>
      </c>
      <c r="AX133" s="125">
        <f t="shared" ca="1" si="110"/>
        <v>9125929.8636749201</v>
      </c>
      <c r="AY133" s="131">
        <f t="shared" ca="1" si="102"/>
        <v>9125929.8636749201</v>
      </c>
      <c r="AZ133" s="290"/>
    </row>
    <row r="134" spans="1:52" x14ac:dyDescent="0.3">
      <c r="A134" s="290"/>
      <c r="B134" s="102" t="s">
        <v>2477</v>
      </c>
      <c r="C134" s="444" t="s">
        <v>2542</v>
      </c>
      <c r="D134" s="103" t="s">
        <v>1157</v>
      </c>
      <c r="E134" s="103" t="s">
        <v>1264</v>
      </c>
      <c r="F134" s="103"/>
      <c r="G134" s="103" t="s">
        <v>1209</v>
      </c>
      <c r="H134" s="444" t="s">
        <v>2491</v>
      </c>
      <c r="I134" s="103"/>
      <c r="J134" s="116" t="s">
        <v>1398</v>
      </c>
      <c r="K134" s="104"/>
      <c r="L134" s="431">
        <v>12929.6</v>
      </c>
      <c r="M134" s="138" t="str">
        <f t="shared" ref="M134:M147" si="111">IFERROR(VLOOKUP(I134,UR_N3,3,FALSE),"")</f>
        <v/>
      </c>
      <c r="N134" s="139">
        <f t="shared" si="63"/>
        <v>0</v>
      </c>
      <c r="O134" s="140">
        <f t="shared" ref="O134" si="112">IFERROR(VLOOKUP(J134,UR_N3,3,FALSE),"")</f>
        <v>1057.9130850572444</v>
      </c>
      <c r="P134" s="337">
        <f t="shared" si="67"/>
        <v>13678393.024556147</v>
      </c>
      <c r="Q134" s="109">
        <v>1</v>
      </c>
      <c r="R134" s="143">
        <f t="shared" si="64"/>
        <v>13678393.024556147</v>
      </c>
      <c r="S134" s="113">
        <v>0.15</v>
      </c>
      <c r="T134" s="139">
        <f t="shared" si="65"/>
        <v>15730151.978239568</v>
      </c>
      <c r="U134" s="428">
        <v>0.74999999999999989</v>
      </c>
      <c r="V134" s="147">
        <f t="shared" si="66"/>
        <v>3932537.9945598939</v>
      </c>
      <c r="W134" s="290"/>
      <c r="X134" s="115"/>
      <c r="Y134" s="116"/>
      <c r="Z134" s="116"/>
      <c r="AA134" s="116"/>
      <c r="AB134" s="116"/>
      <c r="AC134" s="116"/>
      <c r="AD134" s="116"/>
      <c r="AE134" s="117" t="s">
        <v>115</v>
      </c>
      <c r="AF134" s="296"/>
      <c r="AG134" s="124" t="str">
        <f t="shared" si="94"/>
        <v/>
      </c>
      <c r="AH134" s="125" t="str">
        <f t="shared" si="95"/>
        <v/>
      </c>
      <c r="AI134" s="125" t="str">
        <f t="shared" si="96"/>
        <v/>
      </c>
      <c r="AJ134" s="125" t="str">
        <f t="shared" si="97"/>
        <v/>
      </c>
      <c r="AK134" s="125" t="str">
        <f t="shared" si="98"/>
        <v/>
      </c>
      <c r="AL134" s="125" t="str">
        <f t="shared" si="99"/>
        <v/>
      </c>
      <c r="AM134" s="125" t="str">
        <f t="shared" si="100"/>
        <v/>
      </c>
      <c r="AN134" s="126">
        <f t="shared" ca="1" si="101"/>
        <v>89063.231170296756</v>
      </c>
      <c r="AO134" s="342">
        <f t="shared" ca="1" si="93"/>
        <v>89063.231170296756</v>
      </c>
      <c r="AP134" s="290"/>
      <c r="AQ134" s="124" t="str">
        <f t="shared" si="103"/>
        <v/>
      </c>
      <c r="AR134" s="125" t="str">
        <f t="shared" si="104"/>
        <v/>
      </c>
      <c r="AS134" s="125" t="str">
        <f t="shared" si="105"/>
        <v/>
      </c>
      <c r="AT134" s="125" t="str">
        <f t="shared" si="106"/>
        <v/>
      </c>
      <c r="AU134" s="125" t="str">
        <f t="shared" si="107"/>
        <v/>
      </c>
      <c r="AV134" s="125" t="str">
        <f t="shared" si="108"/>
        <v/>
      </c>
      <c r="AW134" s="125" t="str">
        <f t="shared" si="109"/>
        <v/>
      </c>
      <c r="AX134" s="125">
        <f t="shared" ca="1" si="110"/>
        <v>3932537.9945598939</v>
      </c>
      <c r="AY134" s="131">
        <f t="shared" ca="1" si="102"/>
        <v>3932537.9945598939</v>
      </c>
      <c r="AZ134" s="290"/>
    </row>
    <row r="135" spans="1:52" x14ac:dyDescent="0.3">
      <c r="A135" s="290"/>
      <c r="B135" s="102" t="s">
        <v>2478</v>
      </c>
      <c r="C135" s="444" t="s">
        <v>3476</v>
      </c>
      <c r="D135" s="103" t="s">
        <v>1157</v>
      </c>
      <c r="E135" s="103" t="s">
        <v>1300</v>
      </c>
      <c r="F135" s="103"/>
      <c r="G135" s="103" t="s">
        <v>1244</v>
      </c>
      <c r="H135" s="444" t="s">
        <v>2491</v>
      </c>
      <c r="I135" s="103"/>
      <c r="J135" s="116" t="s">
        <v>3540</v>
      </c>
      <c r="K135" s="104"/>
      <c r="L135" s="431">
        <v>1500</v>
      </c>
      <c r="M135" s="138" t="str">
        <f t="shared" si="111"/>
        <v/>
      </c>
      <c r="N135" s="139">
        <f t="shared" si="63"/>
        <v>0</v>
      </c>
      <c r="O135" s="140">
        <f>P135/L135</f>
        <v>242.05653333333333</v>
      </c>
      <c r="P135" s="337">
        <v>363084.79999999999</v>
      </c>
      <c r="Q135" s="109">
        <v>1</v>
      </c>
      <c r="R135" s="143">
        <f t="shared" ref="R135:R147" si="113">P135*Q135</f>
        <v>363084.79999999999</v>
      </c>
      <c r="S135" s="113">
        <v>0.15</v>
      </c>
      <c r="T135" s="139">
        <f t="shared" ref="T135:T147" si="114">R135*(1+S135)</f>
        <v>417547.51999999996</v>
      </c>
      <c r="U135" s="428"/>
      <c r="V135" s="147">
        <f t="shared" ref="V135:V147" si="115">(T135*(1-U135))+N135</f>
        <v>417547.51999999996</v>
      </c>
      <c r="W135" s="290"/>
      <c r="X135" s="115"/>
      <c r="Y135" s="116" t="s">
        <v>115</v>
      </c>
      <c r="Z135" s="116"/>
      <c r="AA135" s="116"/>
      <c r="AB135" s="116"/>
      <c r="AC135" s="116"/>
      <c r="AD135" s="116"/>
      <c r="AE135" s="117"/>
      <c r="AF135" s="296"/>
      <c r="AG135" s="124" t="str">
        <f t="shared" ref="AG135:AG147" si="116">IF(X135="","",AG$8)</f>
        <v/>
      </c>
      <c r="AH135" s="125">
        <f t="shared" ref="AH135:AH147" ca="1" si="117">IF(Y135="","",AH$8)</f>
        <v>61712.437986303514</v>
      </c>
      <c r="AI135" s="125" t="str">
        <f t="shared" ref="AI135:AI147" si="118">IF(Z135="","",AI$8)</f>
        <v/>
      </c>
      <c r="AJ135" s="125" t="str">
        <f t="shared" ref="AJ135:AJ147" si="119">IF(AA135="","",AJ$8)</f>
        <v/>
      </c>
      <c r="AK135" s="125" t="str">
        <f t="shared" ref="AK135:AK147" si="120">IF(AB135="","",AK$8)</f>
        <v/>
      </c>
      <c r="AL135" s="125" t="str">
        <f t="shared" ref="AL135:AL147" si="121">IF(AC135="","",AL$8)</f>
        <v/>
      </c>
      <c r="AM135" s="125" t="str">
        <f t="shared" ref="AM135:AM147" si="122">IF(AD135="","",AM$8)</f>
        <v/>
      </c>
      <c r="AN135" s="126" t="str">
        <f t="shared" ref="AN135:AN147" si="123">IF(AE135="","",AN$8)</f>
        <v/>
      </c>
      <c r="AO135" s="342">
        <f t="shared" ref="AO135:AO147" ca="1" si="124">SUM(AG135:AN135)</f>
        <v>61712.437986303514</v>
      </c>
      <c r="AP135" s="290"/>
      <c r="AQ135" s="124" t="str">
        <f t="shared" ref="AQ135:AQ147" si="125">IF(X135="","",IFERROR(X135*$V135,$V135/$AO135*AG135))</f>
        <v/>
      </c>
      <c r="AR135" s="125">
        <f t="shared" ref="AR135:AR147" ca="1" si="126">IF(Y135="","",IFERROR(Y135*$V135,$V135/$AO135*AH135))</f>
        <v>417547.51999999996</v>
      </c>
      <c r="AS135" s="125" t="str">
        <f t="shared" ref="AS135:AS147" si="127">IF(Z135="","",IFERROR(Z135*$V135,$V135/$AO135*AI135))</f>
        <v/>
      </c>
      <c r="AT135" s="125" t="str">
        <f t="shared" ref="AT135:AT147" si="128">IF(AA135="","",IFERROR(AA135*$V135,$V135/$AO135*AJ135))</f>
        <v/>
      </c>
      <c r="AU135" s="125" t="str">
        <f t="shared" ref="AU135:AU147" si="129">IF(AB135="","",IFERROR(AB135*$V135,$V135/$AO135*AK135))</f>
        <v/>
      </c>
      <c r="AV135" s="125" t="str">
        <f t="shared" ref="AV135:AV147" si="130">IF(AC135="","",IFERROR(AC135*$V135,$V135/$AO135*AL135))</f>
        <v/>
      </c>
      <c r="AW135" s="125" t="str">
        <f t="shared" ref="AW135:AW147" si="131">IF(AD135="","",IFERROR(AD135*$V135,$V135/$AO135*AM135))</f>
        <v/>
      </c>
      <c r="AX135" s="125" t="str">
        <f t="shared" ref="AX135:AX147" si="132">IF(AE135="","",IFERROR(AE135*$V135,$V135/$AO135*AN135))</f>
        <v/>
      </c>
      <c r="AY135" s="131">
        <f t="shared" ref="AY135:AY147" ca="1" si="133">SUM(AQ135:AX135)</f>
        <v>417547.51999999996</v>
      </c>
      <c r="AZ135" s="290"/>
    </row>
    <row r="136" spans="1:52" x14ac:dyDescent="0.3">
      <c r="A136" s="290"/>
      <c r="B136" s="102" t="s">
        <v>3532</v>
      </c>
      <c r="C136" s="444" t="s">
        <v>3492</v>
      </c>
      <c r="D136" s="103" t="s">
        <v>1157</v>
      </c>
      <c r="E136" s="103" t="s">
        <v>3493</v>
      </c>
      <c r="F136" s="103"/>
      <c r="G136" s="103" t="s">
        <v>1216</v>
      </c>
      <c r="H136" s="444" t="s">
        <v>2492</v>
      </c>
      <c r="I136" s="103"/>
      <c r="J136" s="116" t="s">
        <v>3540</v>
      </c>
      <c r="K136" s="104"/>
      <c r="L136" s="431">
        <v>10090</v>
      </c>
      <c r="M136" s="138" t="str">
        <f t="shared" si="111"/>
        <v/>
      </c>
      <c r="N136" s="139">
        <f t="shared" ref="N136:N147" si="134">IFERROR(M136*K136,0)</f>
        <v>0</v>
      </c>
      <c r="O136" s="140">
        <f t="shared" ref="O136:O144" si="135">P136/L136</f>
        <v>37.091145688800793</v>
      </c>
      <c r="P136" s="337">
        <v>374249.66</v>
      </c>
      <c r="Q136" s="109">
        <v>1</v>
      </c>
      <c r="R136" s="143">
        <f t="shared" si="113"/>
        <v>374249.66</v>
      </c>
      <c r="S136" s="113">
        <v>0.15</v>
      </c>
      <c r="T136" s="139">
        <f t="shared" si="114"/>
        <v>430387.10899999994</v>
      </c>
      <c r="U136" s="428"/>
      <c r="V136" s="147">
        <f t="shared" si="115"/>
        <v>430387.10899999994</v>
      </c>
      <c r="W136" s="290"/>
      <c r="X136" s="115"/>
      <c r="Y136" s="116"/>
      <c r="Z136" s="116"/>
      <c r="AA136" s="116"/>
      <c r="AB136" s="116"/>
      <c r="AC136" s="116"/>
      <c r="AD136" s="116" t="s">
        <v>115</v>
      </c>
      <c r="AE136" s="117"/>
      <c r="AF136" s="296"/>
      <c r="AG136" s="124" t="str">
        <f t="shared" si="116"/>
        <v/>
      </c>
      <c r="AH136" s="125" t="str">
        <f t="shared" si="117"/>
        <v/>
      </c>
      <c r="AI136" s="125" t="str">
        <f t="shared" si="118"/>
        <v/>
      </c>
      <c r="AJ136" s="125" t="str">
        <f t="shared" si="119"/>
        <v/>
      </c>
      <c r="AK136" s="125" t="str">
        <f t="shared" si="120"/>
        <v/>
      </c>
      <c r="AL136" s="125" t="str">
        <f t="shared" si="121"/>
        <v/>
      </c>
      <c r="AM136" s="125">
        <f t="shared" ca="1" si="122"/>
        <v>1470.6080166231384</v>
      </c>
      <c r="AN136" s="126" t="str">
        <f t="shared" si="123"/>
        <v/>
      </c>
      <c r="AO136" s="342">
        <f t="shared" ca="1" si="124"/>
        <v>1470.6080166231384</v>
      </c>
      <c r="AP136" s="290"/>
      <c r="AQ136" s="124" t="str">
        <f t="shared" si="125"/>
        <v/>
      </c>
      <c r="AR136" s="125" t="str">
        <f t="shared" si="126"/>
        <v/>
      </c>
      <c r="AS136" s="125" t="str">
        <f t="shared" si="127"/>
        <v/>
      </c>
      <c r="AT136" s="125" t="str">
        <f t="shared" si="128"/>
        <v/>
      </c>
      <c r="AU136" s="125" t="str">
        <f t="shared" si="129"/>
        <v/>
      </c>
      <c r="AV136" s="125" t="str">
        <f t="shared" si="130"/>
        <v/>
      </c>
      <c r="AW136" s="125">
        <f t="shared" ca="1" si="131"/>
        <v>430387.10899999988</v>
      </c>
      <c r="AX136" s="125" t="str">
        <f t="shared" si="132"/>
        <v/>
      </c>
      <c r="AY136" s="131">
        <f t="shared" ca="1" si="133"/>
        <v>430387.10899999988</v>
      </c>
      <c r="AZ136" s="290"/>
    </row>
    <row r="137" spans="1:52" x14ac:dyDescent="0.3">
      <c r="A137" s="290"/>
      <c r="B137" s="102" t="s">
        <v>3533</v>
      </c>
      <c r="C137" s="444" t="s">
        <v>3494</v>
      </c>
      <c r="D137" s="103" t="s">
        <v>1157</v>
      </c>
      <c r="E137" s="103" t="s">
        <v>1254</v>
      </c>
      <c r="F137" s="103"/>
      <c r="G137" s="103" t="s">
        <v>1209</v>
      </c>
      <c r="H137" s="444" t="s">
        <v>2491</v>
      </c>
      <c r="I137" s="103"/>
      <c r="J137" s="116" t="s">
        <v>3540</v>
      </c>
      <c r="K137" s="104"/>
      <c r="L137" s="431">
        <v>4370</v>
      </c>
      <c r="M137" s="138" t="str">
        <f t="shared" si="111"/>
        <v/>
      </c>
      <c r="N137" s="139">
        <f t="shared" si="134"/>
        <v>0</v>
      </c>
      <c r="O137" s="140">
        <f t="shared" si="135"/>
        <v>274.36920366132722</v>
      </c>
      <c r="P137" s="337">
        <v>1198993.42</v>
      </c>
      <c r="Q137" s="109">
        <v>1</v>
      </c>
      <c r="R137" s="143">
        <f t="shared" si="113"/>
        <v>1198993.42</v>
      </c>
      <c r="S137" s="113">
        <v>0.15</v>
      </c>
      <c r="T137" s="139">
        <f t="shared" si="114"/>
        <v>1378842.4329999997</v>
      </c>
      <c r="U137" s="428"/>
      <c r="V137" s="147">
        <f t="shared" si="115"/>
        <v>1378842.4329999997</v>
      </c>
      <c r="W137" s="290"/>
      <c r="X137" s="115"/>
      <c r="Y137" s="116"/>
      <c r="Z137" s="116" t="s">
        <v>115</v>
      </c>
      <c r="AA137" s="116"/>
      <c r="AB137" s="116"/>
      <c r="AC137" s="116"/>
      <c r="AD137" s="116"/>
      <c r="AE137" s="117"/>
      <c r="AF137" s="296"/>
      <c r="AG137" s="124" t="str">
        <f t="shared" si="116"/>
        <v/>
      </c>
      <c r="AH137" s="125" t="str">
        <f t="shared" si="117"/>
        <v/>
      </c>
      <c r="AI137" s="125">
        <f t="shared" ca="1" si="118"/>
        <v>25124.337011704942</v>
      </c>
      <c r="AJ137" s="125" t="str">
        <f t="shared" si="119"/>
        <v/>
      </c>
      <c r="AK137" s="125" t="str">
        <f t="shared" si="120"/>
        <v/>
      </c>
      <c r="AL137" s="125" t="str">
        <f t="shared" si="121"/>
        <v/>
      </c>
      <c r="AM137" s="125" t="str">
        <f t="shared" si="122"/>
        <v/>
      </c>
      <c r="AN137" s="126" t="str">
        <f t="shared" si="123"/>
        <v/>
      </c>
      <c r="AO137" s="342">
        <f t="shared" ca="1" si="124"/>
        <v>25124.337011704942</v>
      </c>
      <c r="AP137" s="290"/>
      <c r="AQ137" s="124" t="str">
        <f t="shared" si="125"/>
        <v/>
      </c>
      <c r="AR137" s="125" t="str">
        <f t="shared" si="126"/>
        <v/>
      </c>
      <c r="AS137" s="125">
        <f t="shared" ca="1" si="127"/>
        <v>1378842.4329999997</v>
      </c>
      <c r="AT137" s="125" t="str">
        <f t="shared" si="128"/>
        <v/>
      </c>
      <c r="AU137" s="125" t="str">
        <f t="shared" si="129"/>
        <v/>
      </c>
      <c r="AV137" s="125" t="str">
        <f t="shared" si="130"/>
        <v/>
      </c>
      <c r="AW137" s="125" t="str">
        <f t="shared" si="131"/>
        <v/>
      </c>
      <c r="AX137" s="125" t="str">
        <f t="shared" si="132"/>
        <v/>
      </c>
      <c r="AY137" s="131">
        <f t="shared" ca="1" si="133"/>
        <v>1378842.4329999997</v>
      </c>
      <c r="AZ137" s="290"/>
    </row>
    <row r="138" spans="1:52" x14ac:dyDescent="0.3">
      <c r="A138" s="290"/>
      <c r="B138" s="102" t="s">
        <v>3495</v>
      </c>
      <c r="C138" s="444" t="s">
        <v>3496</v>
      </c>
      <c r="D138" s="103" t="s">
        <v>1157</v>
      </c>
      <c r="E138" s="103" t="s">
        <v>1242</v>
      </c>
      <c r="F138" s="103"/>
      <c r="G138" s="103" t="s">
        <v>1216</v>
      </c>
      <c r="H138" s="444" t="s">
        <v>2491</v>
      </c>
      <c r="I138" s="103"/>
      <c r="J138" s="116" t="s">
        <v>3540</v>
      </c>
      <c r="K138" s="104"/>
      <c r="L138" s="431">
        <v>3500</v>
      </c>
      <c r="M138" s="138" t="str">
        <f t="shared" si="111"/>
        <v/>
      </c>
      <c r="N138" s="139">
        <f t="shared" si="134"/>
        <v>0</v>
      </c>
      <c r="O138" s="140">
        <f t="shared" si="135"/>
        <v>577.47714285714289</v>
      </c>
      <c r="P138" s="337">
        <v>2021170</v>
      </c>
      <c r="Q138" s="109">
        <v>1</v>
      </c>
      <c r="R138" s="143">
        <f t="shared" si="113"/>
        <v>2021170</v>
      </c>
      <c r="S138" s="113">
        <v>0.15</v>
      </c>
      <c r="T138" s="139">
        <f t="shared" si="114"/>
        <v>2324345.5</v>
      </c>
      <c r="U138" s="428"/>
      <c r="V138" s="147">
        <f t="shared" si="115"/>
        <v>2324345.5</v>
      </c>
      <c r="W138" s="290"/>
      <c r="X138" s="115"/>
      <c r="Y138" s="116"/>
      <c r="Z138" s="116" t="s">
        <v>115</v>
      </c>
      <c r="AA138" s="116"/>
      <c r="AB138" s="116"/>
      <c r="AC138" s="116"/>
      <c r="AD138" s="116"/>
      <c r="AE138" s="117"/>
      <c r="AF138" s="296"/>
      <c r="AG138" s="124" t="str">
        <f t="shared" si="116"/>
        <v/>
      </c>
      <c r="AH138" s="125" t="str">
        <f t="shared" si="117"/>
        <v/>
      </c>
      <c r="AI138" s="125">
        <f t="shared" ca="1" si="118"/>
        <v>25124.337011704942</v>
      </c>
      <c r="AJ138" s="125" t="str">
        <f t="shared" si="119"/>
        <v/>
      </c>
      <c r="AK138" s="125" t="str">
        <f t="shared" si="120"/>
        <v/>
      </c>
      <c r="AL138" s="125" t="str">
        <f t="shared" si="121"/>
        <v/>
      </c>
      <c r="AM138" s="125" t="str">
        <f t="shared" si="122"/>
        <v/>
      </c>
      <c r="AN138" s="126" t="str">
        <f t="shared" si="123"/>
        <v/>
      </c>
      <c r="AO138" s="342">
        <f t="shared" ca="1" si="124"/>
        <v>25124.337011704942</v>
      </c>
      <c r="AP138" s="290"/>
      <c r="AQ138" s="124" t="str">
        <f t="shared" si="125"/>
        <v/>
      </c>
      <c r="AR138" s="125" t="str">
        <f t="shared" si="126"/>
        <v/>
      </c>
      <c r="AS138" s="125">
        <f t="shared" ca="1" si="127"/>
        <v>2324345.5</v>
      </c>
      <c r="AT138" s="125" t="str">
        <f t="shared" si="128"/>
        <v/>
      </c>
      <c r="AU138" s="125" t="str">
        <f t="shared" si="129"/>
        <v/>
      </c>
      <c r="AV138" s="125" t="str">
        <f t="shared" si="130"/>
        <v/>
      </c>
      <c r="AW138" s="125" t="str">
        <f t="shared" si="131"/>
        <v/>
      </c>
      <c r="AX138" s="125" t="str">
        <f t="shared" si="132"/>
        <v/>
      </c>
      <c r="AY138" s="131">
        <f t="shared" ca="1" si="133"/>
        <v>2324345.5</v>
      </c>
      <c r="AZ138" s="290"/>
    </row>
    <row r="139" spans="1:52" x14ac:dyDescent="0.3">
      <c r="A139" s="290"/>
      <c r="B139" s="102" t="s">
        <v>3497</v>
      </c>
      <c r="C139" s="444" t="s">
        <v>3498</v>
      </c>
      <c r="D139" s="103" t="s">
        <v>1157</v>
      </c>
      <c r="E139" s="103" t="s">
        <v>1294</v>
      </c>
      <c r="F139" s="103"/>
      <c r="G139" s="103" t="s">
        <v>1216</v>
      </c>
      <c r="H139" s="444" t="s">
        <v>2492</v>
      </c>
      <c r="I139" s="103"/>
      <c r="J139" s="116" t="s">
        <v>3540</v>
      </c>
      <c r="K139" s="104"/>
      <c r="L139" s="431">
        <v>247</v>
      </c>
      <c r="M139" s="138" t="str">
        <f t="shared" si="111"/>
        <v/>
      </c>
      <c r="N139" s="139">
        <f t="shared" si="134"/>
        <v>0</v>
      </c>
      <c r="O139" s="140">
        <f t="shared" si="135"/>
        <v>1610.2429149797572</v>
      </c>
      <c r="P139" s="337">
        <v>397730</v>
      </c>
      <c r="Q139" s="109">
        <v>1</v>
      </c>
      <c r="R139" s="143">
        <f t="shared" si="113"/>
        <v>397730</v>
      </c>
      <c r="S139" s="113">
        <v>0.15</v>
      </c>
      <c r="T139" s="139">
        <f t="shared" si="114"/>
        <v>457389.49999999994</v>
      </c>
      <c r="U139" s="428"/>
      <c r="V139" s="147">
        <f t="shared" si="115"/>
        <v>457389.49999999994</v>
      </c>
      <c r="W139" s="290"/>
      <c r="X139" s="115"/>
      <c r="Y139" s="116"/>
      <c r="Z139" s="116" t="s">
        <v>115</v>
      </c>
      <c r="AA139" s="116"/>
      <c r="AB139" s="116"/>
      <c r="AC139" s="116"/>
      <c r="AD139" s="116"/>
      <c r="AE139" s="117"/>
      <c r="AF139" s="296"/>
      <c r="AG139" s="124" t="str">
        <f t="shared" si="116"/>
        <v/>
      </c>
      <c r="AH139" s="125" t="str">
        <f t="shared" si="117"/>
        <v/>
      </c>
      <c r="AI139" s="125">
        <f t="shared" ca="1" si="118"/>
        <v>25124.337011704942</v>
      </c>
      <c r="AJ139" s="125" t="str">
        <f t="shared" si="119"/>
        <v/>
      </c>
      <c r="AK139" s="125" t="str">
        <f t="shared" si="120"/>
        <v/>
      </c>
      <c r="AL139" s="125" t="str">
        <f t="shared" si="121"/>
        <v/>
      </c>
      <c r="AM139" s="125" t="str">
        <f t="shared" si="122"/>
        <v/>
      </c>
      <c r="AN139" s="126" t="str">
        <f t="shared" si="123"/>
        <v/>
      </c>
      <c r="AO139" s="342">
        <f t="shared" ca="1" si="124"/>
        <v>25124.337011704942</v>
      </c>
      <c r="AP139" s="290"/>
      <c r="AQ139" s="124" t="str">
        <f t="shared" si="125"/>
        <v/>
      </c>
      <c r="AR139" s="125" t="str">
        <f t="shared" si="126"/>
        <v/>
      </c>
      <c r="AS139" s="125">
        <f t="shared" ca="1" si="127"/>
        <v>457389.49999999994</v>
      </c>
      <c r="AT139" s="125" t="str">
        <f t="shared" si="128"/>
        <v/>
      </c>
      <c r="AU139" s="125" t="str">
        <f t="shared" si="129"/>
        <v/>
      </c>
      <c r="AV139" s="125" t="str">
        <f t="shared" si="130"/>
        <v/>
      </c>
      <c r="AW139" s="125" t="str">
        <f t="shared" si="131"/>
        <v/>
      </c>
      <c r="AX139" s="125" t="str">
        <f t="shared" si="132"/>
        <v/>
      </c>
      <c r="AY139" s="131">
        <f t="shared" ca="1" si="133"/>
        <v>457389.49999999994</v>
      </c>
      <c r="AZ139" s="290"/>
    </row>
    <row r="140" spans="1:52" x14ac:dyDescent="0.3">
      <c r="A140" s="290"/>
      <c r="B140" s="102" t="s">
        <v>3499</v>
      </c>
      <c r="C140" s="444" t="s">
        <v>3500</v>
      </c>
      <c r="D140" s="103" t="s">
        <v>1157</v>
      </c>
      <c r="E140" s="103" t="s">
        <v>1258</v>
      </c>
      <c r="F140" s="103"/>
      <c r="G140" s="103" t="s">
        <v>1216</v>
      </c>
      <c r="H140" s="444" t="s">
        <v>2492</v>
      </c>
      <c r="I140" s="103"/>
      <c r="J140" s="116" t="s">
        <v>3540</v>
      </c>
      <c r="K140" s="104"/>
      <c r="L140" s="431">
        <v>5110</v>
      </c>
      <c r="M140" s="138" t="str">
        <f t="shared" si="111"/>
        <v/>
      </c>
      <c r="N140" s="139">
        <f t="shared" si="134"/>
        <v>0</v>
      </c>
      <c r="O140" s="140">
        <f t="shared" si="135"/>
        <v>259.6142857142857</v>
      </c>
      <c r="P140" s="337">
        <v>1326629</v>
      </c>
      <c r="Q140" s="109">
        <v>1</v>
      </c>
      <c r="R140" s="143">
        <f t="shared" si="113"/>
        <v>1326629</v>
      </c>
      <c r="S140" s="113">
        <v>0.15</v>
      </c>
      <c r="T140" s="139">
        <f t="shared" si="114"/>
        <v>1525623.3499999999</v>
      </c>
      <c r="U140" s="428"/>
      <c r="V140" s="147">
        <f t="shared" si="115"/>
        <v>1525623.3499999999</v>
      </c>
      <c r="W140" s="290"/>
      <c r="X140" s="115"/>
      <c r="Y140" s="116" t="s">
        <v>115</v>
      </c>
      <c r="Z140" s="116"/>
      <c r="AA140" s="116"/>
      <c r="AB140" s="116"/>
      <c r="AC140" s="116"/>
      <c r="AD140" s="116"/>
      <c r="AE140" s="117"/>
      <c r="AF140" s="296"/>
      <c r="AG140" s="124" t="str">
        <f t="shared" si="116"/>
        <v/>
      </c>
      <c r="AH140" s="125">
        <f t="shared" ca="1" si="117"/>
        <v>61712.437986303514</v>
      </c>
      <c r="AI140" s="125" t="str">
        <f t="shared" si="118"/>
        <v/>
      </c>
      <c r="AJ140" s="125" t="str">
        <f t="shared" si="119"/>
        <v/>
      </c>
      <c r="AK140" s="125" t="str">
        <f t="shared" si="120"/>
        <v/>
      </c>
      <c r="AL140" s="125" t="str">
        <f t="shared" si="121"/>
        <v/>
      </c>
      <c r="AM140" s="125" t="str">
        <f t="shared" si="122"/>
        <v/>
      </c>
      <c r="AN140" s="126" t="str">
        <f t="shared" si="123"/>
        <v/>
      </c>
      <c r="AO140" s="342">
        <f t="shared" ca="1" si="124"/>
        <v>61712.437986303514</v>
      </c>
      <c r="AP140" s="290"/>
      <c r="AQ140" s="124" t="str">
        <f t="shared" si="125"/>
        <v/>
      </c>
      <c r="AR140" s="125">
        <f t="shared" ca="1" si="126"/>
        <v>1525623.3499999999</v>
      </c>
      <c r="AS140" s="125" t="str">
        <f t="shared" si="127"/>
        <v/>
      </c>
      <c r="AT140" s="125" t="str">
        <f t="shared" si="128"/>
        <v/>
      </c>
      <c r="AU140" s="125" t="str">
        <f t="shared" si="129"/>
        <v/>
      </c>
      <c r="AV140" s="125" t="str">
        <f t="shared" si="130"/>
        <v/>
      </c>
      <c r="AW140" s="125" t="str">
        <f t="shared" si="131"/>
        <v/>
      </c>
      <c r="AX140" s="125" t="str">
        <f t="shared" si="132"/>
        <v/>
      </c>
      <c r="AY140" s="131">
        <f t="shared" ca="1" si="133"/>
        <v>1525623.3499999999</v>
      </c>
      <c r="AZ140" s="290"/>
    </row>
    <row r="141" spans="1:52" x14ac:dyDescent="0.3">
      <c r="A141" s="290"/>
      <c r="B141" s="102" t="s">
        <v>3501</v>
      </c>
      <c r="C141" s="444" t="s">
        <v>3502</v>
      </c>
      <c r="D141" s="103" t="s">
        <v>1157</v>
      </c>
      <c r="E141" s="103" t="s">
        <v>1355</v>
      </c>
      <c r="F141" s="103"/>
      <c r="G141" s="103" t="s">
        <v>1159</v>
      </c>
      <c r="H141" s="444" t="s">
        <v>2490</v>
      </c>
      <c r="I141" s="103"/>
      <c r="J141" s="116" t="s">
        <v>3540</v>
      </c>
      <c r="K141" s="104"/>
      <c r="L141" s="637" t="s">
        <v>3479</v>
      </c>
      <c r="M141" s="138" t="str">
        <f t="shared" si="111"/>
        <v/>
      </c>
      <c r="N141" s="139">
        <f t="shared" si="134"/>
        <v>0</v>
      </c>
      <c r="O141" s="140"/>
      <c r="P141" s="337">
        <v>8307</v>
      </c>
      <c r="Q141" s="109">
        <v>1</v>
      </c>
      <c r="R141" s="143">
        <f t="shared" si="113"/>
        <v>8307</v>
      </c>
      <c r="S141" s="113">
        <v>0.15</v>
      </c>
      <c r="T141" s="139">
        <f t="shared" si="114"/>
        <v>9553.0499999999993</v>
      </c>
      <c r="U141" s="428"/>
      <c r="V141" s="147">
        <f t="shared" si="115"/>
        <v>9553.0499999999993</v>
      </c>
      <c r="W141" s="290"/>
      <c r="X141" s="115"/>
      <c r="Y141" s="116"/>
      <c r="Z141" s="116"/>
      <c r="AA141" s="116" t="s">
        <v>115</v>
      </c>
      <c r="AB141" s="116"/>
      <c r="AC141" s="116"/>
      <c r="AD141" s="116"/>
      <c r="AE141" s="117"/>
      <c r="AF141" s="296"/>
      <c r="AG141" s="124" t="str">
        <f t="shared" si="116"/>
        <v/>
      </c>
      <c r="AH141" s="125" t="str">
        <f t="shared" si="117"/>
        <v/>
      </c>
      <c r="AI141" s="125" t="str">
        <f t="shared" si="118"/>
        <v/>
      </c>
      <c r="AJ141" s="125">
        <f t="shared" ca="1" si="119"/>
        <v>17711.256420234018</v>
      </c>
      <c r="AK141" s="125" t="str">
        <f t="shared" si="120"/>
        <v/>
      </c>
      <c r="AL141" s="125" t="str">
        <f t="shared" si="121"/>
        <v/>
      </c>
      <c r="AM141" s="125" t="str">
        <f t="shared" si="122"/>
        <v/>
      </c>
      <c r="AN141" s="126" t="str">
        <f t="shared" si="123"/>
        <v/>
      </c>
      <c r="AO141" s="342">
        <f t="shared" ca="1" si="124"/>
        <v>17711.256420234018</v>
      </c>
      <c r="AP141" s="290"/>
      <c r="AQ141" s="124" t="str">
        <f t="shared" si="125"/>
        <v/>
      </c>
      <c r="AR141" s="125" t="str">
        <f t="shared" si="126"/>
        <v/>
      </c>
      <c r="AS141" s="125" t="str">
        <f t="shared" si="127"/>
        <v/>
      </c>
      <c r="AT141" s="125">
        <f t="shared" ca="1" si="128"/>
        <v>9553.0499999999993</v>
      </c>
      <c r="AU141" s="125" t="str">
        <f t="shared" si="129"/>
        <v/>
      </c>
      <c r="AV141" s="125" t="str">
        <f t="shared" si="130"/>
        <v/>
      </c>
      <c r="AW141" s="125" t="str">
        <f t="shared" si="131"/>
        <v/>
      </c>
      <c r="AX141" s="125" t="str">
        <f t="shared" si="132"/>
        <v/>
      </c>
      <c r="AY141" s="131">
        <f t="shared" ca="1" si="133"/>
        <v>9553.0499999999993</v>
      </c>
      <c r="AZ141" s="290"/>
    </row>
    <row r="142" spans="1:52" x14ac:dyDescent="0.3">
      <c r="A142" s="290"/>
      <c r="B142" s="102" t="s">
        <v>3503</v>
      </c>
      <c r="C142" s="444" t="s">
        <v>3504</v>
      </c>
      <c r="D142" s="103" t="s">
        <v>1157</v>
      </c>
      <c r="E142" s="103" t="s">
        <v>1340</v>
      </c>
      <c r="F142" s="103"/>
      <c r="G142" s="103" t="s">
        <v>1159</v>
      </c>
      <c r="H142" s="444" t="s">
        <v>2489</v>
      </c>
      <c r="I142" s="103"/>
      <c r="J142" s="116" t="s">
        <v>3540</v>
      </c>
      <c r="K142" s="104"/>
      <c r="L142" s="637" t="s">
        <v>3479</v>
      </c>
      <c r="M142" s="138" t="str">
        <f t="shared" si="111"/>
        <v/>
      </c>
      <c r="N142" s="139">
        <f t="shared" si="134"/>
        <v>0</v>
      </c>
      <c r="O142" s="140"/>
      <c r="P142" s="337">
        <v>12784</v>
      </c>
      <c r="Q142" s="109">
        <v>1</v>
      </c>
      <c r="R142" s="143">
        <f t="shared" si="113"/>
        <v>12784</v>
      </c>
      <c r="S142" s="113">
        <v>0.15</v>
      </c>
      <c r="T142" s="139">
        <f t="shared" si="114"/>
        <v>14701.599999999999</v>
      </c>
      <c r="U142" s="428"/>
      <c r="V142" s="147">
        <f t="shared" si="115"/>
        <v>14701.599999999999</v>
      </c>
      <c r="W142" s="290"/>
      <c r="X142" s="115"/>
      <c r="Y142" s="116"/>
      <c r="Z142" s="116"/>
      <c r="AA142" s="116" t="s">
        <v>115</v>
      </c>
      <c r="AB142" s="116"/>
      <c r="AC142" s="116"/>
      <c r="AD142" s="116"/>
      <c r="AE142" s="117"/>
      <c r="AF142" s="296"/>
      <c r="AG142" s="124" t="str">
        <f t="shared" si="116"/>
        <v/>
      </c>
      <c r="AH142" s="125" t="str">
        <f t="shared" si="117"/>
        <v/>
      </c>
      <c r="AI142" s="125" t="str">
        <f t="shared" si="118"/>
        <v/>
      </c>
      <c r="AJ142" s="125">
        <f t="shared" ca="1" si="119"/>
        <v>17711.256420234018</v>
      </c>
      <c r="AK142" s="125" t="str">
        <f t="shared" si="120"/>
        <v/>
      </c>
      <c r="AL142" s="125" t="str">
        <f t="shared" si="121"/>
        <v/>
      </c>
      <c r="AM142" s="125" t="str">
        <f t="shared" si="122"/>
        <v/>
      </c>
      <c r="AN142" s="126" t="str">
        <f t="shared" si="123"/>
        <v/>
      </c>
      <c r="AO142" s="342">
        <f t="shared" ca="1" si="124"/>
        <v>17711.256420234018</v>
      </c>
      <c r="AP142" s="290"/>
      <c r="AQ142" s="124" t="str">
        <f t="shared" si="125"/>
        <v/>
      </c>
      <c r="AR142" s="125" t="str">
        <f t="shared" si="126"/>
        <v/>
      </c>
      <c r="AS142" s="125" t="str">
        <f t="shared" si="127"/>
        <v/>
      </c>
      <c r="AT142" s="125">
        <f t="shared" ca="1" si="128"/>
        <v>14701.599999999999</v>
      </c>
      <c r="AU142" s="125" t="str">
        <f t="shared" si="129"/>
        <v/>
      </c>
      <c r="AV142" s="125" t="str">
        <f t="shared" si="130"/>
        <v/>
      </c>
      <c r="AW142" s="125" t="str">
        <f t="shared" si="131"/>
        <v/>
      </c>
      <c r="AX142" s="125" t="str">
        <f t="shared" si="132"/>
        <v/>
      </c>
      <c r="AY142" s="131">
        <f t="shared" ca="1" si="133"/>
        <v>14701.599999999999</v>
      </c>
      <c r="AZ142" s="290"/>
    </row>
    <row r="143" spans="1:52" x14ac:dyDescent="0.3">
      <c r="A143" s="290"/>
      <c r="B143" s="102" t="s">
        <v>3505</v>
      </c>
      <c r="C143" s="444" t="s">
        <v>3506</v>
      </c>
      <c r="D143" s="103" t="s">
        <v>1157</v>
      </c>
      <c r="E143" s="103" t="s">
        <v>1194</v>
      </c>
      <c r="F143" s="103"/>
      <c r="G143" s="103" t="s">
        <v>1159</v>
      </c>
      <c r="H143" s="444" t="s">
        <v>2489</v>
      </c>
      <c r="I143" s="103"/>
      <c r="J143" s="116" t="s">
        <v>3540</v>
      </c>
      <c r="K143" s="104"/>
      <c r="L143" s="637" t="s">
        <v>3479</v>
      </c>
      <c r="M143" s="138" t="str">
        <f t="shared" si="111"/>
        <v/>
      </c>
      <c r="N143" s="139">
        <f t="shared" si="134"/>
        <v>0</v>
      </c>
      <c r="O143" s="140"/>
      <c r="P143" s="337">
        <v>22179</v>
      </c>
      <c r="Q143" s="109">
        <v>1</v>
      </c>
      <c r="R143" s="143">
        <f t="shared" si="113"/>
        <v>22179</v>
      </c>
      <c r="S143" s="113">
        <v>0.15</v>
      </c>
      <c r="T143" s="139">
        <f t="shared" si="114"/>
        <v>25505.85</v>
      </c>
      <c r="U143" s="428"/>
      <c r="V143" s="147">
        <f t="shared" si="115"/>
        <v>25505.85</v>
      </c>
      <c r="W143" s="290"/>
      <c r="X143" s="115"/>
      <c r="Y143" s="116"/>
      <c r="Z143" s="116"/>
      <c r="AA143" s="116" t="s">
        <v>115</v>
      </c>
      <c r="AB143" s="116"/>
      <c r="AC143" s="116"/>
      <c r="AD143" s="116"/>
      <c r="AE143" s="117"/>
      <c r="AF143" s="296"/>
      <c r="AG143" s="124" t="str">
        <f t="shared" si="116"/>
        <v/>
      </c>
      <c r="AH143" s="125" t="str">
        <f t="shared" si="117"/>
        <v/>
      </c>
      <c r="AI143" s="125" t="str">
        <f t="shared" si="118"/>
        <v/>
      </c>
      <c r="AJ143" s="125">
        <f t="shared" ca="1" si="119"/>
        <v>17711.256420234018</v>
      </c>
      <c r="AK143" s="125" t="str">
        <f t="shared" si="120"/>
        <v/>
      </c>
      <c r="AL143" s="125" t="str">
        <f t="shared" si="121"/>
        <v/>
      </c>
      <c r="AM143" s="125" t="str">
        <f t="shared" si="122"/>
        <v/>
      </c>
      <c r="AN143" s="126" t="str">
        <f t="shared" si="123"/>
        <v/>
      </c>
      <c r="AO143" s="342">
        <f t="shared" ca="1" si="124"/>
        <v>17711.256420234018</v>
      </c>
      <c r="AP143" s="290"/>
      <c r="AQ143" s="124" t="str">
        <f t="shared" si="125"/>
        <v/>
      </c>
      <c r="AR143" s="125" t="str">
        <f t="shared" si="126"/>
        <v/>
      </c>
      <c r="AS143" s="125" t="str">
        <f t="shared" si="127"/>
        <v/>
      </c>
      <c r="AT143" s="125">
        <f t="shared" ca="1" si="128"/>
        <v>25505.85</v>
      </c>
      <c r="AU143" s="125" t="str">
        <f t="shared" si="129"/>
        <v/>
      </c>
      <c r="AV143" s="125" t="str">
        <f t="shared" si="130"/>
        <v/>
      </c>
      <c r="AW143" s="125" t="str">
        <f t="shared" si="131"/>
        <v/>
      </c>
      <c r="AX143" s="125" t="str">
        <f t="shared" si="132"/>
        <v/>
      </c>
      <c r="AY143" s="131">
        <f t="shared" ca="1" si="133"/>
        <v>25505.85</v>
      </c>
      <c r="AZ143" s="290"/>
    </row>
    <row r="144" spans="1:52" x14ac:dyDescent="0.3">
      <c r="A144" s="290"/>
      <c r="B144" s="102" t="s">
        <v>3507</v>
      </c>
      <c r="C144" s="444" t="s">
        <v>3508</v>
      </c>
      <c r="D144" s="103" t="s">
        <v>1157</v>
      </c>
      <c r="E144" s="103" t="s">
        <v>3509</v>
      </c>
      <c r="F144" s="103"/>
      <c r="G144" s="103" t="s">
        <v>1216</v>
      </c>
      <c r="H144" s="444" t="s">
        <v>2492</v>
      </c>
      <c r="I144" s="103"/>
      <c r="J144" s="116" t="s">
        <v>3540</v>
      </c>
      <c r="K144" s="104"/>
      <c r="L144" s="431">
        <v>1000</v>
      </c>
      <c r="M144" s="138" t="str">
        <f t="shared" si="111"/>
        <v/>
      </c>
      <c r="N144" s="139">
        <f t="shared" si="134"/>
        <v>0</v>
      </c>
      <c r="O144" s="140">
        <f t="shared" si="135"/>
        <v>113.59046000000001</v>
      </c>
      <c r="P144" s="337">
        <v>113590.46</v>
      </c>
      <c r="Q144" s="109">
        <v>1</v>
      </c>
      <c r="R144" s="143">
        <f t="shared" si="113"/>
        <v>113590.46</v>
      </c>
      <c r="S144" s="113">
        <v>0.15</v>
      </c>
      <c r="T144" s="139">
        <f t="shared" si="114"/>
        <v>130629.02899999999</v>
      </c>
      <c r="U144" s="428"/>
      <c r="V144" s="147">
        <f t="shared" si="115"/>
        <v>130629.02899999999</v>
      </c>
      <c r="W144" s="290"/>
      <c r="X144" s="115"/>
      <c r="Y144" s="116"/>
      <c r="Z144" s="116"/>
      <c r="AA144" s="116"/>
      <c r="AB144" s="116"/>
      <c r="AC144" s="116"/>
      <c r="AD144" s="116"/>
      <c r="AE144" s="117" t="s">
        <v>115</v>
      </c>
      <c r="AF144" s="296"/>
      <c r="AG144" s="124" t="str">
        <f t="shared" si="116"/>
        <v/>
      </c>
      <c r="AH144" s="125" t="str">
        <f t="shared" si="117"/>
        <v/>
      </c>
      <c r="AI144" s="125" t="str">
        <f t="shared" si="118"/>
        <v/>
      </c>
      <c r="AJ144" s="125" t="str">
        <f t="shared" si="119"/>
        <v/>
      </c>
      <c r="AK144" s="125" t="str">
        <f t="shared" si="120"/>
        <v/>
      </c>
      <c r="AL144" s="125" t="str">
        <f t="shared" si="121"/>
        <v/>
      </c>
      <c r="AM144" s="125" t="str">
        <f t="shared" si="122"/>
        <v/>
      </c>
      <c r="AN144" s="126">
        <f t="shared" ca="1" si="123"/>
        <v>89063.231170296756</v>
      </c>
      <c r="AO144" s="342">
        <f t="shared" ca="1" si="124"/>
        <v>89063.231170296756</v>
      </c>
      <c r="AP144" s="290"/>
      <c r="AQ144" s="124" t="str">
        <f t="shared" si="125"/>
        <v/>
      </c>
      <c r="AR144" s="125" t="str">
        <f t="shared" si="126"/>
        <v/>
      </c>
      <c r="AS144" s="125" t="str">
        <f t="shared" si="127"/>
        <v/>
      </c>
      <c r="AT144" s="125" t="str">
        <f t="shared" si="128"/>
        <v/>
      </c>
      <c r="AU144" s="125" t="str">
        <f t="shared" si="129"/>
        <v/>
      </c>
      <c r="AV144" s="125" t="str">
        <f t="shared" si="130"/>
        <v/>
      </c>
      <c r="AW144" s="125" t="str">
        <f t="shared" si="131"/>
        <v/>
      </c>
      <c r="AX144" s="125">
        <f t="shared" ca="1" si="132"/>
        <v>130629.02899999999</v>
      </c>
      <c r="AY144" s="131">
        <f t="shared" ca="1" si="133"/>
        <v>130629.02899999999</v>
      </c>
      <c r="AZ144" s="290"/>
    </row>
    <row r="145" spans="1:52" x14ac:dyDescent="0.3">
      <c r="A145" s="290"/>
      <c r="B145" s="102" t="s">
        <v>3510</v>
      </c>
      <c r="C145" s="444" t="s">
        <v>3511</v>
      </c>
      <c r="D145" s="103" t="s">
        <v>1157</v>
      </c>
      <c r="E145" s="103" t="s">
        <v>1340</v>
      </c>
      <c r="F145" s="103"/>
      <c r="G145" s="103"/>
      <c r="H145" s="444" t="s">
        <v>2489</v>
      </c>
      <c r="I145" s="103"/>
      <c r="J145" s="116" t="s">
        <v>3540</v>
      </c>
      <c r="K145" s="104"/>
      <c r="L145" s="637" t="s">
        <v>3479</v>
      </c>
      <c r="M145" s="138" t="str">
        <f t="shared" si="111"/>
        <v/>
      </c>
      <c r="N145" s="139">
        <f t="shared" si="134"/>
        <v>0</v>
      </c>
      <c r="O145" s="140"/>
      <c r="P145" s="337">
        <v>12783</v>
      </c>
      <c r="Q145" s="109">
        <v>1</v>
      </c>
      <c r="R145" s="143">
        <f t="shared" si="113"/>
        <v>12783</v>
      </c>
      <c r="S145" s="113">
        <v>0.15</v>
      </c>
      <c r="T145" s="139">
        <f t="shared" si="114"/>
        <v>14700.449999999999</v>
      </c>
      <c r="U145" s="428"/>
      <c r="V145" s="147">
        <f t="shared" si="115"/>
        <v>14700.449999999999</v>
      </c>
      <c r="W145" s="290"/>
      <c r="X145" s="115"/>
      <c r="Y145" s="116" t="s">
        <v>115</v>
      </c>
      <c r="Z145" s="116"/>
      <c r="AA145" s="116"/>
      <c r="AB145" s="116"/>
      <c r="AC145" s="116"/>
      <c r="AD145" s="116"/>
      <c r="AE145" s="117"/>
      <c r="AF145" s="296"/>
      <c r="AG145" s="124" t="str">
        <f t="shared" si="116"/>
        <v/>
      </c>
      <c r="AH145" s="125">
        <f t="shared" ca="1" si="117"/>
        <v>61712.437986303514</v>
      </c>
      <c r="AI145" s="125" t="str">
        <f t="shared" si="118"/>
        <v/>
      </c>
      <c r="AJ145" s="125" t="str">
        <f t="shared" si="119"/>
        <v/>
      </c>
      <c r="AK145" s="125" t="str">
        <f t="shared" si="120"/>
        <v/>
      </c>
      <c r="AL145" s="125" t="str">
        <f t="shared" si="121"/>
        <v/>
      </c>
      <c r="AM145" s="125" t="str">
        <f t="shared" si="122"/>
        <v/>
      </c>
      <c r="AN145" s="126" t="str">
        <f t="shared" si="123"/>
        <v/>
      </c>
      <c r="AO145" s="342">
        <f t="shared" ca="1" si="124"/>
        <v>61712.437986303514</v>
      </c>
      <c r="AP145" s="290"/>
      <c r="AQ145" s="124" t="str">
        <f t="shared" si="125"/>
        <v/>
      </c>
      <c r="AR145" s="125">
        <f t="shared" ca="1" si="126"/>
        <v>14700.449999999999</v>
      </c>
      <c r="AS145" s="125" t="str">
        <f t="shared" si="127"/>
        <v/>
      </c>
      <c r="AT145" s="125" t="str">
        <f t="shared" si="128"/>
        <v/>
      </c>
      <c r="AU145" s="125" t="str">
        <f t="shared" si="129"/>
        <v/>
      </c>
      <c r="AV145" s="125" t="str">
        <f t="shared" si="130"/>
        <v/>
      </c>
      <c r="AW145" s="125" t="str">
        <f t="shared" si="131"/>
        <v/>
      </c>
      <c r="AX145" s="125" t="str">
        <f t="shared" si="132"/>
        <v/>
      </c>
      <c r="AY145" s="131">
        <f t="shared" ca="1" si="133"/>
        <v>14700.449999999999</v>
      </c>
      <c r="AZ145" s="290"/>
    </row>
    <row r="146" spans="1:52" x14ac:dyDescent="0.3">
      <c r="A146" s="290"/>
      <c r="B146" s="102" t="s">
        <v>3512</v>
      </c>
      <c r="C146" s="444" t="s">
        <v>3502</v>
      </c>
      <c r="D146" s="103" t="s">
        <v>1157</v>
      </c>
      <c r="E146" s="103" t="s">
        <v>3513</v>
      </c>
      <c r="F146" s="103"/>
      <c r="G146" s="103"/>
      <c r="H146" s="444" t="s">
        <v>2490</v>
      </c>
      <c r="I146" s="103"/>
      <c r="J146" s="116" t="s">
        <v>3540</v>
      </c>
      <c r="K146" s="104"/>
      <c r="L146" s="637" t="s">
        <v>3479</v>
      </c>
      <c r="M146" s="138" t="str">
        <f t="shared" si="111"/>
        <v/>
      </c>
      <c r="N146" s="139">
        <f t="shared" si="134"/>
        <v>0</v>
      </c>
      <c r="O146" s="140"/>
      <c r="P146" s="337">
        <v>8307</v>
      </c>
      <c r="Q146" s="109">
        <v>1</v>
      </c>
      <c r="R146" s="143">
        <f t="shared" si="113"/>
        <v>8307</v>
      </c>
      <c r="S146" s="113">
        <v>0.15</v>
      </c>
      <c r="T146" s="139">
        <f t="shared" si="114"/>
        <v>9553.0499999999993</v>
      </c>
      <c r="U146" s="428"/>
      <c r="V146" s="147">
        <f t="shared" si="115"/>
        <v>9553.0499999999993</v>
      </c>
      <c r="W146" s="290"/>
      <c r="X146" s="115" t="s">
        <v>115</v>
      </c>
      <c r="Y146" s="116"/>
      <c r="Z146" s="116"/>
      <c r="AA146" s="116"/>
      <c r="AB146" s="116"/>
      <c r="AC146" s="116"/>
      <c r="AD146" s="116"/>
      <c r="AE146" s="117"/>
      <c r="AF146" s="296"/>
      <c r="AG146" s="124">
        <f t="shared" ca="1" si="116"/>
        <v>17109.49153264302</v>
      </c>
      <c r="AH146" s="125" t="str">
        <f t="shared" si="117"/>
        <v/>
      </c>
      <c r="AI146" s="125" t="str">
        <f t="shared" si="118"/>
        <v/>
      </c>
      <c r="AJ146" s="125" t="str">
        <f t="shared" si="119"/>
        <v/>
      </c>
      <c r="AK146" s="125" t="str">
        <f t="shared" si="120"/>
        <v/>
      </c>
      <c r="AL146" s="125" t="str">
        <f t="shared" si="121"/>
        <v/>
      </c>
      <c r="AM146" s="125" t="str">
        <f t="shared" si="122"/>
        <v/>
      </c>
      <c r="AN146" s="126" t="str">
        <f t="shared" si="123"/>
        <v/>
      </c>
      <c r="AO146" s="342">
        <f t="shared" ca="1" si="124"/>
        <v>17109.49153264302</v>
      </c>
      <c r="AP146" s="290"/>
      <c r="AQ146" s="124">
        <f t="shared" ca="1" si="125"/>
        <v>9553.0499999999993</v>
      </c>
      <c r="AR146" s="125" t="str">
        <f t="shared" si="126"/>
        <v/>
      </c>
      <c r="AS146" s="125" t="str">
        <f t="shared" si="127"/>
        <v/>
      </c>
      <c r="AT146" s="125" t="str">
        <f t="shared" si="128"/>
        <v/>
      </c>
      <c r="AU146" s="125" t="str">
        <f t="shared" si="129"/>
        <v/>
      </c>
      <c r="AV146" s="125" t="str">
        <f t="shared" si="130"/>
        <v/>
      </c>
      <c r="AW146" s="125" t="str">
        <f t="shared" si="131"/>
        <v/>
      </c>
      <c r="AX146" s="125" t="str">
        <f t="shared" si="132"/>
        <v/>
      </c>
      <c r="AY146" s="131">
        <f t="shared" ca="1" si="133"/>
        <v>9553.0499999999993</v>
      </c>
      <c r="AZ146" s="290"/>
    </row>
    <row r="147" spans="1:52" x14ac:dyDescent="0.3">
      <c r="A147" s="290"/>
      <c r="B147" s="102" t="s">
        <v>3542</v>
      </c>
      <c r="C147" s="444" t="s">
        <v>3514</v>
      </c>
      <c r="D147" s="103" t="s">
        <v>1157</v>
      </c>
      <c r="E147" s="103" t="s">
        <v>1266</v>
      </c>
      <c r="F147" s="103"/>
      <c r="G147" s="103" t="s">
        <v>1216</v>
      </c>
      <c r="H147" s="444" t="s">
        <v>2492</v>
      </c>
      <c r="I147" s="103"/>
      <c r="J147" s="116" t="s">
        <v>3540</v>
      </c>
      <c r="K147" s="104"/>
      <c r="L147" s="637" t="s">
        <v>3479</v>
      </c>
      <c r="M147" s="138" t="str">
        <f t="shared" si="111"/>
        <v/>
      </c>
      <c r="N147" s="139">
        <f t="shared" si="134"/>
        <v>0</v>
      </c>
      <c r="O147" s="140"/>
      <c r="P147" s="337">
        <v>34183</v>
      </c>
      <c r="Q147" s="109">
        <v>1</v>
      </c>
      <c r="R147" s="143">
        <f t="shared" si="113"/>
        <v>34183</v>
      </c>
      <c r="S147" s="113">
        <v>0.15</v>
      </c>
      <c r="T147" s="139">
        <f t="shared" si="114"/>
        <v>39310.449999999997</v>
      </c>
      <c r="U147" s="428"/>
      <c r="V147" s="147">
        <f t="shared" si="115"/>
        <v>39310.449999999997</v>
      </c>
      <c r="W147" s="290"/>
      <c r="X147" s="115"/>
      <c r="Y147" s="116"/>
      <c r="Z147" s="116"/>
      <c r="AA147" s="116"/>
      <c r="AB147" s="116"/>
      <c r="AC147" s="116"/>
      <c r="AD147" s="116" t="s">
        <v>115</v>
      </c>
      <c r="AE147" s="117"/>
      <c r="AF147" s="296"/>
      <c r="AG147" s="124" t="str">
        <f t="shared" si="116"/>
        <v/>
      </c>
      <c r="AH147" s="125" t="str">
        <f t="shared" si="117"/>
        <v/>
      </c>
      <c r="AI147" s="125" t="str">
        <f t="shared" si="118"/>
        <v/>
      </c>
      <c r="AJ147" s="125" t="str">
        <f t="shared" si="119"/>
        <v/>
      </c>
      <c r="AK147" s="125" t="str">
        <f t="shared" si="120"/>
        <v/>
      </c>
      <c r="AL147" s="125" t="str">
        <f t="shared" si="121"/>
        <v/>
      </c>
      <c r="AM147" s="125">
        <f t="shared" ca="1" si="122"/>
        <v>1470.6080166231384</v>
      </c>
      <c r="AN147" s="126" t="str">
        <f t="shared" si="123"/>
        <v/>
      </c>
      <c r="AO147" s="342">
        <f t="shared" ca="1" si="124"/>
        <v>1470.6080166231384</v>
      </c>
      <c r="AP147" s="290"/>
      <c r="AQ147" s="124" t="str">
        <f t="shared" si="125"/>
        <v/>
      </c>
      <c r="AR147" s="125" t="str">
        <f t="shared" si="126"/>
        <v/>
      </c>
      <c r="AS147" s="125" t="str">
        <f t="shared" si="127"/>
        <v/>
      </c>
      <c r="AT147" s="125" t="str">
        <f t="shared" si="128"/>
        <v/>
      </c>
      <c r="AU147" s="125" t="str">
        <f t="shared" si="129"/>
        <v/>
      </c>
      <c r="AV147" s="125" t="str">
        <f t="shared" si="130"/>
        <v/>
      </c>
      <c r="AW147" s="125">
        <f t="shared" ca="1" si="131"/>
        <v>39310.449999999997</v>
      </c>
      <c r="AX147" s="125" t="str">
        <f t="shared" si="132"/>
        <v/>
      </c>
      <c r="AY147" s="131">
        <f t="shared" ca="1" si="133"/>
        <v>39310.449999999997</v>
      </c>
      <c r="AZ147" s="290"/>
    </row>
    <row r="148" spans="1:52" x14ac:dyDescent="0.3">
      <c r="A148" s="290"/>
      <c r="B148" s="102"/>
      <c r="C148" s="444"/>
      <c r="D148" s="103"/>
      <c r="E148" s="103"/>
      <c r="F148" s="103"/>
      <c r="G148" s="103"/>
      <c r="H148" s="103"/>
      <c r="I148" s="103"/>
      <c r="J148" s="116"/>
      <c r="K148" s="104"/>
      <c r="L148" s="431"/>
      <c r="M148" s="138"/>
      <c r="N148" s="139"/>
      <c r="O148" s="140"/>
      <c r="P148" s="337"/>
      <c r="Q148" s="109"/>
      <c r="R148" s="143"/>
      <c r="S148" s="113"/>
      <c r="T148" s="139"/>
      <c r="U148" s="428"/>
      <c r="V148" s="147"/>
      <c r="W148" s="290"/>
      <c r="X148" s="115"/>
      <c r="Y148" s="116"/>
      <c r="Z148" s="116"/>
      <c r="AA148" s="116"/>
      <c r="AB148" s="116"/>
      <c r="AC148" s="116"/>
      <c r="AD148" s="116"/>
      <c r="AE148" s="117"/>
      <c r="AF148" s="296"/>
      <c r="AG148" s="124"/>
      <c r="AH148" s="125"/>
      <c r="AI148" s="125"/>
      <c r="AJ148" s="125"/>
      <c r="AK148" s="125"/>
      <c r="AL148" s="125"/>
      <c r="AM148" s="125"/>
      <c r="AN148" s="126"/>
      <c r="AO148" s="342"/>
      <c r="AP148" s="290"/>
      <c r="AQ148" s="124"/>
      <c r="AR148" s="125"/>
      <c r="AS148" s="125"/>
      <c r="AT148" s="125"/>
      <c r="AU148" s="125"/>
      <c r="AV148" s="125"/>
      <c r="AW148" s="125"/>
      <c r="AX148" s="125"/>
      <c r="AY148" s="131"/>
      <c r="AZ148" s="290"/>
    </row>
    <row r="149" spans="1:52" x14ac:dyDescent="0.3">
      <c r="A149" s="290"/>
      <c r="B149" s="634" t="s">
        <v>1421</v>
      </c>
      <c r="C149" s="626"/>
      <c r="D149" s="395"/>
      <c r="E149" s="395"/>
      <c r="F149" s="395"/>
      <c r="G149" s="395"/>
      <c r="H149" s="395"/>
      <c r="I149" s="395"/>
      <c r="J149" s="397"/>
      <c r="K149" s="623"/>
      <c r="L149" s="624"/>
      <c r="M149" s="396"/>
      <c r="N149" s="139"/>
      <c r="O149" s="140"/>
      <c r="P149" s="337"/>
      <c r="Q149" s="627"/>
      <c r="R149" s="189"/>
      <c r="S149" s="628"/>
      <c r="T149" s="629"/>
      <c r="U149" s="630"/>
      <c r="V149" s="631"/>
      <c r="W149" s="290"/>
      <c r="X149" s="625"/>
      <c r="Y149" s="397"/>
      <c r="Z149" s="397"/>
      <c r="AA149" s="397"/>
      <c r="AB149" s="397"/>
      <c r="AC149" s="397"/>
      <c r="AD149" s="397"/>
      <c r="AE149" s="398"/>
      <c r="AF149" s="296"/>
      <c r="AG149" s="132"/>
      <c r="AH149" s="133"/>
      <c r="AI149" s="133"/>
      <c r="AJ149" s="133"/>
      <c r="AK149" s="133"/>
      <c r="AL149" s="133"/>
      <c r="AM149" s="133"/>
      <c r="AN149" s="632"/>
      <c r="AO149" s="633"/>
      <c r="AP149" s="290"/>
      <c r="AQ149" s="132"/>
      <c r="AR149" s="133"/>
      <c r="AS149" s="133"/>
      <c r="AT149" s="133"/>
      <c r="AU149" s="133"/>
      <c r="AV149" s="125"/>
      <c r="AW149" s="125"/>
      <c r="AX149" s="125"/>
      <c r="AY149" s="131"/>
      <c r="AZ149" s="290"/>
    </row>
    <row r="150" spans="1:52" s="635" customFormat="1" x14ac:dyDescent="0.3">
      <c r="A150" s="483"/>
      <c r="B150" s="484" t="s">
        <v>1422</v>
      </c>
      <c r="C150" s="639" t="s">
        <v>3480</v>
      </c>
      <c r="D150" s="558" t="s">
        <v>3481</v>
      </c>
      <c r="E150" s="558" t="s">
        <v>1300</v>
      </c>
      <c r="F150" s="558"/>
      <c r="G150" s="558" t="s">
        <v>1244</v>
      </c>
      <c r="H150" s="558" t="s">
        <v>2491</v>
      </c>
      <c r="I150" s="558"/>
      <c r="J150" s="569" t="s">
        <v>1397</v>
      </c>
      <c r="K150" s="640"/>
      <c r="L150" s="641">
        <v>193.99354443600151</v>
      </c>
      <c r="M150" s="138" t="str">
        <f t="shared" ref="M150:M157" si="136">IFERROR(VLOOKUP(I150,UR_N3,3,FALSE),"")</f>
        <v/>
      </c>
      <c r="N150" s="139">
        <f t="shared" ref="N150:N157" si="137">IFERROR(M150*K150,0)</f>
        <v>0</v>
      </c>
      <c r="O150" s="140">
        <f t="shared" ref="O150:O157" si="138">IFERROR(VLOOKUP(J150,UR_N3,3,FALSE),"")</f>
        <v>1269.4957019683554</v>
      </c>
      <c r="P150" s="337">
        <f t="shared" ref="P150:P157" si="139">O150*L150</f>
        <v>246273.97087111109</v>
      </c>
      <c r="Q150" s="109">
        <v>1</v>
      </c>
      <c r="R150" s="499">
        <f t="shared" ref="R150:R157" si="140">P150*Q150</f>
        <v>246273.97087111109</v>
      </c>
      <c r="S150" s="508">
        <v>0.15</v>
      </c>
      <c r="T150" s="490">
        <f t="shared" ref="T150:T157" si="141">R150*(1+S150)</f>
        <v>283215.06650177774</v>
      </c>
      <c r="U150" s="574"/>
      <c r="V150" s="494">
        <f t="shared" ref="V150:V157" si="142">(T150*(1-U150))+N150</f>
        <v>283215.06650177774</v>
      </c>
      <c r="W150" s="322"/>
      <c r="X150" s="500"/>
      <c r="Y150" s="501"/>
      <c r="Z150" s="501"/>
      <c r="AA150" s="501"/>
      <c r="AB150" s="501"/>
      <c r="AC150" s="501"/>
      <c r="AD150" s="501" t="s">
        <v>115</v>
      </c>
      <c r="AE150" s="502"/>
      <c r="AF150" s="328"/>
      <c r="AG150" s="503" t="str">
        <f t="shared" ref="AG150:AG157" si="143">IF(X150="","",AG$8)</f>
        <v/>
      </c>
      <c r="AH150" s="504" t="str">
        <f t="shared" ref="AH150:AH157" si="144">IF(Y150="","",AH$8)</f>
        <v/>
      </c>
      <c r="AI150" s="504" t="str">
        <f t="shared" ref="AI150:AI157" si="145">IF(Z150="","",AI$8)</f>
        <v/>
      </c>
      <c r="AJ150" s="504" t="str">
        <f t="shared" ref="AJ150:AJ157" si="146">IF(AA150="","",AJ$8)</f>
        <v/>
      </c>
      <c r="AK150" s="504" t="str">
        <f t="shared" ref="AK150:AK157" si="147">IF(AB150="","",AK$8)</f>
        <v/>
      </c>
      <c r="AL150" s="504" t="str">
        <f t="shared" ref="AL150:AL157" si="148">IF(AC150="","",AL$8)</f>
        <v/>
      </c>
      <c r="AM150" s="504">
        <f t="shared" ref="AM150:AM157" ca="1" si="149">IF(AD150="","",AM$8)</f>
        <v>1470.6080166231384</v>
      </c>
      <c r="AN150" s="505" t="str">
        <f t="shared" ref="AN150:AN157" si="150">IF(AE150="","",AN$8)</f>
        <v/>
      </c>
      <c r="AO150" s="506">
        <f t="shared" ref="AO150:AO157" ca="1" si="151">SUM(AG150:AN150)</f>
        <v>1470.6080166231384</v>
      </c>
      <c r="AP150" s="322"/>
      <c r="AQ150" s="503" t="str">
        <f t="shared" ref="AQ150:AQ157" si="152">IF(X150="","",IFERROR(X150*$V150,$V150/$AO150*AG150))</f>
        <v/>
      </c>
      <c r="AR150" s="504" t="str">
        <f t="shared" ref="AR150:AR157" si="153">IF(Y150="","",IFERROR(Y150*$V150,$V150/$AO150*AH150))</f>
        <v/>
      </c>
      <c r="AS150" s="504" t="str">
        <f t="shared" ref="AS150:AS157" si="154">IF(Z150="","",IFERROR(Z150*$V150,$V150/$AO150*AI150))</f>
        <v/>
      </c>
      <c r="AT150" s="504" t="str">
        <f t="shared" ref="AT150:AT157" si="155">IF(AA150="","",IFERROR(AA150*$V150,$V150/$AO150*AJ150))</f>
        <v/>
      </c>
      <c r="AU150" s="504" t="str">
        <f t="shared" ref="AU150:AU157" si="156">IF(AB150="","",IFERROR(AB150*$V150,$V150/$AO150*AK150))</f>
        <v/>
      </c>
      <c r="AV150" s="504" t="str">
        <f t="shared" ref="AV150:AV157" si="157">IF(AC150="","",IFERROR(AC150*$V150,$V150/$AO150*AL150))</f>
        <v/>
      </c>
      <c r="AW150" s="504">
        <f t="shared" ref="AW150:AW157" ca="1" si="158">IF(AD150="","",IFERROR(AD150*$V150,$V150/$AO150*AM150))</f>
        <v>283215.06650177774</v>
      </c>
      <c r="AX150" s="504" t="str">
        <f t="shared" ref="AX150:AX157" si="159">IF(AE150="","",IFERROR(AE150*$V150,$V150/$AO150*AN150))</f>
        <v/>
      </c>
      <c r="AY150" s="507">
        <f t="shared" ref="AY150:AY157" ca="1" si="160">SUM(AQ150:AX150)</f>
        <v>283215.06650177774</v>
      </c>
      <c r="AZ150" s="483"/>
    </row>
    <row r="151" spans="1:52" x14ac:dyDescent="0.3">
      <c r="A151" s="290"/>
      <c r="B151" s="484" t="s">
        <v>1653</v>
      </c>
      <c r="C151" s="639" t="s">
        <v>3482</v>
      </c>
      <c r="D151" s="558" t="s">
        <v>1669</v>
      </c>
      <c r="E151" s="558" t="s">
        <v>1671</v>
      </c>
      <c r="F151" s="558"/>
      <c r="G151" s="558"/>
      <c r="H151" s="558" t="s">
        <v>1216</v>
      </c>
      <c r="I151" s="558"/>
      <c r="J151" s="569" t="s">
        <v>3529</v>
      </c>
      <c r="K151" s="640"/>
      <c r="L151" s="641">
        <v>1</v>
      </c>
      <c r="M151" s="138" t="str">
        <f t="shared" si="136"/>
        <v/>
      </c>
      <c r="N151" s="139">
        <f t="shared" si="137"/>
        <v>0</v>
      </c>
      <c r="O151" s="140">
        <f t="shared" si="138"/>
        <v>175000</v>
      </c>
      <c r="P151" s="337">
        <f t="shared" si="139"/>
        <v>175000</v>
      </c>
      <c r="Q151" s="109">
        <v>1</v>
      </c>
      <c r="R151" s="499">
        <f t="shared" si="140"/>
        <v>175000</v>
      </c>
      <c r="S151" s="508">
        <v>0.15</v>
      </c>
      <c r="T151" s="490">
        <f t="shared" si="141"/>
        <v>201249.99999999997</v>
      </c>
      <c r="U151" s="428">
        <v>0.74999999999999989</v>
      </c>
      <c r="V151" s="494">
        <f t="shared" si="142"/>
        <v>50312.500000000015</v>
      </c>
      <c r="W151" s="322"/>
      <c r="X151" s="500"/>
      <c r="Y151" s="501"/>
      <c r="Z151" s="501"/>
      <c r="AA151" s="501"/>
      <c r="AB151" s="501"/>
      <c r="AC151" s="501"/>
      <c r="AD151" s="501"/>
      <c r="AE151" s="502" t="s">
        <v>115</v>
      </c>
      <c r="AF151" s="328"/>
      <c r="AG151" s="503" t="str">
        <f t="shared" si="143"/>
        <v/>
      </c>
      <c r="AH151" s="504" t="str">
        <f t="shared" si="144"/>
        <v/>
      </c>
      <c r="AI151" s="504" t="str">
        <f t="shared" si="145"/>
        <v/>
      </c>
      <c r="AJ151" s="504" t="str">
        <f t="shared" si="146"/>
        <v/>
      </c>
      <c r="AK151" s="504" t="str">
        <f t="shared" si="147"/>
        <v/>
      </c>
      <c r="AL151" s="504" t="str">
        <f t="shared" si="148"/>
        <v/>
      </c>
      <c r="AM151" s="504" t="str">
        <f t="shared" si="149"/>
        <v/>
      </c>
      <c r="AN151" s="505">
        <f t="shared" ca="1" si="150"/>
        <v>89063.231170296756</v>
      </c>
      <c r="AO151" s="506">
        <f t="shared" ca="1" si="151"/>
        <v>89063.231170296756</v>
      </c>
      <c r="AP151" s="322"/>
      <c r="AQ151" s="503" t="str">
        <f t="shared" si="152"/>
        <v/>
      </c>
      <c r="AR151" s="504" t="str">
        <f t="shared" si="153"/>
        <v/>
      </c>
      <c r="AS151" s="504" t="str">
        <f t="shared" si="154"/>
        <v/>
      </c>
      <c r="AT151" s="504" t="str">
        <f t="shared" si="155"/>
        <v/>
      </c>
      <c r="AU151" s="504" t="str">
        <f t="shared" si="156"/>
        <v/>
      </c>
      <c r="AV151" s="504" t="str">
        <f t="shared" si="157"/>
        <v/>
      </c>
      <c r="AW151" s="504" t="str">
        <f t="shared" si="158"/>
        <v/>
      </c>
      <c r="AX151" s="504">
        <f t="shared" ca="1" si="159"/>
        <v>50312.500000000007</v>
      </c>
      <c r="AY151" s="507">
        <f t="shared" ca="1" si="160"/>
        <v>50312.500000000007</v>
      </c>
      <c r="AZ151" s="290"/>
    </row>
    <row r="152" spans="1:52" x14ac:dyDescent="0.3">
      <c r="A152" s="290"/>
      <c r="B152" s="484" t="s">
        <v>1654</v>
      </c>
      <c r="C152" s="639" t="s">
        <v>3482</v>
      </c>
      <c r="D152" s="558" t="s">
        <v>1669</v>
      </c>
      <c r="E152" s="558" t="s">
        <v>1672</v>
      </c>
      <c r="F152" s="558"/>
      <c r="G152" s="558"/>
      <c r="H152" s="558" t="s">
        <v>1216</v>
      </c>
      <c r="I152" s="558"/>
      <c r="J152" s="569" t="s">
        <v>3529</v>
      </c>
      <c r="K152" s="640"/>
      <c r="L152" s="641">
        <v>1</v>
      </c>
      <c r="M152" s="138" t="str">
        <f t="shared" si="136"/>
        <v/>
      </c>
      <c r="N152" s="139">
        <f t="shared" si="137"/>
        <v>0</v>
      </c>
      <c r="O152" s="140">
        <f t="shared" si="138"/>
        <v>175000</v>
      </c>
      <c r="P152" s="337">
        <f t="shared" si="139"/>
        <v>175000</v>
      </c>
      <c r="Q152" s="109">
        <v>1</v>
      </c>
      <c r="R152" s="499">
        <f t="shared" si="140"/>
        <v>175000</v>
      </c>
      <c r="S152" s="508">
        <v>0.15</v>
      </c>
      <c r="T152" s="490">
        <f t="shared" si="141"/>
        <v>201249.99999999997</v>
      </c>
      <c r="U152" s="428">
        <v>0.74999999999999989</v>
      </c>
      <c r="V152" s="494">
        <f t="shared" si="142"/>
        <v>50312.500000000015</v>
      </c>
      <c r="W152" s="322"/>
      <c r="X152" s="500"/>
      <c r="Y152" s="501"/>
      <c r="Z152" s="501"/>
      <c r="AA152" s="501"/>
      <c r="AB152" s="501"/>
      <c r="AC152" s="501"/>
      <c r="AD152" s="501"/>
      <c r="AE152" s="502" t="s">
        <v>115</v>
      </c>
      <c r="AF152" s="328"/>
      <c r="AG152" s="503" t="str">
        <f t="shared" si="143"/>
        <v/>
      </c>
      <c r="AH152" s="504" t="str">
        <f t="shared" si="144"/>
        <v/>
      </c>
      <c r="AI152" s="504" t="str">
        <f t="shared" si="145"/>
        <v/>
      </c>
      <c r="AJ152" s="504" t="str">
        <f t="shared" si="146"/>
        <v/>
      </c>
      <c r="AK152" s="504" t="str">
        <f t="shared" si="147"/>
        <v/>
      </c>
      <c r="AL152" s="504" t="str">
        <f t="shared" si="148"/>
        <v/>
      </c>
      <c r="AM152" s="504" t="str">
        <f t="shared" si="149"/>
        <v/>
      </c>
      <c r="AN152" s="505">
        <f t="shared" ca="1" si="150"/>
        <v>89063.231170296756</v>
      </c>
      <c r="AO152" s="506">
        <f t="shared" ca="1" si="151"/>
        <v>89063.231170296756</v>
      </c>
      <c r="AP152" s="322"/>
      <c r="AQ152" s="503" t="str">
        <f t="shared" si="152"/>
        <v/>
      </c>
      <c r="AR152" s="504" t="str">
        <f t="shared" si="153"/>
        <v/>
      </c>
      <c r="AS152" s="504" t="str">
        <f t="shared" si="154"/>
        <v/>
      </c>
      <c r="AT152" s="504" t="str">
        <f t="shared" si="155"/>
        <v/>
      </c>
      <c r="AU152" s="504" t="str">
        <f t="shared" si="156"/>
        <v/>
      </c>
      <c r="AV152" s="504" t="str">
        <f t="shared" si="157"/>
        <v/>
      </c>
      <c r="AW152" s="504" t="str">
        <f t="shared" si="158"/>
        <v/>
      </c>
      <c r="AX152" s="504">
        <f t="shared" ca="1" si="159"/>
        <v>50312.500000000007</v>
      </c>
      <c r="AY152" s="507">
        <f t="shared" ca="1" si="160"/>
        <v>50312.500000000007</v>
      </c>
      <c r="AZ152" s="290"/>
    </row>
    <row r="153" spans="1:52" x14ac:dyDescent="0.3">
      <c r="A153" s="290"/>
      <c r="B153" s="484" t="s">
        <v>1655</v>
      </c>
      <c r="C153" s="639" t="s">
        <v>3482</v>
      </c>
      <c r="D153" s="558" t="s">
        <v>1669</v>
      </c>
      <c r="E153" s="558" t="s">
        <v>1673</v>
      </c>
      <c r="F153" s="558"/>
      <c r="G153" s="558"/>
      <c r="H153" s="558" t="s">
        <v>1216</v>
      </c>
      <c r="I153" s="558"/>
      <c r="J153" s="569" t="s">
        <v>3529</v>
      </c>
      <c r="K153" s="640"/>
      <c r="L153" s="641">
        <v>1</v>
      </c>
      <c r="M153" s="138" t="str">
        <f t="shared" si="136"/>
        <v/>
      </c>
      <c r="N153" s="139">
        <f t="shared" si="137"/>
        <v>0</v>
      </c>
      <c r="O153" s="140">
        <f t="shared" si="138"/>
        <v>175000</v>
      </c>
      <c r="P153" s="337">
        <f t="shared" si="139"/>
        <v>175000</v>
      </c>
      <c r="Q153" s="109">
        <v>1</v>
      </c>
      <c r="R153" s="499">
        <f t="shared" si="140"/>
        <v>175000</v>
      </c>
      <c r="S153" s="508">
        <v>0.15</v>
      </c>
      <c r="T153" s="490">
        <f t="shared" si="141"/>
        <v>201249.99999999997</v>
      </c>
      <c r="U153" s="428">
        <v>0.74999999999999989</v>
      </c>
      <c r="V153" s="494">
        <f t="shared" si="142"/>
        <v>50312.500000000015</v>
      </c>
      <c r="W153" s="322"/>
      <c r="X153" s="500"/>
      <c r="Y153" s="501"/>
      <c r="Z153" s="501"/>
      <c r="AA153" s="501"/>
      <c r="AB153" s="501"/>
      <c r="AC153" s="501"/>
      <c r="AD153" s="501"/>
      <c r="AE153" s="502" t="s">
        <v>115</v>
      </c>
      <c r="AF153" s="328"/>
      <c r="AG153" s="503" t="str">
        <f t="shared" si="143"/>
        <v/>
      </c>
      <c r="AH153" s="504" t="str">
        <f t="shared" si="144"/>
        <v/>
      </c>
      <c r="AI153" s="504" t="str">
        <f t="shared" si="145"/>
        <v/>
      </c>
      <c r="AJ153" s="504" t="str">
        <f t="shared" si="146"/>
        <v/>
      </c>
      <c r="AK153" s="504" t="str">
        <f t="shared" si="147"/>
        <v/>
      </c>
      <c r="AL153" s="504" t="str">
        <f t="shared" si="148"/>
        <v/>
      </c>
      <c r="AM153" s="504" t="str">
        <f t="shared" si="149"/>
        <v/>
      </c>
      <c r="AN153" s="505">
        <f t="shared" ca="1" si="150"/>
        <v>89063.231170296756</v>
      </c>
      <c r="AO153" s="506">
        <f t="shared" ca="1" si="151"/>
        <v>89063.231170296756</v>
      </c>
      <c r="AP153" s="322"/>
      <c r="AQ153" s="503" t="str">
        <f t="shared" si="152"/>
        <v/>
      </c>
      <c r="AR153" s="504" t="str">
        <f t="shared" si="153"/>
        <v/>
      </c>
      <c r="AS153" s="504" t="str">
        <f t="shared" si="154"/>
        <v/>
      </c>
      <c r="AT153" s="504" t="str">
        <f t="shared" si="155"/>
        <v/>
      </c>
      <c r="AU153" s="504" t="str">
        <f t="shared" si="156"/>
        <v/>
      </c>
      <c r="AV153" s="504" t="str">
        <f t="shared" si="157"/>
        <v/>
      </c>
      <c r="AW153" s="504" t="str">
        <f t="shared" si="158"/>
        <v/>
      </c>
      <c r="AX153" s="504">
        <f t="shared" ca="1" si="159"/>
        <v>50312.500000000007</v>
      </c>
      <c r="AY153" s="507">
        <f t="shared" ca="1" si="160"/>
        <v>50312.500000000007</v>
      </c>
      <c r="AZ153" s="290"/>
    </row>
    <row r="154" spans="1:52" x14ac:dyDescent="0.3">
      <c r="A154" s="290"/>
      <c r="B154" s="484" t="s">
        <v>1656</v>
      </c>
      <c r="C154" s="639" t="s">
        <v>3482</v>
      </c>
      <c r="D154" s="558" t="s">
        <v>1669</v>
      </c>
      <c r="E154" s="558" t="s">
        <v>1674</v>
      </c>
      <c r="F154" s="558"/>
      <c r="G154" s="558"/>
      <c r="H154" s="558" t="s">
        <v>1216</v>
      </c>
      <c r="I154" s="558"/>
      <c r="J154" s="569" t="s">
        <v>3529</v>
      </c>
      <c r="K154" s="640"/>
      <c r="L154" s="641">
        <v>1</v>
      </c>
      <c r="M154" s="138" t="str">
        <f t="shared" si="136"/>
        <v/>
      </c>
      <c r="N154" s="139">
        <f t="shared" si="137"/>
        <v>0</v>
      </c>
      <c r="O154" s="140">
        <f t="shared" si="138"/>
        <v>175000</v>
      </c>
      <c r="P154" s="337">
        <f t="shared" si="139"/>
        <v>175000</v>
      </c>
      <c r="Q154" s="109">
        <v>1</v>
      </c>
      <c r="R154" s="499">
        <f t="shared" si="140"/>
        <v>175000</v>
      </c>
      <c r="S154" s="508">
        <v>0.15</v>
      </c>
      <c r="T154" s="490">
        <f t="shared" si="141"/>
        <v>201249.99999999997</v>
      </c>
      <c r="U154" s="428">
        <v>0.74999999999999989</v>
      </c>
      <c r="V154" s="494">
        <f t="shared" si="142"/>
        <v>50312.500000000015</v>
      </c>
      <c r="W154" s="322"/>
      <c r="X154" s="500"/>
      <c r="Y154" s="501"/>
      <c r="Z154" s="501"/>
      <c r="AA154" s="501"/>
      <c r="AB154" s="501"/>
      <c r="AC154" s="501"/>
      <c r="AD154" s="501"/>
      <c r="AE154" s="502" t="s">
        <v>115</v>
      </c>
      <c r="AF154" s="328"/>
      <c r="AG154" s="503" t="str">
        <f t="shared" si="143"/>
        <v/>
      </c>
      <c r="AH154" s="504" t="str">
        <f t="shared" si="144"/>
        <v/>
      </c>
      <c r="AI154" s="504" t="str">
        <f t="shared" si="145"/>
        <v/>
      </c>
      <c r="AJ154" s="504" t="str">
        <f t="shared" si="146"/>
        <v/>
      </c>
      <c r="AK154" s="504" t="str">
        <f t="shared" si="147"/>
        <v/>
      </c>
      <c r="AL154" s="504" t="str">
        <f t="shared" si="148"/>
        <v/>
      </c>
      <c r="AM154" s="504" t="str">
        <f t="shared" si="149"/>
        <v/>
      </c>
      <c r="AN154" s="505">
        <f t="shared" ca="1" si="150"/>
        <v>89063.231170296756</v>
      </c>
      <c r="AO154" s="506">
        <f t="shared" ca="1" si="151"/>
        <v>89063.231170296756</v>
      </c>
      <c r="AP154" s="322"/>
      <c r="AQ154" s="503" t="str">
        <f t="shared" si="152"/>
        <v/>
      </c>
      <c r="AR154" s="504" t="str">
        <f t="shared" si="153"/>
        <v/>
      </c>
      <c r="AS154" s="504" t="str">
        <f t="shared" si="154"/>
        <v/>
      </c>
      <c r="AT154" s="504" t="str">
        <f t="shared" si="155"/>
        <v/>
      </c>
      <c r="AU154" s="504" t="str">
        <f t="shared" si="156"/>
        <v/>
      </c>
      <c r="AV154" s="504" t="str">
        <f t="shared" si="157"/>
        <v/>
      </c>
      <c r="AW154" s="504" t="str">
        <f t="shared" si="158"/>
        <v/>
      </c>
      <c r="AX154" s="504">
        <f t="shared" ca="1" si="159"/>
        <v>50312.500000000007</v>
      </c>
      <c r="AY154" s="507">
        <f t="shared" ca="1" si="160"/>
        <v>50312.500000000007</v>
      </c>
      <c r="AZ154" s="290"/>
    </row>
    <row r="155" spans="1:52" x14ac:dyDescent="0.3">
      <c r="A155" s="290"/>
      <c r="B155" s="484" t="s">
        <v>1657</v>
      </c>
      <c r="C155" s="639" t="s">
        <v>3482</v>
      </c>
      <c r="D155" s="558" t="s">
        <v>1669</v>
      </c>
      <c r="E155" s="558" t="s">
        <v>1675</v>
      </c>
      <c r="F155" s="558"/>
      <c r="G155" s="558"/>
      <c r="H155" s="558" t="s">
        <v>1216</v>
      </c>
      <c r="I155" s="558"/>
      <c r="J155" s="569" t="s">
        <v>3529</v>
      </c>
      <c r="K155" s="640"/>
      <c r="L155" s="641">
        <v>1</v>
      </c>
      <c r="M155" s="138" t="str">
        <f t="shared" si="136"/>
        <v/>
      </c>
      <c r="N155" s="139">
        <f t="shared" si="137"/>
        <v>0</v>
      </c>
      <c r="O155" s="140">
        <f t="shared" si="138"/>
        <v>175000</v>
      </c>
      <c r="P155" s="337">
        <f t="shared" si="139"/>
        <v>175000</v>
      </c>
      <c r="Q155" s="109">
        <v>1</v>
      </c>
      <c r="R155" s="499">
        <f t="shared" si="140"/>
        <v>175000</v>
      </c>
      <c r="S155" s="508">
        <v>0.15</v>
      </c>
      <c r="T155" s="490">
        <f t="shared" si="141"/>
        <v>201249.99999999997</v>
      </c>
      <c r="U155" s="428">
        <v>0.74999999999999989</v>
      </c>
      <c r="V155" s="494">
        <f t="shared" si="142"/>
        <v>50312.500000000015</v>
      </c>
      <c r="W155" s="322"/>
      <c r="X155" s="500"/>
      <c r="Y155" s="501"/>
      <c r="Z155" s="501"/>
      <c r="AA155" s="501"/>
      <c r="AB155" s="501"/>
      <c r="AC155" s="501"/>
      <c r="AD155" s="501"/>
      <c r="AE155" s="502" t="s">
        <v>115</v>
      </c>
      <c r="AF155" s="328"/>
      <c r="AG155" s="503" t="str">
        <f t="shared" si="143"/>
        <v/>
      </c>
      <c r="AH155" s="504" t="str">
        <f t="shared" si="144"/>
        <v/>
      </c>
      <c r="AI155" s="504" t="str">
        <f t="shared" si="145"/>
        <v/>
      </c>
      <c r="AJ155" s="504" t="str">
        <f t="shared" si="146"/>
        <v/>
      </c>
      <c r="AK155" s="504" t="str">
        <f t="shared" si="147"/>
        <v/>
      </c>
      <c r="AL155" s="504" t="str">
        <f t="shared" si="148"/>
        <v/>
      </c>
      <c r="AM155" s="504" t="str">
        <f t="shared" si="149"/>
        <v/>
      </c>
      <c r="AN155" s="505">
        <f t="shared" ca="1" si="150"/>
        <v>89063.231170296756</v>
      </c>
      <c r="AO155" s="506">
        <f t="shared" ca="1" si="151"/>
        <v>89063.231170296756</v>
      </c>
      <c r="AP155" s="322"/>
      <c r="AQ155" s="503" t="str">
        <f t="shared" si="152"/>
        <v/>
      </c>
      <c r="AR155" s="504" t="str">
        <f t="shared" si="153"/>
        <v/>
      </c>
      <c r="AS155" s="504" t="str">
        <f t="shared" si="154"/>
        <v/>
      </c>
      <c r="AT155" s="504" t="str">
        <f t="shared" si="155"/>
        <v/>
      </c>
      <c r="AU155" s="504" t="str">
        <f t="shared" si="156"/>
        <v/>
      </c>
      <c r="AV155" s="504" t="str">
        <f t="shared" si="157"/>
        <v/>
      </c>
      <c r="AW155" s="504" t="str">
        <f t="shared" si="158"/>
        <v/>
      </c>
      <c r="AX155" s="504">
        <f t="shared" ca="1" si="159"/>
        <v>50312.500000000007</v>
      </c>
      <c r="AY155" s="507">
        <f t="shared" ca="1" si="160"/>
        <v>50312.500000000007</v>
      </c>
      <c r="AZ155" s="290"/>
    </row>
    <row r="156" spans="1:52" x14ac:dyDescent="0.3">
      <c r="A156" s="290"/>
      <c r="B156" s="484" t="s">
        <v>1658</v>
      </c>
      <c r="C156" s="639" t="s">
        <v>3482</v>
      </c>
      <c r="D156" s="558" t="s">
        <v>1669</v>
      </c>
      <c r="E156" s="558" t="s">
        <v>1676</v>
      </c>
      <c r="F156" s="558"/>
      <c r="G156" s="558"/>
      <c r="H156" s="558" t="s">
        <v>1216</v>
      </c>
      <c r="I156" s="558"/>
      <c r="J156" s="569" t="s">
        <v>3529</v>
      </c>
      <c r="K156" s="640"/>
      <c r="L156" s="641">
        <v>1</v>
      </c>
      <c r="M156" s="138" t="str">
        <f t="shared" si="136"/>
        <v/>
      </c>
      <c r="N156" s="139">
        <f t="shared" si="137"/>
        <v>0</v>
      </c>
      <c r="O156" s="140">
        <f t="shared" si="138"/>
        <v>175000</v>
      </c>
      <c r="P156" s="337">
        <f t="shared" si="139"/>
        <v>175000</v>
      </c>
      <c r="Q156" s="109">
        <v>1</v>
      </c>
      <c r="R156" s="499">
        <f t="shared" si="140"/>
        <v>175000</v>
      </c>
      <c r="S156" s="508">
        <v>0.15</v>
      </c>
      <c r="T156" s="490">
        <f t="shared" si="141"/>
        <v>201249.99999999997</v>
      </c>
      <c r="U156" s="428">
        <v>0.74999999999999989</v>
      </c>
      <c r="V156" s="494">
        <f t="shared" si="142"/>
        <v>50312.500000000015</v>
      </c>
      <c r="W156" s="322"/>
      <c r="X156" s="500"/>
      <c r="Y156" s="501"/>
      <c r="Z156" s="501"/>
      <c r="AA156" s="501"/>
      <c r="AB156" s="501"/>
      <c r="AC156" s="501"/>
      <c r="AD156" s="501"/>
      <c r="AE156" s="502" t="s">
        <v>115</v>
      </c>
      <c r="AF156" s="328"/>
      <c r="AG156" s="503" t="str">
        <f t="shared" si="143"/>
        <v/>
      </c>
      <c r="AH156" s="504" t="str">
        <f t="shared" si="144"/>
        <v/>
      </c>
      <c r="AI156" s="504" t="str">
        <f t="shared" si="145"/>
        <v/>
      </c>
      <c r="AJ156" s="504" t="str">
        <f t="shared" si="146"/>
        <v/>
      </c>
      <c r="AK156" s="504" t="str">
        <f t="shared" si="147"/>
        <v/>
      </c>
      <c r="AL156" s="504" t="str">
        <f t="shared" si="148"/>
        <v/>
      </c>
      <c r="AM156" s="504" t="str">
        <f t="shared" si="149"/>
        <v/>
      </c>
      <c r="AN156" s="505">
        <f t="shared" ca="1" si="150"/>
        <v>89063.231170296756</v>
      </c>
      <c r="AO156" s="506">
        <f t="shared" ca="1" si="151"/>
        <v>89063.231170296756</v>
      </c>
      <c r="AP156" s="322"/>
      <c r="AQ156" s="503" t="str">
        <f t="shared" si="152"/>
        <v/>
      </c>
      <c r="AR156" s="504" t="str">
        <f t="shared" si="153"/>
        <v/>
      </c>
      <c r="AS156" s="504" t="str">
        <f t="shared" si="154"/>
        <v/>
      </c>
      <c r="AT156" s="504" t="str">
        <f t="shared" si="155"/>
        <v/>
      </c>
      <c r="AU156" s="504" t="str">
        <f t="shared" si="156"/>
        <v/>
      </c>
      <c r="AV156" s="504" t="str">
        <f t="shared" si="157"/>
        <v/>
      </c>
      <c r="AW156" s="504" t="str">
        <f t="shared" si="158"/>
        <v/>
      </c>
      <c r="AX156" s="504">
        <f t="shared" ca="1" si="159"/>
        <v>50312.500000000007</v>
      </c>
      <c r="AY156" s="507">
        <f t="shared" ca="1" si="160"/>
        <v>50312.500000000007</v>
      </c>
      <c r="AZ156" s="290"/>
    </row>
    <row r="157" spans="1:52" x14ac:dyDescent="0.3">
      <c r="A157" s="290"/>
      <c r="B157" s="484" t="s">
        <v>1659</v>
      </c>
      <c r="C157" s="639" t="s">
        <v>3482</v>
      </c>
      <c r="D157" s="558" t="s">
        <v>1669</v>
      </c>
      <c r="E157" s="558" t="s">
        <v>1677</v>
      </c>
      <c r="F157" s="558"/>
      <c r="G157" s="558"/>
      <c r="H157" s="558" t="s">
        <v>1216</v>
      </c>
      <c r="I157" s="558"/>
      <c r="J157" s="569" t="s">
        <v>3529</v>
      </c>
      <c r="K157" s="640"/>
      <c r="L157" s="641">
        <v>1</v>
      </c>
      <c r="M157" s="138" t="str">
        <f t="shared" si="136"/>
        <v/>
      </c>
      <c r="N157" s="139">
        <f t="shared" si="137"/>
        <v>0</v>
      </c>
      <c r="O157" s="140">
        <f t="shared" si="138"/>
        <v>175000</v>
      </c>
      <c r="P157" s="337">
        <f t="shared" si="139"/>
        <v>175000</v>
      </c>
      <c r="Q157" s="109">
        <v>1</v>
      </c>
      <c r="R157" s="499">
        <f t="shared" si="140"/>
        <v>175000</v>
      </c>
      <c r="S157" s="508">
        <v>0.15</v>
      </c>
      <c r="T157" s="490">
        <f t="shared" si="141"/>
        <v>201249.99999999997</v>
      </c>
      <c r="U157" s="428">
        <v>0.74999999999999989</v>
      </c>
      <c r="V157" s="494">
        <f t="shared" si="142"/>
        <v>50312.500000000015</v>
      </c>
      <c r="W157" s="322"/>
      <c r="X157" s="500"/>
      <c r="Y157" s="501"/>
      <c r="Z157" s="501"/>
      <c r="AA157" s="501"/>
      <c r="AB157" s="501"/>
      <c r="AC157" s="501"/>
      <c r="AD157" s="501"/>
      <c r="AE157" s="502" t="s">
        <v>115</v>
      </c>
      <c r="AF157" s="328"/>
      <c r="AG157" s="503" t="str">
        <f t="shared" si="143"/>
        <v/>
      </c>
      <c r="AH157" s="504" t="str">
        <f t="shared" si="144"/>
        <v/>
      </c>
      <c r="AI157" s="504" t="str">
        <f t="shared" si="145"/>
        <v/>
      </c>
      <c r="AJ157" s="504" t="str">
        <f t="shared" si="146"/>
        <v/>
      </c>
      <c r="AK157" s="504" t="str">
        <f t="shared" si="147"/>
        <v/>
      </c>
      <c r="AL157" s="504" t="str">
        <f t="shared" si="148"/>
        <v/>
      </c>
      <c r="AM157" s="504" t="str">
        <f t="shared" si="149"/>
        <v/>
      </c>
      <c r="AN157" s="505">
        <f t="shared" ca="1" si="150"/>
        <v>89063.231170296756</v>
      </c>
      <c r="AO157" s="506">
        <f t="shared" ca="1" si="151"/>
        <v>89063.231170296756</v>
      </c>
      <c r="AP157" s="322"/>
      <c r="AQ157" s="503" t="str">
        <f t="shared" si="152"/>
        <v/>
      </c>
      <c r="AR157" s="504" t="str">
        <f t="shared" si="153"/>
        <v/>
      </c>
      <c r="AS157" s="504" t="str">
        <f t="shared" si="154"/>
        <v/>
      </c>
      <c r="AT157" s="504" t="str">
        <f t="shared" si="155"/>
        <v/>
      </c>
      <c r="AU157" s="504" t="str">
        <f t="shared" si="156"/>
        <v/>
      </c>
      <c r="AV157" s="504" t="str">
        <f t="shared" si="157"/>
        <v/>
      </c>
      <c r="AW157" s="504" t="str">
        <f t="shared" si="158"/>
        <v/>
      </c>
      <c r="AX157" s="504">
        <f t="shared" ca="1" si="159"/>
        <v>50312.500000000007</v>
      </c>
      <c r="AY157" s="507">
        <f t="shared" ca="1" si="160"/>
        <v>50312.500000000007</v>
      </c>
      <c r="AZ157" s="290"/>
    </row>
    <row r="158" spans="1:52" x14ac:dyDescent="0.3">
      <c r="A158" s="290"/>
      <c r="B158" s="557"/>
      <c r="C158" s="639"/>
      <c r="D158" s="558"/>
      <c r="E158" s="558"/>
      <c r="F158" s="558"/>
      <c r="G158" s="558"/>
      <c r="H158" s="558"/>
      <c r="I158" s="558"/>
      <c r="J158" s="569"/>
      <c r="K158" s="640"/>
      <c r="L158" s="641"/>
      <c r="M158" s="560"/>
      <c r="N158" s="490"/>
      <c r="O158" s="140"/>
      <c r="P158" s="337"/>
      <c r="Q158" s="563"/>
      <c r="R158" s="547"/>
      <c r="S158" s="642"/>
      <c r="T158" s="561"/>
      <c r="U158" s="643"/>
      <c r="V158" s="564"/>
      <c r="W158" s="322"/>
      <c r="X158" s="568"/>
      <c r="Y158" s="569"/>
      <c r="Z158" s="569"/>
      <c r="AA158" s="569"/>
      <c r="AB158" s="569"/>
      <c r="AC158" s="569"/>
      <c r="AD158" s="569"/>
      <c r="AE158" s="570"/>
      <c r="AF158" s="328"/>
      <c r="AG158" s="554"/>
      <c r="AH158" s="555"/>
      <c r="AI158" s="555"/>
      <c r="AJ158" s="555"/>
      <c r="AK158" s="555"/>
      <c r="AL158" s="555"/>
      <c r="AM158" s="555"/>
      <c r="AN158" s="571"/>
      <c r="AO158" s="644"/>
      <c r="AP158" s="322"/>
      <c r="AQ158" s="554"/>
      <c r="AR158" s="555"/>
      <c r="AS158" s="555"/>
      <c r="AT158" s="555"/>
      <c r="AU158" s="555"/>
      <c r="AV158" s="504"/>
      <c r="AW158" s="504"/>
      <c r="AX158" s="504"/>
      <c r="AY158" s="507"/>
      <c r="AZ158" s="290"/>
    </row>
    <row r="159" spans="1:52" x14ac:dyDescent="0.3">
      <c r="A159" s="290"/>
      <c r="B159" s="645" t="s">
        <v>1410</v>
      </c>
      <c r="C159" s="639"/>
      <c r="D159" s="558"/>
      <c r="E159" s="558"/>
      <c r="F159" s="558"/>
      <c r="G159" s="558"/>
      <c r="H159" s="558"/>
      <c r="I159" s="558"/>
      <c r="J159" s="569"/>
      <c r="K159" s="640"/>
      <c r="L159" s="641"/>
      <c r="M159" s="560"/>
      <c r="N159" s="490"/>
      <c r="O159" s="140"/>
      <c r="P159" s="337"/>
      <c r="Q159" s="563"/>
      <c r="R159" s="547"/>
      <c r="S159" s="642"/>
      <c r="T159" s="561"/>
      <c r="U159" s="643"/>
      <c r="V159" s="564"/>
      <c r="W159" s="322"/>
      <c r="X159" s="568"/>
      <c r="Y159" s="569"/>
      <c r="Z159" s="569"/>
      <c r="AA159" s="569"/>
      <c r="AB159" s="569"/>
      <c r="AC159" s="569"/>
      <c r="AD159" s="569"/>
      <c r="AE159" s="570"/>
      <c r="AF159" s="328"/>
      <c r="AG159" s="554"/>
      <c r="AH159" s="555"/>
      <c r="AI159" s="555"/>
      <c r="AJ159" s="555"/>
      <c r="AK159" s="555"/>
      <c r="AL159" s="555"/>
      <c r="AM159" s="555"/>
      <c r="AN159" s="571"/>
      <c r="AO159" s="644"/>
      <c r="AP159" s="322"/>
      <c r="AQ159" s="554"/>
      <c r="AR159" s="555"/>
      <c r="AS159" s="555"/>
      <c r="AT159" s="555"/>
      <c r="AU159" s="555"/>
      <c r="AV159" s="504"/>
      <c r="AW159" s="504"/>
      <c r="AX159" s="504"/>
      <c r="AY159" s="507"/>
      <c r="AZ159" s="290"/>
    </row>
    <row r="160" spans="1:52" s="635" customFormat="1" x14ac:dyDescent="0.3">
      <c r="A160" s="483"/>
      <c r="B160" s="484" t="s">
        <v>1412</v>
      </c>
      <c r="C160" s="639" t="s">
        <v>3473</v>
      </c>
      <c r="D160" s="558" t="s">
        <v>1410</v>
      </c>
      <c r="E160" s="558" t="s">
        <v>3474</v>
      </c>
      <c r="F160" s="558"/>
      <c r="G160" s="558" t="s">
        <v>2489</v>
      </c>
      <c r="H160" s="558"/>
      <c r="I160" s="558"/>
      <c r="J160" s="116" t="s">
        <v>3540</v>
      </c>
      <c r="K160" s="640"/>
      <c r="L160" s="641" t="s">
        <v>3479</v>
      </c>
      <c r="M160" s="138" t="str">
        <f t="shared" ref="M160:M173" si="161">IFERROR(VLOOKUP(I160,UR_N3,3,FALSE),"")</f>
        <v/>
      </c>
      <c r="N160" s="139">
        <f t="shared" ref="N160:N173" si="162">IFERROR(M160*K160,0)</f>
        <v>0</v>
      </c>
      <c r="O160" s="140">
        <f>P160</f>
        <v>42822</v>
      </c>
      <c r="P160" s="337">
        <v>42822</v>
      </c>
      <c r="Q160" s="109">
        <v>1</v>
      </c>
      <c r="R160" s="499">
        <f t="shared" ref="R160:R173" si="163">P160*Q160</f>
        <v>42822</v>
      </c>
      <c r="S160" s="508">
        <v>0.15</v>
      </c>
      <c r="T160" s="490">
        <f t="shared" ref="T160:T173" si="164">R160*(1+S160)</f>
        <v>49245.299999999996</v>
      </c>
      <c r="U160" s="574"/>
      <c r="V160" s="494">
        <f t="shared" ref="V160:V173" si="165">(T160*(1-U160))+N160</f>
        <v>49245.299999999996</v>
      </c>
      <c r="W160" s="322"/>
      <c r="X160" s="568"/>
      <c r="Y160" s="569"/>
      <c r="Z160" s="569" t="s">
        <v>115</v>
      </c>
      <c r="AA160" s="569"/>
      <c r="AB160" s="569"/>
      <c r="AC160" s="569"/>
      <c r="AD160" s="569"/>
      <c r="AE160" s="570"/>
      <c r="AF160" s="328"/>
      <c r="AG160" s="503" t="str">
        <f t="shared" ref="AG160:AG173" si="166">IF(X160="","",AG$8)</f>
        <v/>
      </c>
      <c r="AH160" s="504" t="str">
        <f t="shared" ref="AH160:AH173" si="167">IF(Y160="","",AH$8)</f>
        <v/>
      </c>
      <c r="AI160" s="504">
        <f t="shared" ref="AI160:AI173" ca="1" si="168">IF(Z160="","",AI$8)</f>
        <v>25124.337011704942</v>
      </c>
      <c r="AJ160" s="504" t="str">
        <f t="shared" ref="AJ160:AJ173" si="169">IF(AA160="","",AJ$8)</f>
        <v/>
      </c>
      <c r="AK160" s="504" t="str">
        <f t="shared" ref="AK160:AK173" si="170">IF(AB160="","",AK$8)</f>
        <v/>
      </c>
      <c r="AL160" s="504" t="str">
        <f t="shared" ref="AL160:AL173" si="171">IF(AC160="","",AL$8)</f>
        <v/>
      </c>
      <c r="AM160" s="504" t="str">
        <f t="shared" ref="AM160:AM173" si="172">IF(AD160="","",AM$8)</f>
        <v/>
      </c>
      <c r="AN160" s="505" t="str">
        <f t="shared" ref="AN160:AN173" si="173">IF(AE160="","",AN$8)</f>
        <v/>
      </c>
      <c r="AO160" s="506">
        <f t="shared" ref="AO160:AO173" ca="1" si="174">SUM(AG160:AN160)</f>
        <v>25124.337011704942</v>
      </c>
      <c r="AP160" s="322"/>
      <c r="AQ160" s="503" t="str">
        <f t="shared" ref="AQ160:AQ173" si="175">IF(X160="","",IFERROR(X160*$V160,$V160/$AO160*AG160))</f>
        <v/>
      </c>
      <c r="AR160" s="504" t="str">
        <f t="shared" ref="AR160:AR173" si="176">IF(Y160="","",IFERROR(Y160*$V160,$V160/$AO160*AH160))</f>
        <v/>
      </c>
      <c r="AS160" s="504">
        <f t="shared" ref="AS160:AS173" ca="1" si="177">IF(Z160="","",IFERROR(Z160*$V160,$V160/$AO160*AI160))</f>
        <v>49245.299999999996</v>
      </c>
      <c r="AT160" s="504" t="str">
        <f t="shared" ref="AT160:AT173" si="178">IF(AA160="","",IFERROR(AA160*$V160,$V160/$AO160*AJ160))</f>
        <v/>
      </c>
      <c r="AU160" s="504" t="str">
        <f t="shared" ref="AU160:AU173" si="179">IF(AB160="","",IFERROR(AB160*$V160,$V160/$AO160*AK160))</f>
        <v/>
      </c>
      <c r="AV160" s="504" t="str">
        <f t="shared" ref="AV160:AV173" si="180">IF(AC160="","",IFERROR(AC160*$V160,$V160/$AO160*AL160))</f>
        <v/>
      </c>
      <c r="AW160" s="504" t="str">
        <f t="shared" ref="AW160:AW173" si="181">IF(AD160="","",IFERROR(AD160*$V160,$V160/$AO160*AM160))</f>
        <v/>
      </c>
      <c r="AX160" s="504" t="str">
        <f t="shared" ref="AX160:AX173" si="182">IF(AE160="","",IFERROR(AE160*$V160,$V160/$AO160*AN160))</f>
        <v/>
      </c>
      <c r="AY160" s="507">
        <f t="shared" ref="AY160:AY173" ca="1" si="183">SUM(AQ160:AX160)</f>
        <v>49245.299999999996</v>
      </c>
      <c r="AZ160" s="483"/>
    </row>
    <row r="161" spans="1:52" x14ac:dyDescent="0.3">
      <c r="A161" s="290"/>
      <c r="B161" s="484" t="s">
        <v>1625</v>
      </c>
      <c r="C161" s="639" t="s">
        <v>3475</v>
      </c>
      <c r="D161" s="558" t="s">
        <v>1410</v>
      </c>
      <c r="E161" s="558" t="s">
        <v>1645</v>
      </c>
      <c r="F161" s="558"/>
      <c r="G161" s="558" t="s">
        <v>2489</v>
      </c>
      <c r="H161" s="558"/>
      <c r="I161" s="558"/>
      <c r="J161" s="569" t="s">
        <v>2439</v>
      </c>
      <c r="K161" s="640"/>
      <c r="L161" s="641" t="s">
        <v>3479</v>
      </c>
      <c r="M161" s="138" t="str">
        <f t="shared" si="161"/>
        <v/>
      </c>
      <c r="N161" s="139">
        <f t="shared" si="162"/>
        <v>0</v>
      </c>
      <c r="O161" s="140">
        <f t="shared" ref="O161:O173" si="184">IFERROR(VLOOKUP(J161,UR_N3,3,FALSE),"")</f>
        <v>15936.646911764705</v>
      </c>
      <c r="P161" s="337">
        <f t="shared" ref="P161:P173" si="185">O161</f>
        <v>15936.646911764705</v>
      </c>
      <c r="Q161" s="109">
        <v>1</v>
      </c>
      <c r="R161" s="499">
        <f t="shared" si="163"/>
        <v>15936.646911764705</v>
      </c>
      <c r="S161" s="508">
        <v>0.15</v>
      </c>
      <c r="T161" s="490">
        <f t="shared" si="164"/>
        <v>18327.14394852941</v>
      </c>
      <c r="U161" s="574"/>
      <c r="V161" s="494">
        <f t="shared" si="165"/>
        <v>18327.14394852941</v>
      </c>
      <c r="W161" s="322"/>
      <c r="X161" s="568"/>
      <c r="Y161" s="569"/>
      <c r="Z161" s="569" t="s">
        <v>115</v>
      </c>
      <c r="AA161" s="569"/>
      <c r="AB161" s="569"/>
      <c r="AC161" s="569"/>
      <c r="AD161" s="569"/>
      <c r="AE161" s="570"/>
      <c r="AF161" s="328"/>
      <c r="AG161" s="503" t="str">
        <f t="shared" si="166"/>
        <v/>
      </c>
      <c r="AH161" s="504" t="str">
        <f t="shared" si="167"/>
        <v/>
      </c>
      <c r="AI161" s="504">
        <f t="shared" ca="1" si="168"/>
        <v>25124.337011704942</v>
      </c>
      <c r="AJ161" s="504" t="str">
        <f t="shared" si="169"/>
        <v/>
      </c>
      <c r="AK161" s="504" t="str">
        <f t="shared" si="170"/>
        <v/>
      </c>
      <c r="AL161" s="504" t="str">
        <f t="shared" si="171"/>
        <v/>
      </c>
      <c r="AM161" s="504" t="str">
        <f t="shared" si="172"/>
        <v/>
      </c>
      <c r="AN161" s="505" t="str">
        <f t="shared" si="173"/>
        <v/>
      </c>
      <c r="AO161" s="506">
        <f t="shared" ca="1" si="174"/>
        <v>25124.337011704942</v>
      </c>
      <c r="AP161" s="322"/>
      <c r="AQ161" s="503" t="str">
        <f t="shared" si="175"/>
        <v/>
      </c>
      <c r="AR161" s="504" t="str">
        <f t="shared" si="176"/>
        <v/>
      </c>
      <c r="AS161" s="504">
        <f t="shared" ca="1" si="177"/>
        <v>18327.14394852941</v>
      </c>
      <c r="AT161" s="504" t="str">
        <f t="shared" si="178"/>
        <v/>
      </c>
      <c r="AU161" s="504" t="str">
        <f t="shared" si="179"/>
        <v/>
      </c>
      <c r="AV161" s="504" t="str">
        <f t="shared" si="180"/>
        <v/>
      </c>
      <c r="AW161" s="504" t="str">
        <f t="shared" si="181"/>
        <v/>
      </c>
      <c r="AX161" s="504" t="str">
        <f t="shared" si="182"/>
        <v/>
      </c>
      <c r="AY161" s="507">
        <f t="shared" ca="1" si="183"/>
        <v>18327.14394852941</v>
      </c>
      <c r="AZ161" s="290"/>
    </row>
    <row r="162" spans="1:52" x14ac:dyDescent="0.3">
      <c r="A162" s="290"/>
      <c r="B162" s="484" t="s">
        <v>1626</v>
      </c>
      <c r="C162" s="639" t="s">
        <v>3475</v>
      </c>
      <c r="D162" s="558" t="s">
        <v>1410</v>
      </c>
      <c r="E162" s="558" t="s">
        <v>1646</v>
      </c>
      <c r="F162" s="558"/>
      <c r="G162" s="558" t="s">
        <v>2489</v>
      </c>
      <c r="H162" s="558"/>
      <c r="I162" s="558"/>
      <c r="J162" s="569" t="s">
        <v>2439</v>
      </c>
      <c r="K162" s="640"/>
      <c r="L162" s="641" t="s">
        <v>3479</v>
      </c>
      <c r="M162" s="138" t="str">
        <f t="shared" si="161"/>
        <v/>
      </c>
      <c r="N162" s="139">
        <f t="shared" si="162"/>
        <v>0</v>
      </c>
      <c r="O162" s="140">
        <f t="shared" si="184"/>
        <v>15936.646911764705</v>
      </c>
      <c r="P162" s="337">
        <f t="shared" si="185"/>
        <v>15936.646911764705</v>
      </c>
      <c r="Q162" s="109">
        <v>1</v>
      </c>
      <c r="R162" s="499">
        <f t="shared" si="163"/>
        <v>15936.646911764705</v>
      </c>
      <c r="S162" s="508">
        <v>0.15</v>
      </c>
      <c r="T162" s="490">
        <f t="shared" si="164"/>
        <v>18327.14394852941</v>
      </c>
      <c r="U162" s="574"/>
      <c r="V162" s="494">
        <f t="shared" si="165"/>
        <v>18327.14394852941</v>
      </c>
      <c r="W162" s="322"/>
      <c r="X162" s="568"/>
      <c r="Y162" s="569"/>
      <c r="Z162" s="569" t="s">
        <v>115</v>
      </c>
      <c r="AA162" s="569"/>
      <c r="AB162" s="569"/>
      <c r="AC162" s="569"/>
      <c r="AD162" s="569"/>
      <c r="AE162" s="570"/>
      <c r="AF162" s="328"/>
      <c r="AG162" s="503" t="str">
        <f t="shared" si="166"/>
        <v/>
      </c>
      <c r="AH162" s="504" t="str">
        <f t="shared" si="167"/>
        <v/>
      </c>
      <c r="AI162" s="504">
        <f t="shared" ca="1" si="168"/>
        <v>25124.337011704942</v>
      </c>
      <c r="AJ162" s="504" t="str">
        <f t="shared" si="169"/>
        <v/>
      </c>
      <c r="AK162" s="504" t="str">
        <f t="shared" si="170"/>
        <v/>
      </c>
      <c r="AL162" s="504" t="str">
        <f t="shared" si="171"/>
        <v/>
      </c>
      <c r="AM162" s="504" t="str">
        <f t="shared" si="172"/>
        <v/>
      </c>
      <c r="AN162" s="505" t="str">
        <f t="shared" si="173"/>
        <v/>
      </c>
      <c r="AO162" s="506">
        <f t="shared" ca="1" si="174"/>
        <v>25124.337011704942</v>
      </c>
      <c r="AP162" s="322"/>
      <c r="AQ162" s="503" t="str">
        <f t="shared" si="175"/>
        <v/>
      </c>
      <c r="AR162" s="504" t="str">
        <f t="shared" si="176"/>
        <v/>
      </c>
      <c r="AS162" s="504">
        <f t="shared" ca="1" si="177"/>
        <v>18327.14394852941</v>
      </c>
      <c r="AT162" s="504" t="str">
        <f t="shared" si="178"/>
        <v/>
      </c>
      <c r="AU162" s="504" t="str">
        <f t="shared" si="179"/>
        <v/>
      </c>
      <c r="AV162" s="504" t="str">
        <f t="shared" si="180"/>
        <v/>
      </c>
      <c r="AW162" s="504" t="str">
        <f t="shared" si="181"/>
        <v/>
      </c>
      <c r="AX162" s="504" t="str">
        <f t="shared" si="182"/>
        <v/>
      </c>
      <c r="AY162" s="507">
        <f t="shared" ca="1" si="183"/>
        <v>18327.14394852941</v>
      </c>
      <c r="AZ162" s="290"/>
    </row>
    <row r="163" spans="1:52" x14ac:dyDescent="0.3">
      <c r="A163" s="290"/>
      <c r="B163" s="484" t="s">
        <v>1627</v>
      </c>
      <c r="C163" s="639" t="s">
        <v>3475</v>
      </c>
      <c r="D163" s="558" t="s">
        <v>1410</v>
      </c>
      <c r="E163" s="558" t="s">
        <v>1647</v>
      </c>
      <c r="F163" s="558"/>
      <c r="G163" s="558" t="s">
        <v>2489</v>
      </c>
      <c r="H163" s="558"/>
      <c r="I163" s="558"/>
      <c r="J163" s="569" t="s">
        <v>2439</v>
      </c>
      <c r="K163" s="640"/>
      <c r="L163" s="641" t="s">
        <v>3479</v>
      </c>
      <c r="M163" s="138" t="str">
        <f t="shared" si="161"/>
        <v/>
      </c>
      <c r="N163" s="139">
        <f t="shared" si="162"/>
        <v>0</v>
      </c>
      <c r="O163" s="140">
        <f t="shared" si="184"/>
        <v>15936.646911764705</v>
      </c>
      <c r="P163" s="337">
        <f t="shared" si="185"/>
        <v>15936.646911764705</v>
      </c>
      <c r="Q163" s="109">
        <v>1</v>
      </c>
      <c r="R163" s="499">
        <f t="shared" si="163"/>
        <v>15936.646911764705</v>
      </c>
      <c r="S163" s="508">
        <v>0.15</v>
      </c>
      <c r="T163" s="490">
        <f t="shared" si="164"/>
        <v>18327.14394852941</v>
      </c>
      <c r="U163" s="574"/>
      <c r="V163" s="494">
        <f t="shared" si="165"/>
        <v>18327.14394852941</v>
      </c>
      <c r="W163" s="322"/>
      <c r="X163" s="568"/>
      <c r="Y163" s="569"/>
      <c r="Z163" s="569" t="s">
        <v>115</v>
      </c>
      <c r="AA163" s="569"/>
      <c r="AB163" s="569"/>
      <c r="AC163" s="569"/>
      <c r="AD163" s="569"/>
      <c r="AE163" s="570"/>
      <c r="AF163" s="328"/>
      <c r="AG163" s="503" t="str">
        <f t="shared" si="166"/>
        <v/>
      </c>
      <c r="AH163" s="504" t="str">
        <f t="shared" si="167"/>
        <v/>
      </c>
      <c r="AI163" s="504">
        <f t="shared" ca="1" si="168"/>
        <v>25124.337011704942</v>
      </c>
      <c r="AJ163" s="504" t="str">
        <f t="shared" si="169"/>
        <v/>
      </c>
      <c r="AK163" s="504" t="str">
        <f t="shared" si="170"/>
        <v/>
      </c>
      <c r="AL163" s="504" t="str">
        <f t="shared" si="171"/>
        <v/>
      </c>
      <c r="AM163" s="504" t="str">
        <f t="shared" si="172"/>
        <v/>
      </c>
      <c r="AN163" s="505" t="str">
        <f t="shared" si="173"/>
        <v/>
      </c>
      <c r="AO163" s="506">
        <f t="shared" ca="1" si="174"/>
        <v>25124.337011704942</v>
      </c>
      <c r="AP163" s="322"/>
      <c r="AQ163" s="503" t="str">
        <f t="shared" si="175"/>
        <v/>
      </c>
      <c r="AR163" s="504" t="str">
        <f t="shared" si="176"/>
        <v/>
      </c>
      <c r="AS163" s="504">
        <f t="shared" ca="1" si="177"/>
        <v>18327.14394852941</v>
      </c>
      <c r="AT163" s="504" t="str">
        <f t="shared" si="178"/>
        <v/>
      </c>
      <c r="AU163" s="504" t="str">
        <f t="shared" si="179"/>
        <v/>
      </c>
      <c r="AV163" s="504" t="str">
        <f t="shared" si="180"/>
        <v/>
      </c>
      <c r="AW163" s="504" t="str">
        <f t="shared" si="181"/>
        <v/>
      </c>
      <c r="AX163" s="504" t="str">
        <f t="shared" si="182"/>
        <v/>
      </c>
      <c r="AY163" s="507">
        <f t="shared" ca="1" si="183"/>
        <v>18327.14394852941</v>
      </c>
      <c r="AZ163" s="290"/>
    </row>
    <row r="164" spans="1:52" s="635" customFormat="1" x14ac:dyDescent="0.3">
      <c r="A164" s="483"/>
      <c r="B164" s="484" t="s">
        <v>1628</v>
      </c>
      <c r="C164" s="639" t="s">
        <v>3475</v>
      </c>
      <c r="D164" s="558" t="s">
        <v>1635</v>
      </c>
      <c r="E164" s="558" t="s">
        <v>1648</v>
      </c>
      <c r="F164" s="558"/>
      <c r="G164" s="558" t="s">
        <v>2489</v>
      </c>
      <c r="H164" s="558"/>
      <c r="I164" s="558"/>
      <c r="J164" s="116" t="s">
        <v>3540</v>
      </c>
      <c r="K164" s="640"/>
      <c r="L164" s="641" t="s">
        <v>3479</v>
      </c>
      <c r="M164" s="138" t="str">
        <f t="shared" si="161"/>
        <v/>
      </c>
      <c r="N164" s="139">
        <f t="shared" si="162"/>
        <v>0</v>
      </c>
      <c r="O164" s="140">
        <f>P164</f>
        <v>1600</v>
      </c>
      <c r="P164" s="337">
        <v>1600</v>
      </c>
      <c r="Q164" s="109">
        <v>1</v>
      </c>
      <c r="R164" s="499">
        <f t="shared" si="163"/>
        <v>1600</v>
      </c>
      <c r="S164" s="508">
        <v>0.15</v>
      </c>
      <c r="T164" s="490">
        <f t="shared" si="164"/>
        <v>1839.9999999999998</v>
      </c>
      <c r="U164" s="574"/>
      <c r="V164" s="494">
        <f t="shared" si="165"/>
        <v>1839.9999999999998</v>
      </c>
      <c r="W164" s="322"/>
      <c r="X164" s="568"/>
      <c r="Y164" s="569"/>
      <c r="Z164" s="569" t="s">
        <v>115</v>
      </c>
      <c r="AA164" s="569"/>
      <c r="AB164" s="569"/>
      <c r="AC164" s="569"/>
      <c r="AD164" s="569"/>
      <c r="AE164" s="570"/>
      <c r="AF164" s="328"/>
      <c r="AG164" s="503" t="str">
        <f t="shared" si="166"/>
        <v/>
      </c>
      <c r="AH164" s="504" t="str">
        <f t="shared" si="167"/>
        <v/>
      </c>
      <c r="AI164" s="504">
        <f t="shared" ca="1" si="168"/>
        <v>25124.337011704942</v>
      </c>
      <c r="AJ164" s="504" t="str">
        <f t="shared" si="169"/>
        <v/>
      </c>
      <c r="AK164" s="504" t="str">
        <f t="shared" si="170"/>
        <v/>
      </c>
      <c r="AL164" s="504" t="str">
        <f t="shared" si="171"/>
        <v/>
      </c>
      <c r="AM164" s="504" t="str">
        <f t="shared" si="172"/>
        <v/>
      </c>
      <c r="AN164" s="505" t="str">
        <f t="shared" si="173"/>
        <v/>
      </c>
      <c r="AO164" s="506">
        <f t="shared" ca="1" si="174"/>
        <v>25124.337011704942</v>
      </c>
      <c r="AP164" s="322"/>
      <c r="AQ164" s="503" t="str">
        <f t="shared" si="175"/>
        <v/>
      </c>
      <c r="AR164" s="504" t="str">
        <f t="shared" si="176"/>
        <v/>
      </c>
      <c r="AS164" s="504">
        <f t="shared" ca="1" si="177"/>
        <v>1839.9999999999998</v>
      </c>
      <c r="AT164" s="504" t="str">
        <f t="shared" si="178"/>
        <v/>
      </c>
      <c r="AU164" s="504" t="str">
        <f t="shared" si="179"/>
        <v/>
      </c>
      <c r="AV164" s="504" t="str">
        <f t="shared" si="180"/>
        <v/>
      </c>
      <c r="AW164" s="504" t="str">
        <f t="shared" si="181"/>
        <v/>
      </c>
      <c r="AX164" s="504" t="str">
        <f t="shared" si="182"/>
        <v/>
      </c>
      <c r="AY164" s="507">
        <f t="shared" ca="1" si="183"/>
        <v>1839.9999999999998</v>
      </c>
      <c r="AZ164" s="483"/>
    </row>
    <row r="165" spans="1:52" x14ac:dyDescent="0.3">
      <c r="A165" s="290"/>
      <c r="B165" s="484" t="s">
        <v>1631</v>
      </c>
      <c r="C165" s="639" t="s">
        <v>3476</v>
      </c>
      <c r="D165" s="558" t="s">
        <v>1410</v>
      </c>
      <c r="E165" s="558" t="s">
        <v>1649</v>
      </c>
      <c r="F165" s="558"/>
      <c r="G165" s="558" t="s">
        <v>2489</v>
      </c>
      <c r="H165" s="558"/>
      <c r="I165" s="558"/>
      <c r="J165" s="569" t="s">
        <v>2439</v>
      </c>
      <c r="K165" s="640"/>
      <c r="L165" s="641" t="s">
        <v>3479</v>
      </c>
      <c r="M165" s="138" t="str">
        <f t="shared" si="161"/>
        <v/>
      </c>
      <c r="N165" s="139">
        <f t="shared" si="162"/>
        <v>0</v>
      </c>
      <c r="O165" s="140">
        <f t="shared" si="184"/>
        <v>15936.646911764705</v>
      </c>
      <c r="P165" s="337">
        <f t="shared" si="185"/>
        <v>15936.646911764705</v>
      </c>
      <c r="Q165" s="109">
        <v>1</v>
      </c>
      <c r="R165" s="499">
        <f t="shared" si="163"/>
        <v>15936.646911764705</v>
      </c>
      <c r="S165" s="508">
        <v>0.15</v>
      </c>
      <c r="T165" s="490">
        <f t="shared" si="164"/>
        <v>18327.14394852941</v>
      </c>
      <c r="U165" s="574"/>
      <c r="V165" s="494">
        <f t="shared" si="165"/>
        <v>18327.14394852941</v>
      </c>
      <c r="W165" s="322"/>
      <c r="X165" s="568" t="s">
        <v>115</v>
      </c>
      <c r="Y165" s="569"/>
      <c r="Z165" s="569"/>
      <c r="AA165" s="569"/>
      <c r="AB165" s="569"/>
      <c r="AC165" s="569"/>
      <c r="AD165" s="569"/>
      <c r="AE165" s="570"/>
      <c r="AF165" s="328"/>
      <c r="AG165" s="503">
        <f t="shared" ca="1" si="166"/>
        <v>17109.49153264302</v>
      </c>
      <c r="AH165" s="504" t="str">
        <f t="shared" si="167"/>
        <v/>
      </c>
      <c r="AI165" s="504" t="str">
        <f t="shared" si="168"/>
        <v/>
      </c>
      <c r="AJ165" s="504" t="str">
        <f t="shared" si="169"/>
        <v/>
      </c>
      <c r="AK165" s="504" t="str">
        <f t="shared" si="170"/>
        <v/>
      </c>
      <c r="AL165" s="504" t="str">
        <f t="shared" si="171"/>
        <v/>
      </c>
      <c r="AM165" s="504" t="str">
        <f t="shared" si="172"/>
        <v/>
      </c>
      <c r="AN165" s="505" t="str">
        <f t="shared" si="173"/>
        <v/>
      </c>
      <c r="AO165" s="506">
        <f t="shared" ca="1" si="174"/>
        <v>17109.49153264302</v>
      </c>
      <c r="AP165" s="322"/>
      <c r="AQ165" s="503">
        <f t="shared" ca="1" si="175"/>
        <v>18327.14394852941</v>
      </c>
      <c r="AR165" s="504" t="str">
        <f t="shared" si="176"/>
        <v/>
      </c>
      <c r="AS165" s="504" t="str">
        <f t="shared" si="177"/>
        <v/>
      </c>
      <c r="AT165" s="504" t="str">
        <f t="shared" si="178"/>
        <v/>
      </c>
      <c r="AU165" s="504" t="str">
        <f t="shared" si="179"/>
        <v/>
      </c>
      <c r="AV165" s="504" t="str">
        <f t="shared" si="180"/>
        <v/>
      </c>
      <c r="AW165" s="504" t="str">
        <f t="shared" si="181"/>
        <v/>
      </c>
      <c r="AX165" s="504" t="str">
        <f t="shared" si="182"/>
        <v/>
      </c>
      <c r="AY165" s="507">
        <f t="shared" ca="1" si="183"/>
        <v>18327.14394852941</v>
      </c>
      <c r="AZ165" s="290"/>
    </row>
    <row r="166" spans="1:52" x14ac:dyDescent="0.3">
      <c r="A166" s="290"/>
      <c r="B166" s="102" t="s">
        <v>1632</v>
      </c>
      <c r="C166" s="626" t="s">
        <v>3476</v>
      </c>
      <c r="D166" s="395" t="s">
        <v>1410</v>
      </c>
      <c r="E166" s="395" t="s">
        <v>1650</v>
      </c>
      <c r="F166" s="395"/>
      <c r="G166" s="395" t="s">
        <v>2489</v>
      </c>
      <c r="H166" s="395"/>
      <c r="I166" s="395"/>
      <c r="J166" s="397" t="s">
        <v>2439</v>
      </c>
      <c r="K166" s="623"/>
      <c r="L166" s="624" t="s">
        <v>3479</v>
      </c>
      <c r="M166" s="138" t="str">
        <f t="shared" si="161"/>
        <v/>
      </c>
      <c r="N166" s="139">
        <f t="shared" si="162"/>
        <v>0</v>
      </c>
      <c r="O166" s="140">
        <f t="shared" si="184"/>
        <v>15936.646911764705</v>
      </c>
      <c r="P166" s="337">
        <f t="shared" si="185"/>
        <v>15936.646911764705</v>
      </c>
      <c r="Q166" s="109">
        <v>1</v>
      </c>
      <c r="R166" s="143">
        <f t="shared" si="163"/>
        <v>15936.646911764705</v>
      </c>
      <c r="S166" s="113">
        <v>0.15</v>
      </c>
      <c r="T166" s="139">
        <f t="shared" si="164"/>
        <v>18327.14394852941</v>
      </c>
      <c r="U166" s="428"/>
      <c r="V166" s="147">
        <f t="shared" si="165"/>
        <v>18327.14394852941</v>
      </c>
      <c r="W166" s="290"/>
      <c r="X166" s="625" t="s">
        <v>115</v>
      </c>
      <c r="Y166" s="397"/>
      <c r="Z166" s="397"/>
      <c r="AA166" s="397"/>
      <c r="AB166" s="397"/>
      <c r="AC166" s="397"/>
      <c r="AD166" s="397"/>
      <c r="AE166" s="398"/>
      <c r="AF166" s="296"/>
      <c r="AG166" s="124">
        <f t="shared" ca="1" si="166"/>
        <v>17109.49153264302</v>
      </c>
      <c r="AH166" s="125" t="str">
        <f t="shared" si="167"/>
        <v/>
      </c>
      <c r="AI166" s="125" t="str">
        <f t="shared" si="168"/>
        <v/>
      </c>
      <c r="AJ166" s="125" t="str">
        <f t="shared" si="169"/>
        <v/>
      </c>
      <c r="AK166" s="125" t="str">
        <f t="shared" si="170"/>
        <v/>
      </c>
      <c r="AL166" s="125" t="str">
        <f t="shared" si="171"/>
        <v/>
      </c>
      <c r="AM166" s="125" t="str">
        <f t="shared" si="172"/>
        <v/>
      </c>
      <c r="AN166" s="126" t="str">
        <f t="shared" si="173"/>
        <v/>
      </c>
      <c r="AO166" s="342">
        <f t="shared" ca="1" si="174"/>
        <v>17109.49153264302</v>
      </c>
      <c r="AP166" s="290"/>
      <c r="AQ166" s="124">
        <f t="shared" ca="1" si="175"/>
        <v>18327.14394852941</v>
      </c>
      <c r="AR166" s="125" t="str">
        <f t="shared" si="176"/>
        <v/>
      </c>
      <c r="AS166" s="125" t="str">
        <f t="shared" si="177"/>
        <v/>
      </c>
      <c r="AT166" s="125" t="str">
        <f t="shared" si="178"/>
        <v/>
      </c>
      <c r="AU166" s="125" t="str">
        <f t="shared" si="179"/>
        <v/>
      </c>
      <c r="AV166" s="125" t="str">
        <f t="shared" si="180"/>
        <v/>
      </c>
      <c r="AW166" s="125" t="str">
        <f t="shared" si="181"/>
        <v/>
      </c>
      <c r="AX166" s="125" t="str">
        <f t="shared" si="182"/>
        <v/>
      </c>
      <c r="AY166" s="131">
        <f t="shared" ca="1" si="183"/>
        <v>18327.14394852941</v>
      </c>
      <c r="AZ166" s="290"/>
    </row>
    <row r="167" spans="1:52" x14ac:dyDescent="0.3">
      <c r="A167" s="290"/>
      <c r="B167" s="102" t="s">
        <v>1633</v>
      </c>
      <c r="C167" s="626" t="s">
        <v>3476</v>
      </c>
      <c r="D167" s="395" t="s">
        <v>1410</v>
      </c>
      <c r="E167" s="395" t="s">
        <v>1651</v>
      </c>
      <c r="F167" s="395"/>
      <c r="G167" s="395" t="s">
        <v>2489</v>
      </c>
      <c r="H167" s="395"/>
      <c r="I167" s="395"/>
      <c r="J167" s="397" t="s">
        <v>2439</v>
      </c>
      <c r="K167" s="623"/>
      <c r="L167" s="624" t="s">
        <v>3479</v>
      </c>
      <c r="M167" s="138" t="str">
        <f t="shared" si="161"/>
        <v/>
      </c>
      <c r="N167" s="139">
        <f t="shared" si="162"/>
        <v>0</v>
      </c>
      <c r="O167" s="140">
        <f t="shared" si="184"/>
        <v>15936.646911764705</v>
      </c>
      <c r="P167" s="337">
        <f t="shared" si="185"/>
        <v>15936.646911764705</v>
      </c>
      <c r="Q167" s="109">
        <v>1</v>
      </c>
      <c r="R167" s="143">
        <f t="shared" si="163"/>
        <v>15936.646911764705</v>
      </c>
      <c r="S167" s="113">
        <v>0.15</v>
      </c>
      <c r="T167" s="139">
        <f t="shared" si="164"/>
        <v>18327.14394852941</v>
      </c>
      <c r="U167" s="428"/>
      <c r="V167" s="147">
        <f t="shared" si="165"/>
        <v>18327.14394852941</v>
      </c>
      <c r="W167" s="290"/>
      <c r="X167" s="625" t="s">
        <v>115</v>
      </c>
      <c r="Y167" s="397"/>
      <c r="Z167" s="397"/>
      <c r="AA167" s="397"/>
      <c r="AB167" s="397"/>
      <c r="AC167" s="397"/>
      <c r="AD167" s="397"/>
      <c r="AE167" s="398"/>
      <c r="AF167" s="296"/>
      <c r="AG167" s="124">
        <f t="shared" ca="1" si="166"/>
        <v>17109.49153264302</v>
      </c>
      <c r="AH167" s="125" t="str">
        <f t="shared" si="167"/>
        <v/>
      </c>
      <c r="AI167" s="125" t="str">
        <f t="shared" si="168"/>
        <v/>
      </c>
      <c r="AJ167" s="125" t="str">
        <f t="shared" si="169"/>
        <v/>
      </c>
      <c r="AK167" s="125" t="str">
        <f t="shared" si="170"/>
        <v/>
      </c>
      <c r="AL167" s="125" t="str">
        <f t="shared" si="171"/>
        <v/>
      </c>
      <c r="AM167" s="125" t="str">
        <f t="shared" si="172"/>
        <v/>
      </c>
      <c r="AN167" s="126" t="str">
        <f t="shared" si="173"/>
        <v/>
      </c>
      <c r="AO167" s="342">
        <f t="shared" ca="1" si="174"/>
        <v>17109.49153264302</v>
      </c>
      <c r="AP167" s="290"/>
      <c r="AQ167" s="124">
        <f t="shared" ca="1" si="175"/>
        <v>18327.14394852941</v>
      </c>
      <c r="AR167" s="125" t="str">
        <f t="shared" si="176"/>
        <v/>
      </c>
      <c r="AS167" s="125" t="str">
        <f t="shared" si="177"/>
        <v/>
      </c>
      <c r="AT167" s="125" t="str">
        <f t="shared" si="178"/>
        <v/>
      </c>
      <c r="AU167" s="125" t="str">
        <f t="shared" si="179"/>
        <v/>
      </c>
      <c r="AV167" s="125" t="str">
        <f t="shared" si="180"/>
        <v/>
      </c>
      <c r="AW167" s="125" t="str">
        <f t="shared" si="181"/>
        <v/>
      </c>
      <c r="AX167" s="125" t="str">
        <f t="shared" si="182"/>
        <v/>
      </c>
      <c r="AY167" s="131">
        <f t="shared" ca="1" si="183"/>
        <v>18327.14394852941</v>
      </c>
      <c r="AZ167" s="290"/>
    </row>
    <row r="168" spans="1:52" x14ac:dyDescent="0.3">
      <c r="A168" s="290"/>
      <c r="B168" s="102" t="s">
        <v>1634</v>
      </c>
      <c r="C168" s="626" t="s">
        <v>3476</v>
      </c>
      <c r="D168" s="395" t="s">
        <v>1410</v>
      </c>
      <c r="E168" s="395" t="s">
        <v>1652</v>
      </c>
      <c r="F168" s="395"/>
      <c r="G168" s="395" t="s">
        <v>2489</v>
      </c>
      <c r="H168" s="395"/>
      <c r="I168" s="395"/>
      <c r="J168" s="397" t="s">
        <v>2439</v>
      </c>
      <c r="K168" s="623"/>
      <c r="L168" s="624" t="s">
        <v>3479</v>
      </c>
      <c r="M168" s="138" t="str">
        <f t="shared" si="161"/>
        <v/>
      </c>
      <c r="N168" s="139">
        <f t="shared" si="162"/>
        <v>0</v>
      </c>
      <c r="O168" s="140">
        <f t="shared" si="184"/>
        <v>15936.646911764705</v>
      </c>
      <c r="P168" s="337">
        <f t="shared" si="185"/>
        <v>15936.646911764705</v>
      </c>
      <c r="Q168" s="109">
        <v>1</v>
      </c>
      <c r="R168" s="143">
        <f t="shared" si="163"/>
        <v>15936.646911764705</v>
      </c>
      <c r="S168" s="113">
        <v>0.15</v>
      </c>
      <c r="T168" s="139">
        <f t="shared" si="164"/>
        <v>18327.14394852941</v>
      </c>
      <c r="U168" s="428"/>
      <c r="V168" s="147">
        <f t="shared" si="165"/>
        <v>18327.14394852941</v>
      </c>
      <c r="W168" s="290"/>
      <c r="X168" s="625" t="s">
        <v>115</v>
      </c>
      <c r="Y168" s="397"/>
      <c r="Z168" s="397"/>
      <c r="AA168" s="397"/>
      <c r="AB168" s="397"/>
      <c r="AC168" s="397"/>
      <c r="AD168" s="397"/>
      <c r="AE168" s="398"/>
      <c r="AF168" s="296"/>
      <c r="AG168" s="124">
        <f t="shared" ca="1" si="166"/>
        <v>17109.49153264302</v>
      </c>
      <c r="AH168" s="125" t="str">
        <f t="shared" si="167"/>
        <v/>
      </c>
      <c r="AI168" s="125" t="str">
        <f t="shared" si="168"/>
        <v/>
      </c>
      <c r="AJ168" s="125" t="str">
        <f t="shared" si="169"/>
        <v/>
      </c>
      <c r="AK168" s="125" t="str">
        <f t="shared" si="170"/>
        <v/>
      </c>
      <c r="AL168" s="125" t="str">
        <f t="shared" si="171"/>
        <v/>
      </c>
      <c r="AM168" s="125" t="str">
        <f t="shared" si="172"/>
        <v/>
      </c>
      <c r="AN168" s="126" t="str">
        <f t="shared" si="173"/>
        <v/>
      </c>
      <c r="AO168" s="342">
        <f t="shared" ca="1" si="174"/>
        <v>17109.49153264302</v>
      </c>
      <c r="AP168" s="290"/>
      <c r="AQ168" s="124">
        <f t="shared" ca="1" si="175"/>
        <v>18327.14394852941</v>
      </c>
      <c r="AR168" s="125" t="str">
        <f t="shared" si="176"/>
        <v/>
      </c>
      <c r="AS168" s="125" t="str">
        <f t="shared" si="177"/>
        <v/>
      </c>
      <c r="AT168" s="125" t="str">
        <f t="shared" si="178"/>
        <v/>
      </c>
      <c r="AU168" s="125" t="str">
        <f t="shared" si="179"/>
        <v/>
      </c>
      <c r="AV168" s="125" t="str">
        <f t="shared" si="180"/>
        <v/>
      </c>
      <c r="AW168" s="125" t="str">
        <f t="shared" si="181"/>
        <v/>
      </c>
      <c r="AX168" s="125" t="str">
        <f t="shared" si="182"/>
        <v/>
      </c>
      <c r="AY168" s="131">
        <f t="shared" ca="1" si="183"/>
        <v>18327.14394852941</v>
      </c>
      <c r="AZ168" s="290"/>
    </row>
    <row r="169" spans="1:52" x14ac:dyDescent="0.3">
      <c r="A169" s="290"/>
      <c r="B169" s="102" t="s">
        <v>1614</v>
      </c>
      <c r="C169" s="626" t="s">
        <v>3476</v>
      </c>
      <c r="D169" s="395" t="s">
        <v>1410</v>
      </c>
      <c r="E169" s="395" t="s">
        <v>1619</v>
      </c>
      <c r="F169" s="395"/>
      <c r="G169" s="395" t="s">
        <v>2489</v>
      </c>
      <c r="H169" s="395"/>
      <c r="I169" s="395"/>
      <c r="J169" s="397" t="s">
        <v>2439</v>
      </c>
      <c r="K169" s="623"/>
      <c r="L169" s="624" t="s">
        <v>3479</v>
      </c>
      <c r="M169" s="138" t="str">
        <f t="shared" si="161"/>
        <v/>
      </c>
      <c r="N169" s="139">
        <f t="shared" si="162"/>
        <v>0</v>
      </c>
      <c r="O169" s="140">
        <f t="shared" si="184"/>
        <v>15936.646911764705</v>
      </c>
      <c r="P169" s="337">
        <f t="shared" si="185"/>
        <v>15936.646911764705</v>
      </c>
      <c r="Q169" s="109">
        <v>1</v>
      </c>
      <c r="R169" s="143">
        <f t="shared" si="163"/>
        <v>15936.646911764705</v>
      </c>
      <c r="S169" s="113">
        <v>0.15</v>
      </c>
      <c r="T169" s="139">
        <f t="shared" si="164"/>
        <v>18327.14394852941</v>
      </c>
      <c r="U169" s="428"/>
      <c r="V169" s="147">
        <f t="shared" si="165"/>
        <v>18327.14394852941</v>
      </c>
      <c r="W169" s="290"/>
      <c r="X169" s="625" t="s">
        <v>115</v>
      </c>
      <c r="Y169" s="397"/>
      <c r="Z169" s="397"/>
      <c r="AA169" s="397"/>
      <c r="AB169" s="397"/>
      <c r="AC169" s="397"/>
      <c r="AD169" s="397"/>
      <c r="AE169" s="398"/>
      <c r="AF169" s="296"/>
      <c r="AG169" s="124">
        <f t="shared" ca="1" si="166"/>
        <v>17109.49153264302</v>
      </c>
      <c r="AH169" s="125" t="str">
        <f t="shared" si="167"/>
        <v/>
      </c>
      <c r="AI169" s="125" t="str">
        <f t="shared" si="168"/>
        <v/>
      </c>
      <c r="AJ169" s="125" t="str">
        <f t="shared" si="169"/>
        <v/>
      </c>
      <c r="AK169" s="125" t="str">
        <f t="shared" si="170"/>
        <v/>
      </c>
      <c r="AL169" s="125" t="str">
        <f t="shared" si="171"/>
        <v/>
      </c>
      <c r="AM169" s="125" t="str">
        <f t="shared" si="172"/>
        <v/>
      </c>
      <c r="AN169" s="126" t="str">
        <f t="shared" si="173"/>
        <v/>
      </c>
      <c r="AO169" s="342">
        <f t="shared" ca="1" si="174"/>
        <v>17109.49153264302</v>
      </c>
      <c r="AP169" s="290"/>
      <c r="AQ169" s="124">
        <f t="shared" ca="1" si="175"/>
        <v>18327.14394852941</v>
      </c>
      <c r="AR169" s="125" t="str">
        <f t="shared" si="176"/>
        <v/>
      </c>
      <c r="AS169" s="125" t="str">
        <f t="shared" si="177"/>
        <v/>
      </c>
      <c r="AT169" s="125" t="str">
        <f t="shared" si="178"/>
        <v/>
      </c>
      <c r="AU169" s="125" t="str">
        <f t="shared" si="179"/>
        <v/>
      </c>
      <c r="AV169" s="125" t="str">
        <f t="shared" si="180"/>
        <v/>
      </c>
      <c r="AW169" s="125" t="str">
        <f t="shared" si="181"/>
        <v/>
      </c>
      <c r="AX169" s="125" t="str">
        <f t="shared" si="182"/>
        <v/>
      </c>
      <c r="AY169" s="131">
        <f t="shared" ca="1" si="183"/>
        <v>18327.14394852941</v>
      </c>
      <c r="AZ169" s="290"/>
    </row>
    <row r="170" spans="1:52" x14ac:dyDescent="0.3">
      <c r="A170" s="290"/>
      <c r="B170" s="102" t="s">
        <v>1615</v>
      </c>
      <c r="C170" s="626" t="s">
        <v>3476</v>
      </c>
      <c r="D170" s="395" t="s">
        <v>1410</v>
      </c>
      <c r="E170" s="395" t="s">
        <v>1620</v>
      </c>
      <c r="F170" s="395"/>
      <c r="G170" s="395" t="s">
        <v>2489</v>
      </c>
      <c r="H170" s="395"/>
      <c r="I170" s="395"/>
      <c r="J170" s="397" t="s">
        <v>2439</v>
      </c>
      <c r="K170" s="623"/>
      <c r="L170" s="624" t="s">
        <v>3479</v>
      </c>
      <c r="M170" s="138" t="str">
        <f t="shared" si="161"/>
        <v/>
      </c>
      <c r="N170" s="139">
        <f t="shared" si="162"/>
        <v>0</v>
      </c>
      <c r="O170" s="140">
        <f t="shared" si="184"/>
        <v>15936.646911764705</v>
      </c>
      <c r="P170" s="337">
        <f t="shared" si="185"/>
        <v>15936.646911764705</v>
      </c>
      <c r="Q170" s="109">
        <v>1</v>
      </c>
      <c r="R170" s="143">
        <f t="shared" si="163"/>
        <v>15936.646911764705</v>
      </c>
      <c r="S170" s="113">
        <v>0.15</v>
      </c>
      <c r="T170" s="139">
        <f t="shared" si="164"/>
        <v>18327.14394852941</v>
      </c>
      <c r="U170" s="428"/>
      <c r="V170" s="147">
        <f t="shared" si="165"/>
        <v>18327.14394852941</v>
      </c>
      <c r="W170" s="290"/>
      <c r="X170" s="625" t="s">
        <v>115</v>
      </c>
      <c r="Y170" s="397"/>
      <c r="Z170" s="397"/>
      <c r="AA170" s="397"/>
      <c r="AB170" s="397"/>
      <c r="AC170" s="397"/>
      <c r="AD170" s="397"/>
      <c r="AE170" s="398"/>
      <c r="AF170" s="296"/>
      <c r="AG170" s="124">
        <f t="shared" ca="1" si="166"/>
        <v>17109.49153264302</v>
      </c>
      <c r="AH170" s="125" t="str">
        <f t="shared" si="167"/>
        <v/>
      </c>
      <c r="AI170" s="125" t="str">
        <f t="shared" si="168"/>
        <v/>
      </c>
      <c r="AJ170" s="125" t="str">
        <f t="shared" si="169"/>
        <v/>
      </c>
      <c r="AK170" s="125" t="str">
        <f t="shared" si="170"/>
        <v/>
      </c>
      <c r="AL170" s="125" t="str">
        <f t="shared" si="171"/>
        <v/>
      </c>
      <c r="AM170" s="125" t="str">
        <f t="shared" si="172"/>
        <v/>
      </c>
      <c r="AN170" s="126" t="str">
        <f t="shared" si="173"/>
        <v/>
      </c>
      <c r="AO170" s="342">
        <f t="shared" ca="1" si="174"/>
        <v>17109.49153264302</v>
      </c>
      <c r="AP170" s="290"/>
      <c r="AQ170" s="124">
        <f t="shared" ca="1" si="175"/>
        <v>18327.14394852941</v>
      </c>
      <c r="AR170" s="125" t="str">
        <f t="shared" si="176"/>
        <v/>
      </c>
      <c r="AS170" s="125" t="str">
        <f t="shared" si="177"/>
        <v/>
      </c>
      <c r="AT170" s="125" t="str">
        <f t="shared" si="178"/>
        <v/>
      </c>
      <c r="AU170" s="125" t="str">
        <f t="shared" si="179"/>
        <v/>
      </c>
      <c r="AV170" s="125" t="str">
        <f t="shared" si="180"/>
        <v/>
      </c>
      <c r="AW170" s="125" t="str">
        <f t="shared" si="181"/>
        <v/>
      </c>
      <c r="AX170" s="125" t="str">
        <f t="shared" si="182"/>
        <v/>
      </c>
      <c r="AY170" s="131">
        <f t="shared" ca="1" si="183"/>
        <v>18327.14394852941</v>
      </c>
      <c r="AZ170" s="290"/>
    </row>
    <row r="171" spans="1:52" x14ac:dyDescent="0.3">
      <c r="A171" s="290"/>
      <c r="B171" s="102" t="s">
        <v>1616</v>
      </c>
      <c r="C171" s="626" t="s">
        <v>3476</v>
      </c>
      <c r="D171" s="395" t="s">
        <v>1410</v>
      </c>
      <c r="E171" s="395" t="s">
        <v>1621</v>
      </c>
      <c r="F171" s="395"/>
      <c r="G171" s="395" t="s">
        <v>2489</v>
      </c>
      <c r="H171" s="395"/>
      <c r="I171" s="395"/>
      <c r="J171" s="397" t="s">
        <v>2439</v>
      </c>
      <c r="K171" s="623"/>
      <c r="L171" s="624" t="s">
        <v>3479</v>
      </c>
      <c r="M171" s="138" t="str">
        <f t="shared" si="161"/>
        <v/>
      </c>
      <c r="N171" s="139">
        <f t="shared" si="162"/>
        <v>0</v>
      </c>
      <c r="O171" s="140">
        <f t="shared" si="184"/>
        <v>15936.646911764705</v>
      </c>
      <c r="P171" s="337">
        <f t="shared" si="185"/>
        <v>15936.646911764705</v>
      </c>
      <c r="Q171" s="109">
        <v>1</v>
      </c>
      <c r="R171" s="143">
        <f t="shared" si="163"/>
        <v>15936.646911764705</v>
      </c>
      <c r="S171" s="113">
        <v>0.15</v>
      </c>
      <c r="T171" s="139">
        <f t="shared" si="164"/>
        <v>18327.14394852941</v>
      </c>
      <c r="U171" s="428"/>
      <c r="V171" s="147">
        <f t="shared" si="165"/>
        <v>18327.14394852941</v>
      </c>
      <c r="W171" s="290"/>
      <c r="X171" s="625" t="s">
        <v>115</v>
      </c>
      <c r="Y171" s="397"/>
      <c r="Z171" s="397"/>
      <c r="AA171" s="397"/>
      <c r="AB171" s="397"/>
      <c r="AC171" s="397"/>
      <c r="AD171" s="397"/>
      <c r="AE171" s="398"/>
      <c r="AF171" s="296"/>
      <c r="AG171" s="124">
        <f t="shared" ca="1" si="166"/>
        <v>17109.49153264302</v>
      </c>
      <c r="AH171" s="125" t="str">
        <f t="shared" si="167"/>
        <v/>
      </c>
      <c r="AI171" s="125" t="str">
        <f t="shared" si="168"/>
        <v/>
      </c>
      <c r="AJ171" s="125" t="str">
        <f t="shared" si="169"/>
        <v/>
      </c>
      <c r="AK171" s="125" t="str">
        <f t="shared" si="170"/>
        <v/>
      </c>
      <c r="AL171" s="125" t="str">
        <f t="shared" si="171"/>
        <v/>
      </c>
      <c r="AM171" s="125" t="str">
        <f t="shared" si="172"/>
        <v/>
      </c>
      <c r="AN171" s="126" t="str">
        <f t="shared" si="173"/>
        <v/>
      </c>
      <c r="AO171" s="342">
        <f t="shared" ca="1" si="174"/>
        <v>17109.49153264302</v>
      </c>
      <c r="AP171" s="290"/>
      <c r="AQ171" s="124">
        <f t="shared" ca="1" si="175"/>
        <v>18327.14394852941</v>
      </c>
      <c r="AR171" s="125" t="str">
        <f t="shared" si="176"/>
        <v/>
      </c>
      <c r="AS171" s="125" t="str">
        <f t="shared" si="177"/>
        <v/>
      </c>
      <c r="AT171" s="125" t="str">
        <f t="shared" si="178"/>
        <v/>
      </c>
      <c r="AU171" s="125" t="str">
        <f t="shared" si="179"/>
        <v/>
      </c>
      <c r="AV171" s="125" t="str">
        <f t="shared" si="180"/>
        <v/>
      </c>
      <c r="AW171" s="125" t="str">
        <f t="shared" si="181"/>
        <v/>
      </c>
      <c r="AX171" s="125" t="str">
        <f t="shared" si="182"/>
        <v/>
      </c>
      <c r="AY171" s="131">
        <f t="shared" ca="1" si="183"/>
        <v>18327.14394852941</v>
      </c>
      <c r="AZ171" s="290"/>
    </row>
    <row r="172" spans="1:52" x14ac:dyDescent="0.3">
      <c r="A172" s="290"/>
      <c r="B172" s="102" t="s">
        <v>1617</v>
      </c>
      <c r="C172" s="626" t="s">
        <v>3477</v>
      </c>
      <c r="D172" s="395" t="s">
        <v>1410</v>
      </c>
      <c r="E172" s="395" t="s">
        <v>1622</v>
      </c>
      <c r="F172" s="395"/>
      <c r="G172" s="395" t="s">
        <v>2489</v>
      </c>
      <c r="H172" s="395"/>
      <c r="I172" s="395"/>
      <c r="J172" s="397" t="s">
        <v>2439</v>
      </c>
      <c r="K172" s="623"/>
      <c r="L172" s="624" t="s">
        <v>3479</v>
      </c>
      <c r="M172" s="138" t="str">
        <f t="shared" si="161"/>
        <v/>
      </c>
      <c r="N172" s="139">
        <f t="shared" si="162"/>
        <v>0</v>
      </c>
      <c r="O172" s="140">
        <f t="shared" si="184"/>
        <v>15936.646911764705</v>
      </c>
      <c r="P172" s="337">
        <f t="shared" si="185"/>
        <v>15936.646911764705</v>
      </c>
      <c r="Q172" s="109">
        <v>1</v>
      </c>
      <c r="R172" s="143">
        <f t="shared" si="163"/>
        <v>15936.646911764705</v>
      </c>
      <c r="S172" s="113">
        <v>0.15</v>
      </c>
      <c r="T172" s="139">
        <f t="shared" si="164"/>
        <v>18327.14394852941</v>
      </c>
      <c r="U172" s="428"/>
      <c r="V172" s="147">
        <f t="shared" si="165"/>
        <v>18327.14394852941</v>
      </c>
      <c r="W172" s="290"/>
      <c r="X172" s="625"/>
      <c r="Y172" s="397"/>
      <c r="Z172" s="397"/>
      <c r="AA172" s="397"/>
      <c r="AB172" s="397"/>
      <c r="AC172" s="397" t="s">
        <v>115</v>
      </c>
      <c r="AD172" s="397"/>
      <c r="AE172" s="398"/>
      <c r="AF172" s="296"/>
      <c r="AG172" s="124" t="str">
        <f t="shared" si="166"/>
        <v/>
      </c>
      <c r="AH172" s="125" t="str">
        <f t="shared" si="167"/>
        <v/>
      </c>
      <c r="AI172" s="125" t="str">
        <f t="shared" si="168"/>
        <v/>
      </c>
      <c r="AJ172" s="125" t="str">
        <f t="shared" si="169"/>
        <v/>
      </c>
      <c r="AK172" s="125" t="str">
        <f t="shared" si="170"/>
        <v/>
      </c>
      <c r="AL172" s="125">
        <f t="shared" ca="1" si="171"/>
        <v>5186.1460448160851</v>
      </c>
      <c r="AM172" s="125" t="str">
        <f t="shared" si="172"/>
        <v/>
      </c>
      <c r="AN172" s="126" t="str">
        <f t="shared" si="173"/>
        <v/>
      </c>
      <c r="AO172" s="342">
        <f t="shared" ca="1" si="174"/>
        <v>5186.1460448160851</v>
      </c>
      <c r="AP172" s="290"/>
      <c r="AQ172" s="124" t="str">
        <f t="shared" si="175"/>
        <v/>
      </c>
      <c r="AR172" s="125" t="str">
        <f t="shared" si="176"/>
        <v/>
      </c>
      <c r="AS172" s="125" t="str">
        <f t="shared" si="177"/>
        <v/>
      </c>
      <c r="AT172" s="125" t="str">
        <f t="shared" si="178"/>
        <v/>
      </c>
      <c r="AU172" s="125" t="str">
        <f t="shared" si="179"/>
        <v/>
      </c>
      <c r="AV172" s="125">
        <f t="shared" ca="1" si="180"/>
        <v>18327.14394852941</v>
      </c>
      <c r="AW172" s="125" t="str">
        <f t="shared" si="181"/>
        <v/>
      </c>
      <c r="AX172" s="125" t="str">
        <f t="shared" si="182"/>
        <v/>
      </c>
      <c r="AY172" s="131">
        <f t="shared" ca="1" si="183"/>
        <v>18327.14394852941</v>
      </c>
      <c r="AZ172" s="290"/>
    </row>
    <row r="173" spans="1:52" x14ac:dyDescent="0.3">
      <c r="A173" s="290"/>
      <c r="B173" s="102" t="s">
        <v>1618</v>
      </c>
      <c r="C173" s="626" t="s">
        <v>3478</v>
      </c>
      <c r="D173" s="395" t="s">
        <v>1410</v>
      </c>
      <c r="E173" s="395" t="s">
        <v>1623</v>
      </c>
      <c r="F173" s="395"/>
      <c r="G173" s="395" t="s">
        <v>2489</v>
      </c>
      <c r="H173" s="395"/>
      <c r="I173" s="395"/>
      <c r="J173" s="397" t="s">
        <v>2439</v>
      </c>
      <c r="K173" s="623"/>
      <c r="L173" s="624" t="s">
        <v>3479</v>
      </c>
      <c r="M173" s="138" t="str">
        <f t="shared" si="161"/>
        <v/>
      </c>
      <c r="N173" s="139">
        <f t="shared" si="162"/>
        <v>0</v>
      </c>
      <c r="O173" s="140">
        <f t="shared" si="184"/>
        <v>15936.646911764705</v>
      </c>
      <c r="P173" s="337">
        <f t="shared" si="185"/>
        <v>15936.646911764705</v>
      </c>
      <c r="Q173" s="109">
        <v>1</v>
      </c>
      <c r="R173" s="143">
        <f t="shared" si="163"/>
        <v>15936.646911764705</v>
      </c>
      <c r="S173" s="113">
        <v>0.15</v>
      </c>
      <c r="T173" s="139">
        <f t="shared" si="164"/>
        <v>18327.14394852941</v>
      </c>
      <c r="U173" s="428"/>
      <c r="V173" s="147">
        <f t="shared" si="165"/>
        <v>18327.14394852941</v>
      </c>
      <c r="W173" s="290"/>
      <c r="X173" s="625"/>
      <c r="Y173" s="397"/>
      <c r="Z173" s="397"/>
      <c r="AA173" s="397"/>
      <c r="AB173" s="397"/>
      <c r="AC173" s="397" t="s">
        <v>115</v>
      </c>
      <c r="AD173" s="397"/>
      <c r="AE173" s="398"/>
      <c r="AF173" s="296"/>
      <c r="AG173" s="124" t="str">
        <f t="shared" si="166"/>
        <v/>
      </c>
      <c r="AH173" s="125" t="str">
        <f t="shared" si="167"/>
        <v/>
      </c>
      <c r="AI173" s="125" t="str">
        <f t="shared" si="168"/>
        <v/>
      </c>
      <c r="AJ173" s="125" t="str">
        <f t="shared" si="169"/>
        <v/>
      </c>
      <c r="AK173" s="125" t="str">
        <f t="shared" si="170"/>
        <v/>
      </c>
      <c r="AL173" s="125">
        <f t="shared" ca="1" si="171"/>
        <v>5186.1460448160851</v>
      </c>
      <c r="AM173" s="125" t="str">
        <f t="shared" si="172"/>
        <v/>
      </c>
      <c r="AN173" s="126" t="str">
        <f t="shared" si="173"/>
        <v/>
      </c>
      <c r="AO173" s="342">
        <f t="shared" ca="1" si="174"/>
        <v>5186.1460448160851</v>
      </c>
      <c r="AP173" s="290"/>
      <c r="AQ173" s="124" t="str">
        <f t="shared" si="175"/>
        <v/>
      </c>
      <c r="AR173" s="125" t="str">
        <f t="shared" si="176"/>
        <v/>
      </c>
      <c r="AS173" s="125" t="str">
        <f t="shared" si="177"/>
        <v/>
      </c>
      <c r="AT173" s="125" t="str">
        <f t="shared" si="178"/>
        <v/>
      </c>
      <c r="AU173" s="125" t="str">
        <f t="shared" si="179"/>
        <v/>
      </c>
      <c r="AV173" s="125">
        <f t="shared" ca="1" si="180"/>
        <v>18327.14394852941</v>
      </c>
      <c r="AW173" s="125" t="str">
        <f t="shared" si="181"/>
        <v/>
      </c>
      <c r="AX173" s="125" t="str">
        <f t="shared" si="182"/>
        <v/>
      </c>
      <c r="AY173" s="131">
        <f t="shared" ca="1" si="183"/>
        <v>18327.14394852941</v>
      </c>
      <c r="AZ173" s="290"/>
    </row>
    <row r="174" spans="1:52" ht="14.5" thickBot="1" x14ac:dyDescent="0.35">
      <c r="A174" s="290"/>
      <c r="B174" s="106"/>
      <c r="C174" s="446"/>
      <c r="D174" s="107"/>
      <c r="E174" s="107"/>
      <c r="F174" s="107"/>
      <c r="G174" s="107"/>
      <c r="H174" s="107"/>
      <c r="I174" s="107"/>
      <c r="J174" s="107"/>
      <c r="K174" s="107"/>
      <c r="L174" s="108"/>
      <c r="M174" s="141"/>
      <c r="N174" s="139"/>
      <c r="O174" s="142"/>
      <c r="P174" s="107"/>
      <c r="Q174" s="110"/>
      <c r="R174" s="144"/>
      <c r="S174" s="112"/>
      <c r="T174" s="145"/>
      <c r="U174" s="114"/>
      <c r="V174" s="148"/>
      <c r="W174" s="290"/>
      <c r="X174" s="118"/>
      <c r="Y174" s="119"/>
      <c r="Z174" s="119"/>
      <c r="AA174" s="119"/>
      <c r="AB174" s="119"/>
      <c r="AC174" s="119"/>
      <c r="AD174" s="119"/>
      <c r="AE174" s="120"/>
      <c r="AF174" s="296"/>
      <c r="AG174" s="127" t="str">
        <f t="shared" ref="AG174:AN174" si="186">IF(X174="","",AG$8)</f>
        <v/>
      </c>
      <c r="AH174" s="128" t="str">
        <f t="shared" si="186"/>
        <v/>
      </c>
      <c r="AI174" s="128" t="str">
        <f t="shared" si="186"/>
        <v/>
      </c>
      <c r="AJ174" s="128" t="str">
        <f t="shared" si="186"/>
        <v/>
      </c>
      <c r="AK174" s="128" t="str">
        <f t="shared" si="186"/>
        <v/>
      </c>
      <c r="AL174" s="128" t="str">
        <f t="shared" si="186"/>
        <v/>
      </c>
      <c r="AM174" s="128" t="str">
        <f t="shared" si="186"/>
        <v/>
      </c>
      <c r="AN174" s="129" t="str">
        <f t="shared" si="186"/>
        <v/>
      </c>
      <c r="AO174" s="343"/>
      <c r="AP174" s="290"/>
      <c r="AQ174" s="132" t="str">
        <f t="shared" ref="AQ174:AX174" si="187">IF(X174="","",IFERROR(X174*$V174,$V174/$AO174*AG174))</f>
        <v/>
      </c>
      <c r="AR174" s="133" t="str">
        <f t="shared" si="187"/>
        <v/>
      </c>
      <c r="AS174" s="133" t="str">
        <f t="shared" si="187"/>
        <v/>
      </c>
      <c r="AT174" s="133" t="str">
        <f t="shared" si="187"/>
        <v/>
      </c>
      <c r="AU174" s="133" t="str">
        <f t="shared" si="187"/>
        <v/>
      </c>
      <c r="AV174" s="125" t="str">
        <f t="shared" si="187"/>
        <v/>
      </c>
      <c r="AW174" s="125" t="str">
        <f t="shared" si="187"/>
        <v/>
      </c>
      <c r="AX174" s="125" t="str">
        <f t="shared" si="187"/>
        <v/>
      </c>
      <c r="AY174" s="131">
        <f t="shared" si="102"/>
        <v>0</v>
      </c>
      <c r="AZ174" s="290"/>
    </row>
    <row r="175" spans="1:52" ht="14.5" thickBot="1" x14ac:dyDescent="0.35">
      <c r="A175" s="290"/>
      <c r="B175" s="290"/>
      <c r="C175" s="290"/>
      <c r="D175" s="290"/>
      <c r="E175" s="290"/>
      <c r="F175" s="290"/>
      <c r="G175" s="290"/>
      <c r="H175" s="290"/>
      <c r="I175" s="290"/>
      <c r="J175" s="290"/>
      <c r="K175" s="290"/>
      <c r="L175" s="290"/>
      <c r="M175" s="290"/>
      <c r="N175" s="146">
        <f>SUBTOTAL(9,N9:N174)</f>
        <v>0</v>
      </c>
      <c r="O175" s="290"/>
      <c r="P175" s="146">
        <f>SUBTOTAL(9,P9:P174)</f>
        <v>1212995140.8460231</v>
      </c>
      <c r="Q175" s="290"/>
      <c r="R175" s="146">
        <f>SUBTOTAL(9,R9:R174)</f>
        <v>1212995140.8460231</v>
      </c>
      <c r="S175" s="290"/>
      <c r="T175" s="146">
        <f>SUBTOTAL(9,T9:T174)</f>
        <v>1394944411.9729252</v>
      </c>
      <c r="U175" s="290"/>
      <c r="V175" s="146">
        <f>SUBTOTAL(9,V9:V174)</f>
        <v>566366137.5983541</v>
      </c>
      <c r="W175" s="290"/>
      <c r="X175" s="290"/>
      <c r="Y175" s="290"/>
      <c r="Z175" s="290"/>
      <c r="AA175" s="290"/>
      <c r="AB175" s="290"/>
      <c r="AC175" s="290"/>
      <c r="AD175" s="290"/>
      <c r="AE175" s="290"/>
      <c r="AF175" s="290"/>
      <c r="AG175" s="290"/>
      <c r="AH175" s="290"/>
      <c r="AI175" s="290"/>
      <c r="AJ175" s="290"/>
      <c r="AK175" s="290"/>
      <c r="AL175" s="290"/>
      <c r="AM175" s="290"/>
      <c r="AN175" s="290"/>
      <c r="AO175" s="290"/>
      <c r="AP175" s="290"/>
      <c r="AQ175" s="135">
        <f t="shared" ref="AQ175:AY175" ca="1" si="188">SUBTOTAL(9,AQ9:AQ174)</f>
        <v>33574573.558842078</v>
      </c>
      <c r="AR175" s="136">
        <f t="shared" ca="1" si="188"/>
        <v>78816396.638043717</v>
      </c>
      <c r="AS175" s="136">
        <f t="shared" ca="1" si="188"/>
        <v>54774593.601475209</v>
      </c>
      <c r="AT175" s="136">
        <f t="shared" ca="1" si="188"/>
        <v>48931859.844803616</v>
      </c>
      <c r="AU175" s="136">
        <f t="shared" ca="1" si="188"/>
        <v>45294647.193987392</v>
      </c>
      <c r="AV175" s="136">
        <f t="shared" ca="1" si="188"/>
        <v>23855299.051290132</v>
      </c>
      <c r="AW175" s="136">
        <f t="shared" ca="1" si="188"/>
        <v>4495260.7820332265</v>
      </c>
      <c r="AX175" s="136">
        <f t="shared" ca="1" si="188"/>
        <v>276623506.92787862</v>
      </c>
      <c r="AY175" s="137">
        <f t="shared" ca="1" si="188"/>
        <v>566366137.5983541</v>
      </c>
      <c r="AZ175" s="290"/>
    </row>
    <row r="176" spans="1:52" x14ac:dyDescent="0.3">
      <c r="A176" s="290"/>
      <c r="B176" s="294" t="s">
        <v>3212</v>
      </c>
      <c r="C176" s="290"/>
      <c r="D176" s="290"/>
      <c r="E176" s="290"/>
      <c r="F176" s="290"/>
      <c r="G176" s="290"/>
      <c r="H176" s="290"/>
      <c r="I176" s="290"/>
      <c r="J176" s="290"/>
      <c r="K176" s="290"/>
      <c r="L176" s="290"/>
      <c r="M176" s="290"/>
      <c r="N176" s="290"/>
      <c r="O176" s="290"/>
      <c r="P176" s="290"/>
      <c r="Q176" s="290"/>
      <c r="R176" s="290"/>
      <c r="S176" s="290"/>
      <c r="T176" s="290"/>
      <c r="U176" s="290"/>
      <c r="V176" s="290"/>
      <c r="W176" s="290"/>
      <c r="X176" s="290"/>
      <c r="Y176" s="290"/>
      <c r="Z176" s="290"/>
      <c r="AA176" s="290"/>
      <c r="AB176" s="290"/>
      <c r="AC176" s="290"/>
      <c r="AD176" s="290"/>
      <c r="AE176" s="290"/>
      <c r="AF176" s="290"/>
      <c r="AG176" s="290"/>
      <c r="AH176" s="290"/>
      <c r="AI176" s="290"/>
      <c r="AJ176" s="290"/>
      <c r="AK176" s="290"/>
      <c r="AL176" s="290"/>
      <c r="AM176" s="290"/>
      <c r="AN176" s="290"/>
      <c r="AO176" s="290"/>
      <c r="AP176" s="290"/>
      <c r="AQ176" s="290"/>
      <c r="AR176" s="290"/>
      <c r="AS176" s="290"/>
      <c r="AT176" s="290"/>
      <c r="AU176" s="290"/>
      <c r="AV176" s="290"/>
      <c r="AW176" s="290"/>
      <c r="AX176" s="290"/>
      <c r="AY176" s="319">
        <f ca="1">SUM(AQ175:AX175)</f>
        <v>566366137.59835398</v>
      </c>
      <c r="AZ176" s="290"/>
    </row>
    <row r="177" spans="1:52" ht="28" customHeight="1" x14ac:dyDescent="0.3">
      <c r="A177" s="290"/>
      <c r="B177" s="603" t="s">
        <v>11</v>
      </c>
      <c r="C177" s="603" t="s">
        <v>2482</v>
      </c>
      <c r="D177" s="603" t="s">
        <v>81</v>
      </c>
      <c r="E177" s="603" t="s">
        <v>227</v>
      </c>
      <c r="F177" s="603" t="s">
        <v>3332</v>
      </c>
      <c r="G177" s="734" t="s">
        <v>3290</v>
      </c>
      <c r="H177" s="746"/>
      <c r="I177" s="735"/>
      <c r="J177" s="290"/>
      <c r="K177" s="290"/>
      <c r="L177" s="290"/>
      <c r="M177" s="290"/>
      <c r="N177" s="290"/>
      <c r="O177" s="290"/>
      <c r="P177" s="290"/>
      <c r="Q177" s="290"/>
      <c r="R177" s="290"/>
      <c r="S177" s="290"/>
      <c r="T177" s="290"/>
      <c r="U177" s="290"/>
      <c r="V177" s="290"/>
      <c r="W177" s="290"/>
      <c r="X177" s="290"/>
      <c r="Y177" s="290"/>
      <c r="Z177" s="290"/>
      <c r="AA177" s="290"/>
      <c r="AB177" s="290"/>
      <c r="AC177" s="290"/>
      <c r="AD177" s="290"/>
      <c r="AE177" s="290"/>
      <c r="AF177" s="290"/>
      <c r="AG177" s="290"/>
      <c r="AH177" s="290"/>
      <c r="AI177" s="290"/>
      <c r="AJ177" s="290"/>
      <c r="AK177" s="290"/>
      <c r="AL177" s="290"/>
      <c r="AM177" s="290"/>
      <c r="AN177" s="290"/>
      <c r="AO177" s="290"/>
      <c r="AP177" s="290"/>
      <c r="AQ177" s="290"/>
      <c r="AR177" s="290"/>
      <c r="AS177" s="290"/>
      <c r="AT177" s="290"/>
      <c r="AU177" s="290"/>
      <c r="AV177" s="290"/>
      <c r="AW177" s="290"/>
      <c r="AX177" s="290"/>
      <c r="AY177" s="319">
        <f>SUM(V175)</f>
        <v>566366137.5983541</v>
      </c>
      <c r="AZ177" s="290"/>
    </row>
    <row r="178" spans="1:52" x14ac:dyDescent="0.3">
      <c r="A178" s="290"/>
      <c r="B178" s="103" t="s">
        <v>1179</v>
      </c>
      <c r="C178" s="444" t="s">
        <v>2483</v>
      </c>
      <c r="D178" s="103" t="s">
        <v>1157</v>
      </c>
      <c r="E178" s="103" t="s">
        <v>1180</v>
      </c>
      <c r="F178" s="360" t="s">
        <v>3543</v>
      </c>
      <c r="G178" s="738" t="s">
        <v>3541</v>
      </c>
      <c r="H178" s="745"/>
      <c r="I178" s="739"/>
      <c r="J178" s="290"/>
      <c r="K178" s="290"/>
      <c r="L178" s="290"/>
      <c r="M178" s="290"/>
      <c r="N178" s="290"/>
      <c r="O178" s="290"/>
      <c r="P178" s="290"/>
      <c r="Q178" s="290"/>
      <c r="R178" s="290"/>
      <c r="S178" s="290"/>
      <c r="T178" s="290"/>
      <c r="U178" s="290"/>
      <c r="V178" s="290"/>
      <c r="W178" s="290"/>
      <c r="X178" s="290"/>
      <c r="Y178" s="290"/>
      <c r="Z178" s="290"/>
      <c r="AA178" s="290"/>
      <c r="AB178" s="290"/>
      <c r="AC178" s="290"/>
      <c r="AD178" s="290"/>
      <c r="AE178" s="290"/>
      <c r="AF178" s="290"/>
      <c r="AG178" s="290"/>
      <c r="AH178" s="290"/>
      <c r="AI178" s="290"/>
      <c r="AJ178" s="290"/>
      <c r="AK178" s="290"/>
      <c r="AL178" s="290"/>
      <c r="AM178" s="290"/>
      <c r="AN178" s="290"/>
      <c r="AO178" s="290"/>
      <c r="AP178" s="290"/>
      <c r="AQ178" s="290"/>
      <c r="AR178" s="290"/>
      <c r="AS178" s="290"/>
      <c r="AT178" s="290"/>
      <c r="AU178" s="290"/>
      <c r="AV178" s="290"/>
      <c r="AW178" s="290"/>
      <c r="AX178" s="290"/>
      <c r="AY178" s="319">
        <f ca="1">'Summary Cost Schedule'!$F$43</f>
        <v>566366137.59835398</v>
      </c>
      <c r="AZ178" s="290"/>
    </row>
    <row r="179" spans="1:52" x14ac:dyDescent="0.3">
      <c r="A179" s="290"/>
      <c r="B179" s="103" t="s">
        <v>1207</v>
      </c>
      <c r="C179" s="444" t="s">
        <v>2484</v>
      </c>
      <c r="D179" s="103" t="s">
        <v>1157</v>
      </c>
      <c r="E179" s="103" t="s">
        <v>1208</v>
      </c>
      <c r="F179" s="360" t="s">
        <v>3544</v>
      </c>
      <c r="G179" s="738" t="s">
        <v>3541</v>
      </c>
      <c r="H179" s="745"/>
      <c r="I179" s="739"/>
      <c r="J179" s="290"/>
      <c r="K179" s="290"/>
      <c r="L179" s="290"/>
      <c r="M179" s="290"/>
      <c r="N179" s="290"/>
      <c r="O179" s="290"/>
      <c r="P179" s="290"/>
      <c r="Q179" s="290"/>
      <c r="R179" s="290"/>
      <c r="S179" s="290"/>
      <c r="T179" s="290"/>
      <c r="U179" s="290"/>
      <c r="V179" s="290"/>
      <c r="W179" s="290"/>
      <c r="X179" s="290"/>
      <c r="Y179" s="290"/>
      <c r="Z179" s="290"/>
      <c r="AA179" s="290"/>
      <c r="AB179" s="290"/>
      <c r="AC179" s="290"/>
      <c r="AD179" s="290"/>
      <c r="AE179" s="290"/>
      <c r="AF179" s="290"/>
      <c r="AG179" s="290"/>
      <c r="AH179" s="290"/>
      <c r="AI179" s="290"/>
      <c r="AJ179" s="290"/>
      <c r="AK179" s="290"/>
      <c r="AL179" s="290"/>
      <c r="AM179" s="290"/>
      <c r="AN179" s="290"/>
      <c r="AO179" s="290"/>
      <c r="AP179" s="290"/>
      <c r="AQ179" s="290"/>
      <c r="AR179" s="290"/>
      <c r="AS179" s="290"/>
      <c r="AT179" s="290"/>
      <c r="AU179" s="290"/>
      <c r="AV179" s="290"/>
      <c r="AW179" s="290"/>
      <c r="AX179" s="290"/>
      <c r="AY179" s="290"/>
      <c r="AZ179" s="290"/>
    </row>
    <row r="180" spans="1:52" x14ac:dyDescent="0.3">
      <c r="A180" s="290"/>
      <c r="B180" s="103" t="s">
        <v>1317</v>
      </c>
      <c r="C180" s="444" t="s">
        <v>2485</v>
      </c>
      <c r="D180" s="103" t="s">
        <v>1157</v>
      </c>
      <c r="E180" s="103" t="s">
        <v>1318</v>
      </c>
      <c r="F180" s="360" t="s">
        <v>3545</v>
      </c>
      <c r="G180" s="738" t="s">
        <v>3541</v>
      </c>
      <c r="H180" s="745"/>
      <c r="I180" s="739"/>
      <c r="J180" s="290"/>
      <c r="K180" s="290"/>
      <c r="L180" s="290"/>
      <c r="M180" s="290"/>
      <c r="N180" s="290"/>
      <c r="O180" s="290"/>
      <c r="P180" s="290"/>
      <c r="Q180" s="290"/>
      <c r="R180" s="290"/>
      <c r="S180" s="290"/>
      <c r="T180" s="290"/>
      <c r="U180" s="290"/>
      <c r="V180" s="290"/>
      <c r="W180" s="290"/>
      <c r="X180" s="290"/>
      <c r="Y180" s="290"/>
      <c r="Z180" s="290"/>
      <c r="AA180" s="290"/>
      <c r="AB180" s="290"/>
      <c r="AC180" s="290"/>
      <c r="AD180" s="290"/>
      <c r="AE180" s="290"/>
      <c r="AF180" s="290"/>
      <c r="AG180" s="290"/>
      <c r="AH180" s="290"/>
      <c r="AI180" s="290"/>
      <c r="AJ180" s="290"/>
      <c r="AK180" s="290"/>
      <c r="AL180" s="290"/>
      <c r="AM180" s="290"/>
      <c r="AN180" s="290"/>
      <c r="AO180" s="290"/>
      <c r="AP180" s="290"/>
      <c r="AQ180" s="290"/>
      <c r="AR180" s="290"/>
      <c r="AS180" s="290"/>
      <c r="AT180" s="290"/>
      <c r="AU180" s="290"/>
      <c r="AV180" s="290"/>
      <c r="AW180" s="290"/>
      <c r="AX180" s="290"/>
      <c r="AY180" s="290"/>
      <c r="AZ180" s="290"/>
    </row>
    <row r="181" spans="1:52" x14ac:dyDescent="0.3">
      <c r="A181" s="290"/>
      <c r="B181" s="103" t="s">
        <v>2478</v>
      </c>
      <c r="C181" s="444" t="e">
        <v>#N/A</v>
      </c>
      <c r="D181" s="103" t="s">
        <v>1157</v>
      </c>
      <c r="E181" s="103" t="s">
        <v>1613</v>
      </c>
      <c r="F181" s="360"/>
      <c r="G181" s="738" t="s">
        <v>3541</v>
      </c>
      <c r="H181" s="745"/>
      <c r="I181" s="739"/>
      <c r="J181" s="290"/>
      <c r="K181" s="290"/>
      <c r="L181" s="290"/>
      <c r="M181" s="290"/>
      <c r="N181" s="290"/>
      <c r="O181" s="290"/>
      <c r="P181" s="290"/>
      <c r="Q181" s="290"/>
      <c r="R181" s="290"/>
      <c r="S181" s="290"/>
      <c r="T181" s="290"/>
      <c r="U181" s="290"/>
      <c r="V181" s="290"/>
      <c r="W181" s="290"/>
      <c r="X181" s="290"/>
      <c r="Y181" s="290"/>
      <c r="Z181" s="290"/>
      <c r="AA181" s="290"/>
      <c r="AB181" s="290"/>
      <c r="AC181" s="290"/>
      <c r="AD181" s="290"/>
      <c r="AE181" s="290"/>
      <c r="AF181" s="290"/>
      <c r="AG181" s="290"/>
      <c r="AH181" s="290"/>
      <c r="AI181" s="290"/>
      <c r="AJ181" s="290"/>
      <c r="AK181" s="290"/>
      <c r="AL181" s="290"/>
      <c r="AM181" s="290"/>
      <c r="AN181" s="290"/>
      <c r="AO181" s="290"/>
      <c r="AP181" s="290"/>
      <c r="AQ181" s="290"/>
      <c r="AR181" s="290"/>
      <c r="AS181" s="290"/>
      <c r="AT181" s="290"/>
      <c r="AU181" s="290"/>
      <c r="AV181" s="290"/>
      <c r="AW181" s="290"/>
      <c r="AX181" s="290"/>
      <c r="AY181" s="290"/>
      <c r="AZ181" s="290"/>
    </row>
    <row r="182" spans="1:52" x14ac:dyDescent="0.3">
      <c r="A182" s="290"/>
      <c r="B182" s="103" t="s">
        <v>1210</v>
      </c>
      <c r="C182" s="444" t="s">
        <v>2517</v>
      </c>
      <c r="D182" s="103" t="s">
        <v>1157</v>
      </c>
      <c r="E182" s="103" t="s">
        <v>1211</v>
      </c>
      <c r="F182" s="360" t="s">
        <v>3546</v>
      </c>
      <c r="G182" s="738" t="s">
        <v>3331</v>
      </c>
      <c r="H182" s="745"/>
      <c r="I182" s="739"/>
      <c r="J182" s="290"/>
      <c r="K182" s="290"/>
      <c r="L182" s="290"/>
      <c r="M182" s="290"/>
      <c r="N182" s="290"/>
      <c r="O182" s="290"/>
      <c r="P182" s="290"/>
      <c r="Q182" s="290"/>
      <c r="R182" s="290"/>
      <c r="S182" s="290"/>
      <c r="T182" s="290"/>
      <c r="U182" s="290"/>
      <c r="V182" s="290"/>
      <c r="W182" s="290"/>
      <c r="X182" s="290"/>
      <c r="Y182" s="290"/>
      <c r="Z182" s="290"/>
      <c r="AA182" s="290"/>
      <c r="AB182" s="290"/>
      <c r="AC182" s="290"/>
      <c r="AD182" s="290"/>
      <c r="AE182" s="290"/>
      <c r="AF182" s="290"/>
      <c r="AG182" s="290"/>
      <c r="AH182" s="290"/>
      <c r="AI182" s="290"/>
      <c r="AJ182" s="290"/>
      <c r="AK182" s="290"/>
      <c r="AL182" s="290"/>
      <c r="AM182" s="290"/>
      <c r="AN182" s="290"/>
      <c r="AO182" s="290"/>
      <c r="AP182" s="290"/>
      <c r="AQ182" s="290"/>
      <c r="AR182" s="290"/>
      <c r="AS182" s="290"/>
      <c r="AT182" s="290"/>
      <c r="AU182" s="290"/>
      <c r="AV182" s="290"/>
      <c r="AW182" s="290"/>
      <c r="AX182" s="290"/>
      <c r="AY182" s="290"/>
      <c r="AZ182" s="290"/>
    </row>
    <row r="183" spans="1:52" x14ac:dyDescent="0.3">
      <c r="A183" s="290"/>
      <c r="B183" s="290"/>
      <c r="C183" s="290"/>
      <c r="D183" s="290"/>
      <c r="E183" s="290"/>
      <c r="F183" s="290"/>
      <c r="G183" s="290"/>
      <c r="H183" s="290"/>
      <c r="I183" s="290"/>
      <c r="J183" s="290"/>
      <c r="K183" s="290"/>
      <c r="L183" s="290"/>
      <c r="M183" s="290"/>
      <c r="N183" s="290"/>
      <c r="O183" s="290"/>
      <c r="P183" s="290"/>
      <c r="Q183" s="290"/>
      <c r="R183" s="290"/>
      <c r="S183" s="290"/>
      <c r="T183" s="290"/>
      <c r="U183" s="290"/>
      <c r="V183" s="290"/>
      <c r="W183" s="290"/>
      <c r="X183" s="290"/>
      <c r="Y183" s="290"/>
      <c r="Z183" s="290"/>
      <c r="AA183" s="290"/>
      <c r="AB183" s="290"/>
      <c r="AC183" s="290"/>
      <c r="AD183" s="290"/>
      <c r="AE183" s="290"/>
      <c r="AF183" s="290"/>
      <c r="AG183" s="290"/>
      <c r="AH183" s="290"/>
      <c r="AI183" s="290"/>
      <c r="AJ183" s="290"/>
      <c r="AK183" s="290"/>
      <c r="AL183" s="290"/>
      <c r="AM183" s="290"/>
      <c r="AN183" s="290"/>
      <c r="AO183" s="290"/>
      <c r="AP183" s="290"/>
      <c r="AQ183" s="290"/>
      <c r="AR183" s="290"/>
      <c r="AS183" s="290"/>
      <c r="AT183" s="290"/>
      <c r="AU183" s="290"/>
      <c r="AV183" s="290"/>
      <c r="AW183" s="290"/>
      <c r="AX183" s="290"/>
      <c r="AY183" s="290"/>
      <c r="AZ183" s="290"/>
    </row>
    <row r="184" spans="1:52" ht="14.15" hidden="1" customHeight="1" x14ac:dyDescent="0.3"/>
  </sheetData>
  <mergeCells count="14">
    <mergeCell ref="AQ6:AY6"/>
    <mergeCell ref="B6:L6"/>
    <mergeCell ref="M6:N6"/>
    <mergeCell ref="O6:R6"/>
    <mergeCell ref="S6:T6"/>
    <mergeCell ref="X6:AE6"/>
    <mergeCell ref="AG6:AO6"/>
    <mergeCell ref="U6:V6"/>
    <mergeCell ref="G182:I182"/>
    <mergeCell ref="G178:I178"/>
    <mergeCell ref="G177:I177"/>
    <mergeCell ref="G179:I179"/>
    <mergeCell ref="G180:I180"/>
    <mergeCell ref="G181:I181"/>
  </mergeCells>
  <phoneticPr fontId="36" type="noConversion"/>
  <hyperlinks>
    <hyperlink ref="G1" location="Navigation!A1" display="Return to Navigation" xr:uid="{00000000-0004-0000-09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Narrow,Regular"&amp;8LGIP Schedule of Works Model - Created by Integran Pty Ltd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">
    <tabColor theme="4"/>
  </sheetPr>
  <dimension ref="A1:GH107"/>
  <sheetViews>
    <sheetView zoomScale="70" zoomScaleNormal="70" workbookViewId="0"/>
  </sheetViews>
  <sheetFormatPr defaultColWidth="0" defaultRowHeight="14" zeroHeight="1" x14ac:dyDescent="0.3"/>
  <cols>
    <col min="1" max="1" width="3.54296875" style="1" customWidth="1"/>
    <col min="2" max="2" width="12.54296875" style="1" customWidth="1"/>
    <col min="3" max="3" width="20.26953125" style="1" bestFit="1" customWidth="1"/>
    <col min="4" max="4" width="46.453125" style="1" bestFit="1" customWidth="1"/>
    <col min="5" max="5" width="21.7265625" style="1" customWidth="1"/>
    <col min="6" max="6" width="29.54296875" style="1" bestFit="1" customWidth="1"/>
    <col min="7" max="7" width="9.81640625" style="1" customWidth="1"/>
    <col min="8" max="8" width="13.453125" style="1" customWidth="1"/>
    <col min="9" max="9" width="16.453125" style="1" customWidth="1"/>
    <col min="10" max="10" width="12" style="1" customWidth="1"/>
    <col min="11" max="11" width="17.81640625" style="1" customWidth="1"/>
    <col min="12" max="12" width="13.1796875" style="1" customWidth="1"/>
    <col min="13" max="13" width="14.54296875" style="1" customWidth="1"/>
    <col min="14" max="14" width="13.1796875" style="1" customWidth="1"/>
    <col min="15" max="15" width="17.453125" style="1" customWidth="1"/>
    <col min="16" max="16" width="12.54296875" style="1" customWidth="1"/>
    <col min="17" max="17" width="17.453125" style="1" customWidth="1"/>
    <col min="18" max="18" width="13.453125" style="1" customWidth="1"/>
    <col min="19" max="19" width="17.453125" style="1" customWidth="1"/>
    <col min="20" max="20" width="16" style="1" bestFit="1" customWidth="1"/>
    <col min="21" max="21" width="16.81640625" style="1" bestFit="1" customWidth="1"/>
    <col min="22" max="22" width="16.453125" style="1" bestFit="1" customWidth="1"/>
    <col min="23" max="23" width="15.81640625" style="1" bestFit="1" customWidth="1"/>
    <col min="24" max="24" width="24.26953125" style="1" customWidth="1"/>
    <col min="25" max="25" width="3.7265625" style="1" customWidth="1"/>
    <col min="26" max="33" width="5.81640625" style="1" bestFit="1" customWidth="1"/>
    <col min="34" max="34" width="3.81640625" style="1" bestFit="1" customWidth="1"/>
    <col min="35" max="35" width="13.81640625" style="1" bestFit="1" customWidth="1"/>
    <col min="36" max="36" width="14.26953125" style="1" bestFit="1" customWidth="1"/>
    <col min="37" max="37" width="12.81640625" style="1" bestFit="1" customWidth="1"/>
    <col min="38" max="38" width="13.453125" style="1" bestFit="1" customWidth="1"/>
    <col min="39" max="39" width="14.26953125" style="1" bestFit="1" customWidth="1"/>
    <col min="40" max="40" width="12.453125" style="1" bestFit="1" customWidth="1"/>
    <col min="41" max="41" width="10.54296875" style="1" bestFit="1" customWidth="1"/>
    <col min="42" max="43" width="15.26953125" style="1" bestFit="1" customWidth="1"/>
    <col min="44" max="44" width="2.54296875" style="1" bestFit="1" customWidth="1"/>
    <col min="45" max="52" width="13.81640625" style="1" customWidth="1"/>
    <col min="53" max="53" width="16.453125" style="1" bestFit="1" customWidth="1"/>
    <col min="54" max="54" width="9.1796875" style="290" customWidth="1"/>
    <col min="55" max="112" width="9.1796875" style="1" hidden="1" customWidth="1"/>
    <col min="113" max="190" width="0" style="1" hidden="1" customWidth="1"/>
    <col min="191" max="16384" width="9.1796875" style="1" hidden="1"/>
  </cols>
  <sheetData>
    <row r="1" spans="1:54" ht="20" x14ac:dyDescent="0.4">
      <c r="A1" s="290"/>
      <c r="B1" s="291" t="str">
        <f>COUNCIL_NAME</f>
        <v>Isaac Regional Council</v>
      </c>
      <c r="C1" s="290"/>
      <c r="D1" s="290"/>
      <c r="E1" s="292" t="s">
        <v>197</v>
      </c>
      <c r="F1" s="292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  <c r="AH1" s="290"/>
      <c r="AI1" s="290"/>
      <c r="AJ1" s="290"/>
      <c r="AK1" s="290"/>
      <c r="AL1" s="290"/>
      <c r="AM1" s="290"/>
      <c r="AN1" s="290"/>
      <c r="AO1" s="290"/>
      <c r="AP1" s="290"/>
      <c r="AQ1" s="290"/>
      <c r="AR1" s="290"/>
      <c r="AS1" s="290"/>
      <c r="AT1" s="290"/>
      <c r="AU1" s="290"/>
      <c r="AV1" s="290"/>
      <c r="AW1" s="290"/>
      <c r="AX1" s="290"/>
      <c r="AY1" s="290"/>
      <c r="AZ1" s="290"/>
      <c r="BA1" s="290"/>
    </row>
    <row r="2" spans="1:54" ht="18" x14ac:dyDescent="0.4">
      <c r="A2" s="290"/>
      <c r="B2" s="293" t="str">
        <f>PROJECT_NAME</f>
        <v>Local Government Infrastructure Plan</v>
      </c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290"/>
      <c r="AE2" s="290"/>
      <c r="AF2" s="290"/>
      <c r="AG2" s="290"/>
      <c r="AH2" s="290"/>
      <c r="AI2" s="290"/>
      <c r="AJ2" s="290"/>
      <c r="AK2" s="290"/>
      <c r="AL2" s="290"/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</row>
    <row r="3" spans="1:54" ht="15.5" x14ac:dyDescent="0.35">
      <c r="A3" s="290"/>
      <c r="B3" s="302" t="str">
        <f>"Future "&amp;NETWORK_3&amp;" Network"</f>
        <v>Future Transport Network</v>
      </c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320"/>
      <c r="Y3" s="290"/>
      <c r="Z3" s="290"/>
      <c r="AA3" s="290"/>
      <c r="AB3" s="290"/>
      <c r="AC3" s="290"/>
      <c r="AD3" s="290"/>
      <c r="AE3" s="290"/>
      <c r="AF3" s="290"/>
      <c r="AG3" s="290"/>
      <c r="AH3" s="290"/>
      <c r="AI3" s="290"/>
      <c r="AJ3" s="290"/>
      <c r="AK3" s="290"/>
      <c r="AL3" s="290"/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</row>
    <row r="4" spans="1:54" x14ac:dyDescent="0.3">
      <c r="A4" s="290"/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388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290"/>
      <c r="AA4" s="290"/>
      <c r="AB4" s="290"/>
      <c r="AC4" s="290"/>
      <c r="AD4" s="290"/>
      <c r="AE4" s="290"/>
      <c r="AF4" s="290"/>
      <c r="AG4" s="290"/>
      <c r="AH4" s="290"/>
      <c r="AI4" s="290"/>
      <c r="AJ4" s="290"/>
      <c r="AK4" s="290"/>
      <c r="AL4" s="290"/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</row>
    <row r="5" spans="1:54" ht="14.5" thickBot="1" x14ac:dyDescent="0.35">
      <c r="A5" s="290"/>
      <c r="B5" s="290"/>
      <c r="C5" s="290"/>
      <c r="D5" s="290"/>
      <c r="E5" s="290"/>
      <c r="F5" s="290"/>
      <c r="G5" s="290"/>
      <c r="H5" s="290"/>
      <c r="I5" s="290"/>
      <c r="J5" s="290"/>
      <c r="K5" s="290"/>
      <c r="L5" s="290"/>
      <c r="M5" s="290"/>
      <c r="N5" s="290"/>
      <c r="O5" s="290"/>
      <c r="P5" s="290"/>
      <c r="Q5" s="290"/>
      <c r="R5" s="290"/>
      <c r="S5" s="290"/>
      <c r="T5" s="317"/>
      <c r="U5" s="317"/>
      <c r="V5" s="290"/>
      <c r="W5" s="290"/>
      <c r="X5" s="290"/>
      <c r="Y5" s="290"/>
      <c r="Z5" s="290"/>
      <c r="AA5" s="290"/>
      <c r="AB5" s="290"/>
      <c r="AC5" s="290"/>
      <c r="AD5" s="290"/>
      <c r="AE5" s="290"/>
      <c r="AF5" s="290"/>
      <c r="AG5" s="290"/>
      <c r="AH5" s="290"/>
      <c r="AI5" s="290"/>
      <c r="AJ5" s="290"/>
      <c r="AK5" s="290"/>
      <c r="AL5" s="290"/>
      <c r="AM5" s="290"/>
      <c r="AN5" s="290"/>
      <c r="AO5" s="290"/>
      <c r="AP5" s="290"/>
      <c r="AQ5" s="290"/>
      <c r="AR5" s="290"/>
      <c r="AS5" s="290"/>
      <c r="AT5" s="290"/>
      <c r="AU5" s="290"/>
      <c r="AV5" s="290"/>
      <c r="AW5" s="290"/>
      <c r="AX5" s="290"/>
      <c r="AY5" s="290"/>
      <c r="AZ5" s="290"/>
      <c r="BA5" s="290"/>
    </row>
    <row r="6" spans="1:54" ht="35.25" customHeight="1" thickBot="1" x14ac:dyDescent="0.35">
      <c r="A6" s="290"/>
      <c r="B6" s="727" t="s">
        <v>12</v>
      </c>
      <c r="C6" s="729"/>
      <c r="D6" s="729"/>
      <c r="E6" s="729"/>
      <c r="F6" s="729"/>
      <c r="G6" s="729"/>
      <c r="H6" s="729"/>
      <c r="I6" s="729"/>
      <c r="J6" s="729"/>
      <c r="K6" s="730"/>
      <c r="L6" s="725" t="s">
        <v>23</v>
      </c>
      <c r="M6" s="726"/>
      <c r="N6" s="731" t="s">
        <v>72</v>
      </c>
      <c r="O6" s="731"/>
      <c r="P6" s="731"/>
      <c r="Q6" s="731"/>
      <c r="R6" s="725" t="s">
        <v>73</v>
      </c>
      <c r="S6" s="726"/>
      <c r="T6" s="725" t="s">
        <v>14</v>
      </c>
      <c r="U6" s="731"/>
      <c r="V6" s="731"/>
      <c r="W6" s="731"/>
      <c r="X6" s="726"/>
      <c r="Y6" s="321"/>
      <c r="Z6" s="740" t="s">
        <v>8</v>
      </c>
      <c r="AA6" s="741"/>
      <c r="AB6" s="741"/>
      <c r="AC6" s="741"/>
      <c r="AD6" s="741"/>
      <c r="AE6" s="741"/>
      <c r="AF6" s="741"/>
      <c r="AG6" s="742"/>
      <c r="AH6" s="296"/>
      <c r="AI6" s="723" t="s">
        <v>9</v>
      </c>
      <c r="AJ6" s="724"/>
      <c r="AK6" s="724"/>
      <c r="AL6" s="724"/>
      <c r="AM6" s="724"/>
      <c r="AN6" s="724"/>
      <c r="AO6" s="724"/>
      <c r="AP6" s="724"/>
      <c r="AQ6" s="722"/>
      <c r="AR6" s="296"/>
      <c r="AS6" s="723" t="s">
        <v>10</v>
      </c>
      <c r="AT6" s="724"/>
      <c r="AU6" s="724"/>
      <c r="AV6" s="724"/>
      <c r="AW6" s="724"/>
      <c r="AX6" s="724"/>
      <c r="AY6" s="724"/>
      <c r="AZ6" s="724"/>
      <c r="BA6" s="722"/>
    </row>
    <row r="7" spans="1:54" s="2" customFormat="1" ht="97.5" customHeight="1" thickBot="1" x14ac:dyDescent="0.35">
      <c r="A7" s="290"/>
      <c r="B7" s="370" t="s">
        <v>11</v>
      </c>
      <c r="C7" s="175" t="s">
        <v>81</v>
      </c>
      <c r="D7" s="175" t="s">
        <v>1420</v>
      </c>
      <c r="E7" s="149" t="s">
        <v>3211</v>
      </c>
      <c r="F7" s="175" t="s">
        <v>3214</v>
      </c>
      <c r="G7" s="149" t="s">
        <v>195</v>
      </c>
      <c r="H7" s="149" t="s">
        <v>196</v>
      </c>
      <c r="I7" s="149" t="s">
        <v>13</v>
      </c>
      <c r="J7" s="149" t="s">
        <v>1534</v>
      </c>
      <c r="K7" s="369" t="s">
        <v>2479</v>
      </c>
      <c r="L7" s="150" t="s">
        <v>82</v>
      </c>
      <c r="M7" s="371" t="s">
        <v>79</v>
      </c>
      <c r="N7" s="152" t="s">
        <v>78</v>
      </c>
      <c r="O7" s="153" t="s">
        <v>74</v>
      </c>
      <c r="P7" s="153" t="s">
        <v>75</v>
      </c>
      <c r="Q7" s="154" t="s">
        <v>83</v>
      </c>
      <c r="R7" s="150" t="s">
        <v>1538</v>
      </c>
      <c r="S7" s="151" t="s">
        <v>84</v>
      </c>
      <c r="T7" s="150" t="s">
        <v>1539</v>
      </c>
      <c r="U7" s="173" t="s">
        <v>201</v>
      </c>
      <c r="V7" s="173" t="s">
        <v>60</v>
      </c>
      <c r="W7" s="173" t="s">
        <v>59</v>
      </c>
      <c r="X7" s="174" t="s">
        <v>16</v>
      </c>
      <c r="Y7" s="294"/>
      <c r="Z7" s="156" t="str">
        <f>N3_C1</f>
        <v>TR01 - Clermont</v>
      </c>
      <c r="AA7" s="157" t="str">
        <f>N3_C2</f>
        <v>TR02 - Moranbah</v>
      </c>
      <c r="AB7" s="157" t="str">
        <f>N3_C3</f>
        <v>TR03 - Dysart</v>
      </c>
      <c r="AC7" s="157" t="str">
        <f>N3_C4</f>
        <v>TR04 - Middlemount</v>
      </c>
      <c r="AD7" s="157" t="str">
        <f>N3_C5</f>
        <v>TR05 - Glenden</v>
      </c>
      <c r="AE7" s="157" t="str">
        <f>N3_C6</f>
        <v>TR06 - Nebo</v>
      </c>
      <c r="AF7" s="157" t="str">
        <f>N3_C7</f>
        <v>TR07 - St. Lawrence</v>
      </c>
      <c r="AG7" s="158" t="str">
        <f>N3_C8</f>
        <v>TR08 - Remainder of LGA</v>
      </c>
      <c r="AH7" s="294"/>
      <c r="AI7" s="156" t="str">
        <f>N3_C1</f>
        <v>TR01 - Clermont</v>
      </c>
      <c r="AJ7" s="157" t="str">
        <f>N3_C2</f>
        <v>TR02 - Moranbah</v>
      </c>
      <c r="AK7" s="157" t="str">
        <f>N3_C3</f>
        <v>TR03 - Dysart</v>
      </c>
      <c r="AL7" s="157" t="str">
        <f>N3_C4</f>
        <v>TR04 - Middlemount</v>
      </c>
      <c r="AM7" s="157" t="str">
        <f>N3_C5</f>
        <v>TR05 - Glenden</v>
      </c>
      <c r="AN7" s="157" t="str">
        <f>N3_C6</f>
        <v>TR06 - Nebo</v>
      </c>
      <c r="AO7" s="157" t="str">
        <f>N3_C7</f>
        <v>TR07 - St. Lawrence</v>
      </c>
      <c r="AP7" s="158" t="str">
        <f>N3_C8</f>
        <v>TR08 - Remainder of LGA</v>
      </c>
      <c r="AQ7" s="340" t="s">
        <v>20</v>
      </c>
      <c r="AR7" s="294"/>
      <c r="AS7" s="156" t="str">
        <f>N3_C1</f>
        <v>TR01 - Clermont</v>
      </c>
      <c r="AT7" s="157" t="str">
        <f>N3_C2</f>
        <v>TR02 - Moranbah</v>
      </c>
      <c r="AU7" s="157" t="str">
        <f>N3_C3</f>
        <v>TR03 - Dysart</v>
      </c>
      <c r="AV7" s="157" t="str">
        <f>N3_C4</f>
        <v>TR04 - Middlemount</v>
      </c>
      <c r="AW7" s="157" t="str">
        <f>N3_C5</f>
        <v>TR05 - Glenden</v>
      </c>
      <c r="AX7" s="157" t="str">
        <f>N3_C6</f>
        <v>TR06 - Nebo</v>
      </c>
      <c r="AY7" s="157" t="str">
        <f>N3_C7</f>
        <v>TR07 - St. Lawrence</v>
      </c>
      <c r="AZ7" s="158" t="str">
        <f>N3_C8</f>
        <v>TR08 - Remainder of LGA</v>
      </c>
      <c r="BA7" s="340" t="s">
        <v>20</v>
      </c>
      <c r="BB7" s="290"/>
    </row>
    <row r="8" spans="1:54" s="3" customFormat="1" x14ac:dyDescent="0.3">
      <c r="A8" s="290"/>
      <c r="B8" s="163"/>
      <c r="C8" s="164"/>
      <c r="D8" s="160"/>
      <c r="E8" s="160"/>
      <c r="F8" s="160"/>
      <c r="G8" s="164"/>
      <c r="H8" s="164"/>
      <c r="I8" s="164"/>
      <c r="J8" s="164"/>
      <c r="K8" s="165"/>
      <c r="L8" s="176"/>
      <c r="M8" s="177"/>
      <c r="N8" s="178"/>
      <c r="O8" s="168"/>
      <c r="P8" s="169"/>
      <c r="Q8" s="179"/>
      <c r="R8" s="163"/>
      <c r="S8" s="171"/>
      <c r="T8" s="180"/>
      <c r="U8" s="168"/>
      <c r="V8" s="168"/>
      <c r="W8" s="168"/>
      <c r="X8" s="177"/>
      <c r="Y8" s="318"/>
      <c r="Z8" s="159"/>
      <c r="AA8" s="160"/>
      <c r="AB8" s="160"/>
      <c r="AC8" s="160"/>
      <c r="AD8" s="160"/>
      <c r="AE8" s="160"/>
      <c r="AF8" s="160"/>
      <c r="AG8" s="161"/>
      <c r="AH8" s="318"/>
      <c r="AI8" s="121">
        <f ca="1">IFERROR(Demands!$AB$64+Demands!$C$64,"")</f>
        <v>17109.49153264302</v>
      </c>
      <c r="AJ8" s="122">
        <f ca="1">IFERROR(Demands!$AB$65+Demands!$C$65,"")</f>
        <v>61712.437986303514</v>
      </c>
      <c r="AK8" s="122">
        <f ca="1">IFERROR(Demands!$AB$66+Demands!$C$66,"")</f>
        <v>25124.337011704942</v>
      </c>
      <c r="AL8" s="122">
        <f ca="1">IFERROR(Demands!$AB$67+Demands!$C$67,"")</f>
        <v>17711.256420234018</v>
      </c>
      <c r="AM8" s="122">
        <f ca="1">IFERROR(Demands!$AB$68+Demands!$C$68,"")</f>
        <v>6607.2386186326503</v>
      </c>
      <c r="AN8" s="122">
        <f ca="1">IFERROR(Demands!$AB$69+Demands!$C$69,"")</f>
        <v>5186.1460448160851</v>
      </c>
      <c r="AO8" s="122">
        <f ca="1">IFERROR(Demands!$AB$70+Demands!$C$70,"")</f>
        <v>1470.6080166231384</v>
      </c>
      <c r="AP8" s="123">
        <f ca="1">IFERROR(Demands!$AB$71+Demands!$C$71,"")</f>
        <v>89063.231170296756</v>
      </c>
      <c r="AQ8" s="341">
        <f t="shared" ref="AQ8:AQ53" ca="1" si="0">SUM(AI8:AP8)</f>
        <v>223984.74680125411</v>
      </c>
      <c r="AR8" s="318"/>
      <c r="AS8" s="159"/>
      <c r="AT8" s="160"/>
      <c r="AU8" s="160"/>
      <c r="AV8" s="160"/>
      <c r="AW8" s="160"/>
      <c r="AX8" s="160"/>
      <c r="AY8" s="160"/>
      <c r="AZ8" s="160"/>
      <c r="BA8" s="162"/>
      <c r="BB8" s="290"/>
    </row>
    <row r="9" spans="1:54" x14ac:dyDescent="0.3">
      <c r="A9" s="290"/>
      <c r="B9" s="102"/>
      <c r="C9" s="103"/>
      <c r="D9" s="103"/>
      <c r="E9" s="103"/>
      <c r="F9" s="103"/>
      <c r="G9" s="103"/>
      <c r="H9" s="103"/>
      <c r="I9" s="103"/>
      <c r="J9" s="104"/>
      <c r="K9" s="105"/>
      <c r="L9" s="138" t="str">
        <f t="shared" ref="L9:L53" si="1">IFERROR(VLOOKUP(G9,UR_N3,3,FALSE),"")</f>
        <v/>
      </c>
      <c r="M9" s="139"/>
      <c r="N9" s="140"/>
      <c r="O9" s="337"/>
      <c r="P9" s="109"/>
      <c r="Q9" s="147"/>
      <c r="R9" s="111"/>
      <c r="S9" s="139"/>
      <c r="T9" s="113"/>
      <c r="U9" s="181"/>
      <c r="V9" s="187"/>
      <c r="W9" s="143"/>
      <c r="X9" s="147"/>
      <c r="Y9" s="290"/>
      <c r="Z9" s="115"/>
      <c r="AA9" s="116"/>
      <c r="AB9" s="116"/>
      <c r="AC9" s="116"/>
      <c r="AD9" s="116"/>
      <c r="AE9" s="116"/>
      <c r="AF9" s="116"/>
      <c r="AG9" s="117"/>
      <c r="AH9" s="296"/>
      <c r="AI9" s="124" t="str">
        <f t="shared" ref="AI9:AI53" si="2">IF(Z9="","",AI$8)</f>
        <v/>
      </c>
      <c r="AJ9" s="125" t="str">
        <f t="shared" ref="AJ9:AJ53" si="3">IF(AA9="","",AJ$8)</f>
        <v/>
      </c>
      <c r="AK9" s="125" t="str">
        <f t="shared" ref="AK9:AK53" si="4">IF(AB9="","",AK$8)</f>
        <v/>
      </c>
      <c r="AL9" s="125" t="str">
        <f t="shared" ref="AL9:AL53" si="5">IF(AC9="","",AL$8)</f>
        <v/>
      </c>
      <c r="AM9" s="125" t="str">
        <f t="shared" ref="AM9:AM53" si="6">IF(AD9="","",AM$8)</f>
        <v/>
      </c>
      <c r="AN9" s="125" t="str">
        <f t="shared" ref="AN9:AN53" si="7">IF(AE9="","",AN$8)</f>
        <v/>
      </c>
      <c r="AO9" s="125" t="str">
        <f t="shared" ref="AO9:AO53" si="8">IF(AF9="","",AO$8)</f>
        <v/>
      </c>
      <c r="AP9" s="126" t="str">
        <f t="shared" ref="AP9:AP53" si="9">IF(AG9="","",AP$8)</f>
        <v/>
      </c>
      <c r="AQ9" s="342">
        <f t="shared" si="0"/>
        <v>0</v>
      </c>
      <c r="AR9" s="290"/>
      <c r="AS9" s="124" t="str">
        <f t="shared" ref="AS9:AS53" si="10">IF(Z9="","",IFERROR(Z9*$X9,$X9/$AQ9*AI9))</f>
        <v/>
      </c>
      <c r="AT9" s="125" t="str">
        <f t="shared" ref="AT9:AT53" si="11">IF(AA9="","",IFERROR(AA9*$X9,$X9/$AQ9*AJ9))</f>
        <v/>
      </c>
      <c r="AU9" s="125" t="str">
        <f t="shared" ref="AU9:AU53" si="12">IF(AB9="","",IFERROR(AB9*$X9,$X9/$AQ9*AK9))</f>
        <v/>
      </c>
      <c r="AV9" s="125" t="str">
        <f t="shared" ref="AV9:AV53" si="13">IF(AC9="","",IFERROR(AC9*$X9,$X9/$AQ9*AL9))</f>
        <v/>
      </c>
      <c r="AW9" s="125" t="str">
        <f t="shared" ref="AW9:AW53" si="14">IF(AD9="","",IFERROR(AD9*$X9,$X9/$AQ9*AM9))</f>
        <v/>
      </c>
      <c r="AX9" s="125" t="str">
        <f t="shared" ref="AX9:AX53" si="15">IF(AE9="","",IFERROR(AE9*$X9,$X9/$AQ9*AN9))</f>
        <v/>
      </c>
      <c r="AY9" s="125" t="str">
        <f t="shared" ref="AY9:AY53" si="16">IF(AF9="","",IFERROR(AF9*$X9,$X9/$AQ9*AO9))</f>
        <v/>
      </c>
      <c r="AZ9" s="125" t="str">
        <f t="shared" ref="AZ9:AZ53" si="17">IF(AG9="","",IFERROR(AG9*$X9,$X9/$AQ9*AP9))</f>
        <v/>
      </c>
      <c r="BA9" s="131">
        <f t="shared" ref="BA9:BA53" si="18">SUM(AS9:AZ9)</f>
        <v>0</v>
      </c>
    </row>
    <row r="10" spans="1:54" x14ac:dyDescent="0.3">
      <c r="A10" s="290"/>
      <c r="B10" s="338" t="s">
        <v>1153</v>
      </c>
      <c r="C10" s="103"/>
      <c r="D10" s="103"/>
      <c r="E10" s="103"/>
      <c r="F10" s="103"/>
      <c r="G10" s="103"/>
      <c r="H10" s="116"/>
      <c r="I10" s="103"/>
      <c r="J10" s="104"/>
      <c r="K10" s="105"/>
      <c r="L10" s="138" t="str">
        <f t="shared" si="1"/>
        <v/>
      </c>
      <c r="M10" s="139"/>
      <c r="N10" s="140"/>
      <c r="O10" s="337"/>
      <c r="P10" s="109"/>
      <c r="Q10" s="147"/>
      <c r="R10" s="111"/>
      <c r="S10" s="139"/>
      <c r="T10" s="113"/>
      <c r="U10" s="181"/>
      <c r="V10" s="187"/>
      <c r="W10" s="143"/>
      <c r="X10" s="147"/>
      <c r="Y10" s="290"/>
      <c r="Z10" s="115"/>
      <c r="AA10" s="116"/>
      <c r="AB10" s="116"/>
      <c r="AC10" s="116"/>
      <c r="AD10" s="116"/>
      <c r="AE10" s="116"/>
      <c r="AF10" s="116"/>
      <c r="AG10" s="117"/>
      <c r="AH10" s="296"/>
      <c r="AI10" s="124" t="str">
        <f t="shared" si="2"/>
        <v/>
      </c>
      <c r="AJ10" s="125" t="str">
        <f t="shared" si="3"/>
        <v/>
      </c>
      <c r="AK10" s="125" t="str">
        <f t="shared" si="4"/>
        <v/>
      </c>
      <c r="AL10" s="125" t="str">
        <f t="shared" si="5"/>
        <v/>
      </c>
      <c r="AM10" s="125" t="str">
        <f t="shared" si="6"/>
        <v/>
      </c>
      <c r="AN10" s="125" t="str">
        <f t="shared" si="7"/>
        <v/>
      </c>
      <c r="AO10" s="125" t="str">
        <f t="shared" si="8"/>
        <v/>
      </c>
      <c r="AP10" s="126" t="str">
        <f t="shared" si="9"/>
        <v/>
      </c>
      <c r="AQ10" s="342">
        <f t="shared" si="0"/>
        <v>0</v>
      </c>
      <c r="AR10" s="290"/>
      <c r="AS10" s="124" t="str">
        <f t="shared" si="10"/>
        <v/>
      </c>
      <c r="AT10" s="125" t="str">
        <f t="shared" si="11"/>
        <v/>
      </c>
      <c r="AU10" s="125" t="str">
        <f t="shared" si="12"/>
        <v/>
      </c>
      <c r="AV10" s="125" t="str">
        <f t="shared" si="13"/>
        <v/>
      </c>
      <c r="AW10" s="125" t="str">
        <f t="shared" si="14"/>
        <v/>
      </c>
      <c r="AX10" s="125" t="str">
        <f t="shared" si="15"/>
        <v/>
      </c>
      <c r="AY10" s="125" t="str">
        <f t="shared" si="16"/>
        <v/>
      </c>
      <c r="AZ10" s="125" t="str">
        <f t="shared" si="17"/>
        <v/>
      </c>
      <c r="BA10" s="131">
        <f t="shared" si="18"/>
        <v>0</v>
      </c>
    </row>
    <row r="11" spans="1:54" x14ac:dyDescent="0.3">
      <c r="A11" s="290"/>
      <c r="B11" s="102" t="s">
        <v>1409</v>
      </c>
      <c r="C11" s="103" t="s">
        <v>1410</v>
      </c>
      <c r="D11" s="103" t="s">
        <v>1637</v>
      </c>
      <c r="E11" s="103" t="s">
        <v>1385</v>
      </c>
      <c r="F11" s="103"/>
      <c r="G11" s="103"/>
      <c r="H11" s="116" t="s">
        <v>3540</v>
      </c>
      <c r="I11" s="116">
        <v>2031</v>
      </c>
      <c r="J11" s="104"/>
      <c r="K11" s="105">
        <v>1</v>
      </c>
      <c r="L11" s="138" t="str">
        <f t="shared" si="1"/>
        <v/>
      </c>
      <c r="M11" s="139">
        <f t="shared" ref="M11:M20" si="19">IFERROR(J11*L11,0)</f>
        <v>0</v>
      </c>
      <c r="N11" s="140">
        <f>O11/K11</f>
        <v>2000000</v>
      </c>
      <c r="O11" s="337">
        <v>2000000</v>
      </c>
      <c r="P11" s="109">
        <v>1</v>
      </c>
      <c r="Q11" s="147">
        <f t="shared" ref="Q11:Q20" si="20">O11*P11</f>
        <v>2000000</v>
      </c>
      <c r="R11" s="113">
        <v>0.15</v>
      </c>
      <c r="S11" s="139">
        <f t="shared" ref="S11:S20" si="21">Q11*(1+R11)</f>
        <v>2300000</v>
      </c>
      <c r="T11" s="113">
        <v>0.11</v>
      </c>
      <c r="U11" s="430">
        <v>0.75</v>
      </c>
      <c r="V11" s="187">
        <f t="shared" ref="V11:V20" si="22">(S11*(1+T11)*(1-U11))+M11</f>
        <v>638250</v>
      </c>
      <c r="W11" s="143">
        <f t="shared" ref="W11:W20" si="23">((S11*(1+T11)*(1-U11))*((1+WEI_3)^(I11-BASE_YEAR)))+(M11*((1+LEI_3)^(I11-BASE_YEAR)))</f>
        <v>774624.2500991663</v>
      </c>
      <c r="X11" s="147">
        <f t="shared" ref="X11:X20" si="24">W11*((1/(1+WACC_3))^(I11-BASE_YEAR))</f>
        <v>516426.35908542026</v>
      </c>
      <c r="Y11" s="290"/>
      <c r="Z11" s="115"/>
      <c r="AA11" s="116" t="s">
        <v>115</v>
      </c>
      <c r="AB11" s="116"/>
      <c r="AC11" s="116"/>
      <c r="AD11" s="116"/>
      <c r="AE11" s="116"/>
      <c r="AF11" s="116"/>
      <c r="AG11" s="117"/>
      <c r="AH11" s="296"/>
      <c r="AI11" s="124" t="str">
        <f t="shared" si="2"/>
        <v/>
      </c>
      <c r="AJ11" s="125">
        <f t="shared" ca="1" si="3"/>
        <v>61712.437986303514</v>
      </c>
      <c r="AK11" s="125" t="str">
        <f t="shared" si="4"/>
        <v/>
      </c>
      <c r="AL11" s="125" t="str">
        <f t="shared" si="5"/>
        <v/>
      </c>
      <c r="AM11" s="125" t="str">
        <f t="shared" si="6"/>
        <v/>
      </c>
      <c r="AN11" s="125" t="str">
        <f t="shared" si="7"/>
        <v/>
      </c>
      <c r="AO11" s="125" t="str">
        <f t="shared" si="8"/>
        <v/>
      </c>
      <c r="AP11" s="126" t="str">
        <f t="shared" si="9"/>
        <v/>
      </c>
      <c r="AQ11" s="342">
        <f t="shared" ca="1" si="0"/>
        <v>61712.437986303514</v>
      </c>
      <c r="AR11" s="290"/>
      <c r="AS11" s="124" t="str">
        <f t="shared" si="10"/>
        <v/>
      </c>
      <c r="AT11" s="125">
        <f t="shared" ca="1" si="11"/>
        <v>516426.35908542026</v>
      </c>
      <c r="AU11" s="125" t="str">
        <f t="shared" si="12"/>
        <v/>
      </c>
      <c r="AV11" s="125" t="str">
        <f t="shared" si="13"/>
        <v/>
      </c>
      <c r="AW11" s="125" t="str">
        <f t="shared" si="14"/>
        <v/>
      </c>
      <c r="AX11" s="125" t="str">
        <f t="shared" si="15"/>
        <v/>
      </c>
      <c r="AY11" s="125" t="str">
        <f t="shared" si="16"/>
        <v/>
      </c>
      <c r="AZ11" s="125" t="str">
        <f t="shared" si="17"/>
        <v/>
      </c>
      <c r="BA11" s="131">
        <f t="shared" ca="1" si="18"/>
        <v>516426.35908542026</v>
      </c>
    </row>
    <row r="12" spans="1:54" s="635" customFormat="1" x14ac:dyDescent="0.3">
      <c r="A12" s="483"/>
      <c r="B12" s="484" t="s">
        <v>1411</v>
      </c>
      <c r="C12" s="485" t="s">
        <v>1410</v>
      </c>
      <c r="D12" s="485" t="s">
        <v>1638</v>
      </c>
      <c r="E12" s="485" t="s">
        <v>1385</v>
      </c>
      <c r="F12" s="485"/>
      <c r="G12" s="485"/>
      <c r="H12" s="501" t="s">
        <v>3540</v>
      </c>
      <c r="I12" s="501">
        <v>2027</v>
      </c>
      <c r="J12" s="487"/>
      <c r="K12" s="488">
        <v>1</v>
      </c>
      <c r="L12" s="489" t="str">
        <f t="shared" si="1"/>
        <v/>
      </c>
      <c r="M12" s="490">
        <f t="shared" si="19"/>
        <v>0</v>
      </c>
      <c r="N12" s="491">
        <f>O12/K12</f>
        <v>1000000</v>
      </c>
      <c r="O12" s="492">
        <v>1000000</v>
      </c>
      <c r="P12" s="493">
        <v>1</v>
      </c>
      <c r="Q12" s="494">
        <f t="shared" si="20"/>
        <v>1000000</v>
      </c>
      <c r="R12" s="508">
        <v>0.15</v>
      </c>
      <c r="S12" s="490">
        <f t="shared" si="21"/>
        <v>1150000</v>
      </c>
      <c r="T12" s="508">
        <v>0.11</v>
      </c>
      <c r="U12" s="646">
        <v>0.75</v>
      </c>
      <c r="V12" s="498">
        <f t="shared" si="22"/>
        <v>319125</v>
      </c>
      <c r="W12" s="499">
        <f t="shared" si="23"/>
        <v>346739.88326062454</v>
      </c>
      <c r="X12" s="494">
        <f t="shared" si="24"/>
        <v>291433.71314343938</v>
      </c>
      <c r="Y12" s="322"/>
      <c r="Z12" s="500"/>
      <c r="AA12" s="501" t="s">
        <v>115</v>
      </c>
      <c r="AB12" s="501"/>
      <c r="AC12" s="501"/>
      <c r="AD12" s="501"/>
      <c r="AE12" s="501"/>
      <c r="AF12" s="501"/>
      <c r="AG12" s="502"/>
      <c r="AH12" s="328"/>
      <c r="AI12" s="503" t="str">
        <f t="shared" si="2"/>
        <v/>
      </c>
      <c r="AJ12" s="504">
        <f t="shared" ca="1" si="3"/>
        <v>61712.437986303514</v>
      </c>
      <c r="AK12" s="504" t="str">
        <f t="shared" si="4"/>
        <v/>
      </c>
      <c r="AL12" s="504" t="str">
        <f t="shared" si="5"/>
        <v/>
      </c>
      <c r="AM12" s="504" t="str">
        <f t="shared" si="6"/>
        <v/>
      </c>
      <c r="AN12" s="504" t="str">
        <f t="shared" si="7"/>
        <v/>
      </c>
      <c r="AO12" s="504" t="str">
        <f t="shared" si="8"/>
        <v/>
      </c>
      <c r="AP12" s="505" t="str">
        <f t="shared" si="9"/>
        <v/>
      </c>
      <c r="AQ12" s="506">
        <f t="shared" ca="1" si="0"/>
        <v>61712.437986303514</v>
      </c>
      <c r="AR12" s="322"/>
      <c r="AS12" s="503" t="str">
        <f t="shared" si="10"/>
        <v/>
      </c>
      <c r="AT12" s="504">
        <f t="shared" ca="1" si="11"/>
        <v>291433.71314343938</v>
      </c>
      <c r="AU12" s="504" t="str">
        <f t="shared" si="12"/>
        <v/>
      </c>
      <c r="AV12" s="504" t="str">
        <f t="shared" si="13"/>
        <v/>
      </c>
      <c r="AW12" s="504" t="str">
        <f t="shared" si="14"/>
        <v/>
      </c>
      <c r="AX12" s="504" t="str">
        <f t="shared" si="15"/>
        <v/>
      </c>
      <c r="AY12" s="504" t="str">
        <f t="shared" si="16"/>
        <v/>
      </c>
      <c r="AZ12" s="504" t="str">
        <f t="shared" si="17"/>
        <v/>
      </c>
      <c r="BA12" s="507">
        <f t="shared" ca="1" si="18"/>
        <v>291433.71314343938</v>
      </c>
      <c r="BB12" s="290"/>
    </row>
    <row r="13" spans="1:54" x14ac:dyDescent="0.3">
      <c r="A13" s="290"/>
      <c r="B13" s="484" t="s">
        <v>1413</v>
      </c>
      <c r="C13" s="485" t="s">
        <v>1410</v>
      </c>
      <c r="D13" s="485" t="s">
        <v>1640</v>
      </c>
      <c r="E13" s="485" t="s">
        <v>1385</v>
      </c>
      <c r="F13" s="485"/>
      <c r="G13" s="485"/>
      <c r="H13" s="501" t="s">
        <v>1402</v>
      </c>
      <c r="I13" s="501">
        <v>2026</v>
      </c>
      <c r="J13" s="487"/>
      <c r="K13" s="488">
        <v>1</v>
      </c>
      <c r="L13" s="489" t="str">
        <f t="shared" si="1"/>
        <v/>
      </c>
      <c r="M13" s="490">
        <f t="shared" si="19"/>
        <v>0</v>
      </c>
      <c r="N13" s="491">
        <f t="shared" ref="N13:N18" si="25">IFERROR(VLOOKUP(H13,UR_N3,3,FALSE),"")</f>
        <v>53708.293219792038</v>
      </c>
      <c r="O13" s="492">
        <f t="shared" ref="O13:O18" si="26">N13*K13</f>
        <v>53708.293219792038</v>
      </c>
      <c r="P13" s="493">
        <v>1</v>
      </c>
      <c r="Q13" s="494">
        <f t="shared" si="20"/>
        <v>53708.293219792038</v>
      </c>
      <c r="R13" s="508">
        <v>0.15</v>
      </c>
      <c r="S13" s="490">
        <f t="shared" si="21"/>
        <v>61764.537202760839</v>
      </c>
      <c r="T13" s="508">
        <v>0.11</v>
      </c>
      <c r="U13" s="646"/>
      <c r="V13" s="498">
        <f t="shared" si="22"/>
        <v>68558.636295064542</v>
      </c>
      <c r="W13" s="499">
        <f t="shared" si="23"/>
        <v>72458.746657567302</v>
      </c>
      <c r="X13" s="494">
        <f t="shared" si="24"/>
        <v>64532.94402911987</v>
      </c>
      <c r="Y13" s="322"/>
      <c r="Z13" s="500"/>
      <c r="AA13" s="501"/>
      <c r="AB13" s="501"/>
      <c r="AC13" s="501"/>
      <c r="AD13" s="501"/>
      <c r="AE13" s="501" t="s">
        <v>115</v>
      </c>
      <c r="AF13" s="501"/>
      <c r="AG13" s="502"/>
      <c r="AH13" s="328"/>
      <c r="AI13" s="503" t="str">
        <f t="shared" si="2"/>
        <v/>
      </c>
      <c r="AJ13" s="504" t="str">
        <f t="shared" si="3"/>
        <v/>
      </c>
      <c r="AK13" s="504" t="str">
        <f t="shared" si="4"/>
        <v/>
      </c>
      <c r="AL13" s="504" t="str">
        <f t="shared" si="5"/>
        <v/>
      </c>
      <c r="AM13" s="504" t="str">
        <f t="shared" si="6"/>
        <v/>
      </c>
      <c r="AN13" s="504">
        <f t="shared" ca="1" si="7"/>
        <v>5186.1460448160851</v>
      </c>
      <c r="AO13" s="504" t="str">
        <f t="shared" si="8"/>
        <v/>
      </c>
      <c r="AP13" s="505" t="str">
        <f t="shared" si="9"/>
        <v/>
      </c>
      <c r="AQ13" s="506">
        <f t="shared" ca="1" si="0"/>
        <v>5186.1460448160851</v>
      </c>
      <c r="AR13" s="322"/>
      <c r="AS13" s="503" t="str">
        <f t="shared" si="10"/>
        <v/>
      </c>
      <c r="AT13" s="504" t="str">
        <f t="shared" si="11"/>
        <v/>
      </c>
      <c r="AU13" s="504" t="str">
        <f t="shared" si="12"/>
        <v/>
      </c>
      <c r="AV13" s="504" t="str">
        <f t="shared" si="13"/>
        <v/>
      </c>
      <c r="AW13" s="504" t="str">
        <f t="shared" si="14"/>
        <v/>
      </c>
      <c r="AX13" s="504">
        <f t="shared" ca="1" si="15"/>
        <v>64532.94402911987</v>
      </c>
      <c r="AY13" s="504" t="str">
        <f t="shared" si="16"/>
        <v/>
      </c>
      <c r="AZ13" s="504" t="str">
        <f t="shared" si="17"/>
        <v/>
      </c>
      <c r="BA13" s="507">
        <f t="shared" ca="1" si="18"/>
        <v>64532.94402911987</v>
      </c>
    </row>
    <row r="14" spans="1:54" x14ac:dyDescent="0.3">
      <c r="A14" s="290"/>
      <c r="B14" s="484" t="s">
        <v>1414</v>
      </c>
      <c r="C14" s="485" t="s">
        <v>1410</v>
      </c>
      <c r="D14" s="485" t="s">
        <v>1639</v>
      </c>
      <c r="E14" s="485" t="s">
        <v>1385</v>
      </c>
      <c r="F14" s="485"/>
      <c r="G14" s="485"/>
      <c r="H14" s="501" t="s">
        <v>1402</v>
      </c>
      <c r="I14" s="501">
        <v>2031</v>
      </c>
      <c r="J14" s="487"/>
      <c r="K14" s="488">
        <v>1</v>
      </c>
      <c r="L14" s="489" t="str">
        <f>IFERROR(VLOOKUP(G14,UR_N3,3,FALSE),"")</f>
        <v/>
      </c>
      <c r="M14" s="490">
        <f>IFERROR(J14*L14,0)</f>
        <v>0</v>
      </c>
      <c r="N14" s="491">
        <f>IFERROR(VLOOKUP(H14,UR_N3,3,FALSE),"")</f>
        <v>53708.293219792038</v>
      </c>
      <c r="O14" s="492">
        <f>N14*K14</f>
        <v>53708.293219792038</v>
      </c>
      <c r="P14" s="493">
        <v>1</v>
      </c>
      <c r="Q14" s="494">
        <f>O14*P14</f>
        <v>53708.293219792038</v>
      </c>
      <c r="R14" s="508">
        <v>0.15</v>
      </c>
      <c r="S14" s="490">
        <f>Q14*(1+R14)</f>
        <v>61764.537202760839</v>
      </c>
      <c r="T14" s="508">
        <v>0.11</v>
      </c>
      <c r="U14" s="646"/>
      <c r="V14" s="498">
        <f>(S14*(1+T14)*(1-U14))+M14</f>
        <v>68558.636295064542</v>
      </c>
      <c r="W14" s="499">
        <f>((S14*(1+T14)*(1-U14))*((1+WEI_3)^(I14-BASE_YEAR)))+(M14*((1+LEI_3)^(I14-BASE_YEAR)))</f>
        <v>83207.492718975089</v>
      </c>
      <c r="X14" s="494">
        <f>W14*((1/(1+WACC_3))^(I14-BASE_YEAR))</f>
        <v>55472.756640378735</v>
      </c>
      <c r="Y14" s="322"/>
      <c r="Z14" s="500"/>
      <c r="AA14" s="501"/>
      <c r="AB14" s="501"/>
      <c r="AC14" s="501"/>
      <c r="AD14" s="501"/>
      <c r="AE14" s="501" t="s">
        <v>115</v>
      </c>
      <c r="AF14" s="501"/>
      <c r="AG14" s="502"/>
      <c r="AH14" s="328"/>
      <c r="AI14" s="503" t="str">
        <f t="shared" ref="AI14:AP14" si="27">IF(Z14="","",AI$8)</f>
        <v/>
      </c>
      <c r="AJ14" s="504" t="str">
        <f t="shared" si="27"/>
        <v/>
      </c>
      <c r="AK14" s="504" t="str">
        <f t="shared" si="27"/>
        <v/>
      </c>
      <c r="AL14" s="504" t="str">
        <f t="shared" si="27"/>
        <v/>
      </c>
      <c r="AM14" s="504" t="str">
        <f t="shared" si="27"/>
        <v/>
      </c>
      <c r="AN14" s="504">
        <f t="shared" ca="1" si="27"/>
        <v>5186.1460448160851</v>
      </c>
      <c r="AO14" s="504" t="str">
        <f t="shared" si="27"/>
        <v/>
      </c>
      <c r="AP14" s="505" t="str">
        <f t="shared" si="27"/>
        <v/>
      </c>
      <c r="AQ14" s="506">
        <f ca="1">SUM(AI14:AP14)</f>
        <v>5186.1460448160851</v>
      </c>
      <c r="AR14" s="322"/>
      <c r="AS14" s="503" t="str">
        <f t="shared" ref="AS14:AZ14" si="28">IF(Z14="","",IFERROR(Z14*$X14,$X14/$AQ14*AI14))</f>
        <v/>
      </c>
      <c r="AT14" s="504" t="str">
        <f t="shared" si="28"/>
        <v/>
      </c>
      <c r="AU14" s="504" t="str">
        <f t="shared" si="28"/>
        <v/>
      </c>
      <c r="AV14" s="504" t="str">
        <f t="shared" si="28"/>
        <v/>
      </c>
      <c r="AW14" s="504" t="str">
        <f t="shared" si="28"/>
        <v/>
      </c>
      <c r="AX14" s="504">
        <f t="shared" ca="1" si="28"/>
        <v>55472.756640378735</v>
      </c>
      <c r="AY14" s="504" t="str">
        <f t="shared" si="28"/>
        <v/>
      </c>
      <c r="AZ14" s="504" t="str">
        <f t="shared" si="28"/>
        <v/>
      </c>
      <c r="BA14" s="507">
        <f ca="1">SUM(AS14:AZ14)</f>
        <v>55472.756640378735</v>
      </c>
    </row>
    <row r="15" spans="1:54" x14ac:dyDescent="0.3">
      <c r="A15" s="290"/>
      <c r="B15" s="484" t="s">
        <v>1415</v>
      </c>
      <c r="C15" s="485" t="s">
        <v>1410</v>
      </c>
      <c r="D15" s="485" t="s">
        <v>1641</v>
      </c>
      <c r="E15" s="485" t="s">
        <v>1385</v>
      </c>
      <c r="F15" s="485"/>
      <c r="G15" s="485"/>
      <c r="H15" s="501" t="s">
        <v>1402</v>
      </c>
      <c r="I15" s="501">
        <v>2025</v>
      </c>
      <c r="J15" s="487"/>
      <c r="K15" s="488">
        <v>1</v>
      </c>
      <c r="L15" s="489" t="str">
        <f t="shared" si="1"/>
        <v/>
      </c>
      <c r="M15" s="490">
        <f t="shared" si="19"/>
        <v>0</v>
      </c>
      <c r="N15" s="491">
        <f t="shared" si="25"/>
        <v>53708.293219792038</v>
      </c>
      <c r="O15" s="492">
        <f t="shared" si="26"/>
        <v>53708.293219792038</v>
      </c>
      <c r="P15" s="493">
        <v>1</v>
      </c>
      <c r="Q15" s="494">
        <f t="shared" si="20"/>
        <v>53708.293219792038</v>
      </c>
      <c r="R15" s="508">
        <v>0.15</v>
      </c>
      <c r="S15" s="490">
        <f t="shared" si="21"/>
        <v>61764.537202760839</v>
      </c>
      <c r="T15" s="508">
        <v>0.11</v>
      </c>
      <c r="U15" s="646"/>
      <c r="V15" s="498">
        <f t="shared" si="22"/>
        <v>68558.636295064542</v>
      </c>
      <c r="W15" s="499">
        <f t="shared" si="23"/>
        <v>70481.720030745419</v>
      </c>
      <c r="X15" s="494">
        <f t="shared" si="24"/>
        <v>66515.34137882918</v>
      </c>
      <c r="Y15" s="322"/>
      <c r="Z15" s="500"/>
      <c r="AA15" s="501" t="s">
        <v>115</v>
      </c>
      <c r="AB15" s="501"/>
      <c r="AC15" s="501"/>
      <c r="AD15" s="501"/>
      <c r="AE15" s="501"/>
      <c r="AF15" s="501"/>
      <c r="AG15" s="502"/>
      <c r="AH15" s="328"/>
      <c r="AI15" s="503" t="str">
        <f t="shared" si="2"/>
        <v/>
      </c>
      <c r="AJ15" s="504">
        <f t="shared" ca="1" si="3"/>
        <v>61712.437986303514</v>
      </c>
      <c r="AK15" s="504" t="str">
        <f t="shared" si="4"/>
        <v/>
      </c>
      <c r="AL15" s="504" t="str">
        <f t="shared" si="5"/>
        <v/>
      </c>
      <c r="AM15" s="504" t="str">
        <f t="shared" si="6"/>
        <v/>
      </c>
      <c r="AN15" s="504" t="str">
        <f t="shared" si="7"/>
        <v/>
      </c>
      <c r="AO15" s="504" t="str">
        <f t="shared" si="8"/>
        <v/>
      </c>
      <c r="AP15" s="505" t="str">
        <f t="shared" si="9"/>
        <v/>
      </c>
      <c r="AQ15" s="506">
        <f t="shared" ca="1" si="0"/>
        <v>61712.437986303514</v>
      </c>
      <c r="AR15" s="322"/>
      <c r="AS15" s="503" t="str">
        <f t="shared" si="10"/>
        <v/>
      </c>
      <c r="AT15" s="504">
        <f t="shared" ca="1" si="11"/>
        <v>66515.34137882918</v>
      </c>
      <c r="AU15" s="504" t="str">
        <f t="shared" si="12"/>
        <v/>
      </c>
      <c r="AV15" s="504" t="str">
        <f t="shared" si="13"/>
        <v/>
      </c>
      <c r="AW15" s="504" t="str">
        <f t="shared" si="14"/>
        <v/>
      </c>
      <c r="AX15" s="504" t="str">
        <f t="shared" si="15"/>
        <v/>
      </c>
      <c r="AY15" s="504" t="str">
        <f t="shared" si="16"/>
        <v/>
      </c>
      <c r="AZ15" s="504" t="str">
        <f t="shared" si="17"/>
        <v/>
      </c>
      <c r="BA15" s="507">
        <f t="shared" ca="1" si="18"/>
        <v>66515.34137882918</v>
      </c>
    </row>
    <row r="16" spans="1:54" x14ac:dyDescent="0.3">
      <c r="A16" s="290"/>
      <c r="B16" s="484" t="s">
        <v>1416</v>
      </c>
      <c r="C16" s="485" t="s">
        <v>1410</v>
      </c>
      <c r="D16" s="485" t="s">
        <v>1642</v>
      </c>
      <c r="E16" s="485" t="s">
        <v>1385</v>
      </c>
      <c r="F16" s="485"/>
      <c r="G16" s="485"/>
      <c r="H16" s="501" t="s">
        <v>1402</v>
      </c>
      <c r="I16" s="501">
        <v>2023</v>
      </c>
      <c r="J16" s="487"/>
      <c r="K16" s="488">
        <v>1</v>
      </c>
      <c r="L16" s="489" t="str">
        <f t="shared" si="1"/>
        <v/>
      </c>
      <c r="M16" s="490">
        <f t="shared" si="19"/>
        <v>0</v>
      </c>
      <c r="N16" s="491">
        <f t="shared" si="25"/>
        <v>53708.293219792038</v>
      </c>
      <c r="O16" s="492">
        <f t="shared" si="26"/>
        <v>53708.293219792038</v>
      </c>
      <c r="P16" s="493">
        <v>1</v>
      </c>
      <c r="Q16" s="494">
        <f t="shared" si="20"/>
        <v>53708.293219792038</v>
      </c>
      <c r="R16" s="508">
        <v>0.15</v>
      </c>
      <c r="S16" s="490">
        <f t="shared" si="21"/>
        <v>61764.537202760839</v>
      </c>
      <c r="T16" s="508">
        <v>0.11</v>
      </c>
      <c r="U16" s="646"/>
      <c r="V16" s="498">
        <f t="shared" si="22"/>
        <v>68558.636295064542</v>
      </c>
      <c r="W16" s="499">
        <f t="shared" si="23"/>
        <v>66688.023626389782</v>
      </c>
      <c r="X16" s="494">
        <f t="shared" si="24"/>
        <v>70664.69949945969</v>
      </c>
      <c r="Y16" s="322"/>
      <c r="Z16" s="500"/>
      <c r="AA16" s="501" t="s">
        <v>115</v>
      </c>
      <c r="AB16" s="501"/>
      <c r="AC16" s="501"/>
      <c r="AD16" s="501"/>
      <c r="AE16" s="501"/>
      <c r="AF16" s="501"/>
      <c r="AG16" s="502"/>
      <c r="AH16" s="328"/>
      <c r="AI16" s="503" t="str">
        <f t="shared" si="2"/>
        <v/>
      </c>
      <c r="AJ16" s="504">
        <f t="shared" ca="1" si="3"/>
        <v>61712.437986303514</v>
      </c>
      <c r="AK16" s="504" t="str">
        <f t="shared" si="4"/>
        <v/>
      </c>
      <c r="AL16" s="504" t="str">
        <f t="shared" si="5"/>
        <v/>
      </c>
      <c r="AM16" s="504" t="str">
        <f t="shared" si="6"/>
        <v/>
      </c>
      <c r="AN16" s="504" t="str">
        <f t="shared" si="7"/>
        <v/>
      </c>
      <c r="AO16" s="504" t="str">
        <f t="shared" si="8"/>
        <v/>
      </c>
      <c r="AP16" s="505" t="str">
        <f t="shared" si="9"/>
        <v/>
      </c>
      <c r="AQ16" s="506">
        <f t="shared" ca="1" si="0"/>
        <v>61712.437986303514</v>
      </c>
      <c r="AR16" s="322"/>
      <c r="AS16" s="503" t="str">
        <f t="shared" si="10"/>
        <v/>
      </c>
      <c r="AT16" s="504">
        <f t="shared" ca="1" si="11"/>
        <v>70664.69949945969</v>
      </c>
      <c r="AU16" s="504" t="str">
        <f t="shared" si="12"/>
        <v/>
      </c>
      <c r="AV16" s="504" t="str">
        <f t="shared" si="13"/>
        <v/>
      </c>
      <c r="AW16" s="504" t="str">
        <f t="shared" si="14"/>
        <v/>
      </c>
      <c r="AX16" s="504" t="str">
        <f t="shared" si="15"/>
        <v/>
      </c>
      <c r="AY16" s="504" t="str">
        <f t="shared" si="16"/>
        <v/>
      </c>
      <c r="AZ16" s="504" t="str">
        <f t="shared" si="17"/>
        <v/>
      </c>
      <c r="BA16" s="507">
        <f t="shared" ca="1" si="18"/>
        <v>70664.69949945969</v>
      </c>
    </row>
    <row r="17" spans="1:54" x14ac:dyDescent="0.3">
      <c r="A17" s="290"/>
      <c r="B17" s="484" t="s">
        <v>1417</v>
      </c>
      <c r="C17" s="485" t="s">
        <v>1410</v>
      </c>
      <c r="D17" s="485" t="s">
        <v>1643</v>
      </c>
      <c r="E17" s="485" t="s">
        <v>1385</v>
      </c>
      <c r="F17" s="485"/>
      <c r="G17" s="485"/>
      <c r="H17" s="501" t="s">
        <v>3540</v>
      </c>
      <c r="I17" s="501">
        <v>2029</v>
      </c>
      <c r="J17" s="487"/>
      <c r="K17" s="488">
        <v>1</v>
      </c>
      <c r="L17" s="489" t="str">
        <f t="shared" si="1"/>
        <v/>
      </c>
      <c r="M17" s="490">
        <f t="shared" si="19"/>
        <v>0</v>
      </c>
      <c r="N17" s="491">
        <f>O17/K17</f>
        <v>1000000</v>
      </c>
      <c r="O17" s="492">
        <v>1000000</v>
      </c>
      <c r="P17" s="493">
        <v>1</v>
      </c>
      <c r="Q17" s="494">
        <f t="shared" si="20"/>
        <v>1000000</v>
      </c>
      <c r="R17" s="508">
        <v>0.15</v>
      </c>
      <c r="S17" s="490">
        <f t="shared" si="21"/>
        <v>1150000</v>
      </c>
      <c r="T17" s="508">
        <v>0.11</v>
      </c>
      <c r="U17" s="646">
        <v>0.75</v>
      </c>
      <c r="V17" s="498">
        <f t="shared" si="22"/>
        <v>319125</v>
      </c>
      <c r="W17" s="499">
        <f t="shared" si="23"/>
        <v>366464.95197374182</v>
      </c>
      <c r="X17" s="494">
        <f t="shared" si="24"/>
        <v>274321.02671269228</v>
      </c>
      <c r="Y17" s="322"/>
      <c r="Z17" s="500"/>
      <c r="AA17" s="501" t="s">
        <v>115</v>
      </c>
      <c r="AB17" s="501"/>
      <c r="AC17" s="501"/>
      <c r="AD17" s="501"/>
      <c r="AE17" s="501"/>
      <c r="AF17" s="501"/>
      <c r="AG17" s="502"/>
      <c r="AH17" s="328"/>
      <c r="AI17" s="503" t="str">
        <f t="shared" si="2"/>
        <v/>
      </c>
      <c r="AJ17" s="504">
        <f t="shared" ca="1" si="3"/>
        <v>61712.437986303514</v>
      </c>
      <c r="AK17" s="504" t="str">
        <f t="shared" si="4"/>
        <v/>
      </c>
      <c r="AL17" s="504" t="str">
        <f t="shared" si="5"/>
        <v/>
      </c>
      <c r="AM17" s="504" t="str">
        <f t="shared" si="6"/>
        <v/>
      </c>
      <c r="AN17" s="504" t="str">
        <f t="shared" si="7"/>
        <v/>
      </c>
      <c r="AO17" s="504" t="str">
        <f t="shared" si="8"/>
        <v/>
      </c>
      <c r="AP17" s="505" t="str">
        <f t="shared" si="9"/>
        <v/>
      </c>
      <c r="AQ17" s="506">
        <f t="shared" ca="1" si="0"/>
        <v>61712.437986303514</v>
      </c>
      <c r="AR17" s="322"/>
      <c r="AS17" s="503" t="str">
        <f t="shared" si="10"/>
        <v/>
      </c>
      <c r="AT17" s="504">
        <f t="shared" ca="1" si="11"/>
        <v>274321.02671269228</v>
      </c>
      <c r="AU17" s="504" t="str">
        <f t="shared" si="12"/>
        <v/>
      </c>
      <c r="AV17" s="504" t="str">
        <f t="shared" si="13"/>
        <v/>
      </c>
      <c r="AW17" s="504" t="str">
        <f t="shared" si="14"/>
        <v/>
      </c>
      <c r="AX17" s="504" t="str">
        <f t="shared" si="15"/>
        <v/>
      </c>
      <c r="AY17" s="504" t="str">
        <f t="shared" si="16"/>
        <v/>
      </c>
      <c r="AZ17" s="504" t="str">
        <f t="shared" si="17"/>
        <v/>
      </c>
      <c r="BA17" s="507">
        <f t="shared" ca="1" si="18"/>
        <v>274321.02671269228</v>
      </c>
    </row>
    <row r="18" spans="1:54" x14ac:dyDescent="0.3">
      <c r="A18" s="290"/>
      <c r="B18" s="484" t="s">
        <v>1418</v>
      </c>
      <c r="C18" s="485" t="s">
        <v>1410</v>
      </c>
      <c r="D18" s="485" t="s">
        <v>1644</v>
      </c>
      <c r="E18" s="485" t="s">
        <v>1385</v>
      </c>
      <c r="F18" s="485"/>
      <c r="G18" s="485"/>
      <c r="H18" s="501" t="s">
        <v>1402</v>
      </c>
      <c r="I18" s="501">
        <v>2031</v>
      </c>
      <c r="J18" s="487"/>
      <c r="K18" s="488">
        <v>1</v>
      </c>
      <c r="L18" s="489" t="str">
        <f t="shared" si="1"/>
        <v/>
      </c>
      <c r="M18" s="490">
        <f t="shared" si="19"/>
        <v>0</v>
      </c>
      <c r="N18" s="491">
        <f t="shared" si="25"/>
        <v>53708.293219792038</v>
      </c>
      <c r="O18" s="492">
        <f t="shared" si="26"/>
        <v>53708.293219792038</v>
      </c>
      <c r="P18" s="493">
        <v>1</v>
      </c>
      <c r="Q18" s="494">
        <f t="shared" si="20"/>
        <v>53708.293219792038</v>
      </c>
      <c r="R18" s="508">
        <v>0.15</v>
      </c>
      <c r="S18" s="490">
        <f t="shared" si="21"/>
        <v>61764.537202760839</v>
      </c>
      <c r="T18" s="508">
        <v>0.11</v>
      </c>
      <c r="U18" s="646"/>
      <c r="V18" s="498">
        <f t="shared" si="22"/>
        <v>68558.636295064542</v>
      </c>
      <c r="W18" s="499">
        <f t="shared" si="23"/>
        <v>83207.492718975089</v>
      </c>
      <c r="X18" s="494">
        <f t="shared" si="24"/>
        <v>55472.756640378735</v>
      </c>
      <c r="Y18" s="322"/>
      <c r="Z18" s="500"/>
      <c r="AA18" s="501" t="s">
        <v>115</v>
      </c>
      <c r="AB18" s="501"/>
      <c r="AC18" s="501"/>
      <c r="AD18" s="501"/>
      <c r="AE18" s="501"/>
      <c r="AF18" s="501"/>
      <c r="AG18" s="502"/>
      <c r="AH18" s="328"/>
      <c r="AI18" s="503" t="str">
        <f t="shared" si="2"/>
        <v/>
      </c>
      <c r="AJ18" s="504">
        <f t="shared" ca="1" si="3"/>
        <v>61712.437986303514</v>
      </c>
      <c r="AK18" s="504" t="str">
        <f t="shared" si="4"/>
        <v/>
      </c>
      <c r="AL18" s="504" t="str">
        <f t="shared" si="5"/>
        <v/>
      </c>
      <c r="AM18" s="504" t="str">
        <f t="shared" si="6"/>
        <v/>
      </c>
      <c r="AN18" s="504" t="str">
        <f t="shared" si="7"/>
        <v/>
      </c>
      <c r="AO18" s="504" t="str">
        <f t="shared" si="8"/>
        <v/>
      </c>
      <c r="AP18" s="505" t="str">
        <f t="shared" si="9"/>
        <v/>
      </c>
      <c r="AQ18" s="506">
        <f t="shared" ca="1" si="0"/>
        <v>61712.437986303514</v>
      </c>
      <c r="AR18" s="322"/>
      <c r="AS18" s="503" t="str">
        <f t="shared" si="10"/>
        <v/>
      </c>
      <c r="AT18" s="504">
        <f t="shared" ca="1" si="11"/>
        <v>55472.756640378735</v>
      </c>
      <c r="AU18" s="504" t="str">
        <f t="shared" si="12"/>
        <v/>
      </c>
      <c r="AV18" s="504" t="str">
        <f t="shared" si="13"/>
        <v/>
      </c>
      <c r="AW18" s="504" t="str">
        <f t="shared" si="14"/>
        <v/>
      </c>
      <c r="AX18" s="504" t="str">
        <f t="shared" si="15"/>
        <v/>
      </c>
      <c r="AY18" s="504" t="str">
        <f t="shared" si="16"/>
        <v/>
      </c>
      <c r="AZ18" s="504" t="str">
        <f t="shared" si="17"/>
        <v/>
      </c>
      <c r="BA18" s="507">
        <f t="shared" ca="1" si="18"/>
        <v>55472.756640378735</v>
      </c>
    </row>
    <row r="19" spans="1:54" x14ac:dyDescent="0.3">
      <c r="A19" s="290"/>
      <c r="B19" s="484" t="s">
        <v>1419</v>
      </c>
      <c r="C19" s="485" t="s">
        <v>1410</v>
      </c>
      <c r="D19" s="485" t="s">
        <v>1636</v>
      </c>
      <c r="E19" s="485" t="s">
        <v>1385</v>
      </c>
      <c r="F19" s="485"/>
      <c r="G19" s="485"/>
      <c r="H19" s="501" t="s">
        <v>1402</v>
      </c>
      <c r="I19" s="501">
        <v>2031</v>
      </c>
      <c r="J19" s="487"/>
      <c r="K19" s="488">
        <v>1</v>
      </c>
      <c r="L19" s="489" t="str">
        <f>IFERROR(VLOOKUP(G19,UR_N3,3,FALSE),"")</f>
        <v/>
      </c>
      <c r="M19" s="490">
        <f>IFERROR(J19*L19,0)</f>
        <v>0</v>
      </c>
      <c r="N19" s="491">
        <f>IFERROR(VLOOKUP(H19,UR_N3,3,FALSE),"")</f>
        <v>53708.293219792038</v>
      </c>
      <c r="O19" s="492">
        <f>N19*K19</f>
        <v>53708.293219792038</v>
      </c>
      <c r="P19" s="493">
        <v>1</v>
      </c>
      <c r="Q19" s="494">
        <f>O19*P19</f>
        <v>53708.293219792038</v>
      </c>
      <c r="R19" s="508">
        <v>0.15</v>
      </c>
      <c r="S19" s="490">
        <f>Q19*(1+R19)</f>
        <v>61764.537202760839</v>
      </c>
      <c r="T19" s="508">
        <v>0.11</v>
      </c>
      <c r="U19" s="646"/>
      <c r="V19" s="498">
        <f>(S19*(1+T19)*(1-U19))+M19</f>
        <v>68558.636295064542</v>
      </c>
      <c r="W19" s="499">
        <f>((S19*(1+T19)*(1-U19))*((1+WEI_3)^(I19-BASE_YEAR)))+(M19*((1+LEI_3)^(I19-BASE_YEAR)))</f>
        <v>83207.492718975089</v>
      </c>
      <c r="X19" s="494">
        <f>W19*((1/(1+WACC_3))^(I19-BASE_YEAR))</f>
        <v>55472.756640378735</v>
      </c>
      <c r="Y19" s="322"/>
      <c r="Z19" s="500"/>
      <c r="AA19" s="501" t="s">
        <v>115</v>
      </c>
      <c r="AB19" s="501"/>
      <c r="AC19" s="501"/>
      <c r="AD19" s="501"/>
      <c r="AE19" s="501"/>
      <c r="AF19" s="501"/>
      <c r="AG19" s="502"/>
      <c r="AH19" s="328"/>
      <c r="AI19" s="503" t="str">
        <f t="shared" ref="AI19:AP19" si="29">IF(Z19="","",AI$8)</f>
        <v/>
      </c>
      <c r="AJ19" s="504">
        <f t="shared" ca="1" si="29"/>
        <v>61712.437986303514</v>
      </c>
      <c r="AK19" s="504" t="str">
        <f t="shared" si="29"/>
        <v/>
      </c>
      <c r="AL19" s="504" t="str">
        <f t="shared" si="29"/>
        <v/>
      </c>
      <c r="AM19" s="504" t="str">
        <f t="shared" si="29"/>
        <v/>
      </c>
      <c r="AN19" s="504" t="str">
        <f t="shared" si="29"/>
        <v/>
      </c>
      <c r="AO19" s="504" t="str">
        <f t="shared" si="29"/>
        <v/>
      </c>
      <c r="AP19" s="505" t="str">
        <f t="shared" si="29"/>
        <v/>
      </c>
      <c r="AQ19" s="506">
        <f ca="1">SUM(AI19:AP19)</f>
        <v>61712.437986303514</v>
      </c>
      <c r="AR19" s="322"/>
      <c r="AS19" s="503" t="str">
        <f t="shared" ref="AS19:AZ19" si="30">IF(Z19="","",IFERROR(Z19*$X19,$X19/$AQ19*AI19))</f>
        <v/>
      </c>
      <c r="AT19" s="504">
        <f t="shared" ca="1" si="30"/>
        <v>55472.756640378735</v>
      </c>
      <c r="AU19" s="504" t="str">
        <f t="shared" si="30"/>
        <v/>
      </c>
      <c r="AV19" s="504" t="str">
        <f t="shared" si="30"/>
        <v/>
      </c>
      <c r="AW19" s="504" t="str">
        <f t="shared" si="30"/>
        <v/>
      </c>
      <c r="AX19" s="504" t="str">
        <f t="shared" si="30"/>
        <v/>
      </c>
      <c r="AY19" s="504" t="str">
        <f t="shared" si="30"/>
        <v/>
      </c>
      <c r="AZ19" s="504" t="str">
        <f t="shared" si="30"/>
        <v/>
      </c>
      <c r="BA19" s="507">
        <f ca="1">SUM(AS19:AZ19)</f>
        <v>55472.756640378735</v>
      </c>
    </row>
    <row r="20" spans="1:54" x14ac:dyDescent="0.3">
      <c r="A20" s="290"/>
      <c r="B20" s="484" t="s">
        <v>3471</v>
      </c>
      <c r="C20" s="485" t="s">
        <v>1410</v>
      </c>
      <c r="D20" s="485" t="s">
        <v>3472</v>
      </c>
      <c r="E20" s="485" t="s">
        <v>1624</v>
      </c>
      <c r="F20" s="485"/>
      <c r="G20" s="485"/>
      <c r="H20" s="501" t="s">
        <v>3540</v>
      </c>
      <c r="I20" s="501">
        <v>2030</v>
      </c>
      <c r="J20" s="487"/>
      <c r="K20" s="488">
        <v>1</v>
      </c>
      <c r="L20" s="489" t="str">
        <f t="shared" si="1"/>
        <v/>
      </c>
      <c r="M20" s="490">
        <f t="shared" si="19"/>
        <v>0</v>
      </c>
      <c r="N20" s="491">
        <f>O20/K20</f>
        <v>3500000</v>
      </c>
      <c r="O20" s="492">
        <v>3500000</v>
      </c>
      <c r="P20" s="493">
        <v>1</v>
      </c>
      <c r="Q20" s="494">
        <f t="shared" si="20"/>
        <v>3500000</v>
      </c>
      <c r="R20" s="508">
        <v>0.15</v>
      </c>
      <c r="S20" s="490">
        <f t="shared" si="21"/>
        <v>4024999.9999999995</v>
      </c>
      <c r="T20" s="508">
        <v>0.11</v>
      </c>
      <c r="U20" s="646">
        <v>0.85714285714285698</v>
      </c>
      <c r="V20" s="498">
        <f t="shared" si="22"/>
        <v>638250.0000000007</v>
      </c>
      <c r="W20" s="499">
        <f t="shared" si="23"/>
        <v>753488.73728847119</v>
      </c>
      <c r="X20" s="494">
        <f t="shared" si="24"/>
        <v>532290.53917162633</v>
      </c>
      <c r="Y20" s="322"/>
      <c r="Z20" s="500"/>
      <c r="AA20" s="501" t="s">
        <v>115</v>
      </c>
      <c r="AB20" s="501"/>
      <c r="AC20" s="501"/>
      <c r="AD20" s="501"/>
      <c r="AE20" s="501"/>
      <c r="AF20" s="501"/>
      <c r="AG20" s="502"/>
      <c r="AH20" s="328"/>
      <c r="AI20" s="503" t="str">
        <f t="shared" si="2"/>
        <v/>
      </c>
      <c r="AJ20" s="504">
        <f t="shared" ca="1" si="3"/>
        <v>61712.437986303514</v>
      </c>
      <c r="AK20" s="504" t="str">
        <f t="shared" si="4"/>
        <v/>
      </c>
      <c r="AL20" s="504" t="str">
        <f t="shared" si="5"/>
        <v/>
      </c>
      <c r="AM20" s="504" t="str">
        <f t="shared" si="6"/>
        <v/>
      </c>
      <c r="AN20" s="504" t="str">
        <f t="shared" si="7"/>
        <v/>
      </c>
      <c r="AO20" s="504" t="str">
        <f t="shared" si="8"/>
        <v/>
      </c>
      <c r="AP20" s="505" t="str">
        <f t="shared" si="9"/>
        <v/>
      </c>
      <c r="AQ20" s="506">
        <f t="shared" ca="1" si="0"/>
        <v>61712.437986303514</v>
      </c>
      <c r="AR20" s="322"/>
      <c r="AS20" s="503" t="str">
        <f t="shared" si="10"/>
        <v/>
      </c>
      <c r="AT20" s="504">
        <f t="shared" ca="1" si="11"/>
        <v>532290.53917162633</v>
      </c>
      <c r="AU20" s="504" t="str">
        <f t="shared" si="12"/>
        <v/>
      </c>
      <c r="AV20" s="504" t="str">
        <f t="shared" si="13"/>
        <v/>
      </c>
      <c r="AW20" s="504" t="str">
        <f t="shared" si="14"/>
        <v/>
      </c>
      <c r="AX20" s="504" t="str">
        <f t="shared" si="15"/>
        <v/>
      </c>
      <c r="AY20" s="504" t="str">
        <f t="shared" si="16"/>
        <v/>
      </c>
      <c r="AZ20" s="504" t="str">
        <f t="shared" si="17"/>
        <v/>
      </c>
      <c r="BA20" s="507">
        <f t="shared" ca="1" si="18"/>
        <v>532290.53917162633</v>
      </c>
    </row>
    <row r="21" spans="1:54" x14ac:dyDescent="0.3">
      <c r="A21" s="290"/>
      <c r="B21" s="484"/>
      <c r="C21" s="485"/>
      <c r="D21" s="485"/>
      <c r="E21" s="485"/>
      <c r="F21" s="485"/>
      <c r="G21" s="485"/>
      <c r="H21" s="501"/>
      <c r="I21" s="501"/>
      <c r="J21" s="487"/>
      <c r="K21" s="488"/>
      <c r="L21" s="489" t="str">
        <f t="shared" si="1"/>
        <v/>
      </c>
      <c r="M21" s="490"/>
      <c r="N21" s="491"/>
      <c r="O21" s="492"/>
      <c r="P21" s="493"/>
      <c r="Q21" s="494"/>
      <c r="R21" s="508"/>
      <c r="S21" s="490"/>
      <c r="T21" s="508"/>
      <c r="U21" s="646"/>
      <c r="V21" s="498"/>
      <c r="W21" s="499"/>
      <c r="X21" s="494"/>
      <c r="Y21" s="322"/>
      <c r="Z21" s="500"/>
      <c r="AA21" s="501"/>
      <c r="AB21" s="501"/>
      <c r="AC21" s="501"/>
      <c r="AD21" s="501"/>
      <c r="AE21" s="501"/>
      <c r="AF21" s="501"/>
      <c r="AG21" s="502"/>
      <c r="AH21" s="328"/>
      <c r="AI21" s="503" t="str">
        <f t="shared" si="2"/>
        <v/>
      </c>
      <c r="AJ21" s="504" t="str">
        <f t="shared" si="3"/>
        <v/>
      </c>
      <c r="AK21" s="504" t="str">
        <f t="shared" si="4"/>
        <v/>
      </c>
      <c r="AL21" s="504" t="str">
        <f t="shared" si="5"/>
        <v/>
      </c>
      <c r="AM21" s="504" t="str">
        <f t="shared" si="6"/>
        <v/>
      </c>
      <c r="AN21" s="504" t="str">
        <f t="shared" si="7"/>
        <v/>
      </c>
      <c r="AO21" s="504" t="str">
        <f t="shared" si="8"/>
        <v/>
      </c>
      <c r="AP21" s="505" t="str">
        <f t="shared" si="9"/>
        <v/>
      </c>
      <c r="AQ21" s="506">
        <f t="shared" si="0"/>
        <v>0</v>
      </c>
      <c r="AR21" s="322"/>
      <c r="AS21" s="503" t="str">
        <f t="shared" si="10"/>
        <v/>
      </c>
      <c r="AT21" s="504" t="str">
        <f t="shared" si="11"/>
        <v/>
      </c>
      <c r="AU21" s="504" t="str">
        <f t="shared" si="12"/>
        <v/>
      </c>
      <c r="AV21" s="504" t="str">
        <f t="shared" si="13"/>
        <v/>
      </c>
      <c r="AW21" s="504" t="str">
        <f t="shared" si="14"/>
        <v/>
      </c>
      <c r="AX21" s="504" t="str">
        <f t="shared" si="15"/>
        <v/>
      </c>
      <c r="AY21" s="504" t="str">
        <f t="shared" si="16"/>
        <v/>
      </c>
      <c r="AZ21" s="504" t="str">
        <f t="shared" si="17"/>
        <v/>
      </c>
      <c r="BA21" s="507">
        <f t="shared" si="18"/>
        <v>0</v>
      </c>
    </row>
    <row r="22" spans="1:54" x14ac:dyDescent="0.3">
      <c r="A22" s="290"/>
      <c r="B22" s="647" t="s">
        <v>1421</v>
      </c>
      <c r="C22" s="485"/>
      <c r="D22" s="485"/>
      <c r="E22" s="485"/>
      <c r="F22" s="485"/>
      <c r="G22" s="485"/>
      <c r="H22" s="501"/>
      <c r="I22" s="501"/>
      <c r="J22" s="487"/>
      <c r="K22" s="488"/>
      <c r="L22" s="489" t="str">
        <f t="shared" si="1"/>
        <v/>
      </c>
      <c r="M22" s="490"/>
      <c r="N22" s="491"/>
      <c r="O22" s="492"/>
      <c r="P22" s="493"/>
      <c r="Q22" s="494"/>
      <c r="R22" s="508"/>
      <c r="S22" s="490"/>
      <c r="T22" s="508"/>
      <c r="U22" s="646"/>
      <c r="V22" s="498"/>
      <c r="W22" s="499"/>
      <c r="X22" s="494"/>
      <c r="Y22" s="322"/>
      <c r="Z22" s="500"/>
      <c r="AA22" s="501"/>
      <c r="AB22" s="501"/>
      <c r="AC22" s="501"/>
      <c r="AD22" s="501"/>
      <c r="AE22" s="501"/>
      <c r="AF22" s="501"/>
      <c r="AG22" s="502"/>
      <c r="AH22" s="328"/>
      <c r="AI22" s="503" t="str">
        <f t="shared" si="2"/>
        <v/>
      </c>
      <c r="AJ22" s="504" t="str">
        <f t="shared" si="3"/>
        <v/>
      </c>
      <c r="AK22" s="504" t="str">
        <f t="shared" si="4"/>
        <v/>
      </c>
      <c r="AL22" s="504" t="str">
        <f t="shared" si="5"/>
        <v/>
      </c>
      <c r="AM22" s="504" t="str">
        <f t="shared" si="6"/>
        <v/>
      </c>
      <c r="AN22" s="504" t="str">
        <f t="shared" si="7"/>
        <v/>
      </c>
      <c r="AO22" s="504" t="str">
        <f t="shared" si="8"/>
        <v/>
      </c>
      <c r="AP22" s="505" t="str">
        <f t="shared" si="9"/>
        <v/>
      </c>
      <c r="AQ22" s="506">
        <f t="shared" si="0"/>
        <v>0</v>
      </c>
      <c r="AR22" s="322"/>
      <c r="AS22" s="503" t="str">
        <f t="shared" si="10"/>
        <v/>
      </c>
      <c r="AT22" s="504" t="str">
        <f t="shared" si="11"/>
        <v/>
      </c>
      <c r="AU22" s="504" t="str">
        <f t="shared" si="12"/>
        <v/>
      </c>
      <c r="AV22" s="504" t="str">
        <f t="shared" si="13"/>
        <v/>
      </c>
      <c r="AW22" s="504" t="str">
        <f t="shared" si="14"/>
        <v/>
      </c>
      <c r="AX22" s="504" t="str">
        <f t="shared" si="15"/>
        <v/>
      </c>
      <c r="AY22" s="504" t="str">
        <f t="shared" si="16"/>
        <v/>
      </c>
      <c r="AZ22" s="504" t="str">
        <f t="shared" si="17"/>
        <v/>
      </c>
      <c r="BA22" s="507">
        <f t="shared" si="18"/>
        <v>0</v>
      </c>
    </row>
    <row r="23" spans="1:54" x14ac:dyDescent="0.3">
      <c r="A23" s="290"/>
      <c r="B23" s="484" t="s">
        <v>1665</v>
      </c>
      <c r="C23" s="485" t="s">
        <v>1669</v>
      </c>
      <c r="D23" s="485" t="s">
        <v>1683</v>
      </c>
      <c r="E23" s="485" t="s">
        <v>1216</v>
      </c>
      <c r="F23" s="485"/>
      <c r="G23" s="485"/>
      <c r="H23" s="501" t="s">
        <v>3540</v>
      </c>
      <c r="I23" s="501">
        <v>2030</v>
      </c>
      <c r="J23" s="487"/>
      <c r="K23" s="488">
        <v>1</v>
      </c>
      <c r="L23" s="489" t="str">
        <f t="shared" si="1"/>
        <v/>
      </c>
      <c r="M23" s="490">
        <f t="shared" ref="M23:M48" si="31">IFERROR(J23*L23,0)</f>
        <v>0</v>
      </c>
      <c r="N23" s="491">
        <v>34000.974264705881</v>
      </c>
      <c r="O23" s="492">
        <f t="shared" ref="O23:O24" si="32">N23*K23</f>
        <v>34000.974264705881</v>
      </c>
      <c r="P23" s="493">
        <v>1</v>
      </c>
      <c r="Q23" s="494">
        <f t="shared" ref="Q23:Q48" si="33">O23*P23</f>
        <v>34000.974264705881</v>
      </c>
      <c r="R23" s="508">
        <v>0.12</v>
      </c>
      <c r="S23" s="490">
        <f t="shared" ref="S23:S48" si="34">Q23*(1+R23)</f>
        <v>38081.091176470589</v>
      </c>
      <c r="T23" s="508">
        <v>0.15</v>
      </c>
      <c r="U23" s="646">
        <v>0.6</v>
      </c>
      <c r="V23" s="498">
        <f t="shared" ref="V23:V48" si="35">(S23*(1+T23)*(1-U23))+M23</f>
        <v>17517.301941176469</v>
      </c>
      <c r="W23" s="499">
        <f t="shared" ref="W23:W48" si="36">((S23*(1+T23)*(1-U23))*((1+WEI_3)^(I23-BASE_YEAR)))+(M23*((1+LEI_3)^(I23-BASE_YEAR)))</f>
        <v>20680.124904595265</v>
      </c>
      <c r="X23" s="494">
        <f t="shared" ref="X23:X48" si="37">W23*((1/(1+WACC_3))^(I23-BASE_YEAR))</f>
        <v>14609.156435724228</v>
      </c>
      <c r="Y23" s="322"/>
      <c r="Z23" s="500"/>
      <c r="AA23" s="501"/>
      <c r="AB23" s="501"/>
      <c r="AC23" s="501"/>
      <c r="AD23" s="501"/>
      <c r="AE23" s="501"/>
      <c r="AF23" s="501"/>
      <c r="AG23" s="502" t="s">
        <v>115</v>
      </c>
      <c r="AH23" s="328"/>
      <c r="AI23" s="503" t="str">
        <f t="shared" si="2"/>
        <v/>
      </c>
      <c r="AJ23" s="504" t="str">
        <f t="shared" si="3"/>
        <v/>
      </c>
      <c r="AK23" s="504" t="str">
        <f t="shared" si="4"/>
        <v/>
      </c>
      <c r="AL23" s="504" t="str">
        <f t="shared" si="5"/>
        <v/>
      </c>
      <c r="AM23" s="504" t="str">
        <f t="shared" si="6"/>
        <v/>
      </c>
      <c r="AN23" s="504" t="str">
        <f t="shared" si="7"/>
        <v/>
      </c>
      <c r="AO23" s="504" t="str">
        <f t="shared" si="8"/>
        <v/>
      </c>
      <c r="AP23" s="505">
        <f t="shared" ca="1" si="9"/>
        <v>89063.231170296756</v>
      </c>
      <c r="AQ23" s="506">
        <f t="shared" ca="1" si="0"/>
        <v>89063.231170296756</v>
      </c>
      <c r="AR23" s="322"/>
      <c r="AS23" s="503" t="str">
        <f t="shared" si="10"/>
        <v/>
      </c>
      <c r="AT23" s="504" t="str">
        <f t="shared" si="11"/>
        <v/>
      </c>
      <c r="AU23" s="504" t="str">
        <f t="shared" si="12"/>
        <v/>
      </c>
      <c r="AV23" s="504" t="str">
        <f t="shared" si="13"/>
        <v/>
      </c>
      <c r="AW23" s="504" t="str">
        <f t="shared" si="14"/>
        <v/>
      </c>
      <c r="AX23" s="504" t="str">
        <f t="shared" si="15"/>
        <v/>
      </c>
      <c r="AY23" s="504" t="str">
        <f t="shared" si="16"/>
        <v/>
      </c>
      <c r="AZ23" s="504">
        <f t="shared" ca="1" si="17"/>
        <v>14609.156435724226</v>
      </c>
      <c r="BA23" s="507">
        <f t="shared" ca="1" si="18"/>
        <v>14609.156435724226</v>
      </c>
    </row>
    <row r="24" spans="1:54" x14ac:dyDescent="0.3">
      <c r="A24" s="290"/>
      <c r="B24" s="484" t="s">
        <v>1666</v>
      </c>
      <c r="C24" s="485" t="s">
        <v>1392</v>
      </c>
      <c r="D24" s="485" t="s">
        <v>1612</v>
      </c>
      <c r="E24" s="485" t="s">
        <v>1209</v>
      </c>
      <c r="F24" s="485"/>
      <c r="G24" s="485"/>
      <c r="H24" s="501" t="s">
        <v>3540</v>
      </c>
      <c r="I24" s="501">
        <v>2027</v>
      </c>
      <c r="J24" s="487"/>
      <c r="K24" s="488">
        <v>1</v>
      </c>
      <c r="L24" s="489" t="str">
        <f t="shared" si="1"/>
        <v/>
      </c>
      <c r="M24" s="490">
        <f t="shared" si="31"/>
        <v>0</v>
      </c>
      <c r="N24" s="491">
        <v>76238.418036332194</v>
      </c>
      <c r="O24" s="492">
        <f t="shared" si="32"/>
        <v>76238.418036332194</v>
      </c>
      <c r="P24" s="493">
        <v>1</v>
      </c>
      <c r="Q24" s="494">
        <f t="shared" si="33"/>
        <v>76238.418036332194</v>
      </c>
      <c r="R24" s="508">
        <v>0.12</v>
      </c>
      <c r="S24" s="490">
        <f t="shared" si="34"/>
        <v>85387.028200692061</v>
      </c>
      <c r="T24" s="508">
        <v>0.15</v>
      </c>
      <c r="U24" s="646"/>
      <c r="V24" s="498">
        <f t="shared" si="35"/>
        <v>98195.082430795868</v>
      </c>
      <c r="W24" s="499">
        <f t="shared" si="36"/>
        <v>106692.20969470133</v>
      </c>
      <c r="X24" s="494">
        <f t="shared" si="37"/>
        <v>89674.445703824356</v>
      </c>
      <c r="Y24" s="322"/>
      <c r="Z24" s="500"/>
      <c r="AA24" s="501"/>
      <c r="AB24" s="501"/>
      <c r="AC24" s="501"/>
      <c r="AD24" s="501"/>
      <c r="AE24" s="501"/>
      <c r="AF24" s="501"/>
      <c r="AG24" s="502" t="s">
        <v>115</v>
      </c>
      <c r="AH24" s="328"/>
      <c r="AI24" s="503" t="str">
        <f t="shared" si="2"/>
        <v/>
      </c>
      <c r="AJ24" s="504" t="str">
        <f t="shared" si="3"/>
        <v/>
      </c>
      <c r="AK24" s="504" t="str">
        <f t="shared" si="4"/>
        <v/>
      </c>
      <c r="AL24" s="504" t="str">
        <f t="shared" si="5"/>
        <v/>
      </c>
      <c r="AM24" s="504" t="str">
        <f t="shared" si="6"/>
        <v/>
      </c>
      <c r="AN24" s="504" t="str">
        <f t="shared" si="7"/>
        <v/>
      </c>
      <c r="AO24" s="504" t="str">
        <f t="shared" si="8"/>
        <v/>
      </c>
      <c r="AP24" s="505">
        <f t="shared" ca="1" si="9"/>
        <v>89063.231170296756</v>
      </c>
      <c r="AQ24" s="506">
        <f t="shared" ca="1" si="0"/>
        <v>89063.231170296756</v>
      </c>
      <c r="AR24" s="322"/>
      <c r="AS24" s="503" t="str">
        <f t="shared" si="10"/>
        <v/>
      </c>
      <c r="AT24" s="504" t="str">
        <f t="shared" si="11"/>
        <v/>
      </c>
      <c r="AU24" s="504" t="str">
        <f t="shared" si="12"/>
        <v/>
      </c>
      <c r="AV24" s="504" t="str">
        <f t="shared" si="13"/>
        <v/>
      </c>
      <c r="AW24" s="504" t="str">
        <f t="shared" si="14"/>
        <v/>
      </c>
      <c r="AX24" s="504" t="str">
        <f t="shared" si="15"/>
        <v/>
      </c>
      <c r="AY24" s="504" t="str">
        <f t="shared" si="16"/>
        <v/>
      </c>
      <c r="AZ24" s="504">
        <f t="shared" ca="1" si="17"/>
        <v>89674.445703824356</v>
      </c>
      <c r="BA24" s="507">
        <f t="shared" ca="1" si="18"/>
        <v>89674.445703824356</v>
      </c>
    </row>
    <row r="25" spans="1:54" s="635" customFormat="1" x14ac:dyDescent="0.3">
      <c r="A25" s="290"/>
      <c r="B25" s="484" t="s">
        <v>3530</v>
      </c>
      <c r="C25" s="485" t="s">
        <v>1392</v>
      </c>
      <c r="D25" s="485" t="s">
        <v>1300</v>
      </c>
      <c r="E25" s="485" t="s">
        <v>1176</v>
      </c>
      <c r="F25" s="485"/>
      <c r="G25" s="485"/>
      <c r="H25" s="501" t="s">
        <v>3540</v>
      </c>
      <c r="I25" s="501">
        <v>2028</v>
      </c>
      <c r="J25" s="487"/>
      <c r="K25" s="488">
        <v>1</v>
      </c>
      <c r="L25" s="489" t="str">
        <f>IFERROR(VLOOKUP(G25,UR_N3,3,FALSE),"")</f>
        <v/>
      </c>
      <c r="M25" s="490">
        <f>IFERROR(J25*L25,0)</f>
        <v>0</v>
      </c>
      <c r="N25" s="491">
        <v>17519590.616045848</v>
      </c>
      <c r="O25" s="492">
        <f>N25*K25</f>
        <v>17519590.616045848</v>
      </c>
      <c r="P25" s="493">
        <v>1</v>
      </c>
      <c r="Q25" s="494">
        <f>O25*P25</f>
        <v>17519590.616045848</v>
      </c>
      <c r="R25" s="508">
        <v>0.12</v>
      </c>
      <c r="S25" s="490">
        <f>Q25*(1+R25)</f>
        <v>19621941.489971351</v>
      </c>
      <c r="T25" s="508">
        <v>0.15</v>
      </c>
      <c r="U25" s="646">
        <v>0.75</v>
      </c>
      <c r="V25" s="498">
        <f>(S25*(1+T25)*(1-U25))+M25</f>
        <v>5641308.1783667626</v>
      </c>
      <c r="W25" s="499">
        <f>((S25*(1+T25)*(1-U25))*((1+WEI_3)^(I25-BASE_YEAR)))+(M25*((1+LEI_3)^(I25-BASE_YEAR)))</f>
        <v>6301401.0331788799</v>
      </c>
      <c r="X25" s="494">
        <f>W25*((1/(1+WACC_3))^(I25-BASE_YEAR))</f>
        <v>4998255.3693073578</v>
      </c>
      <c r="Y25" s="322"/>
      <c r="Z25" s="500"/>
      <c r="AA25" s="501" t="s">
        <v>115</v>
      </c>
      <c r="AB25" s="501"/>
      <c r="AC25" s="501"/>
      <c r="AD25" s="501"/>
      <c r="AE25" s="501"/>
      <c r="AF25" s="501"/>
      <c r="AG25" s="502"/>
      <c r="AH25" s="328"/>
      <c r="AI25" s="503" t="str">
        <f t="shared" ref="AI25:AP25" si="38">IF(Z25="","",AI$8)</f>
        <v/>
      </c>
      <c r="AJ25" s="504">
        <f t="shared" ca="1" si="38"/>
        <v>61712.437986303514</v>
      </c>
      <c r="AK25" s="504" t="str">
        <f t="shared" si="38"/>
        <v/>
      </c>
      <c r="AL25" s="504" t="str">
        <f t="shared" si="38"/>
        <v/>
      </c>
      <c r="AM25" s="504" t="str">
        <f t="shared" si="38"/>
        <v/>
      </c>
      <c r="AN25" s="504" t="str">
        <f t="shared" si="38"/>
        <v/>
      </c>
      <c r="AO25" s="504" t="str">
        <f t="shared" si="38"/>
        <v/>
      </c>
      <c r="AP25" s="505" t="str">
        <f t="shared" si="38"/>
        <v/>
      </c>
      <c r="AQ25" s="506">
        <f ca="1">SUM(AI25:AP25)</f>
        <v>61712.437986303514</v>
      </c>
      <c r="AR25" s="322"/>
      <c r="AS25" s="503" t="str">
        <f t="shared" ref="AS25:AZ25" si="39">IF(Z25="","",IFERROR(Z25*$X25,$X25/$AQ25*AI25))</f>
        <v/>
      </c>
      <c r="AT25" s="504">
        <f t="shared" ca="1" si="39"/>
        <v>4998255.3693073578</v>
      </c>
      <c r="AU25" s="504" t="str">
        <f t="shared" si="39"/>
        <v/>
      </c>
      <c r="AV25" s="504" t="str">
        <f t="shared" si="39"/>
        <v/>
      </c>
      <c r="AW25" s="504" t="str">
        <f t="shared" si="39"/>
        <v/>
      </c>
      <c r="AX25" s="504" t="str">
        <f t="shared" si="39"/>
        <v/>
      </c>
      <c r="AY25" s="504" t="str">
        <f t="shared" si="39"/>
        <v/>
      </c>
      <c r="AZ25" s="504" t="str">
        <f t="shared" si="39"/>
        <v/>
      </c>
      <c r="BA25" s="507">
        <f ca="1">SUM(AS25:AZ25)</f>
        <v>4998255.3693073578</v>
      </c>
      <c r="BB25" s="290"/>
    </row>
    <row r="26" spans="1:54" x14ac:dyDescent="0.3">
      <c r="A26" s="290"/>
      <c r="B26" s="484"/>
      <c r="C26" s="485"/>
      <c r="D26" s="485"/>
      <c r="E26" s="485"/>
      <c r="F26" s="485"/>
      <c r="G26" s="485"/>
      <c r="H26" s="501"/>
      <c r="I26" s="501"/>
      <c r="J26" s="487"/>
      <c r="K26" s="488"/>
      <c r="L26" s="489" t="str">
        <f t="shared" si="1"/>
        <v/>
      </c>
      <c r="M26" s="490"/>
      <c r="N26" s="491" t="str">
        <f t="shared" ref="N26:N53" si="40">IFERROR(VLOOKUP(H26,UR_N3,3,FALSE),"")</f>
        <v/>
      </c>
      <c r="O26" s="492"/>
      <c r="P26" s="493"/>
      <c r="Q26" s="494"/>
      <c r="R26" s="495"/>
      <c r="S26" s="490"/>
      <c r="T26" s="508"/>
      <c r="U26" s="646"/>
      <c r="V26" s="498"/>
      <c r="W26" s="499"/>
      <c r="X26" s="494"/>
      <c r="Y26" s="322"/>
      <c r="Z26" s="500"/>
      <c r="AA26" s="501"/>
      <c r="AB26" s="501"/>
      <c r="AC26" s="501"/>
      <c r="AD26" s="501"/>
      <c r="AE26" s="501"/>
      <c r="AF26" s="501"/>
      <c r="AG26" s="502"/>
      <c r="AH26" s="328"/>
      <c r="AI26" s="503" t="str">
        <f t="shared" si="2"/>
        <v/>
      </c>
      <c r="AJ26" s="504" t="str">
        <f t="shared" si="3"/>
        <v/>
      </c>
      <c r="AK26" s="504" t="str">
        <f t="shared" si="4"/>
        <v/>
      </c>
      <c r="AL26" s="504" t="str">
        <f t="shared" si="5"/>
        <v/>
      </c>
      <c r="AM26" s="504" t="str">
        <f t="shared" si="6"/>
        <v/>
      </c>
      <c r="AN26" s="504" t="str">
        <f t="shared" si="7"/>
        <v/>
      </c>
      <c r="AO26" s="504" t="str">
        <f t="shared" si="8"/>
        <v/>
      </c>
      <c r="AP26" s="505" t="str">
        <f t="shared" si="9"/>
        <v/>
      </c>
      <c r="AQ26" s="506">
        <f t="shared" si="0"/>
        <v>0</v>
      </c>
      <c r="AR26" s="322"/>
      <c r="AS26" s="503" t="str">
        <f t="shared" si="10"/>
        <v/>
      </c>
      <c r="AT26" s="504" t="str">
        <f t="shared" si="11"/>
        <v/>
      </c>
      <c r="AU26" s="504" t="str">
        <f t="shared" si="12"/>
        <v/>
      </c>
      <c r="AV26" s="504" t="str">
        <f t="shared" si="13"/>
        <v/>
      </c>
      <c r="AW26" s="504" t="str">
        <f t="shared" si="14"/>
        <v/>
      </c>
      <c r="AX26" s="504" t="str">
        <f t="shared" si="15"/>
        <v/>
      </c>
      <c r="AY26" s="504" t="str">
        <f t="shared" si="16"/>
        <v/>
      </c>
      <c r="AZ26" s="504" t="str">
        <f t="shared" si="17"/>
        <v/>
      </c>
      <c r="BA26" s="507">
        <f t="shared" si="18"/>
        <v>0</v>
      </c>
    </row>
    <row r="27" spans="1:54" x14ac:dyDescent="0.3">
      <c r="A27" s="290"/>
      <c r="B27" s="647" t="s">
        <v>1154</v>
      </c>
      <c r="C27" s="485"/>
      <c r="D27" s="485"/>
      <c r="E27" s="485"/>
      <c r="F27" s="485"/>
      <c r="G27" s="485"/>
      <c r="H27" s="501"/>
      <c r="I27" s="501"/>
      <c r="J27" s="487"/>
      <c r="K27" s="488"/>
      <c r="L27" s="489" t="str">
        <f t="shared" si="1"/>
        <v/>
      </c>
      <c r="M27" s="490"/>
      <c r="N27" s="491" t="str">
        <f t="shared" si="40"/>
        <v/>
      </c>
      <c r="O27" s="492"/>
      <c r="P27" s="493"/>
      <c r="Q27" s="494"/>
      <c r="R27" s="495"/>
      <c r="S27" s="490"/>
      <c r="T27" s="508"/>
      <c r="U27" s="646"/>
      <c r="V27" s="498"/>
      <c r="W27" s="499"/>
      <c r="X27" s="494"/>
      <c r="Y27" s="322"/>
      <c r="Z27" s="500"/>
      <c r="AA27" s="501"/>
      <c r="AB27" s="501"/>
      <c r="AC27" s="501"/>
      <c r="AD27" s="501"/>
      <c r="AE27" s="501"/>
      <c r="AF27" s="501"/>
      <c r="AG27" s="502"/>
      <c r="AH27" s="328"/>
      <c r="AI27" s="503" t="str">
        <f t="shared" si="2"/>
        <v/>
      </c>
      <c r="AJ27" s="504" t="str">
        <f t="shared" si="3"/>
        <v/>
      </c>
      <c r="AK27" s="504" t="str">
        <f t="shared" si="4"/>
        <v/>
      </c>
      <c r="AL27" s="504" t="str">
        <f t="shared" si="5"/>
        <v/>
      </c>
      <c r="AM27" s="504" t="str">
        <f t="shared" si="6"/>
        <v/>
      </c>
      <c r="AN27" s="504" t="str">
        <f t="shared" si="7"/>
        <v/>
      </c>
      <c r="AO27" s="504" t="str">
        <f t="shared" si="8"/>
        <v/>
      </c>
      <c r="AP27" s="505" t="str">
        <f t="shared" si="9"/>
        <v/>
      </c>
      <c r="AQ27" s="506">
        <f t="shared" si="0"/>
        <v>0</v>
      </c>
      <c r="AR27" s="322"/>
      <c r="AS27" s="503" t="str">
        <f t="shared" si="10"/>
        <v/>
      </c>
      <c r="AT27" s="504" t="str">
        <f t="shared" si="11"/>
        <v/>
      </c>
      <c r="AU27" s="504" t="str">
        <f t="shared" si="12"/>
        <v/>
      </c>
      <c r="AV27" s="504" t="str">
        <f t="shared" si="13"/>
        <v/>
      </c>
      <c r="AW27" s="504" t="str">
        <f t="shared" si="14"/>
        <v/>
      </c>
      <c r="AX27" s="504" t="str">
        <f t="shared" si="15"/>
        <v/>
      </c>
      <c r="AY27" s="504" t="str">
        <f t="shared" si="16"/>
        <v/>
      </c>
      <c r="AZ27" s="504" t="str">
        <f t="shared" si="17"/>
        <v/>
      </c>
      <c r="BA27" s="507">
        <f t="shared" si="18"/>
        <v>0</v>
      </c>
    </row>
    <row r="28" spans="1:54" s="635" customFormat="1" x14ac:dyDescent="0.3">
      <c r="A28" s="483"/>
      <c r="B28" s="484" t="s">
        <v>3483</v>
      </c>
      <c r="C28" s="485" t="s">
        <v>1157</v>
      </c>
      <c r="D28" s="485" t="s">
        <v>1300</v>
      </c>
      <c r="E28" s="485" t="s">
        <v>1176</v>
      </c>
      <c r="F28" s="485" t="s">
        <v>2490</v>
      </c>
      <c r="G28" s="485"/>
      <c r="H28" s="501" t="s">
        <v>3540</v>
      </c>
      <c r="I28" s="501">
        <v>2029</v>
      </c>
      <c r="J28" s="487"/>
      <c r="K28" s="648">
        <v>800</v>
      </c>
      <c r="L28" s="489" t="str">
        <f t="shared" si="1"/>
        <v/>
      </c>
      <c r="M28" s="490">
        <f t="shared" ref="M28:M34" si="41">IFERROR(J29*L28,0)</f>
        <v>0</v>
      </c>
      <c r="N28" s="491">
        <f>O28/K28</f>
        <v>1250</v>
      </c>
      <c r="O28" s="492">
        <v>1000000</v>
      </c>
      <c r="P28" s="493">
        <v>1</v>
      </c>
      <c r="Q28" s="494">
        <f>O28*P28</f>
        <v>1000000</v>
      </c>
      <c r="R28" s="508">
        <v>0.15</v>
      </c>
      <c r="S28" s="490">
        <f t="shared" si="34"/>
        <v>1150000</v>
      </c>
      <c r="T28" s="508">
        <v>0.11</v>
      </c>
      <c r="U28" s="646">
        <v>0.5</v>
      </c>
      <c r="V28" s="498">
        <f t="shared" si="35"/>
        <v>638250</v>
      </c>
      <c r="W28" s="499">
        <f t="shared" si="36"/>
        <v>732929.90394748363</v>
      </c>
      <c r="X28" s="494">
        <f t="shared" si="37"/>
        <v>548642.05342538457</v>
      </c>
      <c r="Y28" s="322"/>
      <c r="Z28" s="500"/>
      <c r="AA28" s="501" t="s">
        <v>115</v>
      </c>
      <c r="AB28" s="501"/>
      <c r="AC28" s="501"/>
      <c r="AD28" s="501"/>
      <c r="AE28" s="501"/>
      <c r="AF28" s="501"/>
      <c r="AG28" s="502"/>
      <c r="AH28" s="328"/>
      <c r="AI28" s="503" t="str">
        <f t="shared" si="2"/>
        <v/>
      </c>
      <c r="AJ28" s="504">
        <f t="shared" ca="1" si="3"/>
        <v>61712.437986303514</v>
      </c>
      <c r="AK28" s="504" t="str">
        <f t="shared" si="4"/>
        <v/>
      </c>
      <c r="AL28" s="504" t="str">
        <f t="shared" si="5"/>
        <v/>
      </c>
      <c r="AM28" s="504" t="str">
        <f t="shared" si="6"/>
        <v/>
      </c>
      <c r="AN28" s="504" t="str">
        <f t="shared" si="7"/>
        <v/>
      </c>
      <c r="AO28" s="504" t="str">
        <f t="shared" si="8"/>
        <v/>
      </c>
      <c r="AP28" s="505" t="str">
        <f t="shared" si="9"/>
        <v/>
      </c>
      <c r="AQ28" s="506">
        <f t="shared" ca="1" si="0"/>
        <v>61712.437986303514</v>
      </c>
      <c r="AR28" s="322"/>
      <c r="AS28" s="503" t="str">
        <f t="shared" si="10"/>
        <v/>
      </c>
      <c r="AT28" s="504">
        <f t="shared" ca="1" si="11"/>
        <v>548642.05342538457</v>
      </c>
      <c r="AU28" s="504" t="str">
        <f t="shared" si="12"/>
        <v/>
      </c>
      <c r="AV28" s="504" t="str">
        <f t="shared" si="13"/>
        <v/>
      </c>
      <c r="AW28" s="504" t="str">
        <f t="shared" si="14"/>
        <v/>
      </c>
      <c r="AX28" s="504" t="str">
        <f t="shared" si="15"/>
        <v/>
      </c>
      <c r="AY28" s="504" t="str">
        <f t="shared" si="16"/>
        <v/>
      </c>
      <c r="AZ28" s="504" t="str">
        <f t="shared" si="17"/>
        <v/>
      </c>
      <c r="BA28" s="507">
        <f t="shared" ca="1" si="18"/>
        <v>548642.05342538457</v>
      </c>
      <c r="BB28" s="290"/>
    </row>
    <row r="29" spans="1:54" x14ac:dyDescent="0.3">
      <c r="A29" s="290"/>
      <c r="B29" s="484" t="s">
        <v>3484</v>
      </c>
      <c r="C29" s="485" t="s">
        <v>1157</v>
      </c>
      <c r="D29" s="485" t="s">
        <v>1208</v>
      </c>
      <c r="E29" s="485" t="s">
        <v>1176</v>
      </c>
      <c r="F29" s="485" t="s">
        <v>2490</v>
      </c>
      <c r="G29" s="485"/>
      <c r="H29" s="501" t="s">
        <v>1395</v>
      </c>
      <c r="I29" s="501">
        <v>2031</v>
      </c>
      <c r="J29" s="487"/>
      <c r="K29" s="648">
        <v>1061.27</v>
      </c>
      <c r="L29" s="489" t="str">
        <f t="shared" si="1"/>
        <v/>
      </c>
      <c r="M29" s="490">
        <f t="shared" si="41"/>
        <v>0</v>
      </c>
      <c r="N29" s="491">
        <f t="shared" si="40"/>
        <v>5180.404966525155</v>
      </c>
      <c r="O29" s="492">
        <f t="shared" ref="O29:O34" si="42">N29*K29</f>
        <v>5497808.3788241511</v>
      </c>
      <c r="P29" s="493">
        <v>1</v>
      </c>
      <c r="Q29" s="494">
        <f t="shared" si="33"/>
        <v>5497808.3788241511</v>
      </c>
      <c r="R29" s="508">
        <v>0.15</v>
      </c>
      <c r="S29" s="490">
        <f t="shared" si="34"/>
        <v>6322479.6356477737</v>
      </c>
      <c r="T29" s="508">
        <v>0.11</v>
      </c>
      <c r="U29" s="646"/>
      <c r="V29" s="498">
        <f t="shared" si="35"/>
        <v>7017952.3955690293</v>
      </c>
      <c r="W29" s="499">
        <f t="shared" si="36"/>
        <v>8517471.3852711432</v>
      </c>
      <c r="X29" s="494">
        <f t="shared" si="37"/>
        <v>5678426.3280509477</v>
      </c>
      <c r="Y29" s="322"/>
      <c r="Z29" s="500"/>
      <c r="AA29" s="501" t="s">
        <v>115</v>
      </c>
      <c r="AB29" s="501"/>
      <c r="AC29" s="501"/>
      <c r="AD29" s="501"/>
      <c r="AE29" s="501"/>
      <c r="AF29" s="501"/>
      <c r="AG29" s="502"/>
      <c r="AH29" s="328"/>
      <c r="AI29" s="503" t="str">
        <f t="shared" si="2"/>
        <v/>
      </c>
      <c r="AJ29" s="504">
        <f t="shared" ca="1" si="3"/>
        <v>61712.437986303514</v>
      </c>
      <c r="AK29" s="504" t="str">
        <f t="shared" si="4"/>
        <v/>
      </c>
      <c r="AL29" s="504" t="str">
        <f t="shared" si="5"/>
        <v/>
      </c>
      <c r="AM29" s="504" t="str">
        <f t="shared" si="6"/>
        <v/>
      </c>
      <c r="AN29" s="504" t="str">
        <f t="shared" si="7"/>
        <v/>
      </c>
      <c r="AO29" s="504" t="str">
        <f t="shared" si="8"/>
        <v/>
      </c>
      <c r="AP29" s="505" t="str">
        <f t="shared" si="9"/>
        <v/>
      </c>
      <c r="AQ29" s="506">
        <f t="shared" ca="1" si="0"/>
        <v>61712.437986303514</v>
      </c>
      <c r="AR29" s="322"/>
      <c r="AS29" s="503" t="str">
        <f t="shared" si="10"/>
        <v/>
      </c>
      <c r="AT29" s="504">
        <f t="shared" ca="1" si="11"/>
        <v>5678426.3280509477</v>
      </c>
      <c r="AU29" s="504" t="str">
        <f t="shared" si="12"/>
        <v/>
      </c>
      <c r="AV29" s="504" t="str">
        <f t="shared" si="13"/>
        <v/>
      </c>
      <c r="AW29" s="504" t="str">
        <f t="shared" si="14"/>
        <v/>
      </c>
      <c r="AX29" s="504" t="str">
        <f t="shared" si="15"/>
        <v/>
      </c>
      <c r="AY29" s="504" t="str">
        <f t="shared" si="16"/>
        <v/>
      </c>
      <c r="AZ29" s="504" t="str">
        <f t="shared" si="17"/>
        <v/>
      </c>
      <c r="BA29" s="507">
        <f t="shared" ca="1" si="18"/>
        <v>5678426.3280509477</v>
      </c>
    </row>
    <row r="30" spans="1:54" x14ac:dyDescent="0.3">
      <c r="A30" s="290"/>
      <c r="B30" s="484" t="s">
        <v>1423</v>
      </c>
      <c r="C30" s="485" t="s">
        <v>1157</v>
      </c>
      <c r="D30" s="485" t="s">
        <v>1426</v>
      </c>
      <c r="E30" s="485" t="s">
        <v>1159</v>
      </c>
      <c r="F30" s="485" t="s">
        <v>2489</v>
      </c>
      <c r="G30" s="485"/>
      <c r="H30" s="501" t="s">
        <v>1396</v>
      </c>
      <c r="I30" s="501">
        <v>2031</v>
      </c>
      <c r="J30" s="487"/>
      <c r="K30" s="648">
        <v>1322.21</v>
      </c>
      <c r="L30" s="489" t="str">
        <f t="shared" si="1"/>
        <v/>
      </c>
      <c r="M30" s="490">
        <f t="shared" si="41"/>
        <v>0</v>
      </c>
      <c r="N30" s="491">
        <f t="shared" si="40"/>
        <v>4036.2416428277329</v>
      </c>
      <c r="O30" s="492">
        <f t="shared" si="42"/>
        <v>5336759.0625632573</v>
      </c>
      <c r="P30" s="493">
        <v>1</v>
      </c>
      <c r="Q30" s="494">
        <f t="shared" si="33"/>
        <v>5336759.0625632573</v>
      </c>
      <c r="R30" s="508">
        <v>0.15</v>
      </c>
      <c r="S30" s="490">
        <f t="shared" si="34"/>
        <v>6137272.9219477456</v>
      </c>
      <c r="T30" s="508">
        <v>0.11</v>
      </c>
      <c r="U30" s="646"/>
      <c r="V30" s="498">
        <f t="shared" si="35"/>
        <v>6812372.9433619985</v>
      </c>
      <c r="W30" s="499">
        <f t="shared" si="36"/>
        <v>8267965.9735959861</v>
      </c>
      <c r="X30" s="494">
        <f t="shared" si="37"/>
        <v>5512086.1039913278</v>
      </c>
      <c r="Y30" s="322"/>
      <c r="Z30" s="500" t="s">
        <v>115</v>
      </c>
      <c r="AA30" s="501"/>
      <c r="AB30" s="501"/>
      <c r="AC30" s="501"/>
      <c r="AD30" s="501"/>
      <c r="AE30" s="501"/>
      <c r="AF30" s="501"/>
      <c r="AG30" s="502"/>
      <c r="AH30" s="328"/>
      <c r="AI30" s="503">
        <f t="shared" ca="1" si="2"/>
        <v>17109.49153264302</v>
      </c>
      <c r="AJ30" s="504" t="str">
        <f t="shared" si="3"/>
        <v/>
      </c>
      <c r="AK30" s="504" t="str">
        <f t="shared" si="4"/>
        <v/>
      </c>
      <c r="AL30" s="504" t="str">
        <f t="shared" si="5"/>
        <v/>
      </c>
      <c r="AM30" s="504" t="str">
        <f t="shared" si="6"/>
        <v/>
      </c>
      <c r="AN30" s="504" t="str">
        <f t="shared" si="7"/>
        <v/>
      </c>
      <c r="AO30" s="504" t="str">
        <f t="shared" si="8"/>
        <v/>
      </c>
      <c r="AP30" s="505" t="str">
        <f t="shared" si="9"/>
        <v/>
      </c>
      <c r="AQ30" s="506">
        <f t="shared" ca="1" si="0"/>
        <v>17109.49153264302</v>
      </c>
      <c r="AR30" s="322"/>
      <c r="AS30" s="503">
        <f t="shared" ca="1" si="10"/>
        <v>5512086.1039913278</v>
      </c>
      <c r="AT30" s="504" t="str">
        <f t="shared" si="11"/>
        <v/>
      </c>
      <c r="AU30" s="504" t="str">
        <f t="shared" si="12"/>
        <v/>
      </c>
      <c r="AV30" s="504" t="str">
        <f t="shared" si="13"/>
        <v/>
      </c>
      <c r="AW30" s="504" t="str">
        <f t="shared" si="14"/>
        <v/>
      </c>
      <c r="AX30" s="504" t="str">
        <f t="shared" si="15"/>
        <v/>
      </c>
      <c r="AY30" s="504" t="str">
        <f t="shared" si="16"/>
        <v/>
      </c>
      <c r="AZ30" s="504" t="str">
        <f t="shared" si="17"/>
        <v/>
      </c>
      <c r="BA30" s="507">
        <f t="shared" ca="1" si="18"/>
        <v>5512086.1039913278</v>
      </c>
    </row>
    <row r="31" spans="1:54" x14ac:dyDescent="0.3">
      <c r="A31" s="290"/>
      <c r="B31" s="484" t="s">
        <v>1424</v>
      </c>
      <c r="C31" s="485" t="s">
        <v>1157</v>
      </c>
      <c r="D31" s="485" t="s">
        <v>1373</v>
      </c>
      <c r="E31" s="485" t="s">
        <v>1159</v>
      </c>
      <c r="F31" s="485" t="s">
        <v>2489</v>
      </c>
      <c r="G31" s="485"/>
      <c r="H31" s="501" t="s">
        <v>1396</v>
      </c>
      <c r="I31" s="501">
        <v>2021</v>
      </c>
      <c r="J31" s="487"/>
      <c r="K31" s="648">
        <v>124.738</v>
      </c>
      <c r="L31" s="489" t="str">
        <f t="shared" si="1"/>
        <v/>
      </c>
      <c r="M31" s="490">
        <f t="shared" si="41"/>
        <v>0</v>
      </c>
      <c r="N31" s="491">
        <f t="shared" si="40"/>
        <v>4036.2416428277329</v>
      </c>
      <c r="O31" s="492">
        <f t="shared" si="42"/>
        <v>503472.71004304575</v>
      </c>
      <c r="P31" s="493">
        <v>1</v>
      </c>
      <c r="Q31" s="494">
        <f t="shared" si="33"/>
        <v>503472.71004304575</v>
      </c>
      <c r="R31" s="508">
        <v>0.15</v>
      </c>
      <c r="S31" s="490">
        <f t="shared" si="34"/>
        <v>578993.61654950259</v>
      </c>
      <c r="T31" s="508">
        <v>0.11</v>
      </c>
      <c r="U31" s="646"/>
      <c r="V31" s="498">
        <f t="shared" si="35"/>
        <v>642682.91436994798</v>
      </c>
      <c r="W31" s="499">
        <f t="shared" si="36"/>
        <v>591498.68518052937</v>
      </c>
      <c r="X31" s="494">
        <f t="shared" si="37"/>
        <v>703749.00294175767</v>
      </c>
      <c r="Y31" s="322"/>
      <c r="Z31" s="500"/>
      <c r="AA31" s="501"/>
      <c r="AB31" s="501"/>
      <c r="AC31" s="501"/>
      <c r="AD31" s="501"/>
      <c r="AE31" s="501" t="s">
        <v>115</v>
      </c>
      <c r="AF31" s="501"/>
      <c r="AG31" s="502"/>
      <c r="AH31" s="328"/>
      <c r="AI31" s="503" t="str">
        <f t="shared" si="2"/>
        <v/>
      </c>
      <c r="AJ31" s="504" t="str">
        <f t="shared" si="3"/>
        <v/>
      </c>
      <c r="AK31" s="504" t="str">
        <f t="shared" si="4"/>
        <v/>
      </c>
      <c r="AL31" s="504" t="str">
        <f t="shared" si="5"/>
        <v/>
      </c>
      <c r="AM31" s="504" t="str">
        <f t="shared" si="6"/>
        <v/>
      </c>
      <c r="AN31" s="504">
        <f t="shared" ca="1" si="7"/>
        <v>5186.1460448160851</v>
      </c>
      <c r="AO31" s="504" t="str">
        <f t="shared" si="8"/>
        <v/>
      </c>
      <c r="AP31" s="505" t="str">
        <f t="shared" si="9"/>
        <v/>
      </c>
      <c r="AQ31" s="506">
        <f t="shared" ca="1" si="0"/>
        <v>5186.1460448160851</v>
      </c>
      <c r="AR31" s="322"/>
      <c r="AS31" s="503" t="str">
        <f t="shared" si="10"/>
        <v/>
      </c>
      <c r="AT31" s="504" t="str">
        <f t="shared" si="11"/>
        <v/>
      </c>
      <c r="AU31" s="504" t="str">
        <f t="shared" si="12"/>
        <v/>
      </c>
      <c r="AV31" s="504" t="str">
        <f t="shared" si="13"/>
        <v/>
      </c>
      <c r="AW31" s="504" t="str">
        <f t="shared" si="14"/>
        <v/>
      </c>
      <c r="AX31" s="504">
        <f t="shared" ca="1" si="15"/>
        <v>703749.00294175767</v>
      </c>
      <c r="AY31" s="504" t="str">
        <f t="shared" si="16"/>
        <v/>
      </c>
      <c r="AZ31" s="504" t="str">
        <f t="shared" si="17"/>
        <v/>
      </c>
      <c r="BA31" s="507">
        <f t="shared" ca="1" si="18"/>
        <v>703749.00294175767</v>
      </c>
    </row>
    <row r="32" spans="1:54" x14ac:dyDescent="0.3">
      <c r="A32" s="290"/>
      <c r="B32" s="484" t="s">
        <v>1425</v>
      </c>
      <c r="C32" s="485" t="s">
        <v>1157</v>
      </c>
      <c r="D32" s="485" t="s">
        <v>1427</v>
      </c>
      <c r="E32" s="485" t="s">
        <v>1159</v>
      </c>
      <c r="F32" s="485" t="s">
        <v>2489</v>
      </c>
      <c r="G32" s="485"/>
      <c r="H32" s="501" t="s">
        <v>1396</v>
      </c>
      <c r="I32" s="501">
        <v>2031</v>
      </c>
      <c r="J32" s="487"/>
      <c r="K32" s="648">
        <v>945.15800000000002</v>
      </c>
      <c r="L32" s="489" t="str">
        <f t="shared" si="1"/>
        <v/>
      </c>
      <c r="M32" s="490">
        <f t="shared" si="41"/>
        <v>0</v>
      </c>
      <c r="N32" s="491">
        <f t="shared" si="40"/>
        <v>4036.2416428277329</v>
      </c>
      <c r="O32" s="492">
        <f t="shared" si="42"/>
        <v>3814886.0786517742</v>
      </c>
      <c r="P32" s="493">
        <v>1</v>
      </c>
      <c r="Q32" s="494">
        <f t="shared" si="33"/>
        <v>3814886.0786517742</v>
      </c>
      <c r="R32" s="508">
        <v>0.15</v>
      </c>
      <c r="S32" s="490">
        <f t="shared" si="34"/>
        <v>4387118.9904495403</v>
      </c>
      <c r="T32" s="508">
        <v>0.11</v>
      </c>
      <c r="U32" s="646"/>
      <c r="V32" s="498">
        <f t="shared" si="35"/>
        <v>4869702.0793989906</v>
      </c>
      <c r="W32" s="499">
        <f t="shared" si="36"/>
        <v>5910206.53577876</v>
      </c>
      <c r="X32" s="494">
        <f t="shared" si="37"/>
        <v>3940215.4558475846</v>
      </c>
      <c r="Y32" s="322"/>
      <c r="Z32" s="500" t="s">
        <v>115</v>
      </c>
      <c r="AA32" s="501"/>
      <c r="AB32" s="501"/>
      <c r="AC32" s="501"/>
      <c r="AD32" s="501"/>
      <c r="AE32" s="501"/>
      <c r="AF32" s="501"/>
      <c r="AG32" s="502"/>
      <c r="AH32" s="328"/>
      <c r="AI32" s="503">
        <f t="shared" ca="1" si="2"/>
        <v>17109.49153264302</v>
      </c>
      <c r="AJ32" s="504" t="str">
        <f t="shared" si="3"/>
        <v/>
      </c>
      <c r="AK32" s="504" t="str">
        <f t="shared" si="4"/>
        <v/>
      </c>
      <c r="AL32" s="504" t="str">
        <f t="shared" si="5"/>
        <v/>
      </c>
      <c r="AM32" s="504" t="str">
        <f t="shared" si="6"/>
        <v/>
      </c>
      <c r="AN32" s="504" t="str">
        <f t="shared" si="7"/>
        <v/>
      </c>
      <c r="AO32" s="504" t="str">
        <f t="shared" si="8"/>
        <v/>
      </c>
      <c r="AP32" s="505" t="str">
        <f t="shared" si="9"/>
        <v/>
      </c>
      <c r="AQ32" s="506">
        <f t="shared" ca="1" si="0"/>
        <v>17109.49153264302</v>
      </c>
      <c r="AR32" s="322"/>
      <c r="AS32" s="503">
        <f t="shared" ca="1" si="10"/>
        <v>3940215.4558475846</v>
      </c>
      <c r="AT32" s="504" t="str">
        <f t="shared" si="11"/>
        <v/>
      </c>
      <c r="AU32" s="504" t="str">
        <f t="shared" si="12"/>
        <v/>
      </c>
      <c r="AV32" s="504" t="str">
        <f t="shared" si="13"/>
        <v/>
      </c>
      <c r="AW32" s="504" t="str">
        <f t="shared" si="14"/>
        <v/>
      </c>
      <c r="AX32" s="504" t="str">
        <f t="shared" si="15"/>
        <v/>
      </c>
      <c r="AY32" s="504" t="str">
        <f t="shared" si="16"/>
        <v/>
      </c>
      <c r="AZ32" s="504" t="str">
        <f t="shared" si="17"/>
        <v/>
      </c>
      <c r="BA32" s="507">
        <f t="shared" ca="1" si="18"/>
        <v>3940215.4558475846</v>
      </c>
    </row>
    <row r="33" spans="1:53" x14ac:dyDescent="0.3">
      <c r="A33" s="290"/>
      <c r="B33" s="484" t="s">
        <v>1684</v>
      </c>
      <c r="C33" s="485" t="s">
        <v>1157</v>
      </c>
      <c r="D33" s="485" t="s">
        <v>1290</v>
      </c>
      <c r="E33" s="485" t="s">
        <v>1216</v>
      </c>
      <c r="F33" s="485" t="s">
        <v>2492</v>
      </c>
      <c r="G33" s="485"/>
      <c r="H33" s="501" t="s">
        <v>1399</v>
      </c>
      <c r="I33" s="501">
        <v>2021</v>
      </c>
      <c r="J33" s="487"/>
      <c r="K33" s="648">
        <v>6038.86</v>
      </c>
      <c r="L33" s="489"/>
      <c r="M33" s="490">
        <f t="shared" si="41"/>
        <v>0</v>
      </c>
      <c r="N33" s="491">
        <f t="shared" si="40"/>
        <v>846.33046802071101</v>
      </c>
      <c r="O33" s="492">
        <f t="shared" si="42"/>
        <v>5110871.210111551</v>
      </c>
      <c r="P33" s="493">
        <v>1</v>
      </c>
      <c r="Q33" s="494">
        <f t="shared" si="33"/>
        <v>5110871.210111551</v>
      </c>
      <c r="R33" s="508">
        <v>0.15</v>
      </c>
      <c r="S33" s="490">
        <f t="shared" si="34"/>
        <v>5877501.8916282831</v>
      </c>
      <c r="T33" s="508">
        <v>0.11</v>
      </c>
      <c r="U33" s="646">
        <v>0.5</v>
      </c>
      <c r="V33" s="498">
        <f t="shared" si="35"/>
        <v>3262013.5498536974</v>
      </c>
      <c r="W33" s="499">
        <f t="shared" si="36"/>
        <v>3002221.9085613769</v>
      </c>
      <c r="X33" s="494">
        <f t="shared" si="37"/>
        <v>3571961.7434400986</v>
      </c>
      <c r="Y33" s="322"/>
      <c r="Z33" s="500"/>
      <c r="AA33" s="501"/>
      <c r="AB33" s="501"/>
      <c r="AC33" s="501"/>
      <c r="AD33" s="501"/>
      <c r="AE33" s="501"/>
      <c r="AF33" s="501"/>
      <c r="AG33" s="502" t="s">
        <v>115</v>
      </c>
      <c r="AH33" s="328"/>
      <c r="AI33" s="503" t="str">
        <f t="shared" si="2"/>
        <v/>
      </c>
      <c r="AJ33" s="504" t="str">
        <f t="shared" si="3"/>
        <v/>
      </c>
      <c r="AK33" s="504" t="str">
        <f t="shared" si="4"/>
        <v/>
      </c>
      <c r="AL33" s="504" t="str">
        <f t="shared" si="5"/>
        <v/>
      </c>
      <c r="AM33" s="504" t="str">
        <f t="shared" si="6"/>
        <v/>
      </c>
      <c r="AN33" s="504" t="str">
        <f t="shared" si="7"/>
        <v/>
      </c>
      <c r="AO33" s="504" t="str">
        <f t="shared" si="8"/>
        <v/>
      </c>
      <c r="AP33" s="505">
        <f t="shared" ca="1" si="9"/>
        <v>89063.231170296756</v>
      </c>
      <c r="AQ33" s="506">
        <f t="shared" ca="1" si="0"/>
        <v>89063.231170296756</v>
      </c>
      <c r="AR33" s="322"/>
      <c r="AS33" s="503" t="str">
        <f t="shared" si="10"/>
        <v/>
      </c>
      <c r="AT33" s="504" t="str">
        <f t="shared" si="11"/>
        <v/>
      </c>
      <c r="AU33" s="504" t="str">
        <f t="shared" si="12"/>
        <v/>
      </c>
      <c r="AV33" s="504" t="str">
        <f t="shared" si="13"/>
        <v/>
      </c>
      <c r="AW33" s="504" t="str">
        <f t="shared" si="14"/>
        <v/>
      </c>
      <c r="AX33" s="504" t="str">
        <f t="shared" si="15"/>
        <v/>
      </c>
      <c r="AY33" s="504" t="str">
        <f t="shared" si="16"/>
        <v/>
      </c>
      <c r="AZ33" s="504">
        <f t="shared" ca="1" si="17"/>
        <v>3571961.7434400986</v>
      </c>
      <c r="BA33" s="507">
        <f t="shared" ca="1" si="18"/>
        <v>3571961.7434400986</v>
      </c>
    </row>
    <row r="34" spans="1:53" x14ac:dyDescent="0.3">
      <c r="A34" s="290"/>
      <c r="B34" s="484" t="s">
        <v>2294</v>
      </c>
      <c r="C34" s="485" t="s">
        <v>1157</v>
      </c>
      <c r="D34" s="485" t="s">
        <v>1186</v>
      </c>
      <c r="E34" s="485" t="s">
        <v>1159</v>
      </c>
      <c r="F34" s="485" t="s">
        <v>2489</v>
      </c>
      <c r="G34" s="485"/>
      <c r="H34" s="501" t="s">
        <v>1396</v>
      </c>
      <c r="I34" s="501">
        <v>2021</v>
      </c>
      <c r="J34" s="487"/>
      <c r="K34" s="648">
        <v>20.072099999999999</v>
      </c>
      <c r="L34" s="489"/>
      <c r="M34" s="490">
        <f t="shared" si="41"/>
        <v>0</v>
      </c>
      <c r="N34" s="491">
        <f t="shared" si="40"/>
        <v>4036.2416428277329</v>
      </c>
      <c r="O34" s="492">
        <f t="shared" si="42"/>
        <v>81015.845879002532</v>
      </c>
      <c r="P34" s="493">
        <v>1</v>
      </c>
      <c r="Q34" s="494">
        <f t="shared" si="33"/>
        <v>81015.845879002532</v>
      </c>
      <c r="R34" s="508">
        <v>0.15</v>
      </c>
      <c r="S34" s="490">
        <f t="shared" si="34"/>
        <v>93168.222760852907</v>
      </c>
      <c r="T34" s="508">
        <v>0.11</v>
      </c>
      <c r="U34" s="646"/>
      <c r="V34" s="498">
        <f t="shared" si="35"/>
        <v>103416.72726454673</v>
      </c>
      <c r="W34" s="499">
        <f t="shared" si="36"/>
        <v>95180.464323719323</v>
      </c>
      <c r="X34" s="494">
        <f t="shared" si="37"/>
        <v>113243.12047609591</v>
      </c>
      <c r="Y34" s="322"/>
      <c r="Z34" s="500"/>
      <c r="AA34" s="501" t="s">
        <v>115</v>
      </c>
      <c r="AB34" s="501"/>
      <c r="AC34" s="501"/>
      <c r="AD34" s="501"/>
      <c r="AE34" s="501"/>
      <c r="AF34" s="501"/>
      <c r="AG34" s="502"/>
      <c r="AH34" s="328"/>
      <c r="AI34" s="503" t="str">
        <f t="shared" si="2"/>
        <v/>
      </c>
      <c r="AJ34" s="504">
        <f t="shared" ca="1" si="3"/>
        <v>61712.437986303514</v>
      </c>
      <c r="AK34" s="504" t="str">
        <f t="shared" si="4"/>
        <v/>
      </c>
      <c r="AL34" s="504" t="str">
        <f t="shared" si="5"/>
        <v/>
      </c>
      <c r="AM34" s="504" t="str">
        <f t="shared" si="6"/>
        <v/>
      </c>
      <c r="AN34" s="504" t="str">
        <f t="shared" si="7"/>
        <v/>
      </c>
      <c r="AO34" s="504" t="str">
        <f t="shared" si="8"/>
        <v/>
      </c>
      <c r="AP34" s="505" t="str">
        <f t="shared" si="9"/>
        <v/>
      </c>
      <c r="AQ34" s="506">
        <f t="shared" ca="1" si="0"/>
        <v>61712.437986303514</v>
      </c>
      <c r="AR34" s="322"/>
      <c r="AS34" s="503" t="str">
        <f t="shared" si="10"/>
        <v/>
      </c>
      <c r="AT34" s="504">
        <f t="shared" ca="1" si="11"/>
        <v>113243.12047609591</v>
      </c>
      <c r="AU34" s="504" t="str">
        <f t="shared" si="12"/>
        <v/>
      </c>
      <c r="AV34" s="504" t="str">
        <f t="shared" si="13"/>
        <v/>
      </c>
      <c r="AW34" s="504" t="str">
        <f t="shared" si="14"/>
        <v/>
      </c>
      <c r="AX34" s="504" t="str">
        <f t="shared" si="15"/>
        <v/>
      </c>
      <c r="AY34" s="504" t="str">
        <f t="shared" si="16"/>
        <v/>
      </c>
      <c r="AZ34" s="504" t="str">
        <f t="shared" si="17"/>
        <v/>
      </c>
      <c r="BA34" s="507">
        <f t="shared" ca="1" si="18"/>
        <v>113243.12047609591</v>
      </c>
    </row>
    <row r="35" spans="1:53" x14ac:dyDescent="0.3">
      <c r="A35" s="290"/>
      <c r="B35" s="484" t="s">
        <v>3485</v>
      </c>
      <c r="C35" s="485" t="s">
        <v>1157</v>
      </c>
      <c r="D35" s="485" t="s">
        <v>3488</v>
      </c>
      <c r="E35" s="485"/>
      <c r="F35" s="485" t="s">
        <v>2490</v>
      </c>
      <c r="G35" s="485"/>
      <c r="H35" s="501" t="s">
        <v>3540</v>
      </c>
      <c r="I35" s="501">
        <v>2035</v>
      </c>
      <c r="J35" s="487"/>
      <c r="K35" s="648">
        <v>9000</v>
      </c>
      <c r="L35" s="489"/>
      <c r="M35" s="490">
        <f t="shared" ref="M35:M43" si="43">IFERROR(J36*L35,0)</f>
        <v>0</v>
      </c>
      <c r="N35" s="491">
        <f>O35/K35</f>
        <v>7777.7777777777774</v>
      </c>
      <c r="O35" s="492">
        <v>70000000</v>
      </c>
      <c r="P35" s="493">
        <v>1</v>
      </c>
      <c r="Q35" s="494">
        <f t="shared" ref="Q35:Q43" si="44">O35*P35</f>
        <v>70000000</v>
      </c>
      <c r="R35" s="508">
        <v>0.15</v>
      </c>
      <c r="S35" s="490">
        <f t="shared" ref="S35:S43" si="45">Q35*(1+R35)</f>
        <v>80500000</v>
      </c>
      <c r="T35" s="508">
        <v>0.11</v>
      </c>
      <c r="U35" s="646">
        <v>0.95714285714285718</v>
      </c>
      <c r="V35" s="498">
        <f t="shared" ref="V35:V43" si="46">(S35*(1+T35)*(1-U35))+M35</f>
        <v>3829499.9999999967</v>
      </c>
      <c r="W35" s="499">
        <f t="shared" ref="W35:W43" si="47">((S35*(1+T35)*(1-U35))*((1+WEI_3)^(I35-BASE_YEAR)))+(M35*((1+LEI_3)^(I35-BASE_YEAR)))</f>
        <v>5191580.9903299538</v>
      </c>
      <c r="X35" s="494">
        <f t="shared" ref="X35:X43" si="48">W35*((1/(1+WACC_3))^(I35-BASE_YEAR))</f>
        <v>2745353.4611518267</v>
      </c>
      <c r="Y35" s="322"/>
      <c r="Z35" s="500"/>
      <c r="AA35" s="501" t="s">
        <v>115</v>
      </c>
      <c r="AB35" s="501"/>
      <c r="AC35" s="501"/>
      <c r="AD35" s="501"/>
      <c r="AE35" s="501"/>
      <c r="AF35" s="501"/>
      <c r="AG35" s="502"/>
      <c r="AH35" s="328"/>
      <c r="AI35" s="503" t="str">
        <f t="shared" ref="AI35:AI43" si="49">IF(Z35="","",AI$8)</f>
        <v/>
      </c>
      <c r="AJ35" s="504">
        <f t="shared" ref="AJ35:AJ43" ca="1" si="50">IF(AA35="","",AJ$8)</f>
        <v>61712.437986303514</v>
      </c>
      <c r="AK35" s="504" t="str">
        <f t="shared" ref="AK35:AK43" si="51">IF(AB35="","",AK$8)</f>
        <v/>
      </c>
      <c r="AL35" s="504" t="str">
        <f t="shared" ref="AL35:AL43" si="52">IF(AC35="","",AL$8)</f>
        <v/>
      </c>
      <c r="AM35" s="504" t="str">
        <f t="shared" ref="AM35:AM43" si="53">IF(AD35="","",AM$8)</f>
        <v/>
      </c>
      <c r="AN35" s="504" t="str">
        <f t="shared" ref="AN35:AN43" si="54">IF(AE35="","",AN$8)</f>
        <v/>
      </c>
      <c r="AO35" s="504" t="str">
        <f t="shared" ref="AO35:AO43" si="55">IF(AF35="","",AO$8)</f>
        <v/>
      </c>
      <c r="AP35" s="505" t="str">
        <f t="shared" ref="AP35:AP43" si="56">IF(AG35="","",AP$8)</f>
        <v/>
      </c>
      <c r="AQ35" s="506">
        <f t="shared" ref="AQ35:AQ43" ca="1" si="57">SUM(AI35:AP35)</f>
        <v>61712.437986303514</v>
      </c>
      <c r="AR35" s="322"/>
      <c r="AS35" s="503" t="str">
        <f t="shared" ref="AS35:AS43" si="58">IF(Z35="","",IFERROR(Z35*$X35,$X35/$AQ35*AI35))</f>
        <v/>
      </c>
      <c r="AT35" s="504">
        <f t="shared" ref="AT35:AT43" ca="1" si="59">IF(AA35="","",IFERROR(AA35*$X35,$X35/$AQ35*AJ35))</f>
        <v>2745353.4611518267</v>
      </c>
      <c r="AU35" s="504" t="str">
        <f t="shared" ref="AU35:AU43" si="60">IF(AB35="","",IFERROR(AB35*$X35,$X35/$AQ35*AK35))</f>
        <v/>
      </c>
      <c r="AV35" s="504" t="str">
        <f t="shared" ref="AV35:AV43" si="61">IF(AC35="","",IFERROR(AC35*$X35,$X35/$AQ35*AL35))</f>
        <v/>
      </c>
      <c r="AW35" s="504" t="str">
        <f t="shared" ref="AW35:AW43" si="62">IF(AD35="","",IFERROR(AD35*$X35,$X35/$AQ35*AM35))</f>
        <v/>
      </c>
      <c r="AX35" s="504" t="str">
        <f t="shared" ref="AX35:AX43" si="63">IF(AE35="","",IFERROR(AE35*$X35,$X35/$AQ35*AN35))</f>
        <v/>
      </c>
      <c r="AY35" s="504" t="str">
        <f t="shared" ref="AY35:AY43" si="64">IF(AF35="","",IFERROR(AF35*$X35,$X35/$AQ35*AO35))</f>
        <v/>
      </c>
      <c r="AZ35" s="504" t="str">
        <f t="shared" ref="AZ35:AZ43" si="65">IF(AG35="","",IFERROR(AG35*$X35,$X35/$AQ35*AP35))</f>
        <v/>
      </c>
      <c r="BA35" s="507">
        <f t="shared" ref="BA35:BA43" ca="1" si="66">SUM(AS35:AZ35)</f>
        <v>2745353.4611518267</v>
      </c>
    </row>
    <row r="36" spans="1:53" x14ac:dyDescent="0.3">
      <c r="A36" s="290"/>
      <c r="B36" s="484" t="s">
        <v>3534</v>
      </c>
      <c r="C36" s="485" t="s">
        <v>1157</v>
      </c>
      <c r="D36" s="485" t="s">
        <v>3489</v>
      </c>
      <c r="E36" s="485"/>
      <c r="F36" s="485" t="s">
        <v>2490</v>
      </c>
      <c r="G36" s="485"/>
      <c r="H36" s="501" t="s">
        <v>3540</v>
      </c>
      <c r="I36" s="501">
        <v>2037</v>
      </c>
      <c r="J36" s="487"/>
      <c r="K36" s="648">
        <v>4800</v>
      </c>
      <c r="L36" s="489"/>
      <c r="M36" s="490">
        <f t="shared" si="43"/>
        <v>0</v>
      </c>
      <c r="N36" s="491">
        <f t="shared" ref="N36:N43" si="67">O36/K36</f>
        <v>3125</v>
      </c>
      <c r="O36" s="492">
        <v>15000000</v>
      </c>
      <c r="P36" s="493">
        <v>1</v>
      </c>
      <c r="Q36" s="494">
        <f t="shared" si="44"/>
        <v>15000000</v>
      </c>
      <c r="R36" s="508">
        <v>0.15</v>
      </c>
      <c r="S36" s="490">
        <f t="shared" si="45"/>
        <v>17250000</v>
      </c>
      <c r="T36" s="508">
        <v>0.11</v>
      </c>
      <c r="U36" s="646">
        <v>0.8666666666666667</v>
      </c>
      <c r="V36" s="498">
        <f t="shared" si="46"/>
        <v>2552999.9999999995</v>
      </c>
      <c r="W36" s="499">
        <f t="shared" si="47"/>
        <v>3657943.7404167578</v>
      </c>
      <c r="X36" s="494">
        <f t="shared" si="48"/>
        <v>1722766.0955426111</v>
      </c>
      <c r="Y36" s="322"/>
      <c r="Z36" s="500"/>
      <c r="AA36" s="501" t="s">
        <v>115</v>
      </c>
      <c r="AB36" s="501"/>
      <c r="AC36" s="501"/>
      <c r="AD36" s="501"/>
      <c r="AE36" s="501"/>
      <c r="AF36" s="501"/>
      <c r="AG36" s="502"/>
      <c r="AH36" s="328"/>
      <c r="AI36" s="503" t="str">
        <f t="shared" si="49"/>
        <v/>
      </c>
      <c r="AJ36" s="504">
        <f t="shared" ca="1" si="50"/>
        <v>61712.437986303514</v>
      </c>
      <c r="AK36" s="504" t="str">
        <f t="shared" si="51"/>
        <v/>
      </c>
      <c r="AL36" s="504" t="str">
        <f t="shared" si="52"/>
        <v/>
      </c>
      <c r="AM36" s="504" t="str">
        <f t="shared" si="53"/>
        <v/>
      </c>
      <c r="AN36" s="504" t="str">
        <f t="shared" si="54"/>
        <v/>
      </c>
      <c r="AO36" s="504" t="str">
        <f t="shared" si="55"/>
        <v/>
      </c>
      <c r="AP36" s="505" t="str">
        <f t="shared" si="56"/>
        <v/>
      </c>
      <c r="AQ36" s="506">
        <f t="shared" ca="1" si="57"/>
        <v>61712.437986303514</v>
      </c>
      <c r="AR36" s="322"/>
      <c r="AS36" s="503" t="str">
        <f t="shared" si="58"/>
        <v/>
      </c>
      <c r="AT36" s="504">
        <f t="shared" ca="1" si="59"/>
        <v>1722766.0955426111</v>
      </c>
      <c r="AU36" s="504" t="str">
        <f t="shared" si="60"/>
        <v/>
      </c>
      <c r="AV36" s="504" t="str">
        <f t="shared" si="61"/>
        <v/>
      </c>
      <c r="AW36" s="504" t="str">
        <f t="shared" si="62"/>
        <v/>
      </c>
      <c r="AX36" s="504" t="str">
        <f t="shared" si="63"/>
        <v/>
      </c>
      <c r="AY36" s="504" t="str">
        <f t="shared" si="64"/>
        <v/>
      </c>
      <c r="AZ36" s="504" t="str">
        <f t="shared" si="65"/>
        <v/>
      </c>
      <c r="BA36" s="507">
        <f t="shared" ca="1" si="66"/>
        <v>1722766.0955426111</v>
      </c>
    </row>
    <row r="37" spans="1:53" x14ac:dyDescent="0.3">
      <c r="A37" s="290"/>
      <c r="B37" s="484" t="s">
        <v>3535</v>
      </c>
      <c r="C37" s="485" t="s">
        <v>1157</v>
      </c>
      <c r="D37" s="485" t="s">
        <v>3490</v>
      </c>
      <c r="E37" s="485"/>
      <c r="F37" s="485" t="s">
        <v>2489</v>
      </c>
      <c r="G37" s="485"/>
      <c r="H37" s="501" t="s">
        <v>3540</v>
      </c>
      <c r="I37" s="501">
        <v>2028</v>
      </c>
      <c r="J37" s="487"/>
      <c r="K37" s="648">
        <v>1400</v>
      </c>
      <c r="L37" s="489"/>
      <c r="M37" s="490">
        <f t="shared" si="43"/>
        <v>0</v>
      </c>
      <c r="N37" s="491">
        <f t="shared" si="67"/>
        <v>2142.8571428571427</v>
      </c>
      <c r="O37" s="492">
        <v>3000000</v>
      </c>
      <c r="P37" s="493">
        <v>1</v>
      </c>
      <c r="Q37" s="494">
        <f t="shared" si="44"/>
        <v>3000000</v>
      </c>
      <c r="R37" s="508">
        <v>0.15</v>
      </c>
      <c r="S37" s="490">
        <f t="shared" si="45"/>
        <v>3449999.9999999995</v>
      </c>
      <c r="T37" s="508">
        <v>0.11</v>
      </c>
      <c r="U37" s="646">
        <v>0.83333333333333337</v>
      </c>
      <c r="V37" s="498">
        <f t="shared" si="46"/>
        <v>638249.99999999988</v>
      </c>
      <c r="W37" s="499">
        <f t="shared" si="47"/>
        <v>712932.01545865671</v>
      </c>
      <c r="X37" s="494">
        <f t="shared" si="48"/>
        <v>565495.87233931432</v>
      </c>
      <c r="Y37" s="322"/>
      <c r="Z37" s="500"/>
      <c r="AA37" s="501" t="s">
        <v>115</v>
      </c>
      <c r="AB37" s="501"/>
      <c r="AC37" s="501"/>
      <c r="AD37" s="501"/>
      <c r="AE37" s="501"/>
      <c r="AF37" s="501"/>
      <c r="AG37" s="502"/>
      <c r="AH37" s="328"/>
      <c r="AI37" s="503" t="str">
        <f t="shared" si="49"/>
        <v/>
      </c>
      <c r="AJ37" s="504">
        <f t="shared" ca="1" si="50"/>
        <v>61712.437986303514</v>
      </c>
      <c r="AK37" s="504" t="str">
        <f t="shared" si="51"/>
        <v/>
      </c>
      <c r="AL37" s="504" t="str">
        <f t="shared" si="52"/>
        <v/>
      </c>
      <c r="AM37" s="504" t="str">
        <f t="shared" si="53"/>
        <v/>
      </c>
      <c r="AN37" s="504" t="str">
        <f t="shared" si="54"/>
        <v/>
      </c>
      <c r="AO37" s="504" t="str">
        <f t="shared" si="55"/>
        <v/>
      </c>
      <c r="AP37" s="505" t="str">
        <f t="shared" si="56"/>
        <v/>
      </c>
      <c r="AQ37" s="506">
        <f t="shared" ca="1" si="57"/>
        <v>61712.437986303514</v>
      </c>
      <c r="AR37" s="322"/>
      <c r="AS37" s="503" t="str">
        <f t="shared" si="58"/>
        <v/>
      </c>
      <c r="AT37" s="504">
        <f t="shared" ca="1" si="59"/>
        <v>565495.87233931432</v>
      </c>
      <c r="AU37" s="504" t="str">
        <f t="shared" si="60"/>
        <v/>
      </c>
      <c r="AV37" s="504" t="str">
        <f t="shared" si="61"/>
        <v/>
      </c>
      <c r="AW37" s="504" t="str">
        <f t="shared" si="62"/>
        <v/>
      </c>
      <c r="AX37" s="504" t="str">
        <f t="shared" si="63"/>
        <v/>
      </c>
      <c r="AY37" s="504" t="str">
        <f t="shared" si="64"/>
        <v/>
      </c>
      <c r="AZ37" s="504" t="str">
        <f t="shared" si="65"/>
        <v/>
      </c>
      <c r="BA37" s="507">
        <f t="shared" ca="1" si="66"/>
        <v>565495.87233931432</v>
      </c>
    </row>
    <row r="38" spans="1:53" x14ac:dyDescent="0.3">
      <c r="A38" s="290"/>
      <c r="B38" s="484" t="s">
        <v>3486</v>
      </c>
      <c r="C38" s="485" t="s">
        <v>1157</v>
      </c>
      <c r="D38" s="485" t="s">
        <v>1246</v>
      </c>
      <c r="E38" s="485"/>
      <c r="F38" s="485" t="s">
        <v>1216</v>
      </c>
      <c r="G38" s="485"/>
      <c r="H38" s="501" t="s">
        <v>3540</v>
      </c>
      <c r="I38" s="501">
        <v>2027</v>
      </c>
      <c r="J38" s="487"/>
      <c r="K38" s="648">
        <v>300</v>
      </c>
      <c r="L38" s="489"/>
      <c r="M38" s="490">
        <f t="shared" si="43"/>
        <v>0</v>
      </c>
      <c r="N38" s="491">
        <f t="shared" si="67"/>
        <v>3333.3333333333335</v>
      </c>
      <c r="O38" s="492">
        <v>1000000</v>
      </c>
      <c r="P38" s="493">
        <v>1</v>
      </c>
      <c r="Q38" s="494">
        <f t="shared" si="44"/>
        <v>1000000</v>
      </c>
      <c r="R38" s="508">
        <v>0.15</v>
      </c>
      <c r="S38" s="490">
        <f t="shared" si="45"/>
        <v>1150000</v>
      </c>
      <c r="T38" s="508">
        <v>0.11</v>
      </c>
      <c r="U38" s="646">
        <v>0.75</v>
      </c>
      <c r="V38" s="498">
        <f t="shared" si="46"/>
        <v>319125</v>
      </c>
      <c r="W38" s="499">
        <f t="shared" si="47"/>
        <v>346739.88326062454</v>
      </c>
      <c r="X38" s="494">
        <f t="shared" si="48"/>
        <v>291433.71314343938</v>
      </c>
      <c r="Y38" s="322"/>
      <c r="Z38" s="500"/>
      <c r="AA38" s="501"/>
      <c r="AB38" s="501"/>
      <c r="AC38" s="501"/>
      <c r="AD38" s="501"/>
      <c r="AE38" s="501"/>
      <c r="AF38" s="501"/>
      <c r="AG38" s="502" t="s">
        <v>115</v>
      </c>
      <c r="AH38" s="328"/>
      <c r="AI38" s="503" t="str">
        <f t="shared" si="49"/>
        <v/>
      </c>
      <c r="AJ38" s="504" t="str">
        <f t="shared" si="50"/>
        <v/>
      </c>
      <c r="AK38" s="504" t="str">
        <f t="shared" si="51"/>
        <v/>
      </c>
      <c r="AL38" s="504" t="str">
        <f t="shared" si="52"/>
        <v/>
      </c>
      <c r="AM38" s="504" t="str">
        <f t="shared" si="53"/>
        <v/>
      </c>
      <c r="AN38" s="504" t="str">
        <f t="shared" si="54"/>
        <v/>
      </c>
      <c r="AO38" s="504" t="str">
        <f t="shared" si="55"/>
        <v/>
      </c>
      <c r="AP38" s="505">
        <f t="shared" ca="1" si="56"/>
        <v>89063.231170296756</v>
      </c>
      <c r="AQ38" s="506">
        <f t="shared" ca="1" si="57"/>
        <v>89063.231170296756</v>
      </c>
      <c r="AR38" s="322"/>
      <c r="AS38" s="503" t="str">
        <f t="shared" si="58"/>
        <v/>
      </c>
      <c r="AT38" s="504" t="str">
        <f t="shared" si="59"/>
        <v/>
      </c>
      <c r="AU38" s="504" t="str">
        <f t="shared" si="60"/>
        <v/>
      </c>
      <c r="AV38" s="504" t="str">
        <f t="shared" si="61"/>
        <v/>
      </c>
      <c r="AW38" s="504" t="str">
        <f t="shared" si="62"/>
        <v/>
      </c>
      <c r="AX38" s="504" t="str">
        <f t="shared" si="63"/>
        <v/>
      </c>
      <c r="AY38" s="504" t="str">
        <f t="shared" si="64"/>
        <v/>
      </c>
      <c r="AZ38" s="504">
        <f t="shared" ca="1" si="65"/>
        <v>291433.71314343938</v>
      </c>
      <c r="BA38" s="507">
        <f t="shared" ca="1" si="66"/>
        <v>291433.71314343938</v>
      </c>
    </row>
    <row r="39" spans="1:53" x14ac:dyDescent="0.3">
      <c r="A39" s="290"/>
      <c r="B39" s="484" t="s">
        <v>3536</v>
      </c>
      <c r="C39" s="485" t="s">
        <v>1157</v>
      </c>
      <c r="D39" s="485" t="s">
        <v>1264</v>
      </c>
      <c r="E39" s="485"/>
      <c r="F39" s="485" t="s">
        <v>3491</v>
      </c>
      <c r="G39" s="485"/>
      <c r="H39" s="501" t="s">
        <v>3540</v>
      </c>
      <c r="I39" s="501">
        <v>2026</v>
      </c>
      <c r="J39" s="487"/>
      <c r="K39" s="648">
        <v>1300</v>
      </c>
      <c r="L39" s="489"/>
      <c r="M39" s="490">
        <f t="shared" si="43"/>
        <v>0</v>
      </c>
      <c r="N39" s="491">
        <f t="shared" si="67"/>
        <v>369.23076923076923</v>
      </c>
      <c r="O39" s="492">
        <v>480000</v>
      </c>
      <c r="P39" s="493">
        <v>1</v>
      </c>
      <c r="Q39" s="494">
        <f t="shared" si="44"/>
        <v>480000</v>
      </c>
      <c r="R39" s="508">
        <v>0.15</v>
      </c>
      <c r="S39" s="490">
        <f t="shared" si="45"/>
        <v>552000</v>
      </c>
      <c r="T39" s="508">
        <v>0.11</v>
      </c>
      <c r="U39" s="646">
        <v>0.75</v>
      </c>
      <c r="V39" s="498">
        <f t="shared" si="46"/>
        <v>153180</v>
      </c>
      <c r="W39" s="499">
        <f t="shared" si="47"/>
        <v>161893.98466499517</v>
      </c>
      <c r="X39" s="494">
        <f t="shared" si="48"/>
        <v>144185.42871588891</v>
      </c>
      <c r="Y39" s="322"/>
      <c r="Z39" s="500"/>
      <c r="AA39" s="501"/>
      <c r="AB39" s="501"/>
      <c r="AC39" s="501"/>
      <c r="AD39" s="501"/>
      <c r="AE39" s="501"/>
      <c r="AF39" s="501"/>
      <c r="AG39" s="502" t="s">
        <v>115</v>
      </c>
      <c r="AH39" s="328"/>
      <c r="AI39" s="503" t="str">
        <f t="shared" si="49"/>
        <v/>
      </c>
      <c r="AJ39" s="504" t="str">
        <f t="shared" si="50"/>
        <v/>
      </c>
      <c r="AK39" s="504" t="str">
        <f t="shared" si="51"/>
        <v/>
      </c>
      <c r="AL39" s="504" t="str">
        <f t="shared" si="52"/>
        <v/>
      </c>
      <c r="AM39" s="504" t="str">
        <f t="shared" si="53"/>
        <v/>
      </c>
      <c r="AN39" s="504" t="str">
        <f t="shared" si="54"/>
        <v/>
      </c>
      <c r="AO39" s="504" t="str">
        <f t="shared" si="55"/>
        <v/>
      </c>
      <c r="AP39" s="505">
        <f t="shared" ca="1" si="56"/>
        <v>89063.231170296756</v>
      </c>
      <c r="AQ39" s="506">
        <f t="shared" ca="1" si="57"/>
        <v>89063.231170296756</v>
      </c>
      <c r="AR39" s="322"/>
      <c r="AS39" s="503" t="str">
        <f t="shared" si="58"/>
        <v/>
      </c>
      <c r="AT39" s="504" t="str">
        <f t="shared" si="59"/>
        <v/>
      </c>
      <c r="AU39" s="504" t="str">
        <f t="shared" si="60"/>
        <v/>
      </c>
      <c r="AV39" s="504" t="str">
        <f t="shared" si="61"/>
        <v/>
      </c>
      <c r="AW39" s="504" t="str">
        <f t="shared" si="62"/>
        <v/>
      </c>
      <c r="AX39" s="504" t="str">
        <f t="shared" si="63"/>
        <v/>
      </c>
      <c r="AY39" s="504" t="str">
        <f t="shared" si="64"/>
        <v/>
      </c>
      <c r="AZ39" s="504">
        <f t="shared" ca="1" si="65"/>
        <v>144185.42871588891</v>
      </c>
      <c r="BA39" s="507">
        <f t="shared" ca="1" si="66"/>
        <v>144185.42871588891</v>
      </c>
    </row>
    <row r="40" spans="1:53" x14ac:dyDescent="0.3">
      <c r="A40" s="290"/>
      <c r="B40" s="484" t="s">
        <v>3537</v>
      </c>
      <c r="C40" s="485" t="s">
        <v>1157</v>
      </c>
      <c r="D40" s="485" t="s">
        <v>1612</v>
      </c>
      <c r="E40" s="485"/>
      <c r="F40" s="485" t="s">
        <v>3491</v>
      </c>
      <c r="G40" s="485"/>
      <c r="H40" s="501" t="s">
        <v>3540</v>
      </c>
      <c r="I40" s="501">
        <v>2026</v>
      </c>
      <c r="J40" s="487"/>
      <c r="K40" s="648">
        <v>1000</v>
      </c>
      <c r="L40" s="489"/>
      <c r="M40" s="490">
        <f t="shared" si="43"/>
        <v>0</v>
      </c>
      <c r="N40" s="491">
        <f t="shared" si="67"/>
        <v>500</v>
      </c>
      <c r="O40" s="492">
        <v>500000</v>
      </c>
      <c r="P40" s="493">
        <v>1</v>
      </c>
      <c r="Q40" s="494">
        <f t="shared" si="44"/>
        <v>500000</v>
      </c>
      <c r="R40" s="508">
        <v>0.15</v>
      </c>
      <c r="S40" s="490">
        <f t="shared" si="45"/>
        <v>575000</v>
      </c>
      <c r="T40" s="508">
        <v>0.11</v>
      </c>
      <c r="U40" s="646">
        <v>0.75</v>
      </c>
      <c r="V40" s="498">
        <f t="shared" si="46"/>
        <v>159562.5</v>
      </c>
      <c r="W40" s="499">
        <f t="shared" si="47"/>
        <v>168639.56735936998</v>
      </c>
      <c r="X40" s="494">
        <f t="shared" si="48"/>
        <v>150193.15491238429</v>
      </c>
      <c r="Y40" s="322"/>
      <c r="Z40" s="500"/>
      <c r="AA40" s="501"/>
      <c r="AB40" s="501"/>
      <c r="AC40" s="501"/>
      <c r="AD40" s="501"/>
      <c r="AE40" s="501"/>
      <c r="AF40" s="501"/>
      <c r="AG40" s="502" t="s">
        <v>115</v>
      </c>
      <c r="AH40" s="328"/>
      <c r="AI40" s="503" t="str">
        <f t="shared" si="49"/>
        <v/>
      </c>
      <c r="AJ40" s="504" t="str">
        <f t="shared" si="50"/>
        <v/>
      </c>
      <c r="AK40" s="504" t="str">
        <f t="shared" si="51"/>
        <v/>
      </c>
      <c r="AL40" s="504" t="str">
        <f t="shared" si="52"/>
        <v/>
      </c>
      <c r="AM40" s="504" t="str">
        <f t="shared" si="53"/>
        <v/>
      </c>
      <c r="AN40" s="504" t="str">
        <f t="shared" si="54"/>
        <v/>
      </c>
      <c r="AO40" s="504" t="str">
        <f t="shared" si="55"/>
        <v/>
      </c>
      <c r="AP40" s="505">
        <f t="shared" ca="1" si="56"/>
        <v>89063.231170296756</v>
      </c>
      <c r="AQ40" s="506">
        <f t="shared" ca="1" si="57"/>
        <v>89063.231170296756</v>
      </c>
      <c r="AR40" s="322"/>
      <c r="AS40" s="503" t="str">
        <f t="shared" si="58"/>
        <v/>
      </c>
      <c r="AT40" s="504" t="str">
        <f t="shared" si="59"/>
        <v/>
      </c>
      <c r="AU40" s="504" t="str">
        <f t="shared" si="60"/>
        <v/>
      </c>
      <c r="AV40" s="504" t="str">
        <f t="shared" si="61"/>
        <v/>
      </c>
      <c r="AW40" s="504" t="str">
        <f t="shared" si="62"/>
        <v/>
      </c>
      <c r="AX40" s="504" t="str">
        <f t="shared" si="63"/>
        <v/>
      </c>
      <c r="AY40" s="504" t="str">
        <f t="shared" si="64"/>
        <v/>
      </c>
      <c r="AZ40" s="504">
        <f t="shared" ca="1" si="65"/>
        <v>150193.15491238429</v>
      </c>
      <c r="BA40" s="507">
        <f t="shared" ca="1" si="66"/>
        <v>150193.15491238429</v>
      </c>
    </row>
    <row r="41" spans="1:53" x14ac:dyDescent="0.3">
      <c r="A41" s="290"/>
      <c r="B41" s="484" t="s">
        <v>3487</v>
      </c>
      <c r="C41" s="485" t="s">
        <v>1157</v>
      </c>
      <c r="D41" s="485" t="s">
        <v>1242</v>
      </c>
      <c r="E41" s="485"/>
      <c r="F41" s="485" t="s">
        <v>3491</v>
      </c>
      <c r="G41" s="485"/>
      <c r="H41" s="501" t="s">
        <v>3540</v>
      </c>
      <c r="I41" s="501">
        <v>2028</v>
      </c>
      <c r="J41" s="487"/>
      <c r="K41" s="648">
        <v>1400</v>
      </c>
      <c r="L41" s="489"/>
      <c r="M41" s="490">
        <f t="shared" si="43"/>
        <v>0</v>
      </c>
      <c r="N41" s="491">
        <f t="shared" si="67"/>
        <v>528.57142857142856</v>
      </c>
      <c r="O41" s="492">
        <v>740000</v>
      </c>
      <c r="P41" s="493">
        <v>1</v>
      </c>
      <c r="Q41" s="494">
        <f t="shared" si="44"/>
        <v>740000</v>
      </c>
      <c r="R41" s="508">
        <v>0.15</v>
      </c>
      <c r="S41" s="490">
        <f t="shared" si="45"/>
        <v>850999.99999999988</v>
      </c>
      <c r="T41" s="508">
        <v>0.11</v>
      </c>
      <c r="U41" s="646">
        <v>0.75</v>
      </c>
      <c r="V41" s="498">
        <f t="shared" si="46"/>
        <v>236152.5</v>
      </c>
      <c r="W41" s="499">
        <f t="shared" si="47"/>
        <v>263784.84571970301</v>
      </c>
      <c r="X41" s="494">
        <f t="shared" si="48"/>
        <v>209233.47276554629</v>
      </c>
      <c r="Y41" s="322"/>
      <c r="Z41" s="500"/>
      <c r="AA41" s="501"/>
      <c r="AB41" s="501"/>
      <c r="AC41" s="501"/>
      <c r="AD41" s="501"/>
      <c r="AE41" s="501"/>
      <c r="AF41" s="501"/>
      <c r="AG41" s="502" t="s">
        <v>115</v>
      </c>
      <c r="AH41" s="328"/>
      <c r="AI41" s="503" t="str">
        <f t="shared" si="49"/>
        <v/>
      </c>
      <c r="AJ41" s="504" t="str">
        <f t="shared" si="50"/>
        <v/>
      </c>
      <c r="AK41" s="504" t="str">
        <f t="shared" si="51"/>
        <v/>
      </c>
      <c r="AL41" s="504" t="str">
        <f t="shared" si="52"/>
        <v/>
      </c>
      <c r="AM41" s="504" t="str">
        <f t="shared" si="53"/>
        <v/>
      </c>
      <c r="AN41" s="504" t="str">
        <f t="shared" si="54"/>
        <v/>
      </c>
      <c r="AO41" s="504" t="str">
        <f t="shared" si="55"/>
        <v/>
      </c>
      <c r="AP41" s="505">
        <f t="shared" ca="1" si="56"/>
        <v>89063.231170296756</v>
      </c>
      <c r="AQ41" s="506">
        <f t="shared" ca="1" si="57"/>
        <v>89063.231170296756</v>
      </c>
      <c r="AR41" s="322"/>
      <c r="AS41" s="503" t="str">
        <f t="shared" si="58"/>
        <v/>
      </c>
      <c r="AT41" s="504" t="str">
        <f t="shared" si="59"/>
        <v/>
      </c>
      <c r="AU41" s="504" t="str">
        <f t="shared" si="60"/>
        <v/>
      </c>
      <c r="AV41" s="504" t="str">
        <f t="shared" si="61"/>
        <v/>
      </c>
      <c r="AW41" s="504" t="str">
        <f t="shared" si="62"/>
        <v/>
      </c>
      <c r="AX41" s="504" t="str">
        <f t="shared" si="63"/>
        <v/>
      </c>
      <c r="AY41" s="504" t="str">
        <f t="shared" si="64"/>
        <v/>
      </c>
      <c r="AZ41" s="504">
        <f t="shared" ca="1" si="65"/>
        <v>209233.47276554626</v>
      </c>
      <c r="BA41" s="507">
        <f t="shared" ca="1" si="66"/>
        <v>209233.47276554626</v>
      </c>
    </row>
    <row r="42" spans="1:53" x14ac:dyDescent="0.3">
      <c r="A42" s="290"/>
      <c r="B42" s="484" t="s">
        <v>3538</v>
      </c>
      <c r="C42" s="485" t="s">
        <v>1157</v>
      </c>
      <c r="D42" s="485" t="s">
        <v>1264</v>
      </c>
      <c r="E42" s="485"/>
      <c r="F42" s="485" t="s">
        <v>3491</v>
      </c>
      <c r="G42" s="485"/>
      <c r="H42" s="501" t="s">
        <v>3540</v>
      </c>
      <c r="I42" s="501">
        <v>2029</v>
      </c>
      <c r="J42" s="487"/>
      <c r="K42" s="648">
        <v>1300</v>
      </c>
      <c r="L42" s="489"/>
      <c r="M42" s="490">
        <f t="shared" si="43"/>
        <v>0</v>
      </c>
      <c r="N42" s="491">
        <f t="shared" si="67"/>
        <v>507.69230769230768</v>
      </c>
      <c r="O42" s="492">
        <v>660000</v>
      </c>
      <c r="P42" s="493">
        <v>1</v>
      </c>
      <c r="Q42" s="494">
        <f t="shared" si="44"/>
        <v>660000</v>
      </c>
      <c r="R42" s="508">
        <v>0.15</v>
      </c>
      <c r="S42" s="490">
        <f t="shared" si="45"/>
        <v>758999.99999999988</v>
      </c>
      <c r="T42" s="508">
        <v>0.11</v>
      </c>
      <c r="U42" s="646">
        <v>0.75</v>
      </c>
      <c r="V42" s="498">
        <f t="shared" si="46"/>
        <v>210622.5</v>
      </c>
      <c r="W42" s="499">
        <f t="shared" si="47"/>
        <v>241866.86830266958</v>
      </c>
      <c r="X42" s="494">
        <f t="shared" si="48"/>
        <v>181051.87763037687</v>
      </c>
      <c r="Y42" s="322"/>
      <c r="Z42" s="500"/>
      <c r="AA42" s="501"/>
      <c r="AB42" s="501"/>
      <c r="AC42" s="501"/>
      <c r="AD42" s="501"/>
      <c r="AE42" s="501"/>
      <c r="AF42" s="501"/>
      <c r="AG42" s="502" t="s">
        <v>115</v>
      </c>
      <c r="AH42" s="328"/>
      <c r="AI42" s="503" t="str">
        <f t="shared" si="49"/>
        <v/>
      </c>
      <c r="AJ42" s="504" t="str">
        <f t="shared" si="50"/>
        <v/>
      </c>
      <c r="AK42" s="504" t="str">
        <f t="shared" si="51"/>
        <v/>
      </c>
      <c r="AL42" s="504" t="str">
        <f t="shared" si="52"/>
        <v/>
      </c>
      <c r="AM42" s="504" t="str">
        <f t="shared" si="53"/>
        <v/>
      </c>
      <c r="AN42" s="504" t="str">
        <f t="shared" si="54"/>
        <v/>
      </c>
      <c r="AO42" s="504" t="str">
        <f t="shared" si="55"/>
        <v/>
      </c>
      <c r="AP42" s="505">
        <f t="shared" ca="1" si="56"/>
        <v>89063.231170296756</v>
      </c>
      <c r="AQ42" s="506">
        <f t="shared" ca="1" si="57"/>
        <v>89063.231170296756</v>
      </c>
      <c r="AR42" s="322"/>
      <c r="AS42" s="503" t="str">
        <f t="shared" si="58"/>
        <v/>
      </c>
      <c r="AT42" s="504" t="str">
        <f t="shared" si="59"/>
        <v/>
      </c>
      <c r="AU42" s="504" t="str">
        <f t="shared" si="60"/>
        <v/>
      </c>
      <c r="AV42" s="504" t="str">
        <f t="shared" si="61"/>
        <v/>
      </c>
      <c r="AW42" s="504" t="str">
        <f t="shared" si="62"/>
        <v/>
      </c>
      <c r="AX42" s="504" t="str">
        <f t="shared" si="63"/>
        <v/>
      </c>
      <c r="AY42" s="504" t="str">
        <f t="shared" si="64"/>
        <v/>
      </c>
      <c r="AZ42" s="504">
        <f t="shared" ca="1" si="65"/>
        <v>181051.87763037684</v>
      </c>
      <c r="BA42" s="507">
        <f t="shared" ca="1" si="66"/>
        <v>181051.87763037684</v>
      </c>
    </row>
    <row r="43" spans="1:53" x14ac:dyDescent="0.3">
      <c r="A43" s="290"/>
      <c r="B43" s="484" t="s">
        <v>3539</v>
      </c>
      <c r="C43" s="485" t="s">
        <v>1157</v>
      </c>
      <c r="D43" s="485" t="s">
        <v>1612</v>
      </c>
      <c r="E43" s="485"/>
      <c r="F43" s="485" t="s">
        <v>3491</v>
      </c>
      <c r="G43" s="485"/>
      <c r="H43" s="501" t="s">
        <v>3540</v>
      </c>
      <c r="I43" s="501">
        <v>2028</v>
      </c>
      <c r="J43" s="487"/>
      <c r="K43" s="648">
        <v>1000</v>
      </c>
      <c r="L43" s="489"/>
      <c r="M43" s="490">
        <f t="shared" si="43"/>
        <v>0</v>
      </c>
      <c r="N43" s="491">
        <f t="shared" si="67"/>
        <v>440</v>
      </c>
      <c r="O43" s="492">
        <v>440000</v>
      </c>
      <c r="P43" s="493">
        <v>1</v>
      </c>
      <c r="Q43" s="494">
        <f t="shared" si="44"/>
        <v>440000</v>
      </c>
      <c r="R43" s="508">
        <v>0.15</v>
      </c>
      <c r="S43" s="490">
        <f t="shared" si="45"/>
        <v>505999.99999999994</v>
      </c>
      <c r="T43" s="508">
        <v>0.11</v>
      </c>
      <c r="U43" s="646">
        <v>0.75</v>
      </c>
      <c r="V43" s="498">
        <f t="shared" si="46"/>
        <v>140415</v>
      </c>
      <c r="W43" s="499">
        <f t="shared" si="47"/>
        <v>156845.04340090448</v>
      </c>
      <c r="X43" s="494">
        <f t="shared" si="48"/>
        <v>124409.09191464915</v>
      </c>
      <c r="Y43" s="322"/>
      <c r="Z43" s="500"/>
      <c r="AA43" s="501"/>
      <c r="AB43" s="501"/>
      <c r="AC43" s="501"/>
      <c r="AD43" s="501"/>
      <c r="AE43" s="501"/>
      <c r="AF43" s="501"/>
      <c r="AG43" s="502" t="s">
        <v>115</v>
      </c>
      <c r="AH43" s="328"/>
      <c r="AI43" s="503" t="str">
        <f t="shared" si="49"/>
        <v/>
      </c>
      <c r="AJ43" s="504" t="str">
        <f t="shared" si="50"/>
        <v/>
      </c>
      <c r="AK43" s="504" t="str">
        <f t="shared" si="51"/>
        <v/>
      </c>
      <c r="AL43" s="504" t="str">
        <f t="shared" si="52"/>
        <v/>
      </c>
      <c r="AM43" s="504" t="str">
        <f t="shared" si="53"/>
        <v/>
      </c>
      <c r="AN43" s="504" t="str">
        <f t="shared" si="54"/>
        <v/>
      </c>
      <c r="AO43" s="504" t="str">
        <f t="shared" si="55"/>
        <v/>
      </c>
      <c r="AP43" s="505">
        <f t="shared" ca="1" si="56"/>
        <v>89063.231170296756</v>
      </c>
      <c r="AQ43" s="506">
        <f t="shared" ca="1" si="57"/>
        <v>89063.231170296756</v>
      </c>
      <c r="AR43" s="322"/>
      <c r="AS43" s="503" t="str">
        <f t="shared" si="58"/>
        <v/>
      </c>
      <c r="AT43" s="504" t="str">
        <f t="shared" si="59"/>
        <v/>
      </c>
      <c r="AU43" s="504" t="str">
        <f t="shared" si="60"/>
        <v/>
      </c>
      <c r="AV43" s="504" t="str">
        <f t="shared" si="61"/>
        <v/>
      </c>
      <c r="AW43" s="504" t="str">
        <f t="shared" si="62"/>
        <v/>
      </c>
      <c r="AX43" s="504" t="str">
        <f t="shared" si="63"/>
        <v/>
      </c>
      <c r="AY43" s="504" t="str">
        <f t="shared" si="64"/>
        <v/>
      </c>
      <c r="AZ43" s="504">
        <f t="shared" ca="1" si="65"/>
        <v>124409.09191464915</v>
      </c>
      <c r="BA43" s="507">
        <f t="shared" ca="1" si="66"/>
        <v>124409.09191464915</v>
      </c>
    </row>
    <row r="44" spans="1:53" x14ac:dyDescent="0.3">
      <c r="A44" s="290"/>
      <c r="B44" s="484"/>
      <c r="C44" s="485"/>
      <c r="D44" s="485"/>
      <c r="E44" s="485"/>
      <c r="F44" s="485"/>
      <c r="G44" s="485"/>
      <c r="H44" s="501"/>
      <c r="I44" s="501"/>
      <c r="J44" s="487"/>
      <c r="K44" s="488"/>
      <c r="L44" s="489"/>
      <c r="M44" s="490"/>
      <c r="N44" s="491" t="str">
        <f t="shared" si="40"/>
        <v/>
      </c>
      <c r="O44" s="492"/>
      <c r="P44" s="493"/>
      <c r="Q44" s="494"/>
      <c r="R44" s="508"/>
      <c r="S44" s="490"/>
      <c r="T44" s="508"/>
      <c r="U44" s="646"/>
      <c r="V44" s="498"/>
      <c r="W44" s="499"/>
      <c r="X44" s="494"/>
      <c r="Y44" s="322"/>
      <c r="Z44" s="500"/>
      <c r="AA44" s="501"/>
      <c r="AB44" s="501"/>
      <c r="AC44" s="501"/>
      <c r="AD44" s="501"/>
      <c r="AE44" s="501"/>
      <c r="AF44" s="501"/>
      <c r="AG44" s="502"/>
      <c r="AH44" s="328"/>
      <c r="AI44" s="503" t="str">
        <f t="shared" si="2"/>
        <v/>
      </c>
      <c r="AJ44" s="504" t="str">
        <f t="shared" si="3"/>
        <v/>
      </c>
      <c r="AK44" s="504" t="str">
        <f t="shared" si="4"/>
        <v/>
      </c>
      <c r="AL44" s="504" t="str">
        <f t="shared" si="5"/>
        <v/>
      </c>
      <c r="AM44" s="504" t="str">
        <f t="shared" si="6"/>
        <v/>
      </c>
      <c r="AN44" s="504" t="str">
        <f t="shared" si="7"/>
        <v/>
      </c>
      <c r="AO44" s="504" t="str">
        <f t="shared" si="8"/>
        <v/>
      </c>
      <c r="AP44" s="505" t="str">
        <f t="shared" si="9"/>
        <v/>
      </c>
      <c r="AQ44" s="506">
        <f t="shared" si="0"/>
        <v>0</v>
      </c>
      <c r="AR44" s="322"/>
      <c r="AS44" s="503" t="str">
        <f t="shared" si="10"/>
        <v/>
      </c>
      <c r="AT44" s="504" t="str">
        <f t="shared" si="11"/>
        <v/>
      </c>
      <c r="AU44" s="504" t="str">
        <f t="shared" si="12"/>
        <v/>
      </c>
      <c r="AV44" s="504" t="str">
        <f t="shared" si="13"/>
        <v/>
      </c>
      <c r="AW44" s="504" t="str">
        <f t="shared" si="14"/>
        <v/>
      </c>
      <c r="AX44" s="504" t="str">
        <f t="shared" si="15"/>
        <v/>
      </c>
      <c r="AY44" s="504" t="str">
        <f t="shared" si="16"/>
        <v/>
      </c>
      <c r="AZ44" s="504" t="str">
        <f t="shared" si="17"/>
        <v/>
      </c>
      <c r="BA44" s="507">
        <f t="shared" si="18"/>
        <v>0</v>
      </c>
    </row>
    <row r="45" spans="1:53" x14ac:dyDescent="0.3">
      <c r="A45" s="290"/>
      <c r="B45" s="647" t="s">
        <v>2295</v>
      </c>
      <c r="C45" s="485"/>
      <c r="D45" s="485"/>
      <c r="E45" s="485"/>
      <c r="F45" s="485"/>
      <c r="G45" s="485"/>
      <c r="H45" s="501"/>
      <c r="I45" s="501"/>
      <c r="J45" s="487"/>
      <c r="K45" s="488"/>
      <c r="L45" s="489"/>
      <c r="M45" s="490"/>
      <c r="N45" s="491" t="str">
        <f t="shared" si="40"/>
        <v/>
      </c>
      <c r="O45" s="492"/>
      <c r="P45" s="493"/>
      <c r="Q45" s="494"/>
      <c r="R45" s="508"/>
      <c r="S45" s="490"/>
      <c r="T45" s="508"/>
      <c r="U45" s="646"/>
      <c r="V45" s="498"/>
      <c r="W45" s="499"/>
      <c r="X45" s="494"/>
      <c r="Y45" s="322"/>
      <c r="Z45" s="500"/>
      <c r="AA45" s="501"/>
      <c r="AB45" s="501"/>
      <c r="AC45" s="501"/>
      <c r="AD45" s="501"/>
      <c r="AE45" s="501"/>
      <c r="AF45" s="501"/>
      <c r="AG45" s="502"/>
      <c r="AH45" s="328"/>
      <c r="AI45" s="503" t="str">
        <f t="shared" si="2"/>
        <v/>
      </c>
      <c r="AJ45" s="504" t="str">
        <f t="shared" si="3"/>
        <v/>
      </c>
      <c r="AK45" s="504" t="str">
        <f t="shared" si="4"/>
        <v/>
      </c>
      <c r="AL45" s="504" t="str">
        <f t="shared" si="5"/>
        <v/>
      </c>
      <c r="AM45" s="504" t="str">
        <f t="shared" si="6"/>
        <v/>
      </c>
      <c r="AN45" s="504" t="str">
        <f t="shared" si="7"/>
        <v/>
      </c>
      <c r="AO45" s="504" t="str">
        <f t="shared" si="8"/>
        <v/>
      </c>
      <c r="AP45" s="505" t="str">
        <f t="shared" si="9"/>
        <v/>
      </c>
      <c r="AQ45" s="506">
        <f t="shared" si="0"/>
        <v>0</v>
      </c>
      <c r="AR45" s="322"/>
      <c r="AS45" s="503" t="str">
        <f t="shared" si="10"/>
        <v/>
      </c>
      <c r="AT45" s="504" t="str">
        <f t="shared" si="11"/>
        <v/>
      </c>
      <c r="AU45" s="504" t="str">
        <f t="shared" si="12"/>
        <v/>
      </c>
      <c r="AV45" s="504" t="str">
        <f t="shared" si="13"/>
        <v/>
      </c>
      <c r="AW45" s="504" t="str">
        <f t="shared" si="14"/>
        <v/>
      </c>
      <c r="AX45" s="504" t="str">
        <f t="shared" si="15"/>
        <v/>
      </c>
      <c r="AY45" s="504" t="str">
        <f t="shared" si="16"/>
        <v/>
      </c>
      <c r="AZ45" s="504" t="str">
        <f t="shared" si="17"/>
        <v/>
      </c>
      <c r="BA45" s="507">
        <f t="shared" si="18"/>
        <v>0</v>
      </c>
    </row>
    <row r="46" spans="1:53" x14ac:dyDescent="0.3">
      <c r="A46" s="290"/>
      <c r="B46" s="484" t="s">
        <v>2296</v>
      </c>
      <c r="C46" s="485" t="s">
        <v>2295</v>
      </c>
      <c r="D46" s="485" t="s">
        <v>1324</v>
      </c>
      <c r="E46" s="485"/>
      <c r="F46" s="485"/>
      <c r="G46" s="485"/>
      <c r="H46" s="501" t="s">
        <v>1408</v>
      </c>
      <c r="I46" s="501">
        <v>2030</v>
      </c>
      <c r="J46" s="487"/>
      <c r="K46" s="648">
        <v>521.66</v>
      </c>
      <c r="L46" s="489"/>
      <c r="M46" s="490">
        <f t="shared" si="31"/>
        <v>0</v>
      </c>
      <c r="N46" s="491">
        <f t="shared" si="40"/>
        <v>309.37171298186104</v>
      </c>
      <c r="O46" s="492">
        <f>N46*K46</f>
        <v>161386.84779411761</v>
      </c>
      <c r="P46" s="493">
        <v>1</v>
      </c>
      <c r="Q46" s="494">
        <f t="shared" si="33"/>
        <v>161386.84779411761</v>
      </c>
      <c r="R46" s="508">
        <v>0.15</v>
      </c>
      <c r="S46" s="490">
        <f t="shared" si="34"/>
        <v>185594.87496323523</v>
      </c>
      <c r="T46" s="508">
        <v>0.11</v>
      </c>
      <c r="U46" s="646"/>
      <c r="V46" s="498">
        <f t="shared" si="35"/>
        <v>206010.31120919113</v>
      </c>
      <c r="W46" s="499">
        <f t="shared" si="36"/>
        <v>243206.34431871248</v>
      </c>
      <c r="X46" s="494">
        <f t="shared" si="37"/>
        <v>171809.38445507991</v>
      </c>
      <c r="Y46" s="322"/>
      <c r="Z46" s="500" t="s">
        <v>115</v>
      </c>
      <c r="AA46" s="501"/>
      <c r="AB46" s="501"/>
      <c r="AC46" s="501"/>
      <c r="AD46" s="501"/>
      <c r="AE46" s="501"/>
      <c r="AF46" s="501"/>
      <c r="AG46" s="502"/>
      <c r="AH46" s="328"/>
      <c r="AI46" s="503">
        <f t="shared" ca="1" si="2"/>
        <v>17109.49153264302</v>
      </c>
      <c r="AJ46" s="504" t="str">
        <f t="shared" si="3"/>
        <v/>
      </c>
      <c r="AK46" s="504" t="str">
        <f t="shared" si="4"/>
        <v/>
      </c>
      <c r="AL46" s="504" t="str">
        <f t="shared" si="5"/>
        <v/>
      </c>
      <c r="AM46" s="504" t="str">
        <f t="shared" si="6"/>
        <v/>
      </c>
      <c r="AN46" s="504" t="str">
        <f t="shared" si="7"/>
        <v/>
      </c>
      <c r="AO46" s="504" t="str">
        <f t="shared" si="8"/>
        <v/>
      </c>
      <c r="AP46" s="505" t="str">
        <f t="shared" si="9"/>
        <v/>
      </c>
      <c r="AQ46" s="506">
        <f t="shared" ca="1" si="0"/>
        <v>17109.49153264302</v>
      </c>
      <c r="AR46" s="322"/>
      <c r="AS46" s="503">
        <f t="shared" ca="1" si="10"/>
        <v>171809.38445507991</v>
      </c>
      <c r="AT46" s="504" t="str">
        <f t="shared" si="11"/>
        <v/>
      </c>
      <c r="AU46" s="504" t="str">
        <f t="shared" si="12"/>
        <v/>
      </c>
      <c r="AV46" s="504" t="str">
        <f t="shared" si="13"/>
        <v/>
      </c>
      <c r="AW46" s="504" t="str">
        <f t="shared" si="14"/>
        <v/>
      </c>
      <c r="AX46" s="504" t="str">
        <f t="shared" si="15"/>
        <v/>
      </c>
      <c r="AY46" s="504" t="str">
        <f t="shared" si="16"/>
        <v/>
      </c>
      <c r="AZ46" s="504" t="str">
        <f t="shared" si="17"/>
        <v/>
      </c>
      <c r="BA46" s="507">
        <f t="shared" ca="1" si="18"/>
        <v>171809.38445507991</v>
      </c>
    </row>
    <row r="47" spans="1:53" x14ac:dyDescent="0.3">
      <c r="A47" s="290"/>
      <c r="B47" s="484" t="s">
        <v>2297</v>
      </c>
      <c r="C47" s="485" t="s">
        <v>2295</v>
      </c>
      <c r="D47" s="485" t="s">
        <v>1324</v>
      </c>
      <c r="E47" s="485"/>
      <c r="F47" s="485"/>
      <c r="G47" s="485"/>
      <c r="H47" s="501" t="s">
        <v>1408</v>
      </c>
      <c r="I47" s="501">
        <v>2030</v>
      </c>
      <c r="J47" s="487"/>
      <c r="K47" s="648">
        <v>130.71</v>
      </c>
      <c r="L47" s="489"/>
      <c r="M47" s="490">
        <f t="shared" si="31"/>
        <v>0</v>
      </c>
      <c r="N47" s="491">
        <f t="shared" si="40"/>
        <v>309.37171298186104</v>
      </c>
      <c r="O47" s="492">
        <f>N47*K47</f>
        <v>40437.976603859061</v>
      </c>
      <c r="P47" s="493">
        <v>1</v>
      </c>
      <c r="Q47" s="494">
        <f t="shared" si="33"/>
        <v>40437.976603859061</v>
      </c>
      <c r="R47" s="508">
        <v>0.15</v>
      </c>
      <c r="S47" s="490">
        <f t="shared" si="34"/>
        <v>46503.673094437916</v>
      </c>
      <c r="T47" s="508">
        <v>0.11</v>
      </c>
      <c r="U47" s="646"/>
      <c r="V47" s="498">
        <f t="shared" si="35"/>
        <v>51619.07713482609</v>
      </c>
      <c r="W47" s="499">
        <f t="shared" si="36"/>
        <v>60939.119859484941</v>
      </c>
      <c r="X47" s="494">
        <f t="shared" si="37"/>
        <v>43049.504738955453</v>
      </c>
      <c r="Y47" s="322"/>
      <c r="Z47" s="500" t="s">
        <v>115</v>
      </c>
      <c r="AA47" s="501"/>
      <c r="AB47" s="501"/>
      <c r="AC47" s="501"/>
      <c r="AD47" s="501"/>
      <c r="AE47" s="501"/>
      <c r="AF47" s="501"/>
      <c r="AG47" s="502"/>
      <c r="AH47" s="328"/>
      <c r="AI47" s="503">
        <f t="shared" ca="1" si="2"/>
        <v>17109.49153264302</v>
      </c>
      <c r="AJ47" s="504" t="str">
        <f t="shared" si="3"/>
        <v/>
      </c>
      <c r="AK47" s="504" t="str">
        <f t="shared" si="4"/>
        <v/>
      </c>
      <c r="AL47" s="504" t="str">
        <f t="shared" si="5"/>
        <v/>
      </c>
      <c r="AM47" s="504" t="str">
        <f t="shared" si="6"/>
        <v/>
      </c>
      <c r="AN47" s="504" t="str">
        <f t="shared" si="7"/>
        <v/>
      </c>
      <c r="AO47" s="504" t="str">
        <f t="shared" si="8"/>
        <v/>
      </c>
      <c r="AP47" s="505" t="str">
        <f t="shared" si="9"/>
        <v/>
      </c>
      <c r="AQ47" s="506">
        <f t="shared" ca="1" si="0"/>
        <v>17109.49153264302</v>
      </c>
      <c r="AR47" s="322"/>
      <c r="AS47" s="503">
        <f t="shared" ca="1" si="10"/>
        <v>43049.504738955453</v>
      </c>
      <c r="AT47" s="504" t="str">
        <f t="shared" si="11"/>
        <v/>
      </c>
      <c r="AU47" s="504" t="str">
        <f t="shared" si="12"/>
        <v/>
      </c>
      <c r="AV47" s="504" t="str">
        <f t="shared" si="13"/>
        <v/>
      </c>
      <c r="AW47" s="504" t="str">
        <f t="shared" si="14"/>
        <v/>
      </c>
      <c r="AX47" s="504" t="str">
        <f t="shared" si="15"/>
        <v/>
      </c>
      <c r="AY47" s="504" t="str">
        <f t="shared" si="16"/>
        <v/>
      </c>
      <c r="AZ47" s="504" t="str">
        <f t="shared" si="17"/>
        <v/>
      </c>
      <c r="BA47" s="507">
        <f t="shared" ca="1" si="18"/>
        <v>43049.504738955453</v>
      </c>
    </row>
    <row r="48" spans="1:53" x14ac:dyDescent="0.3">
      <c r="A48" s="290"/>
      <c r="B48" s="484" t="s">
        <v>2298</v>
      </c>
      <c r="C48" s="485" t="s">
        <v>2295</v>
      </c>
      <c r="D48" s="485" t="s">
        <v>1300</v>
      </c>
      <c r="E48" s="485"/>
      <c r="F48" s="485"/>
      <c r="G48" s="485"/>
      <c r="H48" s="501" t="s">
        <v>1408</v>
      </c>
      <c r="I48" s="501">
        <v>2029</v>
      </c>
      <c r="J48" s="487"/>
      <c r="K48" s="648">
        <v>871.51</v>
      </c>
      <c r="L48" s="489"/>
      <c r="M48" s="490">
        <f t="shared" si="31"/>
        <v>0</v>
      </c>
      <c r="N48" s="491">
        <f t="shared" si="40"/>
        <v>309.37171298186104</v>
      </c>
      <c r="O48" s="492">
        <f>N48*K48</f>
        <v>269620.54158082174</v>
      </c>
      <c r="P48" s="493">
        <v>1</v>
      </c>
      <c r="Q48" s="494">
        <f t="shared" si="33"/>
        <v>269620.54158082174</v>
      </c>
      <c r="R48" s="508">
        <v>0.15</v>
      </c>
      <c r="S48" s="490">
        <f t="shared" si="34"/>
        <v>310063.62281794497</v>
      </c>
      <c r="T48" s="508">
        <v>0.11</v>
      </c>
      <c r="U48" s="646"/>
      <c r="V48" s="498">
        <f t="shared" si="35"/>
        <v>344170.62132791895</v>
      </c>
      <c r="W48" s="499">
        <f t="shared" si="36"/>
        <v>395225.91528620035</v>
      </c>
      <c r="X48" s="494">
        <f t="shared" si="37"/>
        <v>295850.33515713259</v>
      </c>
      <c r="Y48" s="322"/>
      <c r="Z48" s="500"/>
      <c r="AA48" s="501" t="s">
        <v>115</v>
      </c>
      <c r="AB48" s="501"/>
      <c r="AC48" s="501"/>
      <c r="AD48" s="501"/>
      <c r="AE48" s="501"/>
      <c r="AF48" s="501"/>
      <c r="AG48" s="502"/>
      <c r="AH48" s="328"/>
      <c r="AI48" s="503" t="str">
        <f t="shared" si="2"/>
        <v/>
      </c>
      <c r="AJ48" s="504">
        <f t="shared" ca="1" si="3"/>
        <v>61712.437986303514</v>
      </c>
      <c r="AK48" s="504" t="str">
        <f t="shared" si="4"/>
        <v/>
      </c>
      <c r="AL48" s="504" t="str">
        <f t="shared" si="5"/>
        <v/>
      </c>
      <c r="AM48" s="504" t="str">
        <f t="shared" si="6"/>
        <v/>
      </c>
      <c r="AN48" s="504" t="str">
        <f t="shared" si="7"/>
        <v/>
      </c>
      <c r="AO48" s="504" t="str">
        <f t="shared" si="8"/>
        <v/>
      </c>
      <c r="AP48" s="505" t="str">
        <f t="shared" si="9"/>
        <v/>
      </c>
      <c r="AQ48" s="506">
        <f t="shared" ca="1" si="0"/>
        <v>61712.437986303514</v>
      </c>
      <c r="AR48" s="322"/>
      <c r="AS48" s="503" t="str">
        <f t="shared" si="10"/>
        <v/>
      </c>
      <c r="AT48" s="504">
        <f t="shared" ca="1" si="11"/>
        <v>295850.33515713259</v>
      </c>
      <c r="AU48" s="504" t="str">
        <f t="shared" si="12"/>
        <v/>
      </c>
      <c r="AV48" s="504" t="str">
        <f t="shared" si="13"/>
        <v/>
      </c>
      <c r="AW48" s="504" t="str">
        <f t="shared" si="14"/>
        <v/>
      </c>
      <c r="AX48" s="504" t="str">
        <f t="shared" si="15"/>
        <v/>
      </c>
      <c r="AY48" s="504" t="str">
        <f t="shared" si="16"/>
        <v/>
      </c>
      <c r="AZ48" s="504" t="str">
        <f t="shared" si="17"/>
        <v/>
      </c>
      <c r="BA48" s="507">
        <f t="shared" ca="1" si="18"/>
        <v>295850.33515713259</v>
      </c>
    </row>
    <row r="49" spans="1:53" x14ac:dyDescent="0.3">
      <c r="A49" s="290"/>
      <c r="B49" s="484" t="s">
        <v>3515</v>
      </c>
      <c r="C49" s="558" t="s">
        <v>2295</v>
      </c>
      <c r="D49" s="558" t="s">
        <v>3519</v>
      </c>
      <c r="E49" s="558"/>
      <c r="F49" s="558"/>
      <c r="G49" s="558"/>
      <c r="H49" s="501" t="s">
        <v>1408</v>
      </c>
      <c r="I49" s="569">
        <v>2029</v>
      </c>
      <c r="J49" s="640"/>
      <c r="K49" s="641">
        <v>5900</v>
      </c>
      <c r="L49" s="560"/>
      <c r="M49" s="561">
        <v>0</v>
      </c>
      <c r="N49" s="491">
        <f t="shared" ref="N49:N52" si="68">O49/K49</f>
        <v>847.45762711864404</v>
      </c>
      <c r="O49" s="492">
        <v>5000000</v>
      </c>
      <c r="P49" s="493">
        <v>1</v>
      </c>
      <c r="Q49" s="494">
        <f t="shared" ref="Q49:Q52" si="69">O49*P49</f>
        <v>5000000</v>
      </c>
      <c r="R49" s="508">
        <v>0.15</v>
      </c>
      <c r="S49" s="490">
        <f t="shared" ref="S49:S52" si="70">Q49*(1+R49)</f>
        <v>5750000</v>
      </c>
      <c r="T49" s="508">
        <v>0.11</v>
      </c>
      <c r="U49" s="646">
        <v>0.9</v>
      </c>
      <c r="V49" s="498">
        <f t="shared" ref="V49:V52" si="71">(S49*(1+T49)*(1-U49))+M49</f>
        <v>638250</v>
      </c>
      <c r="W49" s="499">
        <f t="shared" ref="W49:W52" si="72">((S49*(1+T49)*(1-U49))*((1+WEI_3)^(I49-BASE_YEAR)))+(M49*((1+LEI_3)^(I49-BASE_YEAR)))</f>
        <v>732929.90394748363</v>
      </c>
      <c r="X49" s="494">
        <f t="shared" ref="X49:X52" si="73">W49*((1/(1+WACC_3))^(I49-BASE_YEAR))</f>
        <v>548642.05342538457</v>
      </c>
      <c r="Y49" s="322"/>
      <c r="Z49" s="500"/>
      <c r="AA49" s="501" t="s">
        <v>115</v>
      </c>
      <c r="AB49" s="501"/>
      <c r="AC49" s="501"/>
      <c r="AD49" s="501"/>
      <c r="AE49" s="501"/>
      <c r="AF49" s="501"/>
      <c r="AG49" s="502"/>
      <c r="AH49" s="328"/>
      <c r="AI49" s="503" t="str">
        <f t="shared" ref="AI49:AI52" si="74">IF(Z49="","",AI$8)</f>
        <v/>
      </c>
      <c r="AJ49" s="504">
        <f t="shared" ref="AJ49:AJ52" ca="1" si="75">IF(AA49="","",AJ$8)</f>
        <v>61712.437986303514</v>
      </c>
      <c r="AK49" s="504" t="str">
        <f t="shared" ref="AK49:AK52" si="76">IF(AB49="","",AK$8)</f>
        <v/>
      </c>
      <c r="AL49" s="504" t="str">
        <f t="shared" ref="AL49:AL52" si="77">IF(AC49="","",AL$8)</f>
        <v/>
      </c>
      <c r="AM49" s="504" t="str">
        <f t="shared" ref="AM49:AM52" si="78">IF(AD49="","",AM$8)</f>
        <v/>
      </c>
      <c r="AN49" s="504" t="str">
        <f t="shared" ref="AN49:AN52" si="79">IF(AE49="","",AN$8)</f>
        <v/>
      </c>
      <c r="AO49" s="504" t="str">
        <f t="shared" ref="AO49:AO52" si="80">IF(AF49="","",AO$8)</f>
        <v/>
      </c>
      <c r="AP49" s="505" t="str">
        <f t="shared" ref="AP49:AP52" si="81">IF(AG49="","",AP$8)</f>
        <v/>
      </c>
      <c r="AQ49" s="506">
        <f t="shared" ref="AQ49:AQ52" ca="1" si="82">SUM(AI49:AP49)</f>
        <v>61712.437986303514</v>
      </c>
      <c r="AR49" s="322"/>
      <c r="AS49" s="503" t="str">
        <f t="shared" ref="AS49:AS52" si="83">IF(Z49="","",IFERROR(Z49*$X49,$X49/$AQ49*AI49))</f>
        <v/>
      </c>
      <c r="AT49" s="504">
        <f t="shared" ref="AT49:AT52" ca="1" si="84">IF(AA49="","",IFERROR(AA49*$X49,$X49/$AQ49*AJ49))</f>
        <v>548642.05342538457</v>
      </c>
      <c r="AU49" s="504" t="str">
        <f t="shared" ref="AU49:AU52" si="85">IF(AB49="","",IFERROR(AB49*$X49,$X49/$AQ49*AK49))</f>
        <v/>
      </c>
      <c r="AV49" s="504" t="str">
        <f t="shared" ref="AV49:AV52" si="86">IF(AC49="","",IFERROR(AC49*$X49,$X49/$AQ49*AL49))</f>
        <v/>
      </c>
      <c r="AW49" s="504" t="str">
        <f t="shared" ref="AW49:AW52" si="87">IF(AD49="","",IFERROR(AD49*$X49,$X49/$AQ49*AM49))</f>
        <v/>
      </c>
      <c r="AX49" s="504" t="str">
        <f t="shared" ref="AX49:AX52" si="88">IF(AE49="","",IFERROR(AE49*$X49,$X49/$AQ49*AN49))</f>
        <v/>
      </c>
      <c r="AY49" s="504" t="str">
        <f t="shared" ref="AY49:AY52" si="89">IF(AF49="","",IFERROR(AF49*$X49,$X49/$AQ49*AO49))</f>
        <v/>
      </c>
      <c r="AZ49" s="504" t="str">
        <f t="shared" ref="AZ49:AZ52" si="90">IF(AG49="","",IFERROR(AG49*$X49,$X49/$AQ49*AP49))</f>
        <v/>
      </c>
      <c r="BA49" s="507">
        <f t="shared" ref="BA49:BA52" ca="1" si="91">SUM(AS49:AZ49)</f>
        <v>548642.05342538457</v>
      </c>
    </row>
    <row r="50" spans="1:53" x14ac:dyDescent="0.3">
      <c r="A50" s="290"/>
      <c r="B50" s="484" t="s">
        <v>3516</v>
      </c>
      <c r="C50" s="558" t="s">
        <v>2295</v>
      </c>
      <c r="D50" s="558" t="s">
        <v>3520</v>
      </c>
      <c r="E50" s="558"/>
      <c r="F50" s="558"/>
      <c r="G50" s="558"/>
      <c r="H50" s="501" t="s">
        <v>1408</v>
      </c>
      <c r="I50" s="569">
        <v>2027</v>
      </c>
      <c r="J50" s="640"/>
      <c r="K50" s="641">
        <v>1100</v>
      </c>
      <c r="L50" s="560"/>
      <c r="M50" s="561">
        <v>0</v>
      </c>
      <c r="N50" s="491">
        <f t="shared" si="68"/>
        <v>1090.909090909091</v>
      </c>
      <c r="O50" s="492">
        <v>1200000</v>
      </c>
      <c r="P50" s="493">
        <v>1</v>
      </c>
      <c r="Q50" s="494">
        <f t="shared" si="69"/>
        <v>1200000</v>
      </c>
      <c r="R50" s="508">
        <v>0.15</v>
      </c>
      <c r="S50" s="490">
        <f t="shared" si="70"/>
        <v>1380000</v>
      </c>
      <c r="T50" s="508">
        <v>0.11</v>
      </c>
      <c r="U50" s="646">
        <v>0.83333333333333337</v>
      </c>
      <c r="V50" s="498">
        <f t="shared" si="71"/>
        <v>255299.99999999997</v>
      </c>
      <c r="W50" s="499">
        <f t="shared" si="72"/>
        <v>277391.90660849959</v>
      </c>
      <c r="X50" s="494">
        <f t="shared" si="73"/>
        <v>233146.97051475148</v>
      </c>
      <c r="Y50" s="322"/>
      <c r="Z50" s="500"/>
      <c r="AA50" s="501" t="s">
        <v>115</v>
      </c>
      <c r="AB50" s="501"/>
      <c r="AC50" s="501"/>
      <c r="AD50" s="501"/>
      <c r="AE50" s="501"/>
      <c r="AF50" s="501"/>
      <c r="AG50" s="502"/>
      <c r="AH50" s="328"/>
      <c r="AI50" s="503" t="str">
        <f t="shared" si="74"/>
        <v/>
      </c>
      <c r="AJ50" s="504">
        <f t="shared" ca="1" si="75"/>
        <v>61712.437986303514</v>
      </c>
      <c r="AK50" s="504" t="str">
        <f t="shared" si="76"/>
        <v/>
      </c>
      <c r="AL50" s="504" t="str">
        <f t="shared" si="77"/>
        <v/>
      </c>
      <c r="AM50" s="504" t="str">
        <f t="shared" si="78"/>
        <v/>
      </c>
      <c r="AN50" s="504" t="str">
        <f t="shared" si="79"/>
        <v/>
      </c>
      <c r="AO50" s="504" t="str">
        <f t="shared" si="80"/>
        <v/>
      </c>
      <c r="AP50" s="505" t="str">
        <f t="shared" si="81"/>
        <v/>
      </c>
      <c r="AQ50" s="506">
        <f t="shared" ca="1" si="82"/>
        <v>61712.437986303514</v>
      </c>
      <c r="AR50" s="322"/>
      <c r="AS50" s="503" t="str">
        <f t="shared" si="83"/>
        <v/>
      </c>
      <c r="AT50" s="504">
        <f t="shared" ca="1" si="84"/>
        <v>233146.97051475148</v>
      </c>
      <c r="AU50" s="504" t="str">
        <f t="shared" si="85"/>
        <v/>
      </c>
      <c r="AV50" s="504" t="str">
        <f t="shared" si="86"/>
        <v/>
      </c>
      <c r="AW50" s="504" t="str">
        <f t="shared" si="87"/>
        <v/>
      </c>
      <c r="AX50" s="504" t="str">
        <f t="shared" si="88"/>
        <v/>
      </c>
      <c r="AY50" s="504" t="str">
        <f t="shared" si="89"/>
        <v/>
      </c>
      <c r="AZ50" s="504" t="str">
        <f t="shared" si="90"/>
        <v/>
      </c>
      <c r="BA50" s="507">
        <f t="shared" ca="1" si="91"/>
        <v>233146.97051475148</v>
      </c>
    </row>
    <row r="51" spans="1:53" x14ac:dyDescent="0.3">
      <c r="A51" s="290"/>
      <c r="B51" s="484" t="s">
        <v>3517</v>
      </c>
      <c r="C51" s="558" t="s">
        <v>2295</v>
      </c>
      <c r="D51" s="558" t="s">
        <v>3521</v>
      </c>
      <c r="E51" s="558"/>
      <c r="F51" s="558"/>
      <c r="G51" s="558"/>
      <c r="H51" s="501" t="s">
        <v>1408</v>
      </c>
      <c r="I51" s="569">
        <v>2028</v>
      </c>
      <c r="J51" s="640"/>
      <c r="K51" s="641">
        <v>1000</v>
      </c>
      <c r="L51" s="560"/>
      <c r="M51" s="561">
        <v>0</v>
      </c>
      <c r="N51" s="491">
        <f t="shared" si="68"/>
        <v>608.69565217391312</v>
      </c>
      <c r="O51" s="492">
        <v>608695.65217391308</v>
      </c>
      <c r="P51" s="493">
        <v>1</v>
      </c>
      <c r="Q51" s="494">
        <f t="shared" si="69"/>
        <v>608695.65217391308</v>
      </c>
      <c r="R51" s="508">
        <v>0.15</v>
      </c>
      <c r="S51" s="490">
        <f t="shared" si="70"/>
        <v>700000</v>
      </c>
      <c r="T51" s="508">
        <v>0.11</v>
      </c>
      <c r="U51" s="646"/>
      <c r="V51" s="498">
        <f t="shared" si="71"/>
        <v>777000.00000000012</v>
      </c>
      <c r="W51" s="499">
        <f t="shared" si="72"/>
        <v>867917.23621053889</v>
      </c>
      <c r="X51" s="494">
        <f t="shared" si="73"/>
        <v>688429.75763046974</v>
      </c>
      <c r="Y51" s="322"/>
      <c r="Z51" s="500"/>
      <c r="AA51" s="501" t="s">
        <v>115</v>
      </c>
      <c r="AB51" s="501"/>
      <c r="AC51" s="501"/>
      <c r="AD51" s="501"/>
      <c r="AE51" s="501"/>
      <c r="AF51" s="501"/>
      <c r="AG51" s="502"/>
      <c r="AH51" s="328"/>
      <c r="AI51" s="503" t="str">
        <f t="shared" si="74"/>
        <v/>
      </c>
      <c r="AJ51" s="504">
        <f t="shared" ca="1" si="75"/>
        <v>61712.437986303514</v>
      </c>
      <c r="AK51" s="504" t="str">
        <f t="shared" si="76"/>
        <v/>
      </c>
      <c r="AL51" s="504" t="str">
        <f t="shared" si="77"/>
        <v/>
      </c>
      <c r="AM51" s="504" t="str">
        <f t="shared" si="78"/>
        <v/>
      </c>
      <c r="AN51" s="504" t="str">
        <f t="shared" si="79"/>
        <v/>
      </c>
      <c r="AO51" s="504" t="str">
        <f t="shared" si="80"/>
        <v/>
      </c>
      <c r="AP51" s="505" t="str">
        <f t="shared" si="81"/>
        <v/>
      </c>
      <c r="AQ51" s="506">
        <f t="shared" ca="1" si="82"/>
        <v>61712.437986303514</v>
      </c>
      <c r="AR51" s="322"/>
      <c r="AS51" s="503" t="str">
        <f t="shared" si="83"/>
        <v/>
      </c>
      <c r="AT51" s="504">
        <f t="shared" ca="1" si="84"/>
        <v>688429.75763046974</v>
      </c>
      <c r="AU51" s="504" t="str">
        <f t="shared" si="85"/>
        <v/>
      </c>
      <c r="AV51" s="504" t="str">
        <f t="shared" si="86"/>
        <v/>
      </c>
      <c r="AW51" s="504" t="str">
        <f t="shared" si="87"/>
        <v/>
      </c>
      <c r="AX51" s="504" t="str">
        <f t="shared" si="88"/>
        <v/>
      </c>
      <c r="AY51" s="504" t="str">
        <f t="shared" si="89"/>
        <v/>
      </c>
      <c r="AZ51" s="504" t="str">
        <f t="shared" si="90"/>
        <v/>
      </c>
      <c r="BA51" s="507">
        <f t="shared" ca="1" si="91"/>
        <v>688429.75763046974</v>
      </c>
    </row>
    <row r="52" spans="1:53" x14ac:dyDescent="0.3">
      <c r="A52" s="290"/>
      <c r="B52" s="484" t="s">
        <v>3518</v>
      </c>
      <c r="C52" s="558" t="s">
        <v>2295</v>
      </c>
      <c r="D52" s="558" t="s">
        <v>3522</v>
      </c>
      <c r="E52" s="558"/>
      <c r="F52" s="558"/>
      <c r="G52" s="558"/>
      <c r="H52" s="501" t="s">
        <v>1408</v>
      </c>
      <c r="I52" s="569">
        <v>2032</v>
      </c>
      <c r="J52" s="640"/>
      <c r="K52" s="641">
        <v>1000</v>
      </c>
      <c r="L52" s="560"/>
      <c r="M52" s="561">
        <v>0</v>
      </c>
      <c r="N52" s="491">
        <f t="shared" si="68"/>
        <v>200</v>
      </c>
      <c r="O52" s="492">
        <v>200000</v>
      </c>
      <c r="P52" s="493">
        <v>1</v>
      </c>
      <c r="Q52" s="494">
        <f t="shared" si="69"/>
        <v>200000</v>
      </c>
      <c r="R52" s="508">
        <v>0.15</v>
      </c>
      <c r="S52" s="490">
        <f t="shared" si="70"/>
        <v>229999.99999999997</v>
      </c>
      <c r="T52" s="508">
        <v>0.11</v>
      </c>
      <c r="U52" s="646"/>
      <c r="V52" s="498">
        <f t="shared" si="71"/>
        <v>255300</v>
      </c>
      <c r="W52" s="499">
        <f t="shared" si="72"/>
        <v>318541.04734254134</v>
      </c>
      <c r="X52" s="494">
        <f t="shared" si="73"/>
        <v>200413.9955395548</v>
      </c>
      <c r="Y52" s="322"/>
      <c r="Z52" s="500"/>
      <c r="AA52" s="501" t="s">
        <v>115</v>
      </c>
      <c r="AB52" s="501"/>
      <c r="AC52" s="501"/>
      <c r="AD52" s="501"/>
      <c r="AE52" s="501"/>
      <c r="AF52" s="501"/>
      <c r="AG52" s="502"/>
      <c r="AH52" s="328"/>
      <c r="AI52" s="503" t="str">
        <f t="shared" si="74"/>
        <v/>
      </c>
      <c r="AJ52" s="504">
        <f t="shared" ca="1" si="75"/>
        <v>61712.437986303514</v>
      </c>
      <c r="AK52" s="504" t="str">
        <f t="shared" si="76"/>
        <v/>
      </c>
      <c r="AL52" s="504" t="str">
        <f t="shared" si="77"/>
        <v/>
      </c>
      <c r="AM52" s="504" t="str">
        <f t="shared" si="78"/>
        <v/>
      </c>
      <c r="AN52" s="504" t="str">
        <f t="shared" si="79"/>
        <v/>
      </c>
      <c r="AO52" s="504" t="str">
        <f t="shared" si="80"/>
        <v/>
      </c>
      <c r="AP52" s="505" t="str">
        <f t="shared" si="81"/>
        <v/>
      </c>
      <c r="AQ52" s="506">
        <f t="shared" ca="1" si="82"/>
        <v>61712.437986303514</v>
      </c>
      <c r="AR52" s="322"/>
      <c r="AS52" s="503" t="str">
        <f t="shared" si="83"/>
        <v/>
      </c>
      <c r="AT52" s="504">
        <f t="shared" ca="1" si="84"/>
        <v>200413.9955395548</v>
      </c>
      <c r="AU52" s="504" t="str">
        <f t="shared" si="85"/>
        <v/>
      </c>
      <c r="AV52" s="504" t="str">
        <f t="shared" si="86"/>
        <v/>
      </c>
      <c r="AW52" s="504" t="str">
        <f t="shared" si="87"/>
        <v/>
      </c>
      <c r="AX52" s="504" t="str">
        <f t="shared" si="88"/>
        <v/>
      </c>
      <c r="AY52" s="504" t="str">
        <f t="shared" si="89"/>
        <v/>
      </c>
      <c r="AZ52" s="504" t="str">
        <f t="shared" si="90"/>
        <v/>
      </c>
      <c r="BA52" s="507">
        <f t="shared" ca="1" si="91"/>
        <v>200413.9955395548</v>
      </c>
    </row>
    <row r="53" spans="1:53" ht="14.5" thickBot="1" x14ac:dyDescent="0.35">
      <c r="A53" s="290"/>
      <c r="B53" s="534"/>
      <c r="C53" s="535"/>
      <c r="D53" s="535"/>
      <c r="E53" s="535"/>
      <c r="F53" s="535"/>
      <c r="G53" s="535"/>
      <c r="H53" s="535"/>
      <c r="I53" s="549"/>
      <c r="J53" s="649"/>
      <c r="K53" s="650"/>
      <c r="L53" s="537" t="str">
        <f t="shared" si="1"/>
        <v/>
      </c>
      <c r="M53" s="538"/>
      <c r="N53" s="539" t="str">
        <f t="shared" si="40"/>
        <v/>
      </c>
      <c r="O53" s="540"/>
      <c r="P53" s="541"/>
      <c r="Q53" s="542"/>
      <c r="R53" s="543"/>
      <c r="S53" s="538"/>
      <c r="T53" s="544"/>
      <c r="U53" s="651"/>
      <c r="V53" s="652"/>
      <c r="W53" s="653"/>
      <c r="X53" s="542"/>
      <c r="Y53" s="322"/>
      <c r="Z53" s="548"/>
      <c r="AA53" s="549"/>
      <c r="AB53" s="549"/>
      <c r="AC53" s="549"/>
      <c r="AD53" s="549"/>
      <c r="AE53" s="549"/>
      <c r="AF53" s="549"/>
      <c r="AG53" s="550"/>
      <c r="AH53" s="328"/>
      <c r="AI53" s="551" t="str">
        <f t="shared" si="2"/>
        <v/>
      </c>
      <c r="AJ53" s="552" t="str">
        <f t="shared" si="3"/>
        <v/>
      </c>
      <c r="AK53" s="552" t="str">
        <f t="shared" si="4"/>
        <v/>
      </c>
      <c r="AL53" s="552" t="str">
        <f t="shared" si="5"/>
        <v/>
      </c>
      <c r="AM53" s="552" t="str">
        <f t="shared" si="6"/>
        <v/>
      </c>
      <c r="AN53" s="552" t="str">
        <f t="shared" si="7"/>
        <v/>
      </c>
      <c r="AO53" s="552" t="str">
        <f t="shared" si="8"/>
        <v/>
      </c>
      <c r="AP53" s="553" t="str">
        <f t="shared" si="9"/>
        <v/>
      </c>
      <c r="AQ53" s="654">
        <f t="shared" si="0"/>
        <v>0</v>
      </c>
      <c r="AR53" s="322"/>
      <c r="AS53" s="503" t="str">
        <f t="shared" si="10"/>
        <v/>
      </c>
      <c r="AT53" s="504" t="str">
        <f t="shared" si="11"/>
        <v/>
      </c>
      <c r="AU53" s="504" t="str">
        <f t="shared" si="12"/>
        <v/>
      </c>
      <c r="AV53" s="504" t="str">
        <f t="shared" si="13"/>
        <v/>
      </c>
      <c r="AW53" s="504" t="str">
        <f t="shared" si="14"/>
        <v/>
      </c>
      <c r="AX53" s="504" t="str">
        <f t="shared" si="15"/>
        <v/>
      </c>
      <c r="AY53" s="504" t="str">
        <f t="shared" si="16"/>
        <v/>
      </c>
      <c r="AZ53" s="504" t="str">
        <f t="shared" si="17"/>
        <v/>
      </c>
      <c r="BA53" s="507">
        <f t="shared" si="18"/>
        <v>0</v>
      </c>
    </row>
    <row r="54" spans="1:53" ht="14.5" thickBot="1" x14ac:dyDescent="0.35">
      <c r="A54" s="290"/>
      <c r="B54" s="290"/>
      <c r="C54" s="290"/>
      <c r="D54" s="290"/>
      <c r="E54" s="290"/>
      <c r="F54" s="290"/>
      <c r="G54" s="290"/>
      <c r="H54" s="290"/>
      <c r="I54" s="290"/>
      <c r="J54" s="290"/>
      <c r="K54" s="290"/>
      <c r="L54" s="290"/>
      <c r="M54" s="186">
        <f>SUBTOTAL(9,M9:M53)</f>
        <v>0</v>
      </c>
      <c r="N54" s="290"/>
      <c r="O54" s="186">
        <f>SUBTOTAL(9,O9:O53)</f>
        <v>146097034.07189113</v>
      </c>
      <c r="P54" s="290"/>
      <c r="Q54" s="186">
        <f>SUBTOTAL(9,Q9:Q53)</f>
        <v>146097034.07189113</v>
      </c>
      <c r="R54" s="290"/>
      <c r="S54" s="186">
        <f>SUBTOTAL(9,S9:S53)</f>
        <v>167482694.28242439</v>
      </c>
      <c r="T54" s="290"/>
      <c r="U54" s="290"/>
      <c r="V54" s="432">
        <f>SUBTOTAL(9,V9:V53)</f>
        <v>42196970.49999927</v>
      </c>
      <c r="W54" s="433">
        <f>SUBTOTAL(9,W9:W53)</f>
        <v>50045195.428017899</v>
      </c>
      <c r="X54" s="434">
        <f>SUBTOTAL(9,X9:X53)</f>
        <v>35468929.842139192</v>
      </c>
      <c r="Y54" s="290"/>
      <c r="Z54" s="290"/>
      <c r="AA54" s="290"/>
      <c r="AB54" s="290"/>
      <c r="AC54" s="290"/>
      <c r="AD54" s="290"/>
      <c r="AE54" s="290"/>
      <c r="AF54" s="290"/>
      <c r="AG54" s="290"/>
      <c r="AH54" s="290"/>
      <c r="AI54" s="290"/>
      <c r="AJ54" s="290"/>
      <c r="AK54" s="290"/>
      <c r="AL54" s="290"/>
      <c r="AM54" s="290"/>
      <c r="AN54" s="290"/>
      <c r="AO54" s="290"/>
      <c r="AP54" s="290"/>
      <c r="AQ54" s="290"/>
      <c r="AR54" s="290"/>
      <c r="AS54" s="135">
        <f t="shared" ref="AS54:BA54" ca="1" si="92">SUBTOTAL(9,AS9:AS53)</f>
        <v>9667160.4490329474</v>
      </c>
      <c r="AT54" s="136">
        <f t="shared" ca="1" si="92"/>
        <v>20201262.604833059</v>
      </c>
      <c r="AU54" s="136">
        <f t="shared" si="92"/>
        <v>0</v>
      </c>
      <c r="AV54" s="136">
        <f t="shared" si="92"/>
        <v>0</v>
      </c>
      <c r="AW54" s="136">
        <f t="shared" si="92"/>
        <v>0</v>
      </c>
      <c r="AX54" s="136">
        <f t="shared" ca="1" si="92"/>
        <v>823754.70361125632</v>
      </c>
      <c r="AY54" s="136">
        <f t="shared" si="92"/>
        <v>0</v>
      </c>
      <c r="AZ54" s="136">
        <f t="shared" ca="1" si="92"/>
        <v>4776752.0846619327</v>
      </c>
      <c r="BA54" s="137">
        <f t="shared" ca="1" si="92"/>
        <v>35468929.842139192</v>
      </c>
    </row>
    <row r="55" spans="1:53" x14ac:dyDescent="0.3">
      <c r="A55" s="290"/>
      <c r="B55" s="290"/>
      <c r="C55" s="290"/>
      <c r="D55" s="290"/>
      <c r="E55" s="290"/>
      <c r="F55" s="290"/>
      <c r="G55" s="290"/>
      <c r="H55" s="290"/>
      <c r="I55" s="290"/>
      <c r="J55" s="290"/>
      <c r="K55" s="290"/>
      <c r="L55" s="290"/>
      <c r="M55" s="290"/>
      <c r="N55" s="290"/>
      <c r="O55" s="290"/>
      <c r="P55" s="290"/>
      <c r="Q55" s="290"/>
      <c r="R55" s="290"/>
      <c r="S55" s="290"/>
      <c r="T55" s="290"/>
      <c r="U55" s="290"/>
      <c r="V55" s="290"/>
      <c r="W55" s="290"/>
      <c r="X55" s="290"/>
      <c r="Y55" s="290"/>
      <c r="Z55" s="290"/>
      <c r="AA55" s="290"/>
      <c r="AB55" s="290"/>
      <c r="AC55" s="290"/>
      <c r="AD55" s="290"/>
      <c r="AE55" s="290"/>
      <c r="AF55" s="290"/>
      <c r="AG55" s="290"/>
      <c r="AH55" s="290"/>
      <c r="AI55" s="290"/>
      <c r="AJ55" s="290"/>
      <c r="AK55" s="290"/>
      <c r="AL55" s="290"/>
      <c r="AM55" s="290"/>
      <c r="AN55" s="290"/>
      <c r="AO55" s="290"/>
      <c r="AP55" s="290"/>
      <c r="AQ55" s="290"/>
      <c r="AR55" s="290"/>
      <c r="AS55" s="290"/>
      <c r="AT55" s="290"/>
      <c r="AU55" s="290"/>
      <c r="AV55" s="290"/>
      <c r="AW55" s="290"/>
      <c r="AX55" s="290"/>
      <c r="AY55" s="290"/>
      <c r="AZ55" s="290"/>
      <c r="BA55" s="319">
        <f ca="1">SUM(AS54:AZ54)</f>
        <v>35468929.842139192</v>
      </c>
    </row>
    <row r="56" spans="1:53" x14ac:dyDescent="0.3">
      <c r="A56" s="290"/>
      <c r="B56" s="290"/>
      <c r="C56" s="290"/>
      <c r="D56" s="290"/>
      <c r="E56" s="290"/>
      <c r="F56" s="290"/>
      <c r="G56" s="290"/>
      <c r="H56" s="290"/>
      <c r="I56" s="290"/>
      <c r="J56" s="290"/>
      <c r="K56" s="290"/>
      <c r="L56" s="290"/>
      <c r="M56" s="290"/>
      <c r="N56" s="290"/>
      <c r="O56" s="290"/>
      <c r="P56" s="290"/>
      <c r="Q56" s="290"/>
      <c r="R56" s="290"/>
      <c r="S56" s="290"/>
      <c r="T56" s="290"/>
      <c r="U56" s="290"/>
      <c r="V56" s="290"/>
      <c r="W56" s="290"/>
      <c r="X56" s="290"/>
      <c r="Y56" s="290"/>
      <c r="Z56" s="290"/>
      <c r="AA56" s="290"/>
      <c r="AB56" s="290"/>
      <c r="AC56" s="290"/>
      <c r="AD56" s="290"/>
      <c r="AE56" s="290"/>
      <c r="AF56" s="290"/>
      <c r="AG56" s="290"/>
      <c r="AH56" s="290"/>
      <c r="AI56" s="290"/>
      <c r="AJ56" s="290"/>
      <c r="AK56" s="290"/>
      <c r="AL56" s="290"/>
      <c r="AM56" s="290"/>
      <c r="AN56" s="290"/>
      <c r="AO56" s="290"/>
      <c r="AP56" s="290"/>
      <c r="AQ56" s="290"/>
      <c r="AR56" s="290"/>
      <c r="AS56" s="290"/>
      <c r="AT56" s="290"/>
      <c r="AU56" s="290"/>
      <c r="AV56" s="290"/>
      <c r="AW56" s="290"/>
      <c r="AX56" s="290"/>
      <c r="AY56" s="290"/>
      <c r="AZ56" s="290"/>
      <c r="BA56" s="319">
        <f>SUM(X54)</f>
        <v>35468929.842139192</v>
      </c>
    </row>
    <row r="57" spans="1:53" x14ac:dyDescent="0.3">
      <c r="A57" s="290"/>
      <c r="B57" s="290"/>
      <c r="C57" s="290"/>
      <c r="D57" s="290"/>
      <c r="E57" s="290"/>
      <c r="F57" s="290"/>
      <c r="G57" s="290"/>
      <c r="H57" s="290"/>
      <c r="I57" s="290"/>
      <c r="J57" s="290"/>
      <c r="K57" s="290"/>
      <c r="L57" s="290"/>
      <c r="M57" s="290"/>
      <c r="N57" s="290"/>
      <c r="O57" s="290"/>
      <c r="P57" s="290"/>
      <c r="Q57" s="290"/>
      <c r="R57" s="290"/>
      <c r="S57" s="290"/>
      <c r="T57" s="290"/>
      <c r="U57" s="290"/>
      <c r="V57" s="290"/>
      <c r="W57" s="290"/>
      <c r="X57" s="290"/>
      <c r="Y57" s="290"/>
      <c r="Z57" s="290"/>
      <c r="AA57" s="290"/>
      <c r="AB57" s="290"/>
      <c r="AC57" s="290"/>
      <c r="AD57" s="290"/>
      <c r="AE57" s="290"/>
      <c r="AF57" s="290"/>
      <c r="AG57" s="290"/>
      <c r="AH57" s="290"/>
      <c r="AI57" s="290"/>
      <c r="AJ57" s="290"/>
      <c r="AK57" s="290"/>
      <c r="AL57" s="290"/>
      <c r="AM57" s="290"/>
      <c r="AN57" s="290"/>
      <c r="AO57" s="290"/>
      <c r="AP57" s="290"/>
      <c r="AQ57" s="290"/>
      <c r="AR57" s="290"/>
      <c r="AS57" s="290"/>
      <c r="AT57" s="290"/>
      <c r="AU57" s="290"/>
      <c r="AV57" s="290"/>
      <c r="AW57" s="290"/>
      <c r="AX57" s="290"/>
      <c r="AY57" s="290"/>
      <c r="AZ57" s="290"/>
      <c r="BA57" s="319">
        <f ca="1">'Summary Cost Schedule'!$G$43</f>
        <v>35468929.842139192</v>
      </c>
    </row>
    <row r="58" spans="1:53" x14ac:dyDescent="0.3">
      <c r="A58" s="290"/>
      <c r="B58" s="572" t="s">
        <v>3212</v>
      </c>
      <c r="C58" s="290"/>
      <c r="D58" s="290"/>
      <c r="E58" s="290"/>
      <c r="F58" s="290"/>
      <c r="G58" s="290"/>
      <c r="H58" s="290"/>
      <c r="I58" s="290"/>
      <c r="J58" s="290"/>
      <c r="K58" s="290"/>
      <c r="L58" s="290"/>
      <c r="M58" s="290"/>
      <c r="N58" s="290"/>
      <c r="O58" s="290"/>
      <c r="P58" s="290"/>
      <c r="Q58" s="290"/>
      <c r="R58" s="290"/>
      <c r="S58" s="290"/>
      <c r="T58" s="290"/>
      <c r="U58" s="290"/>
      <c r="V58" s="290"/>
      <c r="W58" s="290"/>
      <c r="X58" s="290"/>
      <c r="Y58" s="290"/>
      <c r="Z58" s="290"/>
      <c r="AA58" s="290"/>
      <c r="AB58" s="290"/>
      <c r="AC58" s="290"/>
      <c r="AD58" s="290"/>
      <c r="AE58" s="290"/>
      <c r="AF58" s="290"/>
      <c r="AG58" s="290"/>
      <c r="AH58" s="290"/>
      <c r="AI58" s="290"/>
      <c r="AJ58" s="290"/>
      <c r="AK58" s="290"/>
      <c r="AL58" s="290"/>
      <c r="AM58" s="290"/>
      <c r="AN58" s="290"/>
      <c r="AO58" s="290"/>
      <c r="AP58" s="290"/>
      <c r="AQ58" s="290"/>
      <c r="AR58" s="290"/>
      <c r="AS58" s="290"/>
      <c r="AT58" s="290"/>
      <c r="AU58" s="290"/>
      <c r="AV58" s="290"/>
      <c r="AW58" s="290"/>
      <c r="AX58" s="290"/>
      <c r="AY58" s="290"/>
      <c r="AZ58" s="290"/>
      <c r="BA58" s="319"/>
    </row>
    <row r="59" spans="1:53" x14ac:dyDescent="0.3">
      <c r="A59" s="290"/>
      <c r="B59" s="603" t="s">
        <v>11</v>
      </c>
      <c r="C59" s="603" t="s">
        <v>81</v>
      </c>
      <c r="D59" s="603" t="s">
        <v>227</v>
      </c>
      <c r="E59" s="603" t="s">
        <v>3332</v>
      </c>
      <c r="F59" s="734" t="s">
        <v>3290</v>
      </c>
      <c r="G59" s="746"/>
      <c r="H59" s="735"/>
      <c r="I59" s="290"/>
      <c r="J59" s="290"/>
      <c r="K59" s="290"/>
      <c r="L59" s="290"/>
      <c r="M59" s="290"/>
      <c r="N59" s="290"/>
      <c r="O59" s="290"/>
      <c r="P59" s="290"/>
      <c r="Q59" s="290"/>
      <c r="R59" s="290"/>
      <c r="S59" s="290"/>
      <c r="T59" s="290"/>
      <c r="U59" s="290"/>
      <c r="V59" s="290"/>
      <c r="W59" s="290"/>
      <c r="X59" s="290"/>
      <c r="Y59" s="290"/>
      <c r="Z59" s="290"/>
      <c r="AA59" s="290"/>
      <c r="AB59" s="290"/>
      <c r="AC59" s="290"/>
      <c r="AD59" s="290"/>
      <c r="AE59" s="290"/>
      <c r="AF59" s="290"/>
      <c r="AG59" s="290"/>
      <c r="AH59" s="290"/>
      <c r="AI59" s="290"/>
      <c r="AJ59" s="290"/>
      <c r="AK59" s="290"/>
      <c r="AL59" s="290"/>
      <c r="AM59" s="290"/>
      <c r="AN59" s="290"/>
      <c r="AO59" s="290"/>
      <c r="AP59" s="290"/>
      <c r="AQ59" s="290"/>
      <c r="AR59" s="290"/>
      <c r="AS59" s="290"/>
      <c r="AT59" s="290"/>
      <c r="AU59" s="290"/>
      <c r="AV59" s="290"/>
      <c r="AW59" s="290"/>
      <c r="AX59" s="290"/>
      <c r="AY59" s="290"/>
      <c r="AZ59" s="290"/>
      <c r="BA59" s="319"/>
    </row>
    <row r="60" spans="1:53" x14ac:dyDescent="0.3">
      <c r="A60" s="290"/>
      <c r="B60" s="102" t="s">
        <v>1629</v>
      </c>
      <c r="C60" s="103" t="s">
        <v>1635</v>
      </c>
      <c r="D60" s="103" t="s">
        <v>1648</v>
      </c>
      <c r="E60" s="103" t="s">
        <v>3525</v>
      </c>
      <c r="F60" s="738" t="s">
        <v>3331</v>
      </c>
      <c r="G60" s="745"/>
      <c r="H60" s="739"/>
      <c r="I60" s="290"/>
      <c r="J60" s="290"/>
      <c r="K60" s="290"/>
      <c r="L60" s="290"/>
      <c r="M60" s="290"/>
      <c r="N60" s="290"/>
      <c r="O60" s="290"/>
      <c r="P60" s="290"/>
      <c r="Q60" s="290"/>
      <c r="R60" s="290"/>
      <c r="S60" s="290"/>
      <c r="T60" s="290"/>
      <c r="U60" s="290"/>
      <c r="V60" s="290"/>
      <c r="W60" s="290"/>
      <c r="X60" s="290"/>
      <c r="Y60" s="290"/>
      <c r="Z60" s="290"/>
      <c r="AA60" s="290"/>
      <c r="AB60" s="290"/>
      <c r="AC60" s="290"/>
      <c r="AD60" s="290"/>
      <c r="AE60" s="290"/>
      <c r="AF60" s="290"/>
      <c r="AG60" s="290"/>
      <c r="AH60" s="290"/>
      <c r="AI60" s="290"/>
      <c r="AJ60" s="290"/>
      <c r="AK60" s="290"/>
      <c r="AL60" s="290"/>
      <c r="AM60" s="290"/>
      <c r="AN60" s="290"/>
      <c r="AO60" s="290"/>
      <c r="AP60" s="290"/>
      <c r="AQ60" s="290"/>
      <c r="AR60" s="290"/>
      <c r="AS60" s="290"/>
      <c r="AT60" s="290"/>
      <c r="AU60" s="290"/>
      <c r="AV60" s="290"/>
      <c r="AW60" s="290"/>
      <c r="AX60" s="290"/>
      <c r="AY60" s="290"/>
      <c r="AZ60" s="290"/>
      <c r="BA60" s="319"/>
    </row>
    <row r="61" spans="1:53" x14ac:dyDescent="0.3">
      <c r="A61" s="290"/>
      <c r="B61" s="102" t="s">
        <v>1630</v>
      </c>
      <c r="C61" s="103" t="s">
        <v>1635</v>
      </c>
      <c r="D61" s="103" t="s">
        <v>1648</v>
      </c>
      <c r="E61" s="103" t="s">
        <v>3525</v>
      </c>
      <c r="F61" s="738" t="s">
        <v>3331</v>
      </c>
      <c r="G61" s="745"/>
      <c r="H61" s="739"/>
      <c r="I61" s="290"/>
      <c r="J61" s="290"/>
      <c r="K61" s="290"/>
      <c r="L61" s="290"/>
      <c r="M61" s="290"/>
      <c r="N61" s="290"/>
      <c r="O61" s="290"/>
      <c r="P61" s="290"/>
      <c r="Q61" s="290"/>
      <c r="R61" s="290"/>
      <c r="S61" s="290"/>
      <c r="T61" s="290"/>
      <c r="U61" s="290"/>
      <c r="V61" s="290"/>
      <c r="W61" s="290"/>
      <c r="X61" s="290"/>
      <c r="Y61" s="290"/>
      <c r="Z61" s="290"/>
      <c r="AA61" s="290"/>
      <c r="AB61" s="290"/>
      <c r="AC61" s="290"/>
      <c r="AD61" s="290"/>
      <c r="AE61" s="290"/>
      <c r="AF61" s="290"/>
      <c r="AG61" s="290"/>
      <c r="AH61" s="290"/>
      <c r="AI61" s="290"/>
      <c r="AJ61" s="290"/>
      <c r="AK61" s="290"/>
      <c r="AL61" s="290"/>
      <c r="AM61" s="290"/>
      <c r="AN61" s="290"/>
      <c r="AO61" s="290"/>
      <c r="AP61" s="290"/>
      <c r="AQ61" s="290"/>
      <c r="AR61" s="290"/>
      <c r="AS61" s="290"/>
      <c r="AT61" s="290"/>
      <c r="AU61" s="290"/>
      <c r="AV61" s="290"/>
      <c r="AW61" s="290"/>
      <c r="AX61" s="290"/>
      <c r="AY61" s="290"/>
      <c r="AZ61" s="290"/>
      <c r="BA61" s="319"/>
    </row>
    <row r="62" spans="1:53" x14ac:dyDescent="0.3">
      <c r="A62" s="290"/>
      <c r="B62" s="102" t="s">
        <v>3523</v>
      </c>
      <c r="C62" s="103" t="s">
        <v>1669</v>
      </c>
      <c r="D62" s="103" t="s">
        <v>3524</v>
      </c>
      <c r="E62" s="103" t="s">
        <v>3526</v>
      </c>
      <c r="F62" s="738" t="s">
        <v>3331</v>
      </c>
      <c r="G62" s="745"/>
      <c r="H62" s="739"/>
      <c r="I62" s="290"/>
      <c r="J62" s="290"/>
      <c r="K62" s="290"/>
      <c r="L62" s="290"/>
      <c r="M62" s="290"/>
      <c r="N62" s="290"/>
      <c r="O62" s="290"/>
      <c r="P62" s="290"/>
      <c r="Q62" s="290"/>
      <c r="R62" s="290"/>
      <c r="S62" s="290"/>
      <c r="T62" s="290"/>
      <c r="U62" s="290"/>
      <c r="V62" s="290"/>
      <c r="W62" s="290"/>
      <c r="X62" s="290"/>
      <c r="Y62" s="290"/>
      <c r="Z62" s="290"/>
      <c r="AA62" s="290"/>
      <c r="AB62" s="290"/>
      <c r="AC62" s="290"/>
      <c r="AD62" s="290"/>
      <c r="AE62" s="290"/>
      <c r="AF62" s="290"/>
      <c r="AG62" s="290"/>
      <c r="AH62" s="290"/>
      <c r="AI62" s="290"/>
      <c r="AJ62" s="290"/>
      <c r="AK62" s="290"/>
      <c r="AL62" s="290"/>
      <c r="AM62" s="290"/>
      <c r="AN62" s="290"/>
      <c r="AO62" s="290"/>
      <c r="AP62" s="290"/>
      <c r="AQ62" s="290"/>
      <c r="AR62" s="290"/>
      <c r="AS62" s="290"/>
      <c r="AT62" s="290"/>
      <c r="AU62" s="290"/>
      <c r="AV62" s="290"/>
      <c r="AW62" s="290"/>
      <c r="AX62" s="290"/>
      <c r="AY62" s="290"/>
      <c r="AZ62" s="290"/>
      <c r="BA62" s="319"/>
    </row>
    <row r="63" spans="1:53" x14ac:dyDescent="0.3">
      <c r="A63" s="290"/>
      <c r="B63" s="102" t="s">
        <v>1660</v>
      </c>
      <c r="C63" s="103" t="s">
        <v>1669</v>
      </c>
      <c r="D63" s="103" t="s">
        <v>1678</v>
      </c>
      <c r="E63" s="103" t="s">
        <v>3526</v>
      </c>
      <c r="F63" s="738" t="s">
        <v>3331</v>
      </c>
      <c r="G63" s="745"/>
      <c r="H63" s="739"/>
      <c r="I63" s="290"/>
      <c r="J63" s="290"/>
      <c r="K63" s="290"/>
      <c r="L63" s="290"/>
      <c r="M63" s="290"/>
      <c r="N63" s="290"/>
      <c r="O63" s="290"/>
      <c r="P63" s="290"/>
      <c r="Q63" s="290"/>
      <c r="R63" s="290"/>
      <c r="S63" s="290"/>
      <c r="T63" s="290"/>
      <c r="U63" s="290"/>
      <c r="V63" s="290"/>
      <c r="W63" s="290"/>
      <c r="X63" s="290"/>
      <c r="Y63" s="290"/>
      <c r="Z63" s="290"/>
      <c r="AA63" s="290"/>
      <c r="AB63" s="290"/>
      <c r="AC63" s="290"/>
      <c r="AD63" s="290"/>
      <c r="AE63" s="290"/>
      <c r="AF63" s="290"/>
      <c r="AG63" s="290"/>
      <c r="AH63" s="290"/>
      <c r="AI63" s="290"/>
      <c r="AJ63" s="290"/>
      <c r="AK63" s="290"/>
      <c r="AL63" s="290"/>
      <c r="AM63" s="290"/>
      <c r="AN63" s="290"/>
      <c r="AO63" s="290"/>
      <c r="AP63" s="290"/>
      <c r="AQ63" s="290"/>
      <c r="AR63" s="290"/>
      <c r="AS63" s="290"/>
      <c r="AT63" s="290"/>
      <c r="AU63" s="290"/>
      <c r="AV63" s="290"/>
      <c r="AW63" s="290"/>
      <c r="AX63" s="290"/>
      <c r="AY63" s="290"/>
      <c r="AZ63" s="290"/>
      <c r="BA63" s="319"/>
    </row>
    <row r="64" spans="1:53" x14ac:dyDescent="0.3">
      <c r="A64" s="290"/>
      <c r="B64" s="102" t="s">
        <v>1661</v>
      </c>
      <c r="C64" s="103" t="s">
        <v>1669</v>
      </c>
      <c r="D64" s="103" t="s">
        <v>1679</v>
      </c>
      <c r="E64" s="103" t="s">
        <v>3526</v>
      </c>
      <c r="F64" s="738" t="s">
        <v>3331</v>
      </c>
      <c r="G64" s="745"/>
      <c r="H64" s="739"/>
      <c r="I64" s="290"/>
      <c r="J64" s="290"/>
      <c r="K64" s="290"/>
      <c r="L64" s="290"/>
      <c r="M64" s="290"/>
      <c r="N64" s="290"/>
      <c r="O64" s="290"/>
      <c r="P64" s="290"/>
      <c r="Q64" s="290"/>
      <c r="R64" s="290"/>
      <c r="S64" s="290"/>
      <c r="T64" s="290"/>
      <c r="U64" s="290"/>
      <c r="V64" s="290"/>
      <c r="W64" s="290"/>
      <c r="X64" s="290"/>
      <c r="Y64" s="290"/>
      <c r="Z64" s="290"/>
      <c r="AA64" s="290"/>
      <c r="AB64" s="290"/>
      <c r="AC64" s="290"/>
      <c r="AD64" s="290"/>
      <c r="AE64" s="290"/>
      <c r="AF64" s="290"/>
      <c r="AG64" s="290"/>
      <c r="AH64" s="290"/>
      <c r="AI64" s="290"/>
      <c r="AJ64" s="290"/>
      <c r="AK64" s="290"/>
      <c r="AL64" s="290"/>
      <c r="AM64" s="290"/>
      <c r="AN64" s="290"/>
      <c r="AO64" s="290"/>
      <c r="AP64" s="290"/>
      <c r="AQ64" s="290"/>
      <c r="AR64" s="290"/>
      <c r="AS64" s="290"/>
      <c r="AT64" s="290"/>
      <c r="AU64" s="290"/>
      <c r="AV64" s="290"/>
      <c r="AW64" s="290"/>
      <c r="AX64" s="290"/>
      <c r="AY64" s="290"/>
      <c r="AZ64" s="290"/>
      <c r="BA64" s="319"/>
    </row>
    <row r="65" spans="1:53" x14ac:dyDescent="0.3">
      <c r="A65" s="290"/>
      <c r="B65" s="102" t="s">
        <v>1662</v>
      </c>
      <c r="C65" s="103" t="s">
        <v>1669</v>
      </c>
      <c r="D65" s="103" t="s">
        <v>1680</v>
      </c>
      <c r="E65" s="103" t="s">
        <v>3526</v>
      </c>
      <c r="F65" s="738" t="s">
        <v>3331</v>
      </c>
      <c r="G65" s="745"/>
      <c r="H65" s="739"/>
      <c r="I65" s="290"/>
      <c r="J65" s="290"/>
      <c r="K65" s="290"/>
      <c r="L65" s="290"/>
      <c r="M65" s="290"/>
      <c r="N65" s="290"/>
      <c r="O65" s="290"/>
      <c r="P65" s="290"/>
      <c r="Q65" s="290"/>
      <c r="R65" s="290"/>
      <c r="S65" s="290"/>
      <c r="T65" s="290"/>
      <c r="U65" s="290"/>
      <c r="V65" s="290"/>
      <c r="W65" s="290"/>
      <c r="X65" s="290"/>
      <c r="Y65" s="290"/>
      <c r="Z65" s="290"/>
      <c r="AA65" s="290"/>
      <c r="AB65" s="290"/>
      <c r="AC65" s="290"/>
      <c r="AD65" s="290"/>
      <c r="AE65" s="290"/>
      <c r="AF65" s="290"/>
      <c r="AG65" s="290"/>
      <c r="AH65" s="290"/>
      <c r="AI65" s="290"/>
      <c r="AJ65" s="290"/>
      <c r="AK65" s="290"/>
      <c r="AL65" s="290"/>
      <c r="AM65" s="290"/>
      <c r="AN65" s="290"/>
      <c r="AO65" s="290"/>
      <c r="AP65" s="290"/>
      <c r="AQ65" s="290"/>
      <c r="AR65" s="290"/>
      <c r="AS65" s="290"/>
      <c r="AT65" s="290"/>
      <c r="AU65" s="290"/>
      <c r="AV65" s="290"/>
      <c r="AW65" s="290"/>
      <c r="AX65" s="290"/>
      <c r="AY65" s="290"/>
      <c r="AZ65" s="290"/>
      <c r="BA65" s="319"/>
    </row>
    <row r="66" spans="1:53" x14ac:dyDescent="0.3">
      <c r="A66" s="290"/>
      <c r="B66" s="102" t="s">
        <v>1663</v>
      </c>
      <c r="C66" s="103" t="s">
        <v>1669</v>
      </c>
      <c r="D66" s="103" t="s">
        <v>1681</v>
      </c>
      <c r="E66" s="103" t="s">
        <v>3526</v>
      </c>
      <c r="F66" s="738" t="s">
        <v>3331</v>
      </c>
      <c r="G66" s="745"/>
      <c r="H66" s="739"/>
      <c r="I66" s="290"/>
      <c r="J66" s="290"/>
      <c r="K66" s="290"/>
      <c r="L66" s="290"/>
      <c r="M66" s="290"/>
      <c r="N66" s="290"/>
      <c r="O66" s="290"/>
      <c r="P66" s="290"/>
      <c r="Q66" s="290"/>
      <c r="R66" s="290"/>
      <c r="S66" s="290"/>
      <c r="T66" s="290"/>
      <c r="U66" s="290"/>
      <c r="V66" s="290"/>
      <c r="W66" s="290"/>
      <c r="X66" s="290"/>
      <c r="Y66" s="290"/>
      <c r="Z66" s="290"/>
      <c r="AA66" s="290"/>
      <c r="AB66" s="290"/>
      <c r="AC66" s="290"/>
      <c r="AD66" s="290"/>
      <c r="AE66" s="290"/>
      <c r="AF66" s="290"/>
      <c r="AG66" s="290"/>
      <c r="AH66" s="290"/>
      <c r="AI66" s="290"/>
      <c r="AJ66" s="290"/>
      <c r="AK66" s="290"/>
      <c r="AL66" s="290"/>
      <c r="AM66" s="290"/>
      <c r="AN66" s="290"/>
      <c r="AO66" s="290"/>
      <c r="AP66" s="290"/>
      <c r="AQ66" s="290"/>
      <c r="AR66" s="290"/>
      <c r="AS66" s="290"/>
      <c r="AT66" s="290"/>
      <c r="AU66" s="290"/>
      <c r="AV66" s="290"/>
      <c r="AW66" s="290"/>
      <c r="AX66" s="290"/>
      <c r="AY66" s="290"/>
      <c r="AZ66" s="290"/>
      <c r="BA66" s="319"/>
    </row>
    <row r="67" spans="1:53" x14ac:dyDescent="0.3">
      <c r="A67" s="290"/>
      <c r="B67" s="102" t="s">
        <v>1664</v>
      </c>
      <c r="C67" s="103" t="s">
        <v>1669</v>
      </c>
      <c r="D67" s="103" t="s">
        <v>1682</v>
      </c>
      <c r="E67" s="103" t="s">
        <v>3526</v>
      </c>
      <c r="F67" s="738" t="s">
        <v>3331</v>
      </c>
      <c r="G67" s="745"/>
      <c r="H67" s="739"/>
      <c r="I67" s="290"/>
      <c r="J67" s="290"/>
      <c r="K67" s="290"/>
      <c r="L67" s="290"/>
      <c r="M67" s="290"/>
      <c r="N67" s="290"/>
      <c r="O67" s="290"/>
      <c r="P67" s="290"/>
      <c r="Q67" s="290"/>
      <c r="R67" s="290"/>
      <c r="S67" s="290"/>
      <c r="T67" s="290"/>
      <c r="U67" s="290"/>
      <c r="V67" s="290"/>
      <c r="W67" s="290"/>
      <c r="X67" s="290"/>
      <c r="Y67" s="290"/>
      <c r="Z67" s="290"/>
      <c r="AA67" s="290"/>
      <c r="AB67" s="290"/>
      <c r="AC67" s="290"/>
      <c r="AD67" s="290"/>
      <c r="AE67" s="290"/>
      <c r="AF67" s="290"/>
      <c r="AG67" s="290"/>
      <c r="AH67" s="290"/>
      <c r="AI67" s="290"/>
      <c r="AJ67" s="290"/>
      <c r="AK67" s="290"/>
      <c r="AL67" s="290"/>
      <c r="AM67" s="290"/>
      <c r="AN67" s="290"/>
      <c r="AO67" s="290"/>
      <c r="AP67" s="290"/>
      <c r="AQ67" s="290"/>
      <c r="AR67" s="290"/>
      <c r="AS67" s="290"/>
      <c r="AT67" s="290"/>
      <c r="AU67" s="290"/>
      <c r="AV67" s="290"/>
      <c r="AW67" s="290"/>
      <c r="AX67" s="290"/>
      <c r="AY67" s="290"/>
      <c r="AZ67" s="290"/>
      <c r="BA67" s="319"/>
    </row>
    <row r="68" spans="1:53" x14ac:dyDescent="0.3">
      <c r="A68" s="290"/>
      <c r="B68" s="102" t="s">
        <v>1667</v>
      </c>
      <c r="C68" s="103" t="s">
        <v>1670</v>
      </c>
      <c r="D68" s="103" t="s">
        <v>1242</v>
      </c>
      <c r="E68" s="103" t="s">
        <v>3527</v>
      </c>
      <c r="F68" s="738" t="s">
        <v>3331</v>
      </c>
      <c r="G68" s="745"/>
      <c r="H68" s="739"/>
      <c r="I68" s="290"/>
      <c r="J68" s="290"/>
      <c r="K68" s="290"/>
      <c r="L68" s="290"/>
      <c r="M68" s="290"/>
      <c r="N68" s="290"/>
      <c r="O68" s="290"/>
      <c r="P68" s="290"/>
      <c r="Q68" s="290"/>
      <c r="R68" s="290"/>
      <c r="S68" s="290"/>
      <c r="T68" s="290"/>
      <c r="U68" s="290"/>
      <c r="V68" s="290"/>
      <c r="W68" s="290"/>
      <c r="X68" s="290"/>
      <c r="Y68" s="290"/>
      <c r="Z68" s="290"/>
      <c r="AA68" s="290"/>
      <c r="AB68" s="290"/>
      <c r="AC68" s="290"/>
      <c r="AD68" s="290"/>
      <c r="AE68" s="290"/>
      <c r="AF68" s="290"/>
      <c r="AG68" s="290"/>
      <c r="AH68" s="290"/>
      <c r="AI68" s="290"/>
      <c r="AJ68" s="290"/>
      <c r="AK68" s="290"/>
      <c r="AL68" s="290"/>
      <c r="AM68" s="290"/>
      <c r="AN68" s="290"/>
      <c r="AO68" s="290"/>
      <c r="AP68" s="290"/>
      <c r="AQ68" s="290"/>
      <c r="AR68" s="290"/>
      <c r="AS68" s="290"/>
      <c r="AT68" s="290"/>
      <c r="AU68" s="290"/>
      <c r="AV68" s="290"/>
      <c r="AW68" s="290"/>
      <c r="AX68" s="290"/>
      <c r="AY68" s="290"/>
      <c r="AZ68" s="290"/>
      <c r="BA68" s="319"/>
    </row>
    <row r="69" spans="1:53" x14ac:dyDescent="0.3">
      <c r="A69" s="290"/>
      <c r="B69" s="102" t="s">
        <v>1668</v>
      </c>
      <c r="C69" s="103" t="s">
        <v>1670</v>
      </c>
      <c r="D69" s="103" t="s">
        <v>1242</v>
      </c>
      <c r="E69" s="103" t="s">
        <v>3528</v>
      </c>
      <c r="F69" s="738" t="s">
        <v>3331</v>
      </c>
      <c r="G69" s="745"/>
      <c r="H69" s="739"/>
      <c r="I69" s="290"/>
      <c r="J69" s="290"/>
      <c r="K69" s="290"/>
      <c r="L69" s="290"/>
      <c r="M69" s="290"/>
      <c r="N69" s="290"/>
      <c r="O69" s="290"/>
      <c r="P69" s="290"/>
      <c r="Q69" s="290"/>
      <c r="R69" s="290"/>
      <c r="S69" s="290"/>
      <c r="T69" s="290"/>
      <c r="U69" s="290"/>
      <c r="V69" s="290"/>
      <c r="W69" s="290"/>
      <c r="X69" s="290"/>
      <c r="Y69" s="290"/>
      <c r="Z69" s="290"/>
      <c r="AA69" s="290"/>
      <c r="AB69" s="290"/>
      <c r="AC69" s="290"/>
      <c r="AD69" s="290"/>
      <c r="AE69" s="290"/>
      <c r="AF69" s="290"/>
      <c r="AG69" s="290"/>
      <c r="AH69" s="290"/>
      <c r="AI69" s="290"/>
      <c r="AJ69" s="290"/>
      <c r="AK69" s="290"/>
      <c r="AL69" s="290"/>
      <c r="AM69" s="290"/>
      <c r="AN69" s="290"/>
      <c r="AO69" s="290"/>
      <c r="AP69" s="290"/>
      <c r="AQ69" s="290"/>
      <c r="AR69" s="290"/>
      <c r="AS69" s="290"/>
      <c r="AT69" s="290"/>
      <c r="AU69" s="290"/>
      <c r="AV69" s="290"/>
      <c r="AW69" s="290"/>
      <c r="AX69" s="290"/>
      <c r="AY69" s="290"/>
      <c r="AZ69" s="290"/>
      <c r="BA69" s="319"/>
    </row>
    <row r="70" spans="1:53" x14ac:dyDescent="0.3">
      <c r="A70" s="290"/>
      <c r="B70" s="290"/>
      <c r="C70" s="290"/>
      <c r="D70" s="290"/>
      <c r="E70" s="290"/>
      <c r="F70" s="290"/>
      <c r="G70" s="290"/>
      <c r="H70" s="290"/>
      <c r="I70" s="290"/>
      <c r="J70" s="290"/>
      <c r="K70" s="290"/>
      <c r="L70" s="290"/>
      <c r="M70" s="290"/>
      <c r="N70" s="290"/>
      <c r="O70" s="290"/>
      <c r="P70" s="290"/>
      <c r="Q70" s="290"/>
      <c r="R70" s="290"/>
      <c r="S70" s="290"/>
      <c r="T70" s="290"/>
      <c r="U70" s="290"/>
      <c r="V70" s="290"/>
      <c r="W70" s="290"/>
      <c r="X70" s="290"/>
      <c r="Y70" s="290"/>
      <c r="Z70" s="290"/>
      <c r="AA70" s="290"/>
      <c r="AB70" s="290"/>
      <c r="AC70" s="290"/>
      <c r="AD70" s="290"/>
      <c r="AE70" s="290"/>
      <c r="AF70" s="290"/>
      <c r="AG70" s="290"/>
      <c r="AH70" s="290"/>
      <c r="AI70" s="290"/>
      <c r="AJ70" s="290"/>
      <c r="AK70" s="290"/>
      <c r="AL70" s="290"/>
      <c r="AM70" s="290"/>
      <c r="AN70" s="290"/>
      <c r="AO70" s="290"/>
      <c r="AP70" s="290"/>
      <c r="AQ70" s="290"/>
      <c r="AR70" s="290"/>
      <c r="AS70" s="290"/>
      <c r="AT70" s="290"/>
      <c r="AU70" s="290"/>
      <c r="AV70" s="290"/>
      <c r="AW70" s="290"/>
      <c r="AX70" s="290"/>
      <c r="AY70" s="290"/>
      <c r="AZ70" s="290"/>
      <c r="BA70" s="319"/>
    </row>
    <row r="71" spans="1:53" x14ac:dyDescent="0.3">
      <c r="A71" s="290"/>
      <c r="B71" s="290"/>
      <c r="C71" s="290"/>
      <c r="D71" s="290"/>
      <c r="E71" s="290"/>
      <c r="F71" s="290"/>
      <c r="G71" s="290"/>
      <c r="H71" s="290"/>
      <c r="I71" s="290"/>
      <c r="J71" s="290"/>
      <c r="K71" s="290"/>
      <c r="L71" s="290"/>
      <c r="M71" s="290"/>
      <c r="N71" s="290"/>
      <c r="O71" s="290"/>
      <c r="P71" s="290"/>
      <c r="Q71" s="290"/>
      <c r="R71" s="290"/>
      <c r="S71" s="290"/>
      <c r="T71" s="290"/>
      <c r="U71" s="290"/>
      <c r="V71" s="290"/>
      <c r="W71" s="290"/>
      <c r="X71" s="290"/>
      <c r="Y71" s="290"/>
      <c r="Z71" s="290"/>
      <c r="AA71" s="290"/>
      <c r="AB71" s="290"/>
      <c r="AC71" s="290"/>
      <c r="AD71" s="290"/>
      <c r="AE71" s="290"/>
      <c r="AF71" s="290"/>
      <c r="AG71" s="290"/>
      <c r="AH71" s="290"/>
      <c r="AI71" s="290"/>
      <c r="AJ71" s="290"/>
      <c r="AK71" s="290"/>
      <c r="AL71" s="290"/>
      <c r="AM71" s="290"/>
      <c r="AN71" s="290"/>
      <c r="AO71" s="290"/>
      <c r="AP71" s="290"/>
      <c r="AQ71" s="290"/>
      <c r="AR71" s="290"/>
      <c r="AS71" s="290"/>
      <c r="AT71" s="290"/>
      <c r="AU71" s="290"/>
      <c r="AV71" s="290"/>
      <c r="AW71" s="290"/>
      <c r="AX71" s="290"/>
      <c r="AY71" s="290"/>
      <c r="AZ71" s="290"/>
      <c r="BA71" s="319"/>
    </row>
    <row r="72" spans="1:53" hidden="1" x14ac:dyDescent="0.3">
      <c r="A72" s="290"/>
      <c r="B72" s="290"/>
      <c r="C72" s="290"/>
      <c r="D72" s="290"/>
      <c r="E72" s="290"/>
      <c r="F72" s="290"/>
      <c r="G72" s="290"/>
      <c r="H72" s="290"/>
      <c r="I72" s="290"/>
      <c r="J72" s="290"/>
      <c r="K72" s="290"/>
      <c r="L72" s="290"/>
      <c r="M72" s="290"/>
      <c r="N72" s="290"/>
      <c r="O72" s="290"/>
      <c r="P72" s="290"/>
      <c r="Q72" s="290"/>
      <c r="R72" s="290"/>
      <c r="S72" s="290"/>
      <c r="T72" s="290"/>
      <c r="U72" s="290"/>
      <c r="V72" s="290"/>
      <c r="W72" s="290"/>
      <c r="X72" s="290"/>
      <c r="Y72" s="290"/>
      <c r="Z72" s="290"/>
      <c r="AA72" s="290"/>
      <c r="AB72" s="290"/>
      <c r="AC72" s="290"/>
      <c r="AD72" s="290"/>
      <c r="AE72" s="290"/>
      <c r="AF72" s="290"/>
      <c r="AG72" s="290"/>
      <c r="AH72" s="290"/>
      <c r="AI72" s="290"/>
      <c r="AJ72" s="290"/>
      <c r="AK72" s="290"/>
      <c r="AL72" s="290"/>
      <c r="AM72" s="290"/>
      <c r="AN72" s="290"/>
      <c r="AO72" s="290"/>
      <c r="AP72" s="290"/>
      <c r="AQ72" s="290"/>
      <c r="AR72" s="290"/>
      <c r="AS72" s="290"/>
      <c r="AT72" s="290"/>
      <c r="AU72" s="290"/>
      <c r="AV72" s="290"/>
      <c r="AW72" s="290"/>
      <c r="AX72" s="290"/>
      <c r="AY72" s="290"/>
      <c r="AZ72" s="290"/>
      <c r="BA72" s="319"/>
    </row>
    <row r="73" spans="1:53" hidden="1" x14ac:dyDescent="0.3">
      <c r="A73" s="290"/>
      <c r="B73" s="290"/>
      <c r="C73" s="290"/>
      <c r="D73" s="290"/>
      <c r="E73" s="290"/>
      <c r="F73" s="290"/>
      <c r="G73" s="290"/>
      <c r="H73" s="290"/>
      <c r="I73" s="290"/>
      <c r="J73" s="290"/>
      <c r="K73" s="290"/>
      <c r="L73" s="290"/>
      <c r="M73" s="290"/>
      <c r="N73" s="290"/>
      <c r="O73" s="290"/>
      <c r="P73" s="290"/>
      <c r="Q73" s="290"/>
      <c r="R73" s="290"/>
      <c r="S73" s="290"/>
      <c r="T73" s="290"/>
      <c r="U73" s="290"/>
      <c r="V73" s="290"/>
      <c r="W73" s="290"/>
      <c r="X73" s="290"/>
      <c r="Y73" s="290"/>
      <c r="Z73" s="290"/>
      <c r="AA73" s="290"/>
      <c r="AB73" s="290"/>
      <c r="AC73" s="290"/>
      <c r="AD73" s="290"/>
      <c r="AE73" s="290"/>
      <c r="AF73" s="290"/>
      <c r="AG73" s="290"/>
      <c r="AH73" s="290"/>
      <c r="AI73" s="290"/>
      <c r="AJ73" s="290"/>
      <c r="AK73" s="290"/>
      <c r="AL73" s="290"/>
      <c r="AM73" s="290"/>
      <c r="AN73" s="290"/>
      <c r="AO73" s="290"/>
      <c r="AP73" s="290"/>
      <c r="AQ73" s="290"/>
      <c r="AR73" s="290"/>
      <c r="AS73" s="290"/>
      <c r="AT73" s="290"/>
      <c r="AU73" s="290"/>
      <c r="AV73" s="290"/>
      <c r="AW73" s="290"/>
      <c r="AX73" s="290"/>
      <c r="AY73" s="290"/>
      <c r="AZ73" s="290"/>
      <c r="BA73" s="319"/>
    </row>
    <row r="74" spans="1:53" hidden="1" x14ac:dyDescent="0.3">
      <c r="A74" s="290"/>
      <c r="B74" s="290"/>
      <c r="C74" s="290"/>
      <c r="D74" s="290"/>
      <c r="E74" s="290"/>
      <c r="F74" s="290"/>
      <c r="G74" s="290"/>
      <c r="H74" s="290"/>
      <c r="I74" s="290"/>
      <c r="J74" s="290"/>
      <c r="K74" s="290"/>
      <c r="L74" s="290"/>
      <c r="M74" s="290"/>
      <c r="N74" s="290"/>
      <c r="O74" s="290"/>
      <c r="P74" s="290"/>
      <c r="Q74" s="290"/>
      <c r="R74" s="290"/>
      <c r="S74" s="290"/>
      <c r="T74" s="290"/>
      <c r="U74" s="290"/>
      <c r="V74" s="290"/>
      <c r="W74" s="290"/>
      <c r="X74" s="290"/>
      <c r="Y74" s="290"/>
      <c r="Z74" s="290"/>
      <c r="AA74" s="290"/>
      <c r="AB74" s="290"/>
      <c r="AC74" s="290"/>
      <c r="AD74" s="290"/>
      <c r="AE74" s="290"/>
      <c r="AF74" s="290"/>
      <c r="AG74" s="290"/>
      <c r="AH74" s="290"/>
      <c r="AI74" s="290"/>
      <c r="AJ74" s="290"/>
      <c r="AK74" s="290"/>
      <c r="AL74" s="290"/>
      <c r="AM74" s="290"/>
      <c r="AN74" s="290"/>
      <c r="AO74" s="290"/>
      <c r="AP74" s="290"/>
      <c r="AQ74" s="290"/>
      <c r="AR74" s="290"/>
      <c r="AS74" s="290"/>
      <c r="AT74" s="290"/>
      <c r="AU74" s="290"/>
      <c r="AV74" s="290"/>
      <c r="AW74" s="290"/>
      <c r="AX74" s="290"/>
      <c r="AY74" s="290"/>
      <c r="AZ74" s="290"/>
      <c r="BA74" s="319"/>
    </row>
    <row r="75" spans="1:53" hidden="1" x14ac:dyDescent="0.3">
      <c r="A75" s="290"/>
      <c r="B75" s="290"/>
      <c r="C75" s="290"/>
      <c r="D75" s="290"/>
      <c r="E75" s="290"/>
      <c r="F75" s="290"/>
      <c r="G75" s="290"/>
      <c r="H75" s="290"/>
      <c r="I75" s="290"/>
      <c r="J75" s="290"/>
      <c r="K75" s="290"/>
      <c r="L75" s="290"/>
      <c r="M75" s="290"/>
      <c r="N75" s="290"/>
      <c r="O75" s="290"/>
      <c r="P75" s="290"/>
      <c r="Q75" s="290"/>
      <c r="R75" s="290"/>
      <c r="S75" s="290"/>
      <c r="T75" s="290"/>
      <c r="U75" s="290"/>
      <c r="V75" s="290"/>
      <c r="W75" s="290"/>
      <c r="X75" s="290"/>
      <c r="Y75" s="290"/>
      <c r="Z75" s="290"/>
      <c r="AA75" s="290"/>
      <c r="AB75" s="290"/>
      <c r="AC75" s="290"/>
      <c r="AD75" s="290"/>
      <c r="AE75" s="290"/>
      <c r="AF75" s="290"/>
      <c r="AG75" s="290"/>
      <c r="AH75" s="290"/>
      <c r="AI75" s="290"/>
      <c r="AJ75" s="290"/>
      <c r="AK75" s="290"/>
      <c r="AL75" s="290"/>
      <c r="AM75" s="290"/>
      <c r="AN75" s="290"/>
      <c r="AO75" s="290"/>
      <c r="AP75" s="290"/>
      <c r="AQ75" s="290"/>
      <c r="AR75" s="290"/>
      <c r="AS75" s="290"/>
      <c r="AT75" s="290"/>
      <c r="AU75" s="290"/>
      <c r="AV75" s="290"/>
      <c r="AW75" s="290"/>
      <c r="AX75" s="290"/>
      <c r="AY75" s="290"/>
      <c r="AZ75" s="290"/>
      <c r="BA75" s="319"/>
    </row>
    <row r="76" spans="1:53" hidden="1" x14ac:dyDescent="0.3">
      <c r="A76" s="290"/>
      <c r="B76" s="290"/>
      <c r="C76" s="290"/>
      <c r="D76" s="290"/>
      <c r="E76" s="290"/>
      <c r="F76" s="290"/>
      <c r="G76" s="290"/>
      <c r="H76" s="290"/>
      <c r="I76" s="290"/>
      <c r="J76" s="290"/>
      <c r="K76" s="290"/>
      <c r="L76" s="290"/>
      <c r="M76" s="290"/>
      <c r="N76" s="290"/>
      <c r="O76" s="290"/>
      <c r="P76" s="290"/>
      <c r="Q76" s="290"/>
      <c r="R76" s="290"/>
      <c r="S76" s="290"/>
      <c r="T76" s="290"/>
      <c r="U76" s="290"/>
      <c r="V76" s="290"/>
      <c r="W76" s="290"/>
      <c r="X76" s="290"/>
      <c r="Y76" s="290"/>
      <c r="Z76" s="290"/>
      <c r="AA76" s="290"/>
      <c r="AB76" s="290"/>
      <c r="AC76" s="290"/>
      <c r="AD76" s="290"/>
      <c r="AE76" s="290"/>
      <c r="AF76" s="290"/>
      <c r="AG76" s="290"/>
      <c r="AH76" s="290"/>
      <c r="AI76" s="290"/>
      <c r="AJ76" s="290"/>
      <c r="AK76" s="290"/>
      <c r="AL76" s="290"/>
      <c r="AM76" s="290"/>
      <c r="AN76" s="290"/>
      <c r="AO76" s="290"/>
      <c r="AP76" s="290"/>
      <c r="AQ76" s="290"/>
      <c r="AR76" s="290"/>
      <c r="AS76" s="290"/>
      <c r="AT76" s="290"/>
      <c r="AU76" s="290"/>
      <c r="AV76" s="290"/>
      <c r="AW76" s="290"/>
      <c r="AX76" s="290"/>
      <c r="AY76" s="290"/>
      <c r="AZ76" s="290"/>
      <c r="BA76" s="319"/>
    </row>
    <row r="77" spans="1:53" hidden="1" x14ac:dyDescent="0.3">
      <c r="A77" s="290"/>
      <c r="B77" s="290"/>
      <c r="C77" s="290"/>
      <c r="D77" s="290"/>
      <c r="E77" s="290"/>
      <c r="F77" s="290"/>
      <c r="G77" s="290"/>
      <c r="H77" s="290"/>
      <c r="I77" s="290"/>
      <c r="J77" s="290"/>
      <c r="K77" s="290"/>
      <c r="L77" s="290"/>
      <c r="M77" s="290"/>
      <c r="N77" s="290"/>
      <c r="O77" s="290"/>
      <c r="P77" s="290"/>
      <c r="Q77" s="290"/>
      <c r="R77" s="290"/>
      <c r="S77" s="290"/>
      <c r="T77" s="290"/>
      <c r="U77" s="290"/>
      <c r="V77" s="290"/>
      <c r="W77" s="290"/>
      <c r="X77" s="290"/>
      <c r="Y77" s="290"/>
      <c r="Z77" s="290"/>
      <c r="AA77" s="290"/>
      <c r="AB77" s="290"/>
      <c r="AC77" s="290"/>
      <c r="AD77" s="290"/>
      <c r="AE77" s="290"/>
      <c r="AF77" s="290"/>
      <c r="AG77" s="290"/>
      <c r="AH77" s="290"/>
      <c r="AI77" s="290"/>
      <c r="AJ77" s="290"/>
      <c r="AK77" s="290"/>
      <c r="AL77" s="290"/>
      <c r="AM77" s="290"/>
      <c r="AN77" s="290"/>
      <c r="AO77" s="290"/>
      <c r="AP77" s="290"/>
      <c r="AQ77" s="290"/>
      <c r="AR77" s="290"/>
      <c r="AS77" s="290"/>
      <c r="AT77" s="290"/>
      <c r="AU77" s="290"/>
      <c r="AV77" s="290"/>
      <c r="AW77" s="290"/>
      <c r="AX77" s="290"/>
      <c r="AY77" s="290"/>
      <c r="AZ77" s="290"/>
      <c r="BA77" s="319"/>
    </row>
    <row r="78" spans="1:53" hidden="1" x14ac:dyDescent="0.3">
      <c r="A78" s="290"/>
      <c r="B78" s="290"/>
      <c r="C78" s="290"/>
      <c r="D78" s="290"/>
      <c r="E78" s="290"/>
      <c r="F78" s="290"/>
      <c r="G78" s="290"/>
      <c r="H78" s="290"/>
      <c r="I78" s="290"/>
      <c r="J78" s="290"/>
      <c r="K78" s="290"/>
      <c r="L78" s="290"/>
      <c r="M78" s="290"/>
      <c r="N78" s="290"/>
      <c r="O78" s="290"/>
      <c r="P78" s="290"/>
      <c r="Q78" s="290"/>
      <c r="R78" s="290"/>
      <c r="S78" s="290"/>
      <c r="T78" s="290"/>
      <c r="U78" s="290"/>
      <c r="V78" s="290"/>
      <c r="W78" s="290"/>
      <c r="X78" s="290"/>
      <c r="Y78" s="290"/>
      <c r="Z78" s="290"/>
      <c r="AA78" s="290"/>
      <c r="AB78" s="290"/>
      <c r="AC78" s="290"/>
      <c r="AD78" s="290"/>
      <c r="AE78" s="290"/>
      <c r="AF78" s="290"/>
      <c r="AG78" s="290"/>
      <c r="AH78" s="290"/>
      <c r="AI78" s="290"/>
      <c r="AJ78" s="290"/>
      <c r="AK78" s="290"/>
      <c r="AL78" s="290"/>
      <c r="AM78" s="290"/>
      <c r="AN78" s="290"/>
      <c r="AO78" s="290"/>
      <c r="AP78" s="290"/>
      <c r="AQ78" s="290"/>
      <c r="AR78" s="290"/>
      <c r="AS78" s="290"/>
      <c r="AT78" s="290"/>
      <c r="AU78" s="290"/>
      <c r="AV78" s="290"/>
      <c r="AW78" s="290"/>
      <c r="AX78" s="290"/>
      <c r="AY78" s="290"/>
      <c r="AZ78" s="290"/>
      <c r="BA78" s="319"/>
    </row>
    <row r="79" spans="1:53" hidden="1" x14ac:dyDescent="0.3">
      <c r="A79" s="290"/>
      <c r="B79" s="290"/>
      <c r="C79" s="290"/>
      <c r="D79" s="290"/>
      <c r="E79" s="290"/>
      <c r="F79" s="290"/>
      <c r="G79" s="290"/>
      <c r="H79" s="290"/>
      <c r="I79" s="290"/>
      <c r="J79" s="290"/>
      <c r="K79" s="290"/>
      <c r="L79" s="290"/>
      <c r="M79" s="290"/>
      <c r="N79" s="290"/>
      <c r="O79" s="290"/>
      <c r="P79" s="290"/>
      <c r="Q79" s="290"/>
      <c r="R79" s="290"/>
      <c r="S79" s="290"/>
      <c r="T79" s="290"/>
      <c r="U79" s="290"/>
      <c r="V79" s="290"/>
      <c r="W79" s="290"/>
      <c r="X79" s="290"/>
      <c r="Y79" s="290"/>
      <c r="Z79" s="290"/>
      <c r="AA79" s="290"/>
      <c r="AB79" s="290"/>
      <c r="AC79" s="290"/>
      <c r="AD79" s="290"/>
      <c r="AE79" s="290"/>
      <c r="AF79" s="290"/>
      <c r="AG79" s="290"/>
      <c r="AH79" s="290"/>
      <c r="AI79" s="290"/>
      <c r="AJ79" s="290"/>
      <c r="AK79" s="290"/>
      <c r="AL79" s="290"/>
      <c r="AM79" s="290"/>
      <c r="AN79" s="290"/>
      <c r="AO79" s="290"/>
      <c r="AP79" s="290"/>
      <c r="AQ79" s="290"/>
      <c r="AR79" s="290"/>
      <c r="AS79" s="290"/>
      <c r="AT79" s="290"/>
      <c r="AU79" s="290"/>
      <c r="AV79" s="290"/>
      <c r="AW79" s="290"/>
      <c r="AX79" s="290"/>
      <c r="AY79" s="290"/>
      <c r="AZ79" s="290"/>
      <c r="BA79" s="319"/>
    </row>
    <row r="80" spans="1:53" hidden="1" x14ac:dyDescent="0.3">
      <c r="A80" s="290"/>
      <c r="B80" s="290"/>
      <c r="C80" s="290"/>
      <c r="D80" s="290"/>
      <c r="E80" s="290"/>
      <c r="F80" s="290"/>
      <c r="G80" s="290"/>
      <c r="H80" s="290"/>
      <c r="I80" s="290"/>
      <c r="J80" s="290"/>
      <c r="K80" s="290"/>
      <c r="L80" s="290"/>
      <c r="M80" s="290"/>
      <c r="N80" s="290"/>
      <c r="O80" s="290"/>
      <c r="P80" s="290"/>
      <c r="Q80" s="290"/>
      <c r="R80" s="290"/>
      <c r="S80" s="290"/>
      <c r="T80" s="290"/>
      <c r="U80" s="290"/>
      <c r="V80" s="290"/>
      <c r="W80" s="290"/>
      <c r="X80" s="290"/>
      <c r="Y80" s="290"/>
      <c r="Z80" s="290"/>
      <c r="AA80" s="290"/>
      <c r="AB80" s="290"/>
      <c r="AC80" s="290"/>
      <c r="AD80" s="290"/>
      <c r="AE80" s="290"/>
      <c r="AF80" s="290"/>
      <c r="AG80" s="290"/>
      <c r="AH80" s="290"/>
      <c r="AI80" s="290"/>
      <c r="AJ80" s="290"/>
      <c r="AK80" s="290"/>
      <c r="AL80" s="290"/>
      <c r="AM80" s="290"/>
      <c r="AN80" s="290"/>
      <c r="AO80" s="290"/>
      <c r="AP80" s="290"/>
      <c r="AQ80" s="290"/>
      <c r="AR80" s="290"/>
      <c r="AS80" s="290"/>
      <c r="AT80" s="290"/>
      <c r="AU80" s="290"/>
      <c r="AV80" s="290"/>
      <c r="AW80" s="290"/>
      <c r="AX80" s="290"/>
      <c r="AY80" s="290"/>
      <c r="AZ80" s="290"/>
      <c r="BA80" s="319"/>
    </row>
    <row r="81" spans="1:53" hidden="1" x14ac:dyDescent="0.3">
      <c r="A81" s="290"/>
      <c r="B81" s="290"/>
      <c r="C81" s="290"/>
      <c r="D81" s="290"/>
      <c r="E81" s="290"/>
      <c r="F81" s="290"/>
      <c r="G81" s="290"/>
      <c r="H81" s="290"/>
      <c r="I81" s="290"/>
      <c r="J81" s="290"/>
      <c r="K81" s="290"/>
      <c r="L81" s="290"/>
      <c r="M81" s="290"/>
      <c r="N81" s="290"/>
      <c r="O81" s="290"/>
      <c r="P81" s="290"/>
      <c r="Q81" s="290"/>
      <c r="R81" s="290"/>
      <c r="S81" s="290"/>
      <c r="T81" s="290"/>
      <c r="U81" s="290"/>
      <c r="V81" s="290"/>
      <c r="W81" s="290"/>
      <c r="X81" s="290"/>
      <c r="Y81" s="290"/>
      <c r="Z81" s="290"/>
      <c r="AA81" s="290"/>
      <c r="AB81" s="290"/>
      <c r="AC81" s="290"/>
      <c r="AD81" s="290"/>
      <c r="AE81" s="290"/>
      <c r="AF81" s="290"/>
      <c r="AG81" s="290"/>
      <c r="AH81" s="290"/>
      <c r="AI81" s="290"/>
      <c r="AJ81" s="290"/>
      <c r="AK81" s="290"/>
      <c r="AL81" s="290"/>
      <c r="AM81" s="290"/>
      <c r="AN81" s="290"/>
      <c r="AO81" s="290"/>
      <c r="AP81" s="290"/>
      <c r="AQ81" s="290"/>
      <c r="AR81" s="290"/>
      <c r="AS81" s="290"/>
      <c r="AT81" s="290"/>
      <c r="AU81" s="290"/>
      <c r="AV81" s="290"/>
      <c r="AW81" s="290"/>
      <c r="AX81" s="290"/>
      <c r="AY81" s="290"/>
      <c r="AZ81" s="290"/>
      <c r="BA81" s="319"/>
    </row>
    <row r="82" spans="1:53" hidden="1" x14ac:dyDescent="0.3">
      <c r="A82" s="290"/>
      <c r="B82" s="290"/>
      <c r="C82" s="290"/>
      <c r="D82" s="290"/>
      <c r="E82" s="290"/>
      <c r="F82" s="290"/>
      <c r="G82" s="290"/>
      <c r="H82" s="290"/>
      <c r="I82" s="290"/>
      <c r="J82" s="290"/>
      <c r="K82" s="290"/>
      <c r="L82" s="290"/>
      <c r="M82" s="290"/>
      <c r="N82" s="290"/>
      <c r="O82" s="290"/>
      <c r="P82" s="290"/>
      <c r="Q82" s="290"/>
      <c r="R82" s="290"/>
      <c r="S82" s="290"/>
      <c r="T82" s="290"/>
      <c r="U82" s="290"/>
      <c r="V82" s="290"/>
      <c r="W82" s="290"/>
      <c r="X82" s="290"/>
      <c r="Y82" s="290"/>
      <c r="Z82" s="290"/>
      <c r="AA82" s="290"/>
      <c r="AB82" s="290"/>
      <c r="AC82" s="290"/>
      <c r="AD82" s="290"/>
      <c r="AE82" s="290"/>
      <c r="AF82" s="290"/>
      <c r="AG82" s="290"/>
      <c r="AH82" s="290"/>
      <c r="AI82" s="290"/>
      <c r="AJ82" s="290"/>
      <c r="AK82" s="290"/>
      <c r="AL82" s="290"/>
      <c r="AM82" s="290"/>
      <c r="AN82" s="290"/>
      <c r="AO82" s="290"/>
      <c r="AP82" s="290"/>
      <c r="AQ82" s="290"/>
      <c r="AR82" s="290"/>
      <c r="AS82" s="290"/>
      <c r="AT82" s="290"/>
      <c r="AU82" s="290"/>
      <c r="AV82" s="290"/>
      <c r="AW82" s="290"/>
      <c r="AX82" s="290"/>
      <c r="AY82" s="290"/>
      <c r="AZ82" s="290"/>
      <c r="BA82" s="319"/>
    </row>
    <row r="83" spans="1:53" hidden="1" x14ac:dyDescent="0.3">
      <c r="A83" s="290"/>
      <c r="B83" s="290"/>
      <c r="C83" s="290"/>
      <c r="D83" s="290"/>
      <c r="E83" s="290"/>
      <c r="F83" s="290"/>
      <c r="G83" s="290"/>
      <c r="H83" s="290"/>
      <c r="I83" s="290"/>
      <c r="J83" s="290"/>
      <c r="K83" s="290"/>
      <c r="L83" s="290"/>
      <c r="M83" s="290"/>
      <c r="N83" s="290"/>
      <c r="O83" s="290"/>
      <c r="P83" s="290"/>
      <c r="Q83" s="290"/>
      <c r="R83" s="290"/>
      <c r="S83" s="290"/>
      <c r="T83" s="290"/>
      <c r="U83" s="290"/>
      <c r="V83" s="290"/>
      <c r="W83" s="290"/>
      <c r="X83" s="290"/>
      <c r="Y83" s="290"/>
      <c r="Z83" s="290"/>
      <c r="AA83" s="290"/>
      <c r="AB83" s="290"/>
      <c r="AC83" s="290"/>
      <c r="AD83" s="290"/>
      <c r="AE83" s="290"/>
      <c r="AF83" s="290"/>
      <c r="AG83" s="290"/>
      <c r="AH83" s="290"/>
      <c r="AI83" s="290"/>
      <c r="AJ83" s="290"/>
      <c r="AK83" s="290"/>
      <c r="AL83" s="290"/>
      <c r="AM83" s="290"/>
      <c r="AN83" s="290"/>
      <c r="AO83" s="290"/>
      <c r="AP83" s="290"/>
      <c r="AQ83" s="290"/>
      <c r="AR83" s="290"/>
      <c r="AS83" s="290"/>
      <c r="AT83" s="290"/>
      <c r="AU83" s="290"/>
      <c r="AV83" s="290"/>
      <c r="AW83" s="290"/>
      <c r="AX83" s="290"/>
      <c r="AY83" s="290"/>
      <c r="AZ83" s="290"/>
      <c r="BA83" s="319"/>
    </row>
    <row r="84" spans="1:53" hidden="1" x14ac:dyDescent="0.3">
      <c r="A84" s="290"/>
      <c r="B84" s="290"/>
      <c r="C84" s="290"/>
      <c r="D84" s="290"/>
      <c r="E84" s="290"/>
      <c r="F84" s="290"/>
      <c r="G84" s="290"/>
      <c r="H84" s="290"/>
      <c r="I84" s="290"/>
      <c r="J84" s="290"/>
      <c r="K84" s="290"/>
      <c r="L84" s="290"/>
      <c r="M84" s="290"/>
      <c r="N84" s="290"/>
      <c r="O84" s="290"/>
      <c r="P84" s="290"/>
      <c r="Q84" s="290"/>
      <c r="R84" s="290"/>
      <c r="S84" s="290"/>
      <c r="T84" s="290"/>
      <c r="U84" s="290"/>
      <c r="V84" s="290"/>
      <c r="W84" s="290"/>
      <c r="X84" s="290"/>
      <c r="Y84" s="290"/>
      <c r="Z84" s="290"/>
      <c r="AA84" s="290"/>
      <c r="AB84" s="290"/>
      <c r="AC84" s="290"/>
      <c r="AD84" s="290"/>
      <c r="AE84" s="290"/>
      <c r="AF84" s="290"/>
      <c r="AG84" s="290"/>
      <c r="AH84" s="290"/>
      <c r="AI84" s="290"/>
      <c r="AJ84" s="290"/>
      <c r="AK84" s="290"/>
      <c r="AL84" s="290"/>
      <c r="AM84" s="290"/>
      <c r="AN84" s="290"/>
      <c r="AO84" s="290"/>
      <c r="AP84" s="290"/>
      <c r="AQ84" s="290"/>
      <c r="AR84" s="290"/>
      <c r="AS84" s="290"/>
      <c r="AT84" s="290"/>
      <c r="AU84" s="290"/>
      <c r="AV84" s="290"/>
      <c r="AW84" s="290"/>
      <c r="AX84" s="290"/>
      <c r="AY84" s="290"/>
      <c r="AZ84" s="290"/>
      <c r="BA84" s="319"/>
    </row>
    <row r="85" spans="1:53" hidden="1" x14ac:dyDescent="0.3">
      <c r="A85" s="290"/>
      <c r="B85" s="290"/>
      <c r="C85" s="290"/>
      <c r="D85" s="290"/>
      <c r="E85" s="290"/>
      <c r="F85" s="290"/>
      <c r="G85" s="290"/>
      <c r="H85" s="290"/>
      <c r="I85" s="290"/>
      <c r="J85" s="290"/>
      <c r="K85" s="290"/>
      <c r="L85" s="290"/>
      <c r="M85" s="290"/>
      <c r="N85" s="290"/>
      <c r="O85" s="290"/>
      <c r="P85" s="290"/>
      <c r="Q85" s="290"/>
      <c r="R85" s="290"/>
      <c r="S85" s="290"/>
      <c r="T85" s="290"/>
      <c r="U85" s="290"/>
      <c r="V85" s="290"/>
      <c r="W85" s="290"/>
      <c r="X85" s="290"/>
      <c r="Y85" s="290"/>
      <c r="Z85" s="290"/>
      <c r="AA85" s="290"/>
      <c r="AB85" s="290"/>
      <c r="AC85" s="290"/>
      <c r="AD85" s="290"/>
      <c r="AE85" s="290"/>
      <c r="AF85" s="290"/>
      <c r="AG85" s="290"/>
      <c r="AH85" s="290"/>
      <c r="AI85" s="290"/>
      <c r="AJ85" s="290"/>
      <c r="AK85" s="290"/>
      <c r="AL85" s="290"/>
      <c r="AM85" s="290"/>
      <c r="AN85" s="290"/>
      <c r="AO85" s="290"/>
      <c r="AP85" s="290"/>
      <c r="AQ85" s="290"/>
      <c r="AR85" s="290"/>
      <c r="AS85" s="290"/>
      <c r="AT85" s="290"/>
      <c r="AU85" s="290"/>
      <c r="AV85" s="290"/>
      <c r="AW85" s="290"/>
      <c r="AX85" s="290"/>
      <c r="AY85" s="290"/>
      <c r="AZ85" s="290"/>
      <c r="BA85" s="319"/>
    </row>
    <row r="86" spans="1:53" hidden="1" x14ac:dyDescent="0.3">
      <c r="A86" s="290"/>
      <c r="B86" s="290"/>
      <c r="C86" s="290"/>
      <c r="D86" s="290"/>
      <c r="E86" s="290"/>
      <c r="F86" s="290"/>
      <c r="G86" s="290"/>
      <c r="H86" s="290"/>
      <c r="I86" s="290"/>
      <c r="J86" s="290"/>
      <c r="K86" s="290"/>
      <c r="L86" s="290"/>
      <c r="M86" s="290"/>
      <c r="N86" s="290"/>
      <c r="O86" s="290"/>
      <c r="P86" s="290"/>
      <c r="Q86" s="290"/>
      <c r="R86" s="290"/>
      <c r="S86" s="290"/>
      <c r="T86" s="290"/>
      <c r="U86" s="290"/>
      <c r="V86" s="290"/>
      <c r="W86" s="290"/>
      <c r="X86" s="290"/>
      <c r="Y86" s="290"/>
      <c r="Z86" s="290"/>
      <c r="AA86" s="290"/>
      <c r="AB86" s="290"/>
      <c r="AC86" s="290"/>
      <c r="AD86" s="290"/>
      <c r="AE86" s="290"/>
      <c r="AF86" s="290"/>
      <c r="AG86" s="290"/>
      <c r="AH86" s="290"/>
      <c r="AI86" s="290"/>
      <c r="AJ86" s="290"/>
      <c r="AK86" s="290"/>
      <c r="AL86" s="290"/>
      <c r="AM86" s="290"/>
      <c r="AN86" s="290"/>
      <c r="AO86" s="290"/>
      <c r="AP86" s="290"/>
      <c r="AQ86" s="290"/>
      <c r="AR86" s="290"/>
      <c r="AS86" s="290"/>
      <c r="AT86" s="290"/>
      <c r="AU86" s="290"/>
      <c r="AV86" s="290"/>
      <c r="AW86" s="290"/>
      <c r="AX86" s="290"/>
      <c r="AY86" s="290"/>
      <c r="AZ86" s="290"/>
      <c r="BA86" s="319"/>
    </row>
    <row r="87" spans="1:53" hidden="1" x14ac:dyDescent="0.3">
      <c r="A87" s="290"/>
      <c r="B87" s="290"/>
      <c r="C87" s="290"/>
      <c r="D87" s="290"/>
      <c r="E87" s="290"/>
      <c r="F87" s="290"/>
      <c r="G87" s="290"/>
      <c r="H87" s="290"/>
      <c r="I87" s="290"/>
      <c r="J87" s="290"/>
      <c r="K87" s="290"/>
      <c r="L87" s="290"/>
      <c r="M87" s="290"/>
      <c r="N87" s="290"/>
      <c r="O87" s="290"/>
      <c r="P87" s="290"/>
      <c r="Q87" s="290"/>
      <c r="R87" s="290"/>
      <c r="S87" s="290"/>
      <c r="T87" s="290"/>
      <c r="U87" s="290"/>
      <c r="V87" s="290"/>
      <c r="W87" s="290"/>
      <c r="X87" s="290"/>
      <c r="Y87" s="290"/>
      <c r="Z87" s="290"/>
      <c r="AA87" s="290"/>
      <c r="AB87" s="290"/>
      <c r="AC87" s="290"/>
      <c r="AD87" s="290"/>
      <c r="AE87" s="290"/>
      <c r="AF87" s="290"/>
      <c r="AG87" s="290"/>
      <c r="AH87" s="290"/>
      <c r="AI87" s="290"/>
      <c r="AJ87" s="290"/>
      <c r="AK87" s="290"/>
      <c r="AL87" s="290"/>
      <c r="AM87" s="290"/>
      <c r="AN87" s="290"/>
      <c r="AO87" s="290"/>
      <c r="AP87" s="290"/>
      <c r="AQ87" s="290"/>
      <c r="AR87" s="290"/>
      <c r="AS87" s="290"/>
      <c r="AT87" s="290"/>
      <c r="AU87" s="290"/>
      <c r="AV87" s="290"/>
      <c r="AW87" s="290"/>
      <c r="AX87" s="290"/>
      <c r="AY87" s="290"/>
      <c r="AZ87" s="290"/>
      <c r="BA87" s="319"/>
    </row>
    <row r="88" spans="1:53" hidden="1" x14ac:dyDescent="0.3">
      <c r="A88" s="290"/>
      <c r="B88" s="290"/>
      <c r="C88" s="290"/>
      <c r="D88" s="290"/>
      <c r="E88" s="290"/>
      <c r="F88" s="290"/>
      <c r="G88" s="290"/>
      <c r="H88" s="290"/>
      <c r="I88" s="290"/>
      <c r="J88" s="290"/>
      <c r="K88" s="290"/>
      <c r="L88" s="290"/>
      <c r="M88" s="290"/>
      <c r="N88" s="290"/>
      <c r="O88" s="290"/>
      <c r="P88" s="290"/>
      <c r="Q88" s="290"/>
      <c r="R88" s="290"/>
      <c r="S88" s="290"/>
      <c r="T88" s="290"/>
      <c r="U88" s="290"/>
      <c r="V88" s="290"/>
      <c r="W88" s="290"/>
      <c r="X88" s="290"/>
      <c r="Y88" s="290"/>
      <c r="Z88" s="290"/>
      <c r="AA88" s="290"/>
      <c r="AB88" s="290"/>
      <c r="AC88" s="290"/>
      <c r="AD88" s="290"/>
      <c r="AE88" s="290"/>
      <c r="AF88" s="290"/>
      <c r="AG88" s="290"/>
      <c r="AH88" s="290"/>
      <c r="AI88" s="290"/>
      <c r="AJ88" s="290"/>
      <c r="AK88" s="290"/>
      <c r="AL88" s="290"/>
      <c r="AM88" s="290"/>
      <c r="AN88" s="290"/>
      <c r="AO88" s="290"/>
      <c r="AP88" s="290"/>
      <c r="AQ88" s="290"/>
      <c r="AR88" s="290"/>
      <c r="AS88" s="290"/>
      <c r="AT88" s="290"/>
      <c r="AU88" s="290"/>
      <c r="AV88" s="290"/>
      <c r="AW88" s="290"/>
      <c r="AX88" s="290"/>
      <c r="AY88" s="290"/>
      <c r="AZ88" s="290"/>
      <c r="BA88" s="319"/>
    </row>
    <row r="89" spans="1:53" hidden="1" x14ac:dyDescent="0.3">
      <c r="A89" s="290"/>
      <c r="B89" s="290"/>
      <c r="C89" s="290"/>
      <c r="D89" s="290"/>
      <c r="E89" s="290"/>
      <c r="F89" s="290"/>
      <c r="G89" s="290"/>
      <c r="H89" s="290"/>
      <c r="I89" s="290"/>
      <c r="J89" s="290"/>
      <c r="K89" s="290"/>
      <c r="L89" s="290"/>
      <c r="M89" s="290"/>
      <c r="N89" s="290"/>
      <c r="O89" s="290"/>
      <c r="P89" s="290"/>
      <c r="Q89" s="290"/>
      <c r="R89" s="290"/>
      <c r="S89" s="290"/>
      <c r="T89" s="290"/>
      <c r="U89" s="290"/>
      <c r="V89" s="290"/>
      <c r="W89" s="290"/>
      <c r="X89" s="290"/>
      <c r="Y89" s="290"/>
      <c r="Z89" s="290"/>
      <c r="AA89" s="290"/>
      <c r="AB89" s="290"/>
      <c r="AC89" s="290"/>
      <c r="AD89" s="290"/>
      <c r="AE89" s="290"/>
      <c r="AF89" s="290"/>
      <c r="AG89" s="290"/>
      <c r="AH89" s="290"/>
      <c r="AI89" s="290"/>
      <c r="AJ89" s="290"/>
      <c r="AK89" s="290"/>
      <c r="AL89" s="290"/>
      <c r="AM89" s="290"/>
      <c r="AN89" s="290"/>
      <c r="AO89" s="290"/>
      <c r="AP89" s="290"/>
      <c r="AQ89" s="290"/>
      <c r="AR89" s="290"/>
      <c r="AS89" s="290"/>
      <c r="AT89" s="290"/>
      <c r="AU89" s="290"/>
      <c r="AV89" s="290"/>
      <c r="AW89" s="290"/>
      <c r="AX89" s="290"/>
      <c r="AY89" s="290"/>
      <c r="AZ89" s="290"/>
      <c r="BA89" s="319"/>
    </row>
    <row r="90" spans="1:53" hidden="1" x14ac:dyDescent="0.3">
      <c r="A90" s="290"/>
      <c r="B90" s="290"/>
      <c r="C90" s="290"/>
      <c r="D90" s="290"/>
      <c r="E90" s="290"/>
      <c r="F90" s="290"/>
      <c r="G90" s="290"/>
      <c r="H90" s="290"/>
      <c r="I90" s="290"/>
      <c r="J90" s="290"/>
      <c r="K90" s="290"/>
      <c r="L90" s="290"/>
      <c r="M90" s="290"/>
      <c r="N90" s="290"/>
      <c r="O90" s="290"/>
      <c r="P90" s="290"/>
      <c r="Q90" s="290"/>
      <c r="R90" s="290"/>
      <c r="S90" s="290"/>
      <c r="T90" s="290"/>
      <c r="U90" s="290"/>
      <c r="V90" s="290"/>
      <c r="W90" s="290"/>
      <c r="X90" s="290"/>
      <c r="Y90" s="290"/>
      <c r="Z90" s="290"/>
      <c r="AA90" s="290"/>
      <c r="AB90" s="290"/>
      <c r="AC90" s="290"/>
      <c r="AD90" s="290"/>
      <c r="AE90" s="290"/>
      <c r="AF90" s="290"/>
      <c r="AG90" s="290"/>
      <c r="AH90" s="290"/>
      <c r="AI90" s="290"/>
      <c r="AJ90" s="290"/>
      <c r="AK90" s="290"/>
      <c r="AL90" s="290"/>
      <c r="AM90" s="290"/>
      <c r="AN90" s="290"/>
      <c r="AO90" s="290"/>
      <c r="AP90" s="290"/>
      <c r="AQ90" s="290"/>
      <c r="AR90" s="290"/>
      <c r="AS90" s="290"/>
      <c r="AT90" s="290"/>
      <c r="AU90" s="290"/>
      <c r="AV90" s="290"/>
      <c r="AW90" s="290"/>
      <c r="AX90" s="290"/>
      <c r="AY90" s="290"/>
      <c r="AZ90" s="290"/>
      <c r="BA90" s="319"/>
    </row>
    <row r="91" spans="1:53" hidden="1" x14ac:dyDescent="0.3">
      <c r="A91" s="290"/>
      <c r="B91" s="290"/>
      <c r="C91" s="290"/>
      <c r="D91" s="290"/>
      <c r="E91" s="290"/>
      <c r="F91" s="290"/>
      <c r="G91" s="290"/>
      <c r="H91" s="290"/>
      <c r="I91" s="290"/>
      <c r="J91" s="290"/>
      <c r="K91" s="290"/>
      <c r="L91" s="290"/>
      <c r="M91" s="290"/>
      <c r="N91" s="290"/>
      <c r="O91" s="290"/>
      <c r="P91" s="290"/>
      <c r="Q91" s="290"/>
      <c r="R91" s="290"/>
      <c r="S91" s="290"/>
      <c r="T91" s="290"/>
      <c r="U91" s="290"/>
      <c r="V91" s="290"/>
      <c r="W91" s="290"/>
      <c r="X91" s="290"/>
      <c r="Y91" s="290"/>
      <c r="Z91" s="290"/>
      <c r="AA91" s="290"/>
      <c r="AB91" s="290"/>
      <c r="AC91" s="290"/>
      <c r="AD91" s="290"/>
      <c r="AE91" s="290"/>
      <c r="AF91" s="290"/>
      <c r="AG91" s="290"/>
      <c r="AH91" s="290"/>
      <c r="AI91" s="290"/>
      <c r="AJ91" s="290"/>
      <c r="AK91" s="290"/>
      <c r="AL91" s="290"/>
      <c r="AM91" s="290"/>
      <c r="AN91" s="290"/>
      <c r="AO91" s="290"/>
      <c r="AP91" s="290"/>
      <c r="AQ91" s="290"/>
      <c r="AR91" s="290"/>
      <c r="AS91" s="290"/>
      <c r="AT91" s="290"/>
      <c r="AU91" s="290"/>
      <c r="AV91" s="290"/>
      <c r="AW91" s="290"/>
      <c r="AX91" s="290"/>
      <c r="AY91" s="290"/>
      <c r="AZ91" s="290"/>
      <c r="BA91" s="319"/>
    </row>
    <row r="92" spans="1:53" hidden="1" x14ac:dyDescent="0.3">
      <c r="A92" s="290"/>
      <c r="B92" s="290"/>
      <c r="C92" s="290"/>
      <c r="D92" s="290"/>
      <c r="E92" s="290"/>
      <c r="F92" s="290"/>
      <c r="G92" s="290"/>
      <c r="H92" s="290"/>
      <c r="I92" s="290"/>
      <c r="J92" s="290"/>
      <c r="K92" s="290"/>
      <c r="L92" s="290"/>
      <c r="M92" s="290"/>
      <c r="N92" s="290"/>
      <c r="O92" s="290"/>
      <c r="P92" s="290"/>
      <c r="Q92" s="290"/>
      <c r="R92" s="290"/>
      <c r="S92" s="290"/>
      <c r="T92" s="290"/>
      <c r="U92" s="290"/>
      <c r="V92" s="290"/>
      <c r="W92" s="290"/>
      <c r="X92" s="290"/>
      <c r="Y92" s="290"/>
      <c r="Z92" s="290"/>
      <c r="AA92" s="290"/>
      <c r="AB92" s="290"/>
      <c r="AC92" s="290"/>
      <c r="AD92" s="290"/>
      <c r="AE92" s="290"/>
      <c r="AF92" s="290"/>
      <c r="AG92" s="290"/>
      <c r="AH92" s="290"/>
      <c r="AI92" s="290"/>
      <c r="AJ92" s="290"/>
      <c r="AK92" s="290"/>
      <c r="AL92" s="290"/>
      <c r="AM92" s="290"/>
      <c r="AN92" s="290"/>
      <c r="AO92" s="290"/>
      <c r="AP92" s="290"/>
      <c r="AQ92" s="290"/>
      <c r="AR92" s="290"/>
      <c r="AS92" s="290"/>
      <c r="AT92" s="290"/>
      <c r="AU92" s="290"/>
      <c r="AV92" s="290"/>
      <c r="AW92" s="290"/>
      <c r="AX92" s="290"/>
      <c r="AY92" s="290"/>
      <c r="AZ92" s="290"/>
      <c r="BA92" s="319"/>
    </row>
    <row r="93" spans="1:53" hidden="1" x14ac:dyDescent="0.3">
      <c r="A93" s="290"/>
      <c r="B93" s="290"/>
      <c r="C93" s="290"/>
      <c r="D93" s="290"/>
      <c r="E93" s="290"/>
      <c r="F93" s="290"/>
      <c r="G93" s="290"/>
      <c r="H93" s="290"/>
      <c r="I93" s="290"/>
      <c r="J93" s="290"/>
      <c r="K93" s="290"/>
      <c r="L93" s="290"/>
      <c r="M93" s="290"/>
      <c r="N93" s="290"/>
      <c r="O93" s="290"/>
      <c r="P93" s="290"/>
      <c r="Q93" s="290"/>
      <c r="R93" s="290"/>
      <c r="S93" s="290"/>
      <c r="T93" s="290"/>
      <c r="U93" s="290"/>
      <c r="V93" s="290"/>
      <c r="W93" s="290"/>
      <c r="X93" s="290"/>
      <c r="Y93" s="290"/>
      <c r="Z93" s="290"/>
      <c r="AA93" s="290"/>
      <c r="AB93" s="290"/>
      <c r="AC93" s="290"/>
      <c r="AD93" s="290"/>
      <c r="AE93" s="290"/>
      <c r="AF93" s="290"/>
      <c r="AG93" s="290"/>
      <c r="AH93" s="290"/>
      <c r="AI93" s="290"/>
      <c r="AJ93" s="290"/>
      <c r="AK93" s="290"/>
      <c r="AL93" s="290"/>
      <c r="AM93" s="290"/>
      <c r="AN93" s="290"/>
      <c r="AO93" s="290"/>
      <c r="AP93" s="290"/>
      <c r="AQ93" s="290"/>
      <c r="AR93" s="290"/>
      <c r="AS93" s="290"/>
      <c r="AT93" s="290"/>
      <c r="AU93" s="290"/>
      <c r="AV93" s="290"/>
      <c r="AW93" s="290"/>
      <c r="AX93" s="290"/>
      <c r="AY93" s="290"/>
      <c r="AZ93" s="290"/>
      <c r="BA93" s="319"/>
    </row>
    <row r="94" spans="1:53" hidden="1" x14ac:dyDescent="0.3">
      <c r="A94" s="290"/>
      <c r="B94" s="290"/>
      <c r="C94" s="290"/>
      <c r="D94" s="290"/>
      <c r="E94" s="290"/>
      <c r="F94" s="290"/>
      <c r="G94" s="290"/>
      <c r="H94" s="290"/>
      <c r="I94" s="290"/>
      <c r="J94" s="290"/>
      <c r="K94" s="290"/>
      <c r="L94" s="290"/>
      <c r="M94" s="290"/>
      <c r="N94" s="290"/>
      <c r="O94" s="290"/>
      <c r="P94" s="290"/>
      <c r="Q94" s="290"/>
      <c r="R94" s="290"/>
      <c r="S94" s="290"/>
      <c r="T94" s="290"/>
      <c r="U94" s="290"/>
      <c r="V94" s="290"/>
      <c r="W94" s="290"/>
      <c r="X94" s="290"/>
      <c r="Y94" s="290"/>
      <c r="Z94" s="290"/>
      <c r="AA94" s="290"/>
      <c r="AB94" s="290"/>
      <c r="AC94" s="290"/>
      <c r="AD94" s="290"/>
      <c r="AE94" s="290"/>
      <c r="AF94" s="290"/>
      <c r="AG94" s="290"/>
      <c r="AH94" s="290"/>
      <c r="AI94" s="290"/>
      <c r="AJ94" s="290"/>
      <c r="AK94" s="290"/>
      <c r="AL94" s="290"/>
      <c r="AM94" s="290"/>
      <c r="AN94" s="290"/>
      <c r="AO94" s="290"/>
      <c r="AP94" s="290"/>
      <c r="AQ94" s="290"/>
      <c r="AR94" s="290"/>
      <c r="AS94" s="290"/>
      <c r="AT94" s="290"/>
      <c r="AU94" s="290"/>
      <c r="AV94" s="290"/>
      <c r="AW94" s="290"/>
      <c r="AX94" s="290"/>
      <c r="AY94" s="290"/>
      <c r="AZ94" s="290"/>
      <c r="BA94" s="319"/>
    </row>
    <row r="95" spans="1:53" hidden="1" x14ac:dyDescent="0.3">
      <c r="A95" s="290"/>
      <c r="B95" s="290"/>
      <c r="C95" s="290"/>
      <c r="D95" s="290"/>
      <c r="E95" s="290"/>
      <c r="F95" s="290"/>
      <c r="G95" s="290"/>
      <c r="H95" s="290"/>
      <c r="I95" s="290"/>
      <c r="J95" s="290"/>
      <c r="K95" s="290"/>
      <c r="L95" s="290"/>
      <c r="M95" s="290"/>
      <c r="N95" s="290"/>
      <c r="O95" s="290"/>
      <c r="P95" s="290"/>
      <c r="Q95" s="290"/>
      <c r="R95" s="290"/>
      <c r="S95" s="290"/>
      <c r="T95" s="290"/>
      <c r="U95" s="290"/>
      <c r="V95" s="290"/>
      <c r="W95" s="290"/>
      <c r="X95" s="290"/>
      <c r="Y95" s="290"/>
      <c r="Z95" s="290"/>
      <c r="AA95" s="290"/>
      <c r="AB95" s="290"/>
      <c r="AC95" s="290"/>
      <c r="AD95" s="290"/>
      <c r="AE95" s="290"/>
      <c r="AF95" s="290"/>
      <c r="AG95" s="290"/>
      <c r="AH95" s="290"/>
      <c r="AI95" s="290"/>
      <c r="AJ95" s="290"/>
      <c r="AK95" s="290"/>
      <c r="AL95" s="290"/>
      <c r="AM95" s="290"/>
      <c r="AN95" s="290"/>
      <c r="AO95" s="290"/>
      <c r="AP95" s="290"/>
      <c r="AQ95" s="290"/>
      <c r="AR95" s="290"/>
      <c r="AS95" s="290"/>
      <c r="AT95" s="290"/>
      <c r="AU95" s="290"/>
      <c r="AV95" s="290"/>
      <c r="AW95" s="290"/>
      <c r="AX95" s="290"/>
      <c r="AY95" s="290"/>
      <c r="AZ95" s="290"/>
      <c r="BA95" s="319"/>
    </row>
    <row r="96" spans="1:53" hidden="1" x14ac:dyDescent="0.3">
      <c r="A96" s="290"/>
      <c r="B96" s="290"/>
      <c r="C96" s="290"/>
      <c r="D96" s="290"/>
      <c r="E96" s="290"/>
      <c r="F96" s="290"/>
      <c r="G96" s="290"/>
      <c r="H96" s="290"/>
      <c r="I96" s="290"/>
      <c r="J96" s="290"/>
      <c r="K96" s="290"/>
      <c r="L96" s="290"/>
      <c r="M96" s="290"/>
      <c r="N96" s="290"/>
      <c r="O96" s="290"/>
      <c r="P96" s="290"/>
      <c r="Q96" s="290"/>
      <c r="R96" s="290"/>
      <c r="S96" s="290"/>
      <c r="T96" s="290"/>
      <c r="U96" s="290"/>
      <c r="V96" s="290"/>
      <c r="W96" s="290"/>
      <c r="X96" s="290"/>
      <c r="Y96" s="290"/>
      <c r="Z96" s="290"/>
      <c r="AA96" s="290"/>
      <c r="AB96" s="290"/>
      <c r="AC96" s="290"/>
      <c r="AD96" s="290"/>
      <c r="AE96" s="290"/>
      <c r="AF96" s="290"/>
      <c r="AG96" s="290"/>
      <c r="AH96" s="290"/>
      <c r="AI96" s="290"/>
      <c r="AJ96" s="290"/>
      <c r="AK96" s="290"/>
      <c r="AL96" s="290"/>
      <c r="AM96" s="290"/>
      <c r="AN96" s="290"/>
      <c r="AO96" s="290"/>
      <c r="AP96" s="290"/>
      <c r="AQ96" s="290"/>
      <c r="AR96" s="290"/>
      <c r="AS96" s="290"/>
      <c r="AT96" s="290"/>
      <c r="AU96" s="290"/>
      <c r="AV96" s="290"/>
      <c r="AW96" s="290"/>
      <c r="AX96" s="290"/>
      <c r="AY96" s="290"/>
      <c r="AZ96" s="290"/>
      <c r="BA96" s="319"/>
    </row>
    <row r="97" spans="1:53" hidden="1" x14ac:dyDescent="0.3">
      <c r="A97" s="290"/>
      <c r="B97" s="290"/>
      <c r="C97" s="290"/>
      <c r="D97" s="290"/>
      <c r="E97" s="290"/>
      <c r="F97" s="290"/>
      <c r="G97" s="290"/>
      <c r="H97" s="290"/>
      <c r="I97" s="290"/>
      <c r="J97" s="290"/>
      <c r="K97" s="290"/>
      <c r="L97" s="290"/>
      <c r="M97" s="290"/>
      <c r="N97" s="290"/>
      <c r="O97" s="290"/>
      <c r="P97" s="290"/>
      <c r="Q97" s="290"/>
      <c r="R97" s="290"/>
      <c r="S97" s="290"/>
      <c r="T97" s="290"/>
      <c r="U97" s="290"/>
      <c r="V97" s="290"/>
      <c r="W97" s="290"/>
      <c r="X97" s="290"/>
      <c r="Y97" s="290"/>
      <c r="Z97" s="290"/>
      <c r="AA97" s="290"/>
      <c r="AB97" s="290"/>
      <c r="AC97" s="290"/>
      <c r="AD97" s="290"/>
      <c r="AE97" s="290"/>
      <c r="AF97" s="290"/>
      <c r="AG97" s="290"/>
      <c r="AH97" s="290"/>
      <c r="AI97" s="290"/>
      <c r="AJ97" s="290"/>
      <c r="AK97" s="290"/>
      <c r="AL97" s="290"/>
      <c r="AM97" s="290"/>
      <c r="AN97" s="290"/>
      <c r="AO97" s="290"/>
      <c r="AP97" s="290"/>
      <c r="AQ97" s="290"/>
      <c r="AR97" s="290"/>
      <c r="AS97" s="290"/>
      <c r="AT97" s="290"/>
      <c r="AU97" s="290"/>
      <c r="AV97" s="290"/>
      <c r="AW97" s="290"/>
      <c r="AX97" s="290"/>
      <c r="AY97" s="290"/>
      <c r="AZ97" s="290"/>
      <c r="BA97" s="319"/>
    </row>
    <row r="98" spans="1:53" hidden="1" x14ac:dyDescent="0.3">
      <c r="A98" s="290"/>
      <c r="B98" s="290"/>
      <c r="C98" s="290"/>
      <c r="D98" s="290"/>
      <c r="E98" s="290"/>
      <c r="F98" s="290"/>
      <c r="G98" s="290"/>
      <c r="H98" s="290"/>
      <c r="I98" s="290"/>
      <c r="J98" s="290"/>
      <c r="K98" s="290"/>
      <c r="L98" s="290"/>
      <c r="M98" s="290"/>
      <c r="N98" s="290"/>
      <c r="O98" s="290"/>
      <c r="P98" s="290"/>
      <c r="Q98" s="290"/>
      <c r="R98" s="290"/>
      <c r="S98" s="290"/>
      <c r="T98" s="290"/>
      <c r="U98" s="290"/>
      <c r="V98" s="290"/>
      <c r="W98" s="290"/>
      <c r="X98" s="290"/>
      <c r="Y98" s="290"/>
      <c r="Z98" s="290"/>
      <c r="AA98" s="290"/>
      <c r="AB98" s="290"/>
      <c r="AC98" s="290"/>
      <c r="AD98" s="290"/>
      <c r="AE98" s="290"/>
      <c r="AF98" s="290"/>
      <c r="AG98" s="290"/>
      <c r="AH98" s="290"/>
      <c r="AI98" s="290"/>
      <c r="AJ98" s="290"/>
      <c r="AK98" s="290"/>
      <c r="AL98" s="290"/>
      <c r="AM98" s="290"/>
      <c r="AN98" s="290"/>
      <c r="AO98" s="290"/>
      <c r="AP98" s="290"/>
      <c r="AQ98" s="290"/>
      <c r="AR98" s="290"/>
      <c r="AS98" s="290"/>
      <c r="AT98" s="290"/>
      <c r="AU98" s="290"/>
      <c r="AV98" s="290"/>
      <c r="AW98" s="290"/>
      <c r="AX98" s="290"/>
      <c r="AY98" s="290"/>
      <c r="AZ98" s="290"/>
      <c r="BA98" s="319"/>
    </row>
    <row r="99" spans="1:53" hidden="1" x14ac:dyDescent="0.3">
      <c r="A99" s="290"/>
      <c r="B99" s="290"/>
      <c r="C99" s="290"/>
      <c r="D99" s="290"/>
      <c r="E99" s="290"/>
      <c r="F99" s="290"/>
      <c r="G99" s="290"/>
      <c r="H99" s="290"/>
      <c r="I99" s="290"/>
      <c r="J99" s="290"/>
      <c r="K99" s="290"/>
      <c r="L99" s="290"/>
      <c r="M99" s="290"/>
      <c r="N99" s="290"/>
      <c r="O99" s="290"/>
      <c r="P99" s="290"/>
      <c r="Q99" s="290"/>
      <c r="R99" s="290"/>
      <c r="S99" s="290"/>
      <c r="T99" s="290"/>
      <c r="U99" s="290"/>
      <c r="V99" s="290"/>
      <c r="W99" s="290"/>
      <c r="X99" s="290"/>
      <c r="Y99" s="290"/>
      <c r="Z99" s="290"/>
      <c r="AA99" s="290"/>
      <c r="AB99" s="290"/>
      <c r="AC99" s="290"/>
      <c r="AD99" s="290"/>
      <c r="AE99" s="290"/>
      <c r="AF99" s="290"/>
      <c r="AG99" s="290"/>
      <c r="AH99" s="290"/>
      <c r="AI99" s="290"/>
      <c r="AJ99" s="290"/>
      <c r="AK99" s="290"/>
      <c r="AL99" s="290"/>
      <c r="AM99" s="290"/>
      <c r="AN99" s="290"/>
      <c r="AO99" s="290"/>
      <c r="AP99" s="290"/>
      <c r="AQ99" s="290"/>
      <c r="AR99" s="290"/>
      <c r="AS99" s="290"/>
      <c r="AT99" s="290"/>
      <c r="AU99" s="290"/>
      <c r="AV99" s="290"/>
      <c r="AW99" s="290"/>
      <c r="AX99" s="290"/>
      <c r="AY99" s="290"/>
      <c r="AZ99" s="290"/>
      <c r="BA99" s="319"/>
    </row>
    <row r="100" spans="1:53" hidden="1" x14ac:dyDescent="0.3">
      <c r="A100" s="290"/>
      <c r="B100" s="290"/>
      <c r="C100" s="290"/>
      <c r="D100" s="290"/>
      <c r="E100" s="290"/>
      <c r="F100" s="290"/>
      <c r="G100" s="290"/>
      <c r="H100" s="290"/>
      <c r="I100" s="290"/>
      <c r="J100" s="290"/>
      <c r="K100" s="290"/>
      <c r="L100" s="290"/>
      <c r="M100" s="290"/>
      <c r="N100" s="290"/>
      <c r="O100" s="290"/>
      <c r="P100" s="290"/>
      <c r="Q100" s="290"/>
      <c r="R100" s="290"/>
      <c r="S100" s="290"/>
      <c r="T100" s="290"/>
      <c r="U100" s="290"/>
      <c r="V100" s="290"/>
      <c r="W100" s="290"/>
      <c r="X100" s="290"/>
      <c r="Y100" s="290"/>
      <c r="Z100" s="290"/>
      <c r="AA100" s="290"/>
      <c r="AB100" s="290"/>
      <c r="AC100" s="290"/>
      <c r="AD100" s="290"/>
      <c r="AE100" s="290"/>
      <c r="AF100" s="290"/>
      <c r="AG100" s="290"/>
      <c r="AH100" s="290"/>
      <c r="AI100" s="290"/>
      <c r="AJ100" s="290"/>
      <c r="AK100" s="290"/>
      <c r="AL100" s="290"/>
      <c r="AM100" s="290"/>
      <c r="AN100" s="290"/>
      <c r="AO100" s="290"/>
      <c r="AP100" s="290"/>
      <c r="AQ100" s="290"/>
      <c r="AR100" s="290"/>
      <c r="AS100" s="290"/>
      <c r="AT100" s="290"/>
      <c r="AU100" s="290"/>
      <c r="AV100" s="290"/>
      <c r="AW100" s="290"/>
      <c r="AX100" s="290"/>
      <c r="AY100" s="290"/>
      <c r="AZ100" s="290"/>
      <c r="BA100" s="319"/>
    </row>
    <row r="101" spans="1:53" hidden="1" x14ac:dyDescent="0.3">
      <c r="A101" s="290"/>
      <c r="B101" s="290"/>
      <c r="C101" s="290"/>
      <c r="D101" s="290"/>
      <c r="E101" s="290"/>
      <c r="F101" s="290"/>
      <c r="G101" s="290"/>
      <c r="H101" s="290"/>
      <c r="I101" s="290"/>
      <c r="J101" s="290"/>
      <c r="K101" s="290"/>
      <c r="L101" s="290"/>
      <c r="M101" s="290"/>
      <c r="N101" s="290"/>
      <c r="O101" s="290"/>
      <c r="P101" s="290"/>
      <c r="Q101" s="290"/>
      <c r="R101" s="290"/>
      <c r="S101" s="290"/>
      <c r="T101" s="290"/>
      <c r="U101" s="290"/>
      <c r="V101" s="290"/>
      <c r="W101" s="290"/>
      <c r="X101" s="290"/>
      <c r="Y101" s="290"/>
      <c r="Z101" s="290"/>
      <c r="AA101" s="290"/>
      <c r="AB101" s="290"/>
      <c r="AC101" s="290"/>
      <c r="AD101" s="290"/>
      <c r="AE101" s="290"/>
      <c r="AF101" s="290"/>
      <c r="AG101" s="290"/>
      <c r="AH101" s="290"/>
      <c r="AI101" s="290"/>
      <c r="AJ101" s="290"/>
      <c r="AK101" s="290"/>
      <c r="AL101" s="290"/>
      <c r="AM101" s="290"/>
      <c r="AN101" s="290"/>
      <c r="AO101" s="290"/>
      <c r="AP101" s="290"/>
      <c r="AQ101" s="290"/>
      <c r="AR101" s="290"/>
      <c r="AS101" s="290"/>
      <c r="AT101" s="290"/>
      <c r="AU101" s="290"/>
      <c r="AV101" s="290"/>
      <c r="AW101" s="290"/>
      <c r="AX101" s="290"/>
      <c r="AY101" s="290"/>
      <c r="AZ101" s="290"/>
      <c r="BA101" s="319"/>
    </row>
    <row r="102" spans="1:53" hidden="1" x14ac:dyDescent="0.3">
      <c r="A102" s="290"/>
      <c r="B102" s="290"/>
      <c r="C102" s="290"/>
      <c r="D102" s="290"/>
      <c r="E102" s="290"/>
      <c r="F102" s="290"/>
      <c r="G102" s="290"/>
      <c r="H102" s="290"/>
      <c r="I102" s="290"/>
      <c r="J102" s="290"/>
      <c r="K102" s="290"/>
      <c r="L102" s="290"/>
      <c r="M102" s="290"/>
      <c r="N102" s="290"/>
      <c r="O102" s="290"/>
      <c r="P102" s="290"/>
      <c r="Q102" s="290"/>
      <c r="R102" s="290"/>
      <c r="S102" s="290"/>
      <c r="T102" s="290"/>
      <c r="U102" s="290"/>
      <c r="V102" s="290"/>
      <c r="W102" s="290"/>
      <c r="X102" s="290"/>
      <c r="Y102" s="290"/>
      <c r="Z102" s="290"/>
      <c r="AA102" s="290"/>
      <c r="AB102" s="290"/>
      <c r="AC102" s="290"/>
      <c r="AD102" s="290"/>
      <c r="AE102" s="290"/>
      <c r="AF102" s="290"/>
      <c r="AG102" s="290"/>
      <c r="AH102" s="290"/>
      <c r="AI102" s="290"/>
      <c r="AJ102" s="290"/>
      <c r="AK102" s="290"/>
      <c r="AL102" s="290"/>
      <c r="AM102" s="290"/>
      <c r="AN102" s="290"/>
      <c r="AO102" s="290"/>
      <c r="AP102" s="290"/>
      <c r="AQ102" s="290"/>
      <c r="AR102" s="290"/>
      <c r="AS102" s="290"/>
      <c r="AT102" s="290"/>
      <c r="AU102" s="290"/>
      <c r="AV102" s="290"/>
      <c r="AW102" s="290"/>
      <c r="AX102" s="290"/>
      <c r="AY102" s="290"/>
      <c r="AZ102" s="290"/>
      <c r="BA102" s="319"/>
    </row>
    <row r="103" spans="1:53" hidden="1" x14ac:dyDescent="0.3">
      <c r="A103" s="290"/>
      <c r="B103" s="290"/>
      <c r="C103" s="290"/>
      <c r="D103" s="290"/>
      <c r="E103" s="290"/>
      <c r="F103" s="290"/>
      <c r="G103" s="290"/>
      <c r="H103" s="290"/>
      <c r="I103" s="290"/>
      <c r="J103" s="290"/>
      <c r="K103" s="290"/>
      <c r="L103" s="290"/>
      <c r="M103" s="290"/>
      <c r="N103" s="290"/>
      <c r="O103" s="290"/>
      <c r="P103" s="290"/>
      <c r="Q103" s="290"/>
      <c r="R103" s="290"/>
      <c r="S103" s="290"/>
      <c r="T103" s="290"/>
      <c r="U103" s="290"/>
      <c r="V103" s="290"/>
      <c r="W103" s="290"/>
      <c r="X103" s="290"/>
      <c r="Y103" s="290"/>
      <c r="Z103" s="290"/>
      <c r="AA103" s="290"/>
      <c r="AB103" s="290"/>
      <c r="AC103" s="290"/>
      <c r="AD103" s="290"/>
      <c r="AE103" s="290"/>
      <c r="AF103" s="290"/>
      <c r="AG103" s="290"/>
      <c r="AH103" s="290"/>
      <c r="AI103" s="290"/>
      <c r="AJ103" s="290"/>
      <c r="AK103" s="290"/>
      <c r="AL103" s="290"/>
      <c r="AM103" s="290"/>
      <c r="AN103" s="290"/>
      <c r="AO103" s="290"/>
      <c r="AP103" s="290"/>
      <c r="AQ103" s="290"/>
      <c r="AR103" s="290"/>
      <c r="AS103" s="290"/>
      <c r="AT103" s="290"/>
      <c r="AU103" s="290"/>
      <c r="AV103" s="290"/>
      <c r="AW103" s="290"/>
      <c r="AX103" s="290"/>
      <c r="AY103" s="290"/>
      <c r="AZ103" s="290"/>
      <c r="BA103" s="319"/>
    </row>
    <row r="104" spans="1:53" hidden="1" x14ac:dyDescent="0.3">
      <c r="A104" s="290"/>
      <c r="B104" s="290"/>
      <c r="C104" s="290"/>
      <c r="D104" s="290"/>
      <c r="E104" s="290"/>
      <c r="F104" s="290"/>
      <c r="G104" s="290"/>
      <c r="H104" s="290"/>
      <c r="I104" s="290"/>
      <c r="J104" s="290"/>
      <c r="K104" s="290"/>
      <c r="L104" s="290"/>
      <c r="M104" s="290"/>
      <c r="N104" s="290"/>
      <c r="O104" s="290"/>
      <c r="P104" s="290"/>
      <c r="Q104" s="290"/>
      <c r="R104" s="290"/>
      <c r="S104" s="290"/>
      <c r="T104" s="290"/>
      <c r="U104" s="290"/>
      <c r="V104" s="290"/>
      <c r="W104" s="290"/>
      <c r="X104" s="290"/>
      <c r="Y104" s="290"/>
      <c r="Z104" s="290"/>
      <c r="AA104" s="290"/>
      <c r="AB104" s="290"/>
      <c r="AC104" s="290"/>
      <c r="AD104" s="290"/>
      <c r="AE104" s="290"/>
      <c r="AF104" s="290"/>
      <c r="AG104" s="290"/>
      <c r="AH104" s="290"/>
      <c r="AI104" s="290"/>
      <c r="AJ104" s="290"/>
      <c r="AK104" s="290"/>
      <c r="AL104" s="290"/>
      <c r="AM104" s="290"/>
      <c r="AN104" s="290"/>
      <c r="AO104" s="290"/>
      <c r="AP104" s="290"/>
      <c r="AQ104" s="290"/>
      <c r="AR104" s="290"/>
      <c r="AS104" s="290"/>
      <c r="AT104" s="290"/>
      <c r="AU104" s="290"/>
      <c r="AV104" s="290"/>
      <c r="AW104" s="290"/>
      <c r="AX104" s="290"/>
      <c r="AY104" s="290"/>
      <c r="AZ104" s="290"/>
      <c r="BA104" s="319"/>
    </row>
    <row r="105" spans="1:53" hidden="1" x14ac:dyDescent="0.3">
      <c r="A105" s="290"/>
      <c r="B105" s="290"/>
      <c r="C105" s="290"/>
      <c r="D105" s="290"/>
      <c r="E105" s="290"/>
      <c r="F105" s="290"/>
      <c r="G105" s="290"/>
      <c r="H105" s="290"/>
      <c r="I105" s="290"/>
      <c r="J105" s="290"/>
      <c r="K105" s="290"/>
      <c r="L105" s="290"/>
      <c r="M105" s="290"/>
      <c r="N105" s="290"/>
      <c r="O105" s="290"/>
      <c r="P105" s="290"/>
      <c r="Q105" s="290"/>
      <c r="R105" s="290"/>
      <c r="S105" s="290"/>
      <c r="T105" s="290"/>
      <c r="U105" s="290"/>
      <c r="V105" s="290"/>
      <c r="W105" s="290"/>
      <c r="X105" s="290"/>
      <c r="Y105" s="290"/>
      <c r="Z105" s="290"/>
      <c r="AA105" s="290"/>
      <c r="AB105" s="290"/>
      <c r="AC105" s="290"/>
      <c r="AD105" s="290"/>
      <c r="AE105" s="290"/>
      <c r="AF105" s="290"/>
      <c r="AG105" s="290"/>
      <c r="AH105" s="290"/>
      <c r="AI105" s="290"/>
      <c r="AJ105" s="290"/>
      <c r="AK105" s="290"/>
      <c r="AL105" s="290"/>
      <c r="AM105" s="290"/>
      <c r="AN105" s="290"/>
      <c r="AO105" s="290"/>
      <c r="AP105" s="290"/>
      <c r="AQ105" s="290"/>
      <c r="AR105" s="290"/>
      <c r="AS105" s="290"/>
      <c r="AT105" s="290"/>
      <c r="AU105" s="290"/>
      <c r="AV105" s="290"/>
      <c r="AW105" s="290"/>
      <c r="AX105" s="290"/>
      <c r="AY105" s="290"/>
      <c r="AZ105" s="290"/>
      <c r="BA105" s="319"/>
    </row>
    <row r="106" spans="1:53" hidden="1" x14ac:dyDescent="0.3">
      <c r="A106" s="290"/>
      <c r="B106" s="290"/>
      <c r="C106" s="290"/>
      <c r="D106" s="290"/>
      <c r="E106" s="290"/>
      <c r="F106" s="290"/>
      <c r="G106" s="290"/>
      <c r="H106" s="290"/>
      <c r="I106" s="290"/>
      <c r="J106" s="290"/>
      <c r="K106" s="290"/>
      <c r="L106" s="290"/>
      <c r="M106" s="290"/>
      <c r="N106" s="290"/>
      <c r="O106" s="290"/>
      <c r="P106" s="290"/>
      <c r="Q106" s="290"/>
      <c r="R106" s="290"/>
      <c r="S106" s="290"/>
      <c r="T106" s="290"/>
      <c r="U106" s="290"/>
      <c r="V106" s="290"/>
      <c r="W106" s="290"/>
      <c r="X106" s="290"/>
      <c r="Y106" s="290"/>
      <c r="Z106" s="290"/>
      <c r="AA106" s="290"/>
      <c r="AB106" s="290"/>
      <c r="AC106" s="290"/>
      <c r="AD106" s="290"/>
      <c r="AE106" s="290"/>
      <c r="AF106" s="290"/>
      <c r="AG106" s="290"/>
      <c r="AH106" s="290"/>
      <c r="AI106" s="290"/>
      <c r="AJ106" s="290"/>
      <c r="AK106" s="290"/>
      <c r="AL106" s="290"/>
      <c r="AM106" s="290"/>
      <c r="AN106" s="290"/>
      <c r="AO106" s="290"/>
      <c r="AP106" s="290"/>
      <c r="AQ106" s="290"/>
      <c r="AR106" s="290"/>
      <c r="AS106" s="290"/>
      <c r="AT106" s="290"/>
      <c r="AU106" s="290"/>
      <c r="AV106" s="290"/>
      <c r="AW106" s="290"/>
      <c r="AX106" s="290"/>
      <c r="AY106" s="290"/>
      <c r="AZ106" s="290"/>
      <c r="BA106" s="319"/>
    </row>
    <row r="107" spans="1:53" hidden="1" x14ac:dyDescent="0.3">
      <c r="A107" s="290"/>
      <c r="B107" s="290"/>
      <c r="C107" s="290"/>
      <c r="D107" s="290"/>
      <c r="E107" s="290"/>
      <c r="F107" s="290"/>
      <c r="G107" s="290"/>
      <c r="H107" s="290"/>
      <c r="I107" s="290"/>
      <c r="J107" s="290"/>
      <c r="K107" s="290"/>
      <c r="L107" s="290"/>
      <c r="M107" s="290"/>
      <c r="N107" s="290"/>
      <c r="O107" s="290"/>
      <c r="P107" s="290"/>
      <c r="Q107" s="290"/>
      <c r="R107" s="290"/>
      <c r="S107" s="290"/>
      <c r="T107" s="290"/>
      <c r="U107" s="290"/>
      <c r="V107" s="290"/>
      <c r="W107" s="290"/>
      <c r="X107" s="290"/>
      <c r="Y107" s="290"/>
      <c r="Z107" s="290"/>
      <c r="AA107" s="290"/>
      <c r="AB107" s="290"/>
      <c r="AC107" s="290"/>
      <c r="AD107" s="290"/>
      <c r="AE107" s="290"/>
      <c r="AF107" s="290"/>
      <c r="AG107" s="290"/>
      <c r="AH107" s="290"/>
      <c r="AI107" s="290"/>
      <c r="AJ107" s="290"/>
      <c r="AK107" s="290"/>
      <c r="AL107" s="290"/>
      <c r="AM107" s="290"/>
      <c r="AN107" s="290"/>
      <c r="AO107" s="290"/>
      <c r="AP107" s="290"/>
      <c r="AQ107" s="290"/>
      <c r="AR107" s="290"/>
      <c r="AS107" s="290"/>
      <c r="AT107" s="290"/>
      <c r="AU107" s="290"/>
      <c r="AV107" s="290"/>
      <c r="AW107" s="290"/>
      <c r="AX107" s="290"/>
      <c r="AY107" s="290"/>
      <c r="AZ107" s="290"/>
      <c r="BA107" s="319"/>
    </row>
  </sheetData>
  <mergeCells count="19">
    <mergeCell ref="F69:H69"/>
    <mergeCell ref="F64:H64"/>
    <mergeCell ref="F65:H65"/>
    <mergeCell ref="F66:H66"/>
    <mergeCell ref="F67:H67"/>
    <mergeCell ref="F68:H68"/>
    <mergeCell ref="F59:H59"/>
    <mergeCell ref="F60:H60"/>
    <mergeCell ref="F61:H61"/>
    <mergeCell ref="F62:H62"/>
    <mergeCell ref="F63:H63"/>
    <mergeCell ref="AI6:AQ6"/>
    <mergeCell ref="AS6:BA6"/>
    <mergeCell ref="B6:K6"/>
    <mergeCell ref="L6:M6"/>
    <mergeCell ref="N6:Q6"/>
    <mergeCell ref="R6:S6"/>
    <mergeCell ref="T6:X6"/>
    <mergeCell ref="Z6:AG6"/>
  </mergeCells>
  <phoneticPr fontId="36" type="noConversion"/>
  <hyperlinks>
    <hyperlink ref="E1" location="Navigation!A1" display="Return to Navigation" xr:uid="{00000000-0004-0000-0A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Narrow,Regular"&amp;8LGIP Schedule of Works Model - Created by Integran Pty Ltd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theme="4"/>
    <pageSetUpPr fitToPage="1"/>
  </sheetPr>
  <dimension ref="A1:GN122"/>
  <sheetViews>
    <sheetView zoomScale="70" zoomScaleNormal="70" workbookViewId="0"/>
  </sheetViews>
  <sheetFormatPr defaultColWidth="0" defaultRowHeight="14" zeroHeight="1" x14ac:dyDescent="0.3"/>
  <cols>
    <col min="1" max="1" width="3.7265625" style="1" customWidth="1"/>
    <col min="2" max="2" width="7.81640625" style="1" customWidth="1"/>
    <col min="3" max="3" width="19" style="1" customWidth="1"/>
    <col min="4" max="4" width="10.81640625" style="1" customWidth="1"/>
    <col min="5" max="5" width="18.81640625" style="1" customWidth="1"/>
    <col min="6" max="6" width="37.453125" style="1" customWidth="1"/>
    <col min="7" max="7" width="12.453125" style="1" customWidth="1"/>
    <col min="8" max="8" width="18.7265625" style="1" bestFit="1" customWidth="1"/>
    <col min="9" max="9" width="35.7265625" style="1" bestFit="1" customWidth="1"/>
    <col min="10" max="10" width="16.7265625" style="1" bestFit="1" customWidth="1"/>
    <col min="11" max="11" width="15.26953125" style="424" customWidth="1"/>
    <col min="12" max="12" width="13.1796875" style="1" bestFit="1" customWidth="1"/>
    <col min="13" max="13" width="10" style="1" customWidth="1"/>
    <col min="14" max="16" width="14" style="1" customWidth="1"/>
    <col min="17" max="17" width="16" style="1" customWidth="1"/>
    <col min="18" max="18" width="14" style="1" customWidth="1"/>
    <col min="19" max="19" width="17.453125" style="1" customWidth="1"/>
    <col min="20" max="20" width="12.7265625" style="1" customWidth="1"/>
    <col min="21" max="21" width="17.81640625" style="1" bestFit="1" customWidth="1"/>
    <col min="22" max="24" width="16.7265625" style="1" customWidth="1"/>
    <col min="25" max="25" width="19.54296875" style="1" bestFit="1" customWidth="1"/>
    <col min="26" max="26" width="3.7265625" style="1" customWidth="1"/>
    <col min="27" max="34" width="5.81640625" style="1" bestFit="1" customWidth="1"/>
    <col min="35" max="35" width="3.81640625" style="1" bestFit="1" customWidth="1"/>
    <col min="36" max="44" width="13.26953125" style="1" customWidth="1"/>
    <col min="45" max="45" width="2.54296875" style="1" bestFit="1" customWidth="1"/>
    <col min="46" max="54" width="18.26953125" style="1" customWidth="1"/>
    <col min="55" max="113" width="9.1796875" style="1" hidden="1" customWidth="1"/>
    <col min="114" max="196" width="0" style="1" hidden="1" customWidth="1"/>
    <col min="197" max="16384" width="9.1796875" style="1" hidden="1"/>
  </cols>
  <sheetData>
    <row r="1" spans="1:54" ht="20" x14ac:dyDescent="0.4">
      <c r="A1" s="453"/>
      <c r="B1" s="291" t="str">
        <f>COUNCIL_NAME</f>
        <v>Isaac Regional Council</v>
      </c>
      <c r="C1" s="291"/>
      <c r="D1" s="291"/>
      <c r="E1" s="290"/>
      <c r="F1" s="290"/>
      <c r="G1" s="290"/>
      <c r="H1" s="292" t="s">
        <v>197</v>
      </c>
      <c r="I1" s="290"/>
      <c r="J1" s="290"/>
      <c r="K1" s="42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  <c r="AH1" s="290"/>
      <c r="AI1" s="290"/>
      <c r="AJ1" s="290"/>
      <c r="AK1" s="290"/>
      <c r="AL1" s="290"/>
      <c r="AM1" s="290"/>
      <c r="AN1" s="290"/>
      <c r="AO1" s="290"/>
      <c r="AP1" s="290"/>
      <c r="AQ1" s="290"/>
      <c r="AR1" s="290"/>
      <c r="AS1" s="290"/>
      <c r="AT1" s="290"/>
      <c r="AU1" s="290"/>
      <c r="AV1" s="290"/>
      <c r="AW1" s="290"/>
      <c r="AX1" s="290"/>
      <c r="AY1" s="290"/>
      <c r="AZ1" s="290"/>
      <c r="BA1" s="290"/>
      <c r="BB1" s="290"/>
    </row>
    <row r="2" spans="1:54" ht="18" x14ac:dyDescent="0.4">
      <c r="A2" s="453"/>
      <c r="B2" s="293" t="str">
        <f>PROJECT_NAME</f>
        <v>Local Government Infrastructure Plan</v>
      </c>
      <c r="C2" s="293"/>
      <c r="D2" s="293"/>
      <c r="E2" s="290"/>
      <c r="F2" s="290"/>
      <c r="G2" s="290"/>
      <c r="H2" s="290"/>
      <c r="I2" s="290"/>
      <c r="J2" s="290"/>
      <c r="K2" s="42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290"/>
      <c r="AE2" s="290"/>
      <c r="AF2" s="290"/>
      <c r="AG2" s="290"/>
      <c r="AH2" s="290"/>
      <c r="AI2" s="290"/>
      <c r="AJ2" s="290"/>
      <c r="AK2" s="290"/>
      <c r="AL2" s="290"/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</row>
    <row r="3" spans="1:54" ht="15.5" x14ac:dyDescent="0.35">
      <c r="A3" s="453"/>
      <c r="B3" s="302" t="str">
        <f>"Existing "&amp;NETWORK_4&amp;" Network"</f>
        <v>Existing Parks and Land for Community Facilities Network</v>
      </c>
      <c r="C3" s="302"/>
      <c r="D3" s="302"/>
      <c r="E3" s="290"/>
      <c r="F3" s="290"/>
      <c r="G3" s="290"/>
      <c r="H3" s="290"/>
      <c r="I3" s="290"/>
      <c r="J3" s="290"/>
      <c r="K3" s="42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290"/>
      <c r="AA3" s="290"/>
      <c r="AB3" s="290"/>
      <c r="AC3" s="290"/>
      <c r="AD3" s="290"/>
      <c r="AE3" s="290"/>
      <c r="AF3" s="290"/>
      <c r="AG3" s="290"/>
      <c r="AH3" s="290"/>
      <c r="AI3" s="290"/>
      <c r="AJ3" s="290"/>
      <c r="AK3" s="290"/>
      <c r="AL3" s="290"/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</row>
    <row r="4" spans="1:54" x14ac:dyDescent="0.3">
      <c r="A4" s="453"/>
      <c r="B4" s="290"/>
      <c r="C4" s="290"/>
      <c r="D4" s="290"/>
      <c r="E4" s="290"/>
      <c r="F4" s="290"/>
      <c r="G4" s="290"/>
      <c r="H4" s="290"/>
      <c r="I4" s="290"/>
      <c r="J4" s="290"/>
      <c r="K4" s="42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290"/>
      <c r="AA4" s="290"/>
      <c r="AB4" s="290"/>
      <c r="AC4" s="290"/>
      <c r="AD4" s="290"/>
      <c r="AE4" s="290"/>
      <c r="AF4" s="290"/>
      <c r="AG4" s="290"/>
      <c r="AH4" s="290"/>
      <c r="AI4" s="290"/>
      <c r="AJ4" s="290"/>
      <c r="AK4" s="290"/>
      <c r="AL4" s="290"/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</row>
    <row r="5" spans="1:54" ht="14.5" thickBot="1" x14ac:dyDescent="0.35">
      <c r="A5" s="453"/>
      <c r="B5" s="290"/>
      <c r="C5" s="290"/>
      <c r="D5" s="290"/>
      <c r="E5" s="290"/>
      <c r="F5" s="290"/>
      <c r="G5" s="290"/>
      <c r="H5" s="290"/>
      <c r="I5" s="290"/>
      <c r="J5" s="290"/>
      <c r="K5" s="420"/>
      <c r="L5" s="290"/>
      <c r="M5" s="290"/>
      <c r="N5" s="290"/>
      <c r="O5" s="290"/>
      <c r="P5" s="290"/>
      <c r="Q5" s="290"/>
      <c r="R5" s="290"/>
      <c r="S5" s="290"/>
      <c r="T5" s="290"/>
      <c r="U5" s="290"/>
      <c r="V5" s="317"/>
      <c r="W5" s="290"/>
      <c r="X5" s="290"/>
      <c r="Y5" s="290"/>
      <c r="Z5" s="290"/>
      <c r="AA5" s="290"/>
      <c r="AB5" s="290"/>
      <c r="AC5" s="290"/>
      <c r="AD5" s="290"/>
      <c r="AE5" s="290"/>
      <c r="AF5" s="290"/>
      <c r="AG5" s="290"/>
      <c r="AH5" s="290"/>
      <c r="AI5" s="290"/>
      <c r="AJ5" s="290"/>
      <c r="AK5" s="290"/>
      <c r="AL5" s="290"/>
      <c r="AM5" s="290"/>
      <c r="AN5" s="290"/>
      <c r="AO5" s="290"/>
      <c r="AP5" s="290"/>
      <c r="AQ5" s="290"/>
      <c r="AR5" s="290"/>
      <c r="AS5" s="290"/>
      <c r="AT5" s="290"/>
      <c r="AU5" s="290"/>
      <c r="AV5" s="290"/>
      <c r="AW5" s="290"/>
      <c r="AX5" s="290"/>
      <c r="AY5" s="290"/>
      <c r="AZ5" s="290"/>
      <c r="BA5" s="290"/>
      <c r="BB5" s="290"/>
    </row>
    <row r="6" spans="1:54" s="4" customFormat="1" ht="35.25" customHeight="1" thickBot="1" x14ac:dyDescent="0.35">
      <c r="A6" s="453"/>
      <c r="B6" s="727" t="s">
        <v>12</v>
      </c>
      <c r="C6" s="728"/>
      <c r="D6" s="728"/>
      <c r="E6" s="729"/>
      <c r="F6" s="729"/>
      <c r="G6" s="729"/>
      <c r="H6" s="729"/>
      <c r="I6" s="729"/>
      <c r="J6" s="729"/>
      <c r="K6" s="729"/>
      <c r="L6" s="729"/>
      <c r="M6" s="729"/>
      <c r="N6" s="729"/>
      <c r="O6" s="730"/>
      <c r="P6" s="725" t="s">
        <v>23</v>
      </c>
      <c r="Q6" s="726"/>
      <c r="R6" s="731" t="s">
        <v>22</v>
      </c>
      <c r="S6" s="731"/>
      <c r="T6" s="731"/>
      <c r="U6" s="731"/>
      <c r="V6" s="725" t="s">
        <v>21</v>
      </c>
      <c r="W6" s="726"/>
      <c r="X6" s="725" t="s">
        <v>14</v>
      </c>
      <c r="Y6" s="726"/>
      <c r="Z6" s="296"/>
      <c r="AA6" s="740" t="s">
        <v>8</v>
      </c>
      <c r="AB6" s="741"/>
      <c r="AC6" s="741"/>
      <c r="AD6" s="741"/>
      <c r="AE6" s="741"/>
      <c r="AF6" s="741"/>
      <c r="AG6" s="741"/>
      <c r="AH6" s="742"/>
      <c r="AI6" s="296"/>
      <c r="AJ6" s="723" t="s">
        <v>9</v>
      </c>
      <c r="AK6" s="724"/>
      <c r="AL6" s="724"/>
      <c r="AM6" s="724"/>
      <c r="AN6" s="724"/>
      <c r="AO6" s="724"/>
      <c r="AP6" s="724"/>
      <c r="AQ6" s="724"/>
      <c r="AR6" s="722"/>
      <c r="AS6" s="296"/>
      <c r="AT6" s="723" t="s">
        <v>10</v>
      </c>
      <c r="AU6" s="724"/>
      <c r="AV6" s="724"/>
      <c r="AW6" s="724"/>
      <c r="AX6" s="724"/>
      <c r="AY6" s="724"/>
      <c r="AZ6" s="724"/>
      <c r="BA6" s="724"/>
      <c r="BB6" s="722"/>
    </row>
    <row r="7" spans="1:54" s="2" customFormat="1" ht="97.5" customHeight="1" thickBot="1" x14ac:dyDescent="0.35">
      <c r="A7" s="453"/>
      <c r="B7" s="368" t="s">
        <v>11</v>
      </c>
      <c r="C7" s="149" t="s">
        <v>2787</v>
      </c>
      <c r="D7" s="149" t="s">
        <v>2788</v>
      </c>
      <c r="E7" s="149" t="s">
        <v>81</v>
      </c>
      <c r="F7" s="149" t="s">
        <v>3201</v>
      </c>
      <c r="G7" s="149" t="s">
        <v>3202</v>
      </c>
      <c r="H7" s="149" t="s">
        <v>1155</v>
      </c>
      <c r="I7" s="149" t="s">
        <v>1512</v>
      </c>
      <c r="J7" s="149" t="s">
        <v>1536</v>
      </c>
      <c r="K7" s="421" t="s">
        <v>2299</v>
      </c>
      <c r="L7" s="149" t="s">
        <v>195</v>
      </c>
      <c r="M7" s="149" t="s">
        <v>196</v>
      </c>
      <c r="N7" s="149" t="s">
        <v>1534</v>
      </c>
      <c r="O7" s="369" t="s">
        <v>1537</v>
      </c>
      <c r="P7" s="150" t="s">
        <v>80</v>
      </c>
      <c r="Q7" s="151" t="s">
        <v>79</v>
      </c>
      <c r="R7" s="152" t="s">
        <v>78</v>
      </c>
      <c r="S7" s="153" t="s">
        <v>74</v>
      </c>
      <c r="T7" s="153" t="s">
        <v>75</v>
      </c>
      <c r="U7" s="154" t="s">
        <v>76</v>
      </c>
      <c r="V7" s="150" t="s">
        <v>1538</v>
      </c>
      <c r="W7" s="151" t="s">
        <v>77</v>
      </c>
      <c r="X7" s="155" t="s">
        <v>201</v>
      </c>
      <c r="Y7" s="151" t="s">
        <v>15</v>
      </c>
      <c r="Z7" s="294"/>
      <c r="AA7" s="156" t="str">
        <f>N4_C1</f>
        <v>PPCL01 - Clermont</v>
      </c>
      <c r="AB7" s="157" t="str">
        <f>N4_C2</f>
        <v>PPCL02 - Moranbah</v>
      </c>
      <c r="AC7" s="157" t="str">
        <f>N4_C3</f>
        <v>PPCL03 - Dysart</v>
      </c>
      <c r="AD7" s="157" t="str">
        <f>N4_C4</f>
        <v>PPCL04 - Middlemount</v>
      </c>
      <c r="AE7" s="157" t="str">
        <f>N4_C5</f>
        <v>PPCL05 - Glenden</v>
      </c>
      <c r="AF7" s="157" t="str">
        <f>N4_C6</f>
        <v>PPCL06 - Nebo</v>
      </c>
      <c r="AG7" s="157" t="str">
        <f>N4_C7</f>
        <v>PPCL07 - St. Lawrence</v>
      </c>
      <c r="AH7" s="158" t="str">
        <f>N4_C8</f>
        <v>PPCL08 - Remainder of LGA</v>
      </c>
      <c r="AI7" s="294"/>
      <c r="AJ7" s="156" t="str">
        <f>N4_C1</f>
        <v>PPCL01 - Clermont</v>
      </c>
      <c r="AK7" s="157" t="str">
        <f>N4_C2</f>
        <v>PPCL02 - Moranbah</v>
      </c>
      <c r="AL7" s="157" t="str">
        <f>N4_C3</f>
        <v>PPCL03 - Dysart</v>
      </c>
      <c r="AM7" s="157" t="str">
        <f>N4_C4</f>
        <v>PPCL04 - Middlemount</v>
      </c>
      <c r="AN7" s="157" t="str">
        <f>N4_C5</f>
        <v>PPCL05 - Glenden</v>
      </c>
      <c r="AO7" s="157" t="str">
        <f>N4_C6</f>
        <v>PPCL06 - Nebo</v>
      </c>
      <c r="AP7" s="157" t="str">
        <f>N4_C7</f>
        <v>PPCL07 - St. Lawrence</v>
      </c>
      <c r="AQ7" s="158" t="str">
        <f>N4_C8</f>
        <v>PPCL08 - Remainder of LGA</v>
      </c>
      <c r="AR7" s="340" t="s">
        <v>20</v>
      </c>
      <c r="AS7" s="294"/>
      <c r="AT7" s="156" t="str">
        <f>N4_C1</f>
        <v>PPCL01 - Clermont</v>
      </c>
      <c r="AU7" s="157" t="str">
        <f>N4_C2</f>
        <v>PPCL02 - Moranbah</v>
      </c>
      <c r="AV7" s="157" t="str">
        <f>N4_C3</f>
        <v>PPCL03 - Dysart</v>
      </c>
      <c r="AW7" s="157" t="str">
        <f>N4_C4</f>
        <v>PPCL04 - Middlemount</v>
      </c>
      <c r="AX7" s="157" t="str">
        <f>N4_C5</f>
        <v>PPCL05 - Glenden</v>
      </c>
      <c r="AY7" s="157" t="str">
        <f>N4_C6</f>
        <v>PPCL06 - Nebo</v>
      </c>
      <c r="AZ7" s="157" t="str">
        <f>N4_C7</f>
        <v>PPCL07 - St. Lawrence</v>
      </c>
      <c r="BA7" s="158" t="str">
        <f>N4_C8</f>
        <v>PPCL08 - Remainder of LGA</v>
      </c>
      <c r="BB7" s="340" t="s">
        <v>20</v>
      </c>
    </row>
    <row r="8" spans="1:54" s="3" customFormat="1" x14ac:dyDescent="0.3">
      <c r="A8" s="453"/>
      <c r="B8" s="163"/>
      <c r="C8" s="164"/>
      <c r="D8" s="164"/>
      <c r="E8" s="164"/>
      <c r="F8" s="160"/>
      <c r="G8" s="160"/>
      <c r="H8" s="160"/>
      <c r="I8" s="160"/>
      <c r="J8" s="160"/>
      <c r="K8" s="422"/>
      <c r="L8" s="164"/>
      <c r="M8" s="164"/>
      <c r="N8" s="164"/>
      <c r="O8" s="165"/>
      <c r="P8" s="163"/>
      <c r="Q8" s="166"/>
      <c r="R8" s="167"/>
      <c r="S8" s="168"/>
      <c r="T8" s="169"/>
      <c r="U8" s="170"/>
      <c r="V8" s="163"/>
      <c r="W8" s="171"/>
      <c r="X8" s="172"/>
      <c r="Y8" s="166"/>
      <c r="Z8" s="318"/>
      <c r="AA8" s="159"/>
      <c r="AB8" s="160"/>
      <c r="AC8" s="160"/>
      <c r="AD8" s="160"/>
      <c r="AE8" s="160"/>
      <c r="AF8" s="160"/>
      <c r="AG8" s="160"/>
      <c r="AH8" s="161"/>
      <c r="AI8" s="318"/>
      <c r="AJ8" s="121">
        <f ca="1">IFERROR(Demands!$AB$89+Demands!$C$89,"")</f>
        <v>3302.4974881752532</v>
      </c>
      <c r="AK8" s="122">
        <f ca="1">IFERROR(Demands!$AB$90+Demands!$C$90,"")</f>
        <v>14263.203248032572</v>
      </c>
      <c r="AL8" s="122">
        <f ca="1">IFERROR(Demands!$AB$91+Demands!$C$91,"")</f>
        <v>5552.8991109204189</v>
      </c>
      <c r="AM8" s="122">
        <f ca="1">IFERROR(Demands!$AB$92+Demands!$C$92,"")</f>
        <v>4125.1301905466444</v>
      </c>
      <c r="AN8" s="122">
        <f ca="1">IFERROR(Demands!$AB$93+Demands!$C$93,"")</f>
        <v>1235.5914925157272</v>
      </c>
      <c r="AO8" s="122">
        <f ca="1">IFERROR(Demands!$AB$94+Demands!$C$94,"")</f>
        <v>1387.7053636787189</v>
      </c>
      <c r="AP8" s="122">
        <f ca="1">IFERROR(Demands!$AB$95+Demands!$C$95,"")</f>
        <v>355.38378744961767</v>
      </c>
      <c r="AQ8" s="123">
        <f ca="1">IFERROR(Demands!$AB$96+Demands!$C$96,"")</f>
        <v>10243.821969052226</v>
      </c>
      <c r="AR8" s="341">
        <f t="shared" ref="AR8:AR39" ca="1" si="0">SUM(AJ8:AQ8)</f>
        <v>40466.232650371181</v>
      </c>
      <c r="AS8" s="318"/>
      <c r="AT8" s="159"/>
      <c r="AU8" s="160"/>
      <c r="AV8" s="160"/>
      <c r="AW8" s="160"/>
      <c r="AX8" s="160"/>
      <c r="AY8" s="160"/>
      <c r="AZ8" s="160"/>
      <c r="BA8" s="160"/>
      <c r="BB8" s="162"/>
    </row>
    <row r="9" spans="1:54" x14ac:dyDescent="0.3">
      <c r="A9" s="453"/>
      <c r="B9" s="102"/>
      <c r="C9" s="103"/>
      <c r="D9" s="103"/>
      <c r="E9" s="103"/>
      <c r="F9" s="103"/>
      <c r="G9" s="103"/>
      <c r="H9" s="103"/>
      <c r="I9" s="103"/>
      <c r="J9" s="103"/>
      <c r="K9" s="419"/>
      <c r="L9" s="103"/>
      <c r="M9" s="103"/>
      <c r="N9" s="104"/>
      <c r="O9" s="105"/>
      <c r="P9" s="138" t="str">
        <f t="shared" ref="P9:P70" si="1">IFERROR(VLOOKUP(L9,UR_N4,3,FALSE),"")</f>
        <v/>
      </c>
      <c r="Q9" s="139"/>
      <c r="R9" s="140"/>
      <c r="S9" s="337"/>
      <c r="T9" s="109"/>
      <c r="U9" s="143"/>
      <c r="V9" s="111"/>
      <c r="W9" s="139"/>
      <c r="X9" s="113"/>
      <c r="Y9" s="147"/>
      <c r="Z9" s="290"/>
      <c r="AA9" s="115"/>
      <c r="AB9" s="116"/>
      <c r="AC9" s="116"/>
      <c r="AD9" s="116"/>
      <c r="AE9" s="116"/>
      <c r="AF9" s="116"/>
      <c r="AG9" s="116"/>
      <c r="AH9" s="117"/>
      <c r="AI9" s="296"/>
      <c r="AJ9" s="124" t="str">
        <f t="shared" ref="AJ9:AJ39" si="2">IF(AA9="","",AJ$8)</f>
        <v/>
      </c>
      <c r="AK9" s="125" t="str">
        <f t="shared" ref="AK9:AK39" si="3">IF(AB9="","",AK$8)</f>
        <v/>
      </c>
      <c r="AL9" s="125" t="str">
        <f t="shared" ref="AL9:AL39" si="4">IF(AC9="","",AL$8)</f>
        <v/>
      </c>
      <c r="AM9" s="125" t="str">
        <f t="shared" ref="AM9:AM39" si="5">IF(AD9="","",AM$8)</f>
        <v/>
      </c>
      <c r="AN9" s="125" t="str">
        <f t="shared" ref="AN9:AN39" si="6">IF(AE9="","",AN$8)</f>
        <v/>
      </c>
      <c r="AO9" s="125" t="str">
        <f t="shared" ref="AO9:AO39" si="7">IF(AF9="","",AO$8)</f>
        <v/>
      </c>
      <c r="AP9" s="125" t="str">
        <f t="shared" ref="AP9:AP39" si="8">IF(AG9="","",AP$8)</f>
        <v/>
      </c>
      <c r="AQ9" s="126" t="str">
        <f t="shared" ref="AQ9:AQ39" si="9">IF(AH9="","",AQ$8)</f>
        <v/>
      </c>
      <c r="AR9" s="342">
        <f t="shared" si="0"/>
        <v>0</v>
      </c>
      <c r="AS9" s="290"/>
      <c r="AT9" s="124" t="str">
        <f t="shared" ref="AT9:AT39" si="10">IF(AA9="","",IFERROR(AA9*$Y9,$Y9/$AR9*AJ9))</f>
        <v/>
      </c>
      <c r="AU9" s="125" t="str">
        <f t="shared" ref="AU9:AU39" si="11">IF(AB9="","",IFERROR(AB9*$Y9,$Y9/$AR9*AK9))</f>
        <v/>
      </c>
      <c r="AV9" s="125" t="str">
        <f t="shared" ref="AV9:AV39" si="12">IF(AC9="","",IFERROR(AC9*$Y9,$Y9/$AR9*AL9))</f>
        <v/>
      </c>
      <c r="AW9" s="125" t="str">
        <f t="shared" ref="AW9:AW39" si="13">IF(AD9="","",IFERROR(AD9*$Y9,$Y9/$AR9*AM9))</f>
        <v/>
      </c>
      <c r="AX9" s="125" t="str">
        <f t="shared" ref="AX9:AX39" si="14">IF(AE9="","",IFERROR(AE9*$Y9,$Y9/$AR9*AN9))</f>
        <v/>
      </c>
      <c r="AY9" s="125" t="str">
        <f t="shared" ref="AY9:AY39" si="15">IF(AF9="","",IFERROR(AF9*$Y9,$Y9/$AR9*AO9))</f>
        <v/>
      </c>
      <c r="AZ9" s="125" t="str">
        <f t="shared" ref="AZ9:AZ39" si="16">IF(AG9="","",IFERROR(AG9*$Y9,$Y9/$AR9*AP9))</f>
        <v/>
      </c>
      <c r="BA9" s="125" t="str">
        <f t="shared" ref="BA9:BA39" si="17">IF(AH9="","",IFERROR(AH9*$Y9,$Y9/$AR9*AQ9))</f>
        <v/>
      </c>
      <c r="BB9" s="130">
        <f t="shared" ref="BB9:BB39" si="18">SUM(AT9:BA9)</f>
        <v>0</v>
      </c>
    </row>
    <row r="10" spans="1:54" x14ac:dyDescent="0.3">
      <c r="A10" s="453"/>
      <c r="B10" s="338" t="s">
        <v>1428</v>
      </c>
      <c r="C10" s="103"/>
      <c r="D10" s="103"/>
      <c r="E10" s="103"/>
      <c r="F10" s="103"/>
      <c r="G10" s="103"/>
      <c r="H10" s="103"/>
      <c r="I10" s="103"/>
      <c r="J10" s="103"/>
      <c r="K10" s="419"/>
      <c r="L10" s="103"/>
      <c r="M10" s="103"/>
      <c r="N10" s="104"/>
      <c r="O10" s="105"/>
      <c r="P10" s="138" t="str">
        <f t="shared" si="1"/>
        <v/>
      </c>
      <c r="Q10" s="139"/>
      <c r="R10" s="140"/>
      <c r="S10" s="337"/>
      <c r="T10" s="109"/>
      <c r="U10" s="143"/>
      <c r="V10" s="111"/>
      <c r="W10" s="139"/>
      <c r="X10" s="113"/>
      <c r="Y10" s="147"/>
      <c r="Z10" s="290"/>
      <c r="AA10" s="115"/>
      <c r="AB10" s="116"/>
      <c r="AC10" s="116"/>
      <c r="AD10" s="116"/>
      <c r="AE10" s="116"/>
      <c r="AF10" s="116"/>
      <c r="AG10" s="116"/>
      <c r="AH10" s="117"/>
      <c r="AI10" s="296"/>
      <c r="AJ10" s="124" t="str">
        <f t="shared" si="2"/>
        <v/>
      </c>
      <c r="AK10" s="125" t="str">
        <f t="shared" si="3"/>
        <v/>
      </c>
      <c r="AL10" s="125" t="str">
        <f t="shared" si="4"/>
        <v/>
      </c>
      <c r="AM10" s="125" t="str">
        <f t="shared" si="5"/>
        <v/>
      </c>
      <c r="AN10" s="125" t="str">
        <f t="shared" si="6"/>
        <v/>
      </c>
      <c r="AO10" s="125" t="str">
        <f t="shared" si="7"/>
        <v/>
      </c>
      <c r="AP10" s="125" t="str">
        <f t="shared" si="8"/>
        <v/>
      </c>
      <c r="AQ10" s="126" t="str">
        <f t="shared" si="9"/>
        <v/>
      </c>
      <c r="AR10" s="342">
        <f t="shared" si="0"/>
        <v>0</v>
      </c>
      <c r="AS10" s="290"/>
      <c r="AT10" s="124" t="str">
        <f t="shared" si="10"/>
        <v/>
      </c>
      <c r="AU10" s="125" t="str">
        <f t="shared" si="11"/>
        <v/>
      </c>
      <c r="AV10" s="125" t="str">
        <f t="shared" si="12"/>
        <v/>
      </c>
      <c r="AW10" s="125" t="str">
        <f t="shared" si="13"/>
        <v/>
      </c>
      <c r="AX10" s="125" t="str">
        <f t="shared" si="14"/>
        <v/>
      </c>
      <c r="AY10" s="125" t="str">
        <f t="shared" si="15"/>
        <v/>
      </c>
      <c r="AZ10" s="125" t="str">
        <f t="shared" si="16"/>
        <v/>
      </c>
      <c r="BA10" s="125" t="str">
        <f t="shared" si="17"/>
        <v/>
      </c>
      <c r="BB10" s="131">
        <f t="shared" si="18"/>
        <v>0</v>
      </c>
    </row>
    <row r="11" spans="1:54" s="7" customFormat="1" x14ac:dyDescent="0.3">
      <c r="A11" s="607"/>
      <c r="B11" s="608">
        <v>80</v>
      </c>
      <c r="C11" s="609" t="s">
        <v>2791</v>
      </c>
      <c r="D11" s="609" t="s">
        <v>2587</v>
      </c>
      <c r="E11" s="485" t="s">
        <v>1429</v>
      </c>
      <c r="F11" s="485" t="s">
        <v>1433</v>
      </c>
      <c r="G11" s="485" t="s">
        <v>2694</v>
      </c>
      <c r="H11" s="485" t="s">
        <v>1432</v>
      </c>
      <c r="I11" s="485" t="s">
        <v>2300</v>
      </c>
      <c r="J11" s="610">
        <v>70001.2</v>
      </c>
      <c r="K11" s="611" t="s">
        <v>110</v>
      </c>
      <c r="L11" s="486" t="s">
        <v>1545</v>
      </c>
      <c r="M11" s="485"/>
      <c r="N11" s="487">
        <f t="shared" ref="N11:N41" si="19">IF(K11="T",J11,0)</f>
        <v>70001.2</v>
      </c>
      <c r="O11" s="488">
        <v>1</v>
      </c>
      <c r="P11" s="615">
        <f t="shared" si="1"/>
        <v>12.45</v>
      </c>
      <c r="Q11" s="490">
        <f>IFERROR(P11*N11,0)</f>
        <v>871514.94</v>
      </c>
      <c r="R11" s="491" t="str">
        <f t="shared" ref="R11:R70" si="20">IFERROR(VLOOKUP(M11,UR_N4,3,FALSE),"")</f>
        <v/>
      </c>
      <c r="S11" s="492">
        <v>495422.950416632</v>
      </c>
      <c r="T11" s="493">
        <v>1</v>
      </c>
      <c r="U11" s="499">
        <f t="shared" ref="U11:U71" si="21">S11*T11</f>
        <v>495422.950416632</v>
      </c>
      <c r="V11" s="495">
        <v>0.2</v>
      </c>
      <c r="W11" s="490">
        <f t="shared" ref="W11:W71" si="22">U11*(1+V11)</f>
        <v>594507.54049995833</v>
      </c>
      <c r="X11" s="508"/>
      <c r="Y11" s="494">
        <f t="shared" ref="Y11:Y71" si="23">(W11*(1-X11))+Q11</f>
        <v>1466022.4804999582</v>
      </c>
      <c r="Z11" s="322"/>
      <c r="AA11" s="500"/>
      <c r="AB11" s="501"/>
      <c r="AC11" s="501"/>
      <c r="AD11" s="501" t="s">
        <v>115</v>
      </c>
      <c r="AE11" s="501"/>
      <c r="AF11" s="501"/>
      <c r="AG11" s="501"/>
      <c r="AH11" s="502"/>
      <c r="AI11" s="328"/>
      <c r="AJ11" s="503" t="str">
        <f t="shared" si="2"/>
        <v/>
      </c>
      <c r="AK11" s="504" t="str">
        <f t="shared" si="3"/>
        <v/>
      </c>
      <c r="AL11" s="504" t="str">
        <f t="shared" si="4"/>
        <v/>
      </c>
      <c r="AM11" s="504">
        <f t="shared" ca="1" si="5"/>
        <v>4125.1301905466444</v>
      </c>
      <c r="AN11" s="504" t="str">
        <f t="shared" si="6"/>
        <v/>
      </c>
      <c r="AO11" s="504" t="str">
        <f t="shared" si="7"/>
        <v/>
      </c>
      <c r="AP11" s="504" t="str">
        <f t="shared" si="8"/>
        <v/>
      </c>
      <c r="AQ11" s="505" t="str">
        <f t="shared" si="9"/>
        <v/>
      </c>
      <c r="AR11" s="506">
        <f t="shared" ca="1" si="0"/>
        <v>4125.1301905466444</v>
      </c>
      <c r="AS11" s="322"/>
      <c r="AT11" s="503" t="str">
        <f t="shared" si="10"/>
        <v/>
      </c>
      <c r="AU11" s="504" t="str">
        <f t="shared" si="11"/>
        <v/>
      </c>
      <c r="AV11" s="504" t="str">
        <f t="shared" si="12"/>
        <v/>
      </c>
      <c r="AW11" s="504">
        <f t="shared" ca="1" si="13"/>
        <v>1466022.4804999582</v>
      </c>
      <c r="AX11" s="504" t="str">
        <f t="shared" si="14"/>
        <v/>
      </c>
      <c r="AY11" s="504" t="str">
        <f t="shared" si="15"/>
        <v/>
      </c>
      <c r="AZ11" s="504" t="str">
        <f t="shared" si="16"/>
        <v/>
      </c>
      <c r="BA11" s="504" t="str">
        <f t="shared" si="17"/>
        <v/>
      </c>
      <c r="BB11" s="507">
        <f t="shared" ca="1" si="18"/>
        <v>1466022.4804999582</v>
      </c>
    </row>
    <row r="12" spans="1:54" x14ac:dyDescent="0.3">
      <c r="A12" s="453"/>
      <c r="B12" s="448">
        <v>86</v>
      </c>
      <c r="C12" s="449" t="s">
        <v>2792</v>
      </c>
      <c r="D12" s="449" t="s">
        <v>2588</v>
      </c>
      <c r="E12" s="103" t="s">
        <v>1429</v>
      </c>
      <c r="F12" s="103" t="s">
        <v>1434</v>
      </c>
      <c r="G12" s="103" t="s">
        <v>2695</v>
      </c>
      <c r="H12" s="103" t="s">
        <v>1432</v>
      </c>
      <c r="I12" s="103" t="s">
        <v>2301</v>
      </c>
      <c r="J12" s="419">
        <v>39986.800000000003</v>
      </c>
      <c r="K12" s="426" t="s">
        <v>110</v>
      </c>
      <c r="L12" s="360" t="s">
        <v>1545</v>
      </c>
      <c r="M12" s="103"/>
      <c r="N12" s="104">
        <f t="shared" si="19"/>
        <v>39986.800000000003</v>
      </c>
      <c r="O12" s="105">
        <v>1</v>
      </c>
      <c r="P12" s="616">
        <f t="shared" si="1"/>
        <v>12.45</v>
      </c>
      <c r="Q12" s="139">
        <f t="shared" ref="Q12:Q71" si="24">IFERROR(P12*N12,0)</f>
        <v>497835.66000000003</v>
      </c>
      <c r="R12" s="140" t="str">
        <f t="shared" si="20"/>
        <v/>
      </c>
      <c r="S12" s="337">
        <v>48421.005675250308</v>
      </c>
      <c r="T12" s="109">
        <v>1</v>
      </c>
      <c r="U12" s="143">
        <f t="shared" si="21"/>
        <v>48421.005675250308</v>
      </c>
      <c r="V12" s="111">
        <v>0.2</v>
      </c>
      <c r="W12" s="139">
        <f t="shared" si="22"/>
        <v>58105.206810300369</v>
      </c>
      <c r="X12" s="113"/>
      <c r="Y12" s="147">
        <f t="shared" si="23"/>
        <v>555940.86681030039</v>
      </c>
      <c r="Z12" s="290"/>
      <c r="AA12" s="115"/>
      <c r="AB12" s="116"/>
      <c r="AC12" s="116"/>
      <c r="AD12" s="116" t="s">
        <v>115</v>
      </c>
      <c r="AE12" s="116"/>
      <c r="AF12" s="116"/>
      <c r="AG12" s="116"/>
      <c r="AH12" s="117"/>
      <c r="AI12" s="296"/>
      <c r="AJ12" s="124" t="str">
        <f t="shared" si="2"/>
        <v/>
      </c>
      <c r="AK12" s="125" t="str">
        <f t="shared" si="3"/>
        <v/>
      </c>
      <c r="AL12" s="125" t="str">
        <f t="shared" si="4"/>
        <v/>
      </c>
      <c r="AM12" s="125">
        <f t="shared" ca="1" si="5"/>
        <v>4125.1301905466444</v>
      </c>
      <c r="AN12" s="125" t="str">
        <f t="shared" si="6"/>
        <v/>
      </c>
      <c r="AO12" s="125" t="str">
        <f t="shared" si="7"/>
        <v/>
      </c>
      <c r="AP12" s="125" t="str">
        <f t="shared" si="8"/>
        <v/>
      </c>
      <c r="AQ12" s="126" t="str">
        <f t="shared" si="9"/>
        <v/>
      </c>
      <c r="AR12" s="342">
        <f t="shared" ca="1" si="0"/>
        <v>4125.1301905466444</v>
      </c>
      <c r="AS12" s="290"/>
      <c r="AT12" s="124" t="str">
        <f t="shared" si="10"/>
        <v/>
      </c>
      <c r="AU12" s="125" t="str">
        <f t="shared" si="11"/>
        <v/>
      </c>
      <c r="AV12" s="125" t="str">
        <f t="shared" si="12"/>
        <v/>
      </c>
      <c r="AW12" s="125">
        <f t="shared" ca="1" si="13"/>
        <v>555940.86681030039</v>
      </c>
      <c r="AX12" s="125" t="str">
        <f t="shared" si="14"/>
        <v/>
      </c>
      <c r="AY12" s="125" t="str">
        <f t="shared" si="15"/>
        <v/>
      </c>
      <c r="AZ12" s="125" t="str">
        <f t="shared" si="16"/>
        <v/>
      </c>
      <c r="BA12" s="125" t="str">
        <f t="shared" si="17"/>
        <v/>
      </c>
      <c r="BB12" s="131">
        <f t="shared" ca="1" si="18"/>
        <v>555940.86681030039</v>
      </c>
    </row>
    <row r="13" spans="1:54" x14ac:dyDescent="0.3">
      <c r="A13" s="453"/>
      <c r="B13" s="448">
        <v>455</v>
      </c>
      <c r="C13" s="449" t="s">
        <v>2793</v>
      </c>
      <c r="D13" s="449" t="s">
        <v>2589</v>
      </c>
      <c r="E13" s="103" t="s">
        <v>1429</v>
      </c>
      <c r="F13" s="103" t="s">
        <v>1431</v>
      </c>
      <c r="G13" s="103" t="s">
        <v>2696</v>
      </c>
      <c r="H13" s="103" t="s">
        <v>1432</v>
      </c>
      <c r="I13" s="103" t="s">
        <v>2301</v>
      </c>
      <c r="J13" s="419">
        <v>281631</v>
      </c>
      <c r="K13" s="426" t="s">
        <v>110</v>
      </c>
      <c r="L13" s="360" t="s">
        <v>1545</v>
      </c>
      <c r="M13" s="103"/>
      <c r="N13" s="104">
        <f t="shared" si="19"/>
        <v>281631</v>
      </c>
      <c r="O13" s="105">
        <v>1</v>
      </c>
      <c r="P13" s="616">
        <f t="shared" si="1"/>
        <v>12.45</v>
      </c>
      <c r="Q13" s="139">
        <f t="shared" si="24"/>
        <v>3506305.9499999997</v>
      </c>
      <c r="R13" s="140" t="str">
        <f t="shared" si="20"/>
        <v/>
      </c>
      <c r="S13" s="337">
        <v>291014.74215282267</v>
      </c>
      <c r="T13" s="109">
        <v>1</v>
      </c>
      <c r="U13" s="143">
        <f t="shared" si="21"/>
        <v>291014.74215282267</v>
      </c>
      <c r="V13" s="111">
        <v>0.2</v>
      </c>
      <c r="W13" s="139">
        <f t="shared" si="22"/>
        <v>349217.69058338722</v>
      </c>
      <c r="X13" s="113"/>
      <c r="Y13" s="147">
        <f t="shared" si="23"/>
        <v>3855523.6405833871</v>
      </c>
      <c r="Z13" s="290"/>
      <c r="AA13" s="115"/>
      <c r="AB13" s="116"/>
      <c r="AC13" s="116"/>
      <c r="AD13" s="116"/>
      <c r="AE13" s="116"/>
      <c r="AF13" s="116"/>
      <c r="AG13" s="116"/>
      <c r="AH13" s="117" t="s">
        <v>115</v>
      </c>
      <c r="AI13" s="296"/>
      <c r="AJ13" s="124" t="str">
        <f t="shared" si="2"/>
        <v/>
      </c>
      <c r="AK13" s="125" t="str">
        <f t="shared" si="3"/>
        <v/>
      </c>
      <c r="AL13" s="125" t="str">
        <f t="shared" si="4"/>
        <v/>
      </c>
      <c r="AM13" s="125" t="str">
        <f t="shared" si="5"/>
        <v/>
      </c>
      <c r="AN13" s="125" t="str">
        <f t="shared" si="6"/>
        <v/>
      </c>
      <c r="AO13" s="125" t="str">
        <f t="shared" si="7"/>
        <v/>
      </c>
      <c r="AP13" s="125" t="str">
        <f t="shared" si="8"/>
        <v/>
      </c>
      <c r="AQ13" s="126">
        <f t="shared" ca="1" si="9"/>
        <v>10243.821969052226</v>
      </c>
      <c r="AR13" s="342">
        <f t="shared" ca="1" si="0"/>
        <v>10243.821969052226</v>
      </c>
      <c r="AS13" s="290"/>
      <c r="AT13" s="124" t="str">
        <f t="shared" si="10"/>
        <v/>
      </c>
      <c r="AU13" s="125" t="str">
        <f t="shared" si="11"/>
        <v/>
      </c>
      <c r="AV13" s="125" t="str">
        <f t="shared" si="12"/>
        <v/>
      </c>
      <c r="AW13" s="125" t="str">
        <f t="shared" si="13"/>
        <v/>
      </c>
      <c r="AX13" s="125" t="str">
        <f t="shared" si="14"/>
        <v/>
      </c>
      <c r="AY13" s="125" t="str">
        <f t="shared" si="15"/>
        <v/>
      </c>
      <c r="AZ13" s="125" t="str">
        <f t="shared" si="16"/>
        <v/>
      </c>
      <c r="BA13" s="125">
        <f t="shared" ca="1" si="17"/>
        <v>3855523.6405833871</v>
      </c>
      <c r="BB13" s="131">
        <f t="shared" ca="1" si="18"/>
        <v>3855523.6405833871</v>
      </c>
    </row>
    <row r="14" spans="1:54" x14ac:dyDescent="0.3">
      <c r="A14" s="453"/>
      <c r="B14" s="448">
        <v>62</v>
      </c>
      <c r="C14" s="449" t="s">
        <v>1511</v>
      </c>
      <c r="D14" s="449" t="s">
        <v>2590</v>
      </c>
      <c r="E14" s="103" t="s">
        <v>1429</v>
      </c>
      <c r="F14" s="103" t="s">
        <v>1461</v>
      </c>
      <c r="G14" s="103" t="s">
        <v>2697</v>
      </c>
      <c r="H14" s="103" t="s">
        <v>1430</v>
      </c>
      <c r="I14" s="103" t="s">
        <v>2300</v>
      </c>
      <c r="J14" s="419">
        <v>2345.1999999999998</v>
      </c>
      <c r="K14" s="426" t="s">
        <v>110</v>
      </c>
      <c r="L14" s="360" t="s">
        <v>1544</v>
      </c>
      <c r="M14" s="103"/>
      <c r="N14" s="104">
        <f t="shared" si="19"/>
        <v>2345.1999999999998</v>
      </c>
      <c r="O14" s="105">
        <v>1</v>
      </c>
      <c r="P14" s="616">
        <f t="shared" si="1"/>
        <v>31.13</v>
      </c>
      <c r="Q14" s="139">
        <f t="shared" si="24"/>
        <v>73006.075999999986</v>
      </c>
      <c r="R14" s="140" t="str">
        <f t="shared" si="20"/>
        <v/>
      </c>
      <c r="S14" s="337">
        <v>0</v>
      </c>
      <c r="T14" s="109">
        <v>1</v>
      </c>
      <c r="U14" s="143">
        <f t="shared" si="21"/>
        <v>0</v>
      </c>
      <c r="V14" s="111">
        <v>0.2</v>
      </c>
      <c r="W14" s="139">
        <f t="shared" si="22"/>
        <v>0</v>
      </c>
      <c r="X14" s="113"/>
      <c r="Y14" s="147">
        <f t="shared" si="23"/>
        <v>73006.075999999986</v>
      </c>
      <c r="Z14" s="290"/>
      <c r="AA14" s="115"/>
      <c r="AB14" s="116"/>
      <c r="AC14" s="116"/>
      <c r="AD14" s="116" t="s">
        <v>115</v>
      </c>
      <c r="AE14" s="116"/>
      <c r="AF14" s="116"/>
      <c r="AG14" s="116"/>
      <c r="AH14" s="117"/>
      <c r="AI14" s="296"/>
      <c r="AJ14" s="124" t="str">
        <f t="shared" si="2"/>
        <v/>
      </c>
      <c r="AK14" s="125" t="str">
        <f t="shared" si="3"/>
        <v/>
      </c>
      <c r="AL14" s="125" t="str">
        <f t="shared" si="4"/>
        <v/>
      </c>
      <c r="AM14" s="125">
        <f t="shared" ca="1" si="5"/>
        <v>4125.1301905466444</v>
      </c>
      <c r="AN14" s="125" t="str">
        <f t="shared" si="6"/>
        <v/>
      </c>
      <c r="AO14" s="125" t="str">
        <f t="shared" si="7"/>
        <v/>
      </c>
      <c r="AP14" s="125" t="str">
        <f t="shared" si="8"/>
        <v/>
      </c>
      <c r="AQ14" s="126" t="str">
        <f t="shared" si="9"/>
        <v/>
      </c>
      <c r="AR14" s="342">
        <f t="shared" ca="1" si="0"/>
        <v>4125.1301905466444</v>
      </c>
      <c r="AS14" s="290"/>
      <c r="AT14" s="124" t="str">
        <f t="shared" si="10"/>
        <v/>
      </c>
      <c r="AU14" s="125" t="str">
        <f t="shared" si="11"/>
        <v/>
      </c>
      <c r="AV14" s="125" t="str">
        <f t="shared" si="12"/>
        <v/>
      </c>
      <c r="AW14" s="125">
        <f t="shared" ca="1" si="13"/>
        <v>73006.075999999986</v>
      </c>
      <c r="AX14" s="125" t="str">
        <f t="shared" si="14"/>
        <v/>
      </c>
      <c r="AY14" s="125" t="str">
        <f t="shared" si="15"/>
        <v/>
      </c>
      <c r="AZ14" s="125" t="str">
        <f t="shared" si="16"/>
        <v/>
      </c>
      <c r="BA14" s="125" t="str">
        <f t="shared" si="17"/>
        <v/>
      </c>
      <c r="BB14" s="131">
        <f t="shared" ca="1" si="18"/>
        <v>73006.075999999986</v>
      </c>
    </row>
    <row r="15" spans="1:54" x14ac:dyDescent="0.3">
      <c r="A15" s="453"/>
      <c r="B15" s="448">
        <v>69</v>
      </c>
      <c r="C15" s="449" t="s">
        <v>1511</v>
      </c>
      <c r="D15" s="449" t="s">
        <v>2591</v>
      </c>
      <c r="E15" s="103" t="s">
        <v>1429</v>
      </c>
      <c r="F15" s="103" t="s">
        <v>1463</v>
      </c>
      <c r="G15" s="103" t="s">
        <v>2698</v>
      </c>
      <c r="H15" s="103" t="s">
        <v>1430</v>
      </c>
      <c r="I15" s="103" t="s">
        <v>2300</v>
      </c>
      <c r="J15" s="419">
        <v>12305.6</v>
      </c>
      <c r="K15" s="426" t="s">
        <v>110</v>
      </c>
      <c r="L15" s="360" t="s">
        <v>1545</v>
      </c>
      <c r="M15" s="103"/>
      <c r="N15" s="104">
        <f t="shared" si="19"/>
        <v>12305.6</v>
      </c>
      <c r="O15" s="105">
        <v>1</v>
      </c>
      <c r="P15" s="616">
        <f t="shared" si="1"/>
        <v>12.45</v>
      </c>
      <c r="Q15" s="139">
        <f t="shared" si="24"/>
        <v>153204.72</v>
      </c>
      <c r="R15" s="140" t="str">
        <f t="shared" si="20"/>
        <v/>
      </c>
      <c r="S15" s="337">
        <v>0</v>
      </c>
      <c r="T15" s="109">
        <v>1</v>
      </c>
      <c r="U15" s="143">
        <f t="shared" si="21"/>
        <v>0</v>
      </c>
      <c r="V15" s="111">
        <v>0.2</v>
      </c>
      <c r="W15" s="139">
        <f t="shared" si="22"/>
        <v>0</v>
      </c>
      <c r="X15" s="113"/>
      <c r="Y15" s="147">
        <f t="shared" si="23"/>
        <v>153204.72</v>
      </c>
      <c r="Z15" s="290"/>
      <c r="AA15" s="115"/>
      <c r="AB15" s="116"/>
      <c r="AC15" s="116"/>
      <c r="AD15" s="116" t="s">
        <v>115</v>
      </c>
      <c r="AE15" s="116"/>
      <c r="AF15" s="116"/>
      <c r="AG15" s="116"/>
      <c r="AH15" s="117"/>
      <c r="AI15" s="296"/>
      <c r="AJ15" s="124" t="str">
        <f t="shared" si="2"/>
        <v/>
      </c>
      <c r="AK15" s="125" t="str">
        <f t="shared" si="3"/>
        <v/>
      </c>
      <c r="AL15" s="125" t="str">
        <f t="shared" si="4"/>
        <v/>
      </c>
      <c r="AM15" s="125">
        <f t="shared" ca="1" si="5"/>
        <v>4125.1301905466444</v>
      </c>
      <c r="AN15" s="125" t="str">
        <f t="shared" si="6"/>
        <v/>
      </c>
      <c r="AO15" s="125" t="str">
        <f t="shared" si="7"/>
        <v/>
      </c>
      <c r="AP15" s="125" t="str">
        <f t="shared" si="8"/>
        <v/>
      </c>
      <c r="AQ15" s="126" t="str">
        <f t="shared" si="9"/>
        <v/>
      </c>
      <c r="AR15" s="342">
        <f t="shared" ca="1" si="0"/>
        <v>4125.1301905466444</v>
      </c>
      <c r="AS15" s="290"/>
      <c r="AT15" s="124" t="str">
        <f t="shared" si="10"/>
        <v/>
      </c>
      <c r="AU15" s="125" t="str">
        <f t="shared" si="11"/>
        <v/>
      </c>
      <c r="AV15" s="125" t="str">
        <f t="shared" si="12"/>
        <v/>
      </c>
      <c r="AW15" s="125">
        <f t="shared" ca="1" si="13"/>
        <v>153204.72</v>
      </c>
      <c r="AX15" s="125" t="str">
        <f t="shared" si="14"/>
        <v/>
      </c>
      <c r="AY15" s="125" t="str">
        <f t="shared" si="15"/>
        <v/>
      </c>
      <c r="AZ15" s="125" t="str">
        <f t="shared" si="16"/>
        <v/>
      </c>
      <c r="BA15" s="125" t="str">
        <f t="shared" si="17"/>
        <v/>
      </c>
      <c r="BB15" s="131">
        <f t="shared" ca="1" si="18"/>
        <v>153204.72</v>
      </c>
    </row>
    <row r="16" spans="1:54" x14ac:dyDescent="0.3">
      <c r="A16" s="453"/>
      <c r="B16" s="448">
        <v>76</v>
      </c>
      <c r="C16" s="449" t="s">
        <v>1511</v>
      </c>
      <c r="D16" s="449" t="s">
        <v>2592</v>
      </c>
      <c r="E16" s="103" t="s">
        <v>1429</v>
      </c>
      <c r="F16" s="103" t="s">
        <v>1459</v>
      </c>
      <c r="G16" s="103" t="s">
        <v>2699</v>
      </c>
      <c r="H16" s="103" t="s">
        <v>1430</v>
      </c>
      <c r="I16" s="103" t="s">
        <v>2300</v>
      </c>
      <c r="J16" s="419">
        <v>1603.69</v>
      </c>
      <c r="K16" s="426" t="s">
        <v>110</v>
      </c>
      <c r="L16" s="360" t="s">
        <v>1544</v>
      </c>
      <c r="M16" s="103"/>
      <c r="N16" s="104">
        <f t="shared" si="19"/>
        <v>1603.69</v>
      </c>
      <c r="O16" s="105">
        <v>1</v>
      </c>
      <c r="P16" s="616">
        <f t="shared" si="1"/>
        <v>31.13</v>
      </c>
      <c r="Q16" s="139">
        <f t="shared" si="24"/>
        <v>49922.869700000003</v>
      </c>
      <c r="R16" s="140" t="str">
        <f t="shared" si="20"/>
        <v/>
      </c>
      <c r="S16" s="337">
        <v>0</v>
      </c>
      <c r="T16" s="109">
        <v>1</v>
      </c>
      <c r="U16" s="143">
        <f t="shared" si="21"/>
        <v>0</v>
      </c>
      <c r="V16" s="111">
        <v>0.2</v>
      </c>
      <c r="W16" s="139">
        <f t="shared" si="22"/>
        <v>0</v>
      </c>
      <c r="X16" s="113"/>
      <c r="Y16" s="147">
        <f t="shared" si="23"/>
        <v>49922.869700000003</v>
      </c>
      <c r="Z16" s="290"/>
      <c r="AA16" s="115"/>
      <c r="AB16" s="116"/>
      <c r="AC16" s="116"/>
      <c r="AD16" s="116" t="s">
        <v>115</v>
      </c>
      <c r="AE16" s="116"/>
      <c r="AF16" s="116"/>
      <c r="AG16" s="116"/>
      <c r="AH16" s="117"/>
      <c r="AI16" s="296"/>
      <c r="AJ16" s="124" t="str">
        <f t="shared" si="2"/>
        <v/>
      </c>
      <c r="AK16" s="125" t="str">
        <f t="shared" si="3"/>
        <v/>
      </c>
      <c r="AL16" s="125" t="str">
        <f t="shared" si="4"/>
        <v/>
      </c>
      <c r="AM16" s="125">
        <f t="shared" ca="1" si="5"/>
        <v>4125.1301905466444</v>
      </c>
      <c r="AN16" s="125" t="str">
        <f t="shared" si="6"/>
        <v/>
      </c>
      <c r="AO16" s="125" t="str">
        <f t="shared" si="7"/>
        <v/>
      </c>
      <c r="AP16" s="125" t="str">
        <f t="shared" si="8"/>
        <v/>
      </c>
      <c r="AQ16" s="126" t="str">
        <f t="shared" si="9"/>
        <v/>
      </c>
      <c r="AR16" s="342">
        <f t="shared" ca="1" si="0"/>
        <v>4125.1301905466444</v>
      </c>
      <c r="AS16" s="290"/>
      <c r="AT16" s="124" t="str">
        <f t="shared" si="10"/>
        <v/>
      </c>
      <c r="AU16" s="125" t="str">
        <f t="shared" si="11"/>
        <v/>
      </c>
      <c r="AV16" s="125" t="str">
        <f t="shared" si="12"/>
        <v/>
      </c>
      <c r="AW16" s="125">
        <f t="shared" ca="1" si="13"/>
        <v>49922.869700000003</v>
      </c>
      <c r="AX16" s="125" t="str">
        <f t="shared" si="14"/>
        <v/>
      </c>
      <c r="AY16" s="125" t="str">
        <f t="shared" si="15"/>
        <v/>
      </c>
      <c r="AZ16" s="125" t="str">
        <f t="shared" si="16"/>
        <v/>
      </c>
      <c r="BA16" s="125" t="str">
        <f t="shared" si="17"/>
        <v/>
      </c>
      <c r="BB16" s="131">
        <f t="shared" ca="1" si="18"/>
        <v>49922.869700000003</v>
      </c>
    </row>
    <row r="17" spans="1:54" x14ac:dyDescent="0.3">
      <c r="A17" s="453"/>
      <c r="B17" s="448">
        <v>77</v>
      </c>
      <c r="C17" s="449" t="s">
        <v>2794</v>
      </c>
      <c r="D17" s="449" t="s">
        <v>2593</v>
      </c>
      <c r="E17" s="103" t="s">
        <v>1429</v>
      </c>
      <c r="F17" s="103" t="s">
        <v>3197</v>
      </c>
      <c r="G17" s="103" t="s">
        <v>2700</v>
      </c>
      <c r="H17" s="103" t="s">
        <v>1430</v>
      </c>
      <c r="I17" s="103" t="s">
        <v>2300</v>
      </c>
      <c r="J17" s="419">
        <v>16638.7</v>
      </c>
      <c r="K17" s="426" t="s">
        <v>110</v>
      </c>
      <c r="L17" s="360" t="s">
        <v>1545</v>
      </c>
      <c r="M17" s="103"/>
      <c r="N17" s="104">
        <f t="shared" si="19"/>
        <v>16638.7</v>
      </c>
      <c r="O17" s="105">
        <v>1</v>
      </c>
      <c r="P17" s="616">
        <f t="shared" si="1"/>
        <v>12.45</v>
      </c>
      <c r="Q17" s="139">
        <f t="shared" si="24"/>
        <v>207151.815</v>
      </c>
      <c r="R17" s="140" t="str">
        <f t="shared" si="20"/>
        <v/>
      </c>
      <c r="S17" s="337">
        <v>59142.313493499656</v>
      </c>
      <c r="T17" s="109">
        <v>1</v>
      </c>
      <c r="U17" s="143">
        <f t="shared" si="21"/>
        <v>59142.313493499656</v>
      </c>
      <c r="V17" s="111">
        <v>0.2</v>
      </c>
      <c r="W17" s="139">
        <f t="shared" si="22"/>
        <v>70970.776192199584</v>
      </c>
      <c r="X17" s="113"/>
      <c r="Y17" s="147">
        <f t="shared" si="23"/>
        <v>278122.59119219962</v>
      </c>
      <c r="Z17" s="290"/>
      <c r="AA17" s="115"/>
      <c r="AB17" s="116"/>
      <c r="AC17" s="116"/>
      <c r="AD17" s="116" t="s">
        <v>115</v>
      </c>
      <c r="AE17" s="116"/>
      <c r="AF17" s="116"/>
      <c r="AG17" s="116"/>
      <c r="AH17" s="117"/>
      <c r="AI17" s="296"/>
      <c r="AJ17" s="124" t="str">
        <f t="shared" si="2"/>
        <v/>
      </c>
      <c r="AK17" s="125" t="str">
        <f t="shared" si="3"/>
        <v/>
      </c>
      <c r="AL17" s="125" t="str">
        <f t="shared" si="4"/>
        <v/>
      </c>
      <c r="AM17" s="125">
        <f t="shared" ca="1" si="5"/>
        <v>4125.1301905466444</v>
      </c>
      <c r="AN17" s="125" t="str">
        <f t="shared" si="6"/>
        <v/>
      </c>
      <c r="AO17" s="125" t="str">
        <f t="shared" si="7"/>
        <v/>
      </c>
      <c r="AP17" s="125" t="str">
        <f t="shared" si="8"/>
        <v/>
      </c>
      <c r="AQ17" s="126" t="str">
        <f t="shared" si="9"/>
        <v/>
      </c>
      <c r="AR17" s="342">
        <f t="shared" ca="1" si="0"/>
        <v>4125.1301905466444</v>
      </c>
      <c r="AS17" s="290"/>
      <c r="AT17" s="124" t="str">
        <f t="shared" si="10"/>
        <v/>
      </c>
      <c r="AU17" s="125" t="str">
        <f t="shared" si="11"/>
        <v/>
      </c>
      <c r="AV17" s="125" t="str">
        <f t="shared" si="12"/>
        <v/>
      </c>
      <c r="AW17" s="125">
        <f t="shared" ca="1" si="13"/>
        <v>278122.59119219962</v>
      </c>
      <c r="AX17" s="125" t="str">
        <f t="shared" si="14"/>
        <v/>
      </c>
      <c r="AY17" s="125" t="str">
        <f t="shared" si="15"/>
        <v/>
      </c>
      <c r="AZ17" s="125" t="str">
        <f t="shared" si="16"/>
        <v/>
      </c>
      <c r="BA17" s="125" t="str">
        <f t="shared" si="17"/>
        <v/>
      </c>
      <c r="BB17" s="131">
        <f t="shared" ca="1" si="18"/>
        <v>278122.59119219962</v>
      </c>
    </row>
    <row r="18" spans="1:54" x14ac:dyDescent="0.3">
      <c r="A18" s="453"/>
      <c r="B18" s="448">
        <v>79</v>
      </c>
      <c r="C18" s="449" t="s">
        <v>2795</v>
      </c>
      <c r="D18" s="449" t="s">
        <v>2594</v>
      </c>
      <c r="E18" s="103" t="s">
        <v>1429</v>
      </c>
      <c r="F18" s="103" t="s">
        <v>1439</v>
      </c>
      <c r="G18" s="103" t="s">
        <v>2701</v>
      </c>
      <c r="H18" s="103" t="s">
        <v>1430</v>
      </c>
      <c r="I18" s="103" t="s">
        <v>2300</v>
      </c>
      <c r="J18" s="419">
        <v>14038.5</v>
      </c>
      <c r="K18" s="426" t="s">
        <v>110</v>
      </c>
      <c r="L18" s="360" t="s">
        <v>1545</v>
      </c>
      <c r="M18" s="103"/>
      <c r="N18" s="104">
        <f t="shared" si="19"/>
        <v>14038.5</v>
      </c>
      <c r="O18" s="105">
        <v>1</v>
      </c>
      <c r="P18" s="616">
        <f t="shared" si="1"/>
        <v>12.45</v>
      </c>
      <c r="Q18" s="139">
        <f t="shared" si="24"/>
        <v>174779.32499999998</v>
      </c>
      <c r="R18" s="140" t="str">
        <f t="shared" si="20"/>
        <v/>
      </c>
      <c r="S18" s="337">
        <v>789818.66377535823</v>
      </c>
      <c r="T18" s="109">
        <v>1</v>
      </c>
      <c r="U18" s="143">
        <f t="shared" si="21"/>
        <v>789818.66377535823</v>
      </c>
      <c r="V18" s="111">
        <v>0.2</v>
      </c>
      <c r="W18" s="139">
        <f t="shared" si="22"/>
        <v>947782.39653042983</v>
      </c>
      <c r="X18" s="113"/>
      <c r="Y18" s="147">
        <f t="shared" si="23"/>
        <v>1122561.7215304298</v>
      </c>
      <c r="Z18" s="290"/>
      <c r="AA18" s="115"/>
      <c r="AB18" s="116"/>
      <c r="AC18" s="116"/>
      <c r="AD18" s="116" t="s">
        <v>115</v>
      </c>
      <c r="AE18" s="116"/>
      <c r="AF18" s="116"/>
      <c r="AG18" s="116"/>
      <c r="AH18" s="117"/>
      <c r="AI18" s="296"/>
      <c r="AJ18" s="124" t="str">
        <f t="shared" si="2"/>
        <v/>
      </c>
      <c r="AK18" s="125" t="str">
        <f t="shared" si="3"/>
        <v/>
      </c>
      <c r="AL18" s="125" t="str">
        <f t="shared" si="4"/>
        <v/>
      </c>
      <c r="AM18" s="125">
        <f t="shared" ca="1" si="5"/>
        <v>4125.1301905466444</v>
      </c>
      <c r="AN18" s="125" t="str">
        <f t="shared" si="6"/>
        <v/>
      </c>
      <c r="AO18" s="125" t="str">
        <f t="shared" si="7"/>
        <v/>
      </c>
      <c r="AP18" s="125" t="str">
        <f t="shared" si="8"/>
        <v/>
      </c>
      <c r="AQ18" s="126" t="str">
        <f t="shared" si="9"/>
        <v/>
      </c>
      <c r="AR18" s="342">
        <f t="shared" ca="1" si="0"/>
        <v>4125.1301905466444</v>
      </c>
      <c r="AS18" s="290"/>
      <c r="AT18" s="124" t="str">
        <f t="shared" si="10"/>
        <v/>
      </c>
      <c r="AU18" s="125" t="str">
        <f t="shared" si="11"/>
        <v/>
      </c>
      <c r="AV18" s="125" t="str">
        <f t="shared" si="12"/>
        <v/>
      </c>
      <c r="AW18" s="125">
        <f t="shared" ca="1" si="13"/>
        <v>1122561.72153043</v>
      </c>
      <c r="AX18" s="125" t="str">
        <f t="shared" si="14"/>
        <v/>
      </c>
      <c r="AY18" s="125" t="str">
        <f t="shared" si="15"/>
        <v/>
      </c>
      <c r="AZ18" s="125" t="str">
        <f t="shared" si="16"/>
        <v/>
      </c>
      <c r="BA18" s="125" t="str">
        <f t="shared" si="17"/>
        <v/>
      </c>
      <c r="BB18" s="131">
        <f t="shared" ca="1" si="18"/>
        <v>1122561.72153043</v>
      </c>
    </row>
    <row r="19" spans="1:54" x14ac:dyDescent="0.3">
      <c r="A19" s="453"/>
      <c r="B19" s="448">
        <v>82</v>
      </c>
      <c r="C19" s="449" t="s">
        <v>2796</v>
      </c>
      <c r="D19" s="449" t="s">
        <v>2595</v>
      </c>
      <c r="E19" s="103" t="s">
        <v>1429</v>
      </c>
      <c r="F19" s="103" t="s">
        <v>1438</v>
      </c>
      <c r="G19" s="103" t="s">
        <v>2702</v>
      </c>
      <c r="H19" s="103" t="s">
        <v>1430</v>
      </c>
      <c r="I19" s="103" t="s">
        <v>2300</v>
      </c>
      <c r="J19" s="419">
        <v>1925.05</v>
      </c>
      <c r="K19" s="426" t="s">
        <v>110</v>
      </c>
      <c r="L19" s="360" t="s">
        <v>1544</v>
      </c>
      <c r="M19" s="103"/>
      <c r="N19" s="104">
        <f t="shared" si="19"/>
        <v>1925.05</v>
      </c>
      <c r="O19" s="105">
        <v>1</v>
      </c>
      <c r="P19" s="616">
        <f t="shared" si="1"/>
        <v>31.13</v>
      </c>
      <c r="Q19" s="139">
        <f t="shared" si="24"/>
        <v>59926.806499999999</v>
      </c>
      <c r="R19" s="140" t="str">
        <f t="shared" si="20"/>
        <v/>
      </c>
      <c r="S19" s="337">
        <v>68502.350768174321</v>
      </c>
      <c r="T19" s="109">
        <v>1</v>
      </c>
      <c r="U19" s="143">
        <f t="shared" si="21"/>
        <v>68502.350768174321</v>
      </c>
      <c r="V19" s="111">
        <v>0.2</v>
      </c>
      <c r="W19" s="139">
        <f t="shared" si="22"/>
        <v>82202.82092180918</v>
      </c>
      <c r="X19" s="113"/>
      <c r="Y19" s="147">
        <f t="shared" si="23"/>
        <v>142129.62742180919</v>
      </c>
      <c r="Z19" s="290"/>
      <c r="AA19" s="115"/>
      <c r="AB19" s="116"/>
      <c r="AC19" s="116"/>
      <c r="AD19" s="116" t="s">
        <v>115</v>
      </c>
      <c r="AE19" s="116"/>
      <c r="AF19" s="116"/>
      <c r="AG19" s="116"/>
      <c r="AH19" s="117"/>
      <c r="AI19" s="296"/>
      <c r="AJ19" s="124" t="str">
        <f t="shared" si="2"/>
        <v/>
      </c>
      <c r="AK19" s="125" t="str">
        <f t="shared" si="3"/>
        <v/>
      </c>
      <c r="AL19" s="125" t="str">
        <f t="shared" si="4"/>
        <v/>
      </c>
      <c r="AM19" s="125">
        <f t="shared" ca="1" si="5"/>
        <v>4125.1301905466444</v>
      </c>
      <c r="AN19" s="125" t="str">
        <f t="shared" si="6"/>
        <v/>
      </c>
      <c r="AO19" s="125" t="str">
        <f t="shared" si="7"/>
        <v/>
      </c>
      <c r="AP19" s="125" t="str">
        <f t="shared" si="8"/>
        <v/>
      </c>
      <c r="AQ19" s="126" t="str">
        <f t="shared" si="9"/>
        <v/>
      </c>
      <c r="AR19" s="342">
        <f t="shared" ca="1" si="0"/>
        <v>4125.1301905466444</v>
      </c>
      <c r="AS19" s="290"/>
      <c r="AT19" s="124" t="str">
        <f t="shared" si="10"/>
        <v/>
      </c>
      <c r="AU19" s="125" t="str">
        <f t="shared" si="11"/>
        <v/>
      </c>
      <c r="AV19" s="125" t="str">
        <f t="shared" si="12"/>
        <v/>
      </c>
      <c r="AW19" s="125">
        <f t="shared" ca="1" si="13"/>
        <v>142129.62742180919</v>
      </c>
      <c r="AX19" s="125" t="str">
        <f t="shared" si="14"/>
        <v/>
      </c>
      <c r="AY19" s="125" t="str">
        <f t="shared" si="15"/>
        <v/>
      </c>
      <c r="AZ19" s="125" t="str">
        <f t="shared" si="16"/>
        <v/>
      </c>
      <c r="BA19" s="125" t="str">
        <f t="shared" si="17"/>
        <v/>
      </c>
      <c r="BB19" s="131">
        <f t="shared" ca="1" si="18"/>
        <v>142129.62742180919</v>
      </c>
    </row>
    <row r="20" spans="1:54" x14ac:dyDescent="0.3">
      <c r="A20" s="453"/>
      <c r="B20" s="448">
        <v>87</v>
      </c>
      <c r="C20" s="449" t="s">
        <v>2797</v>
      </c>
      <c r="D20" s="449" t="s">
        <v>2596</v>
      </c>
      <c r="E20" s="103" t="s">
        <v>1429</v>
      </c>
      <c r="F20" s="103" t="s">
        <v>1480</v>
      </c>
      <c r="G20" s="103" t="s">
        <v>2703</v>
      </c>
      <c r="H20" s="103" t="s">
        <v>1430</v>
      </c>
      <c r="I20" s="103" t="s">
        <v>2300</v>
      </c>
      <c r="J20" s="419">
        <v>5053.08</v>
      </c>
      <c r="K20" s="426" t="s">
        <v>110</v>
      </c>
      <c r="L20" s="360" t="s">
        <v>1545</v>
      </c>
      <c r="M20" s="103"/>
      <c r="N20" s="104">
        <f t="shared" si="19"/>
        <v>5053.08</v>
      </c>
      <c r="O20" s="105">
        <v>1</v>
      </c>
      <c r="P20" s="616">
        <f t="shared" si="1"/>
        <v>12.45</v>
      </c>
      <c r="Q20" s="139">
        <f t="shared" si="24"/>
        <v>62910.845999999998</v>
      </c>
      <c r="R20" s="140" t="str">
        <f t="shared" si="20"/>
        <v/>
      </c>
      <c r="S20" s="337">
        <v>91148.718298717431</v>
      </c>
      <c r="T20" s="109">
        <v>1</v>
      </c>
      <c r="U20" s="143">
        <f t="shared" si="21"/>
        <v>91148.718298717431</v>
      </c>
      <c r="V20" s="111">
        <v>0.2</v>
      </c>
      <c r="W20" s="139">
        <f t="shared" si="22"/>
        <v>109378.46195846092</v>
      </c>
      <c r="X20" s="113"/>
      <c r="Y20" s="147">
        <f t="shared" si="23"/>
        <v>172289.30795846091</v>
      </c>
      <c r="Z20" s="290"/>
      <c r="AA20" s="115"/>
      <c r="AB20" s="116"/>
      <c r="AC20" s="116"/>
      <c r="AD20" s="116" t="s">
        <v>115</v>
      </c>
      <c r="AE20" s="116"/>
      <c r="AF20" s="116"/>
      <c r="AG20" s="116"/>
      <c r="AH20" s="117"/>
      <c r="AI20" s="296"/>
      <c r="AJ20" s="124" t="str">
        <f t="shared" si="2"/>
        <v/>
      </c>
      <c r="AK20" s="125" t="str">
        <f t="shared" si="3"/>
        <v/>
      </c>
      <c r="AL20" s="125" t="str">
        <f t="shared" si="4"/>
        <v/>
      </c>
      <c r="AM20" s="125">
        <f t="shared" ca="1" si="5"/>
        <v>4125.1301905466444</v>
      </c>
      <c r="AN20" s="125" t="str">
        <f t="shared" si="6"/>
        <v/>
      </c>
      <c r="AO20" s="125" t="str">
        <f t="shared" si="7"/>
        <v/>
      </c>
      <c r="AP20" s="125" t="str">
        <f t="shared" si="8"/>
        <v/>
      </c>
      <c r="AQ20" s="126" t="str">
        <f t="shared" si="9"/>
        <v/>
      </c>
      <c r="AR20" s="342">
        <f t="shared" ca="1" si="0"/>
        <v>4125.1301905466444</v>
      </c>
      <c r="AS20" s="290"/>
      <c r="AT20" s="124" t="str">
        <f t="shared" si="10"/>
        <v/>
      </c>
      <c r="AU20" s="125" t="str">
        <f t="shared" si="11"/>
        <v/>
      </c>
      <c r="AV20" s="125" t="str">
        <f t="shared" si="12"/>
        <v/>
      </c>
      <c r="AW20" s="125">
        <f t="shared" ca="1" si="13"/>
        <v>172289.30795846091</v>
      </c>
      <c r="AX20" s="125" t="str">
        <f t="shared" si="14"/>
        <v/>
      </c>
      <c r="AY20" s="125" t="str">
        <f t="shared" si="15"/>
        <v/>
      </c>
      <c r="AZ20" s="125" t="str">
        <f t="shared" si="16"/>
        <v/>
      </c>
      <c r="BA20" s="125" t="str">
        <f t="shared" si="17"/>
        <v/>
      </c>
      <c r="BB20" s="131">
        <f t="shared" ca="1" si="18"/>
        <v>172289.30795846091</v>
      </c>
    </row>
    <row r="21" spans="1:54" x14ac:dyDescent="0.3">
      <c r="A21" s="453"/>
      <c r="B21" s="448">
        <v>97</v>
      </c>
      <c r="C21" s="449" t="s">
        <v>2597</v>
      </c>
      <c r="D21" s="449" t="s">
        <v>2598</v>
      </c>
      <c r="E21" s="103" t="s">
        <v>1429</v>
      </c>
      <c r="F21" s="103" t="s">
        <v>1490</v>
      </c>
      <c r="G21" s="103" t="s">
        <v>2704</v>
      </c>
      <c r="H21" s="103" t="s">
        <v>1430</v>
      </c>
      <c r="I21" s="103" t="s">
        <v>2301</v>
      </c>
      <c r="J21" s="419">
        <v>22564.7</v>
      </c>
      <c r="K21" s="426" t="s">
        <v>110</v>
      </c>
      <c r="L21" s="360" t="s">
        <v>1545</v>
      </c>
      <c r="M21" s="103"/>
      <c r="N21" s="104">
        <f t="shared" si="19"/>
        <v>22564.7</v>
      </c>
      <c r="O21" s="105">
        <v>1</v>
      </c>
      <c r="P21" s="616">
        <f t="shared" si="1"/>
        <v>12.45</v>
      </c>
      <c r="Q21" s="139">
        <f t="shared" si="24"/>
        <v>280930.51500000001</v>
      </c>
      <c r="R21" s="140" t="str">
        <f t="shared" si="20"/>
        <v/>
      </c>
      <c r="S21" s="337">
        <v>253565.06187759677</v>
      </c>
      <c r="T21" s="109">
        <v>1</v>
      </c>
      <c r="U21" s="143">
        <f t="shared" si="21"/>
        <v>253565.06187759677</v>
      </c>
      <c r="V21" s="111">
        <v>0.2</v>
      </c>
      <c r="W21" s="139">
        <f t="shared" si="22"/>
        <v>304278.07425311609</v>
      </c>
      <c r="X21" s="113"/>
      <c r="Y21" s="147">
        <f t="shared" si="23"/>
        <v>585208.58925311617</v>
      </c>
      <c r="Z21" s="290"/>
      <c r="AA21" s="115"/>
      <c r="AB21" s="116"/>
      <c r="AC21" s="116" t="s">
        <v>115</v>
      </c>
      <c r="AD21" s="116"/>
      <c r="AE21" s="116"/>
      <c r="AF21" s="116"/>
      <c r="AG21" s="116"/>
      <c r="AH21" s="117"/>
      <c r="AI21" s="296"/>
      <c r="AJ21" s="124" t="str">
        <f t="shared" si="2"/>
        <v/>
      </c>
      <c r="AK21" s="125" t="str">
        <f t="shared" si="3"/>
        <v/>
      </c>
      <c r="AL21" s="125">
        <f t="shared" ca="1" si="4"/>
        <v>5552.8991109204189</v>
      </c>
      <c r="AM21" s="125" t="str">
        <f t="shared" si="5"/>
        <v/>
      </c>
      <c r="AN21" s="125" t="str">
        <f t="shared" si="6"/>
        <v/>
      </c>
      <c r="AO21" s="125" t="str">
        <f t="shared" si="7"/>
        <v/>
      </c>
      <c r="AP21" s="125" t="str">
        <f t="shared" si="8"/>
        <v/>
      </c>
      <c r="AQ21" s="126" t="str">
        <f t="shared" si="9"/>
        <v/>
      </c>
      <c r="AR21" s="342">
        <f t="shared" ca="1" si="0"/>
        <v>5552.8991109204189</v>
      </c>
      <c r="AS21" s="290"/>
      <c r="AT21" s="124" t="str">
        <f t="shared" si="10"/>
        <v/>
      </c>
      <c r="AU21" s="125" t="str">
        <f t="shared" si="11"/>
        <v/>
      </c>
      <c r="AV21" s="125">
        <f t="shared" ca="1" si="12"/>
        <v>585208.58925311617</v>
      </c>
      <c r="AW21" s="125" t="str">
        <f t="shared" si="13"/>
        <v/>
      </c>
      <c r="AX21" s="125" t="str">
        <f t="shared" si="14"/>
        <v/>
      </c>
      <c r="AY21" s="125" t="str">
        <f t="shared" si="15"/>
        <v/>
      </c>
      <c r="AZ21" s="125" t="str">
        <f t="shared" si="16"/>
        <v/>
      </c>
      <c r="BA21" s="125" t="str">
        <f t="shared" si="17"/>
        <v/>
      </c>
      <c r="BB21" s="131">
        <f t="shared" ca="1" si="18"/>
        <v>585208.58925311617</v>
      </c>
    </row>
    <row r="22" spans="1:54" x14ac:dyDescent="0.3">
      <c r="A22" s="453"/>
      <c r="B22" s="448">
        <v>98</v>
      </c>
      <c r="C22" s="449" t="s">
        <v>1511</v>
      </c>
      <c r="D22" s="449" t="s">
        <v>2599</v>
      </c>
      <c r="E22" s="103" t="s">
        <v>1429</v>
      </c>
      <c r="F22" s="103" t="s">
        <v>1496</v>
      </c>
      <c r="G22" s="103" t="s">
        <v>2705</v>
      </c>
      <c r="H22" s="103" t="s">
        <v>1430</v>
      </c>
      <c r="I22" s="103" t="s">
        <v>2300</v>
      </c>
      <c r="J22" s="419">
        <v>16836.400000000001</v>
      </c>
      <c r="K22" s="426" t="s">
        <v>110</v>
      </c>
      <c r="L22" s="360" t="s">
        <v>1544</v>
      </c>
      <c r="M22" s="103"/>
      <c r="N22" s="104">
        <f t="shared" si="19"/>
        <v>16836.400000000001</v>
      </c>
      <c r="O22" s="105">
        <v>1</v>
      </c>
      <c r="P22" s="616">
        <f t="shared" si="1"/>
        <v>31.13</v>
      </c>
      <c r="Q22" s="139">
        <f t="shared" si="24"/>
        <v>524117.13200000004</v>
      </c>
      <c r="R22" s="140" t="str">
        <f t="shared" si="20"/>
        <v/>
      </c>
      <c r="S22" s="337">
        <v>0</v>
      </c>
      <c r="T22" s="109">
        <v>1</v>
      </c>
      <c r="U22" s="143">
        <f t="shared" si="21"/>
        <v>0</v>
      </c>
      <c r="V22" s="111">
        <v>0.2</v>
      </c>
      <c r="W22" s="139">
        <f t="shared" si="22"/>
        <v>0</v>
      </c>
      <c r="X22" s="113"/>
      <c r="Y22" s="147">
        <f t="shared" si="23"/>
        <v>524117.13200000004</v>
      </c>
      <c r="Z22" s="290"/>
      <c r="AA22" s="115"/>
      <c r="AB22" s="116"/>
      <c r="AC22" s="116" t="s">
        <v>115</v>
      </c>
      <c r="AD22" s="116"/>
      <c r="AE22" s="116"/>
      <c r="AF22" s="116"/>
      <c r="AG22" s="116"/>
      <c r="AH22" s="117"/>
      <c r="AI22" s="296"/>
      <c r="AJ22" s="124" t="str">
        <f t="shared" si="2"/>
        <v/>
      </c>
      <c r="AK22" s="125" t="str">
        <f t="shared" si="3"/>
        <v/>
      </c>
      <c r="AL22" s="125">
        <f t="shared" ca="1" si="4"/>
        <v>5552.8991109204189</v>
      </c>
      <c r="AM22" s="125" t="str">
        <f t="shared" si="5"/>
        <v/>
      </c>
      <c r="AN22" s="125" t="str">
        <f t="shared" si="6"/>
        <v/>
      </c>
      <c r="AO22" s="125" t="str">
        <f t="shared" si="7"/>
        <v/>
      </c>
      <c r="AP22" s="125" t="str">
        <f t="shared" si="8"/>
        <v/>
      </c>
      <c r="AQ22" s="126" t="str">
        <f t="shared" si="9"/>
        <v/>
      </c>
      <c r="AR22" s="342">
        <f t="shared" ca="1" si="0"/>
        <v>5552.8991109204189</v>
      </c>
      <c r="AS22" s="290"/>
      <c r="AT22" s="124" t="str">
        <f t="shared" si="10"/>
        <v/>
      </c>
      <c r="AU22" s="125" t="str">
        <f t="shared" si="11"/>
        <v/>
      </c>
      <c r="AV22" s="125">
        <f t="shared" ca="1" si="12"/>
        <v>524117.13200000004</v>
      </c>
      <c r="AW22" s="125" t="str">
        <f t="shared" si="13"/>
        <v/>
      </c>
      <c r="AX22" s="125" t="str">
        <f t="shared" si="14"/>
        <v/>
      </c>
      <c r="AY22" s="125" t="str">
        <f t="shared" si="15"/>
        <v/>
      </c>
      <c r="AZ22" s="125" t="str">
        <f t="shared" si="16"/>
        <v/>
      </c>
      <c r="BA22" s="125" t="str">
        <f t="shared" si="17"/>
        <v/>
      </c>
      <c r="BB22" s="131">
        <f t="shared" ca="1" si="18"/>
        <v>524117.13200000004</v>
      </c>
    </row>
    <row r="23" spans="1:54" x14ac:dyDescent="0.3">
      <c r="A23" s="453"/>
      <c r="B23" s="448">
        <v>99</v>
      </c>
      <c r="C23" s="449" t="s">
        <v>2798</v>
      </c>
      <c r="D23" s="449" t="s">
        <v>2600</v>
      </c>
      <c r="E23" s="103" t="s">
        <v>1429</v>
      </c>
      <c r="F23" s="103" t="s">
        <v>1449</v>
      </c>
      <c r="G23" s="103" t="s">
        <v>2706</v>
      </c>
      <c r="H23" s="103" t="s">
        <v>1430</v>
      </c>
      <c r="I23" s="103" t="s">
        <v>2300</v>
      </c>
      <c r="J23" s="419">
        <v>6364.49</v>
      </c>
      <c r="K23" s="426" t="s">
        <v>110</v>
      </c>
      <c r="L23" s="360" t="s">
        <v>1544</v>
      </c>
      <c r="M23" s="103"/>
      <c r="N23" s="104">
        <f t="shared" si="19"/>
        <v>6364.49</v>
      </c>
      <c r="O23" s="105">
        <v>1</v>
      </c>
      <c r="P23" s="616">
        <f t="shared" si="1"/>
        <v>31.13</v>
      </c>
      <c r="Q23" s="139">
        <f t="shared" si="24"/>
        <v>198126.57369999998</v>
      </c>
      <c r="R23" s="140" t="str">
        <f t="shared" si="20"/>
        <v/>
      </c>
      <c r="S23" s="337">
        <v>258974.82136022544</v>
      </c>
      <c r="T23" s="109">
        <v>1</v>
      </c>
      <c r="U23" s="143">
        <f t="shared" si="21"/>
        <v>258974.82136022544</v>
      </c>
      <c r="V23" s="111">
        <v>0.2</v>
      </c>
      <c r="W23" s="139">
        <f t="shared" si="22"/>
        <v>310769.7856322705</v>
      </c>
      <c r="X23" s="113"/>
      <c r="Y23" s="147">
        <f t="shared" si="23"/>
        <v>508896.35933227045</v>
      </c>
      <c r="Z23" s="290"/>
      <c r="AA23" s="115"/>
      <c r="AB23" s="116"/>
      <c r="AC23" s="116" t="s">
        <v>115</v>
      </c>
      <c r="AD23" s="116"/>
      <c r="AE23" s="116"/>
      <c r="AF23" s="116"/>
      <c r="AG23" s="116"/>
      <c r="AH23" s="117"/>
      <c r="AI23" s="296"/>
      <c r="AJ23" s="124" t="str">
        <f t="shared" si="2"/>
        <v/>
      </c>
      <c r="AK23" s="125" t="str">
        <f t="shared" si="3"/>
        <v/>
      </c>
      <c r="AL23" s="125">
        <f t="shared" ca="1" si="4"/>
        <v>5552.8991109204189</v>
      </c>
      <c r="AM23" s="125" t="str">
        <f t="shared" si="5"/>
        <v/>
      </c>
      <c r="AN23" s="125" t="str">
        <f t="shared" si="6"/>
        <v/>
      </c>
      <c r="AO23" s="125" t="str">
        <f t="shared" si="7"/>
        <v/>
      </c>
      <c r="AP23" s="125" t="str">
        <f t="shared" si="8"/>
        <v/>
      </c>
      <c r="AQ23" s="126" t="str">
        <f t="shared" si="9"/>
        <v/>
      </c>
      <c r="AR23" s="342">
        <f t="shared" ca="1" si="0"/>
        <v>5552.8991109204189</v>
      </c>
      <c r="AS23" s="290"/>
      <c r="AT23" s="124" t="str">
        <f t="shared" si="10"/>
        <v/>
      </c>
      <c r="AU23" s="125" t="str">
        <f t="shared" si="11"/>
        <v/>
      </c>
      <c r="AV23" s="125">
        <f t="shared" ca="1" si="12"/>
        <v>508896.35933227045</v>
      </c>
      <c r="AW23" s="125" t="str">
        <f t="shared" si="13"/>
        <v/>
      </c>
      <c r="AX23" s="125" t="str">
        <f t="shared" si="14"/>
        <v/>
      </c>
      <c r="AY23" s="125" t="str">
        <f t="shared" si="15"/>
        <v/>
      </c>
      <c r="AZ23" s="125" t="str">
        <f t="shared" si="16"/>
        <v/>
      </c>
      <c r="BA23" s="125" t="str">
        <f t="shared" si="17"/>
        <v/>
      </c>
      <c r="BB23" s="131">
        <f t="shared" ca="1" si="18"/>
        <v>508896.35933227045</v>
      </c>
    </row>
    <row r="24" spans="1:54" x14ac:dyDescent="0.3">
      <c r="A24" s="453"/>
      <c r="B24" s="448">
        <v>100</v>
      </c>
      <c r="C24" s="449" t="s">
        <v>2799</v>
      </c>
      <c r="D24" s="449" t="s">
        <v>2601</v>
      </c>
      <c r="E24" s="103" t="s">
        <v>1429</v>
      </c>
      <c r="F24" s="103" t="s">
        <v>1452</v>
      </c>
      <c r="G24" s="103" t="s">
        <v>2707</v>
      </c>
      <c r="H24" s="103" t="s">
        <v>1430</v>
      </c>
      <c r="I24" s="103" t="s">
        <v>2301</v>
      </c>
      <c r="J24" s="419">
        <v>6519.57</v>
      </c>
      <c r="K24" s="426" t="s">
        <v>110</v>
      </c>
      <c r="L24" s="360" t="s">
        <v>1544</v>
      </c>
      <c r="M24" s="103"/>
      <c r="N24" s="104">
        <f t="shared" si="19"/>
        <v>6519.57</v>
      </c>
      <c r="O24" s="105">
        <v>1</v>
      </c>
      <c r="P24" s="616">
        <f t="shared" si="1"/>
        <v>31.13</v>
      </c>
      <c r="Q24" s="139">
        <f t="shared" si="24"/>
        <v>202954.21409999998</v>
      </c>
      <c r="R24" s="140" t="str">
        <f t="shared" si="20"/>
        <v/>
      </c>
      <c r="S24" s="337">
        <v>410882.46402336704</v>
      </c>
      <c r="T24" s="109">
        <v>1</v>
      </c>
      <c r="U24" s="143">
        <f t="shared" si="21"/>
        <v>410882.46402336704</v>
      </c>
      <c r="V24" s="111">
        <v>0.2</v>
      </c>
      <c r="W24" s="139">
        <f t="shared" si="22"/>
        <v>493058.95682804042</v>
      </c>
      <c r="X24" s="113"/>
      <c r="Y24" s="147">
        <f t="shared" si="23"/>
        <v>696013.1709280404</v>
      </c>
      <c r="Z24" s="290"/>
      <c r="AA24" s="115"/>
      <c r="AB24" s="116"/>
      <c r="AC24" s="116" t="s">
        <v>115</v>
      </c>
      <c r="AD24" s="116"/>
      <c r="AE24" s="116"/>
      <c r="AF24" s="116"/>
      <c r="AG24" s="116"/>
      <c r="AH24" s="117"/>
      <c r="AI24" s="296"/>
      <c r="AJ24" s="124" t="str">
        <f t="shared" si="2"/>
        <v/>
      </c>
      <c r="AK24" s="125" t="str">
        <f t="shared" si="3"/>
        <v/>
      </c>
      <c r="AL24" s="125">
        <f t="shared" ca="1" si="4"/>
        <v>5552.8991109204189</v>
      </c>
      <c r="AM24" s="125" t="str">
        <f t="shared" si="5"/>
        <v/>
      </c>
      <c r="AN24" s="125" t="str">
        <f t="shared" si="6"/>
        <v/>
      </c>
      <c r="AO24" s="125" t="str">
        <f t="shared" si="7"/>
        <v/>
      </c>
      <c r="AP24" s="125" t="str">
        <f t="shared" si="8"/>
        <v/>
      </c>
      <c r="AQ24" s="126" t="str">
        <f t="shared" si="9"/>
        <v/>
      </c>
      <c r="AR24" s="342">
        <f t="shared" ca="1" si="0"/>
        <v>5552.8991109204189</v>
      </c>
      <c r="AS24" s="290"/>
      <c r="AT24" s="124" t="str">
        <f t="shared" si="10"/>
        <v/>
      </c>
      <c r="AU24" s="125" t="str">
        <f t="shared" si="11"/>
        <v/>
      </c>
      <c r="AV24" s="125">
        <f t="shared" ca="1" si="12"/>
        <v>696013.1709280404</v>
      </c>
      <c r="AW24" s="125" t="str">
        <f t="shared" si="13"/>
        <v/>
      </c>
      <c r="AX24" s="125" t="str">
        <f t="shared" si="14"/>
        <v/>
      </c>
      <c r="AY24" s="125" t="str">
        <f t="shared" si="15"/>
        <v/>
      </c>
      <c r="AZ24" s="125" t="str">
        <f t="shared" si="16"/>
        <v/>
      </c>
      <c r="BA24" s="125" t="str">
        <f t="shared" si="17"/>
        <v/>
      </c>
      <c r="BB24" s="131">
        <f t="shared" ca="1" si="18"/>
        <v>696013.1709280404</v>
      </c>
    </row>
    <row r="25" spans="1:54" x14ac:dyDescent="0.3">
      <c r="A25" s="453"/>
      <c r="B25" s="448">
        <v>108</v>
      </c>
      <c r="C25" s="449" t="s">
        <v>1511</v>
      </c>
      <c r="D25" s="449" t="s">
        <v>2602</v>
      </c>
      <c r="E25" s="103" t="s">
        <v>1429</v>
      </c>
      <c r="F25" s="103" t="s">
        <v>1497</v>
      </c>
      <c r="G25" s="103" t="s">
        <v>2708</v>
      </c>
      <c r="H25" s="103" t="s">
        <v>1430</v>
      </c>
      <c r="I25" s="103" t="s">
        <v>2302</v>
      </c>
      <c r="J25" s="419">
        <v>480.81</v>
      </c>
      <c r="K25" s="426" t="s">
        <v>110</v>
      </c>
      <c r="L25" s="360" t="s">
        <v>1544</v>
      </c>
      <c r="M25" s="103"/>
      <c r="N25" s="104">
        <f t="shared" si="19"/>
        <v>480.81</v>
      </c>
      <c r="O25" s="105">
        <v>1</v>
      </c>
      <c r="P25" s="616">
        <f t="shared" si="1"/>
        <v>31.13</v>
      </c>
      <c r="Q25" s="139">
        <f t="shared" si="24"/>
        <v>14967.615299999999</v>
      </c>
      <c r="R25" s="140" t="str">
        <f t="shared" si="20"/>
        <v/>
      </c>
      <c r="S25" s="337">
        <v>0</v>
      </c>
      <c r="T25" s="109">
        <v>1</v>
      </c>
      <c r="U25" s="143">
        <f t="shared" si="21"/>
        <v>0</v>
      </c>
      <c r="V25" s="111">
        <v>0.2</v>
      </c>
      <c r="W25" s="139">
        <f t="shared" si="22"/>
        <v>0</v>
      </c>
      <c r="X25" s="113"/>
      <c r="Y25" s="147">
        <f t="shared" si="23"/>
        <v>14967.615299999999</v>
      </c>
      <c r="Z25" s="290"/>
      <c r="AA25" s="115"/>
      <c r="AB25" s="116"/>
      <c r="AC25" s="116" t="s">
        <v>115</v>
      </c>
      <c r="AD25" s="116"/>
      <c r="AE25" s="116"/>
      <c r="AF25" s="116"/>
      <c r="AG25" s="116"/>
      <c r="AH25" s="117"/>
      <c r="AI25" s="296"/>
      <c r="AJ25" s="124" t="str">
        <f t="shared" si="2"/>
        <v/>
      </c>
      <c r="AK25" s="125" t="str">
        <f t="shared" si="3"/>
        <v/>
      </c>
      <c r="AL25" s="125">
        <f t="shared" ca="1" si="4"/>
        <v>5552.8991109204189</v>
      </c>
      <c r="AM25" s="125" t="str">
        <f t="shared" si="5"/>
        <v/>
      </c>
      <c r="AN25" s="125" t="str">
        <f t="shared" si="6"/>
        <v/>
      </c>
      <c r="AO25" s="125" t="str">
        <f t="shared" si="7"/>
        <v/>
      </c>
      <c r="AP25" s="125" t="str">
        <f t="shared" si="8"/>
        <v/>
      </c>
      <c r="AQ25" s="126" t="str">
        <f t="shared" si="9"/>
        <v/>
      </c>
      <c r="AR25" s="342">
        <f t="shared" ca="1" si="0"/>
        <v>5552.8991109204189</v>
      </c>
      <c r="AS25" s="290"/>
      <c r="AT25" s="124" t="str">
        <f t="shared" si="10"/>
        <v/>
      </c>
      <c r="AU25" s="125" t="str">
        <f t="shared" si="11"/>
        <v/>
      </c>
      <c r="AV25" s="125">
        <f t="shared" ca="1" si="12"/>
        <v>14967.615299999999</v>
      </c>
      <c r="AW25" s="125" t="str">
        <f t="shared" si="13"/>
        <v/>
      </c>
      <c r="AX25" s="125" t="str">
        <f t="shared" si="14"/>
        <v/>
      </c>
      <c r="AY25" s="125" t="str">
        <f t="shared" si="15"/>
        <v/>
      </c>
      <c r="AZ25" s="125" t="str">
        <f t="shared" si="16"/>
        <v/>
      </c>
      <c r="BA25" s="125" t="str">
        <f t="shared" si="17"/>
        <v/>
      </c>
      <c r="BB25" s="131">
        <f t="shared" ca="1" si="18"/>
        <v>14967.615299999999</v>
      </c>
    </row>
    <row r="26" spans="1:54" x14ac:dyDescent="0.3">
      <c r="A26" s="453"/>
      <c r="B26" s="448">
        <v>114</v>
      </c>
      <c r="C26" s="449" t="s">
        <v>2800</v>
      </c>
      <c r="D26" s="449" t="s">
        <v>2603</v>
      </c>
      <c r="E26" s="103" t="s">
        <v>1429</v>
      </c>
      <c r="F26" s="103" t="s">
        <v>1441</v>
      </c>
      <c r="G26" s="103" t="s">
        <v>2709</v>
      </c>
      <c r="H26" s="103" t="s">
        <v>1430</v>
      </c>
      <c r="I26" s="103" t="s">
        <v>2303</v>
      </c>
      <c r="J26" s="419">
        <v>48351.5</v>
      </c>
      <c r="K26" s="426" t="s">
        <v>110</v>
      </c>
      <c r="L26" s="360" t="s">
        <v>1544</v>
      </c>
      <c r="M26" s="103"/>
      <c r="N26" s="104">
        <f t="shared" si="19"/>
        <v>48351.5</v>
      </c>
      <c r="O26" s="105">
        <v>1</v>
      </c>
      <c r="P26" s="616">
        <f t="shared" si="1"/>
        <v>31.13</v>
      </c>
      <c r="Q26" s="139">
        <f t="shared" si="24"/>
        <v>1505182.1950000001</v>
      </c>
      <c r="R26" s="140" t="str">
        <f t="shared" si="20"/>
        <v/>
      </c>
      <c r="S26" s="337">
        <v>1843492.5223992392</v>
      </c>
      <c r="T26" s="109">
        <v>1</v>
      </c>
      <c r="U26" s="143">
        <f t="shared" si="21"/>
        <v>1843492.5223992392</v>
      </c>
      <c r="V26" s="111">
        <v>0.2</v>
      </c>
      <c r="W26" s="139">
        <f t="shared" si="22"/>
        <v>2212191.0268790871</v>
      </c>
      <c r="X26" s="113"/>
      <c r="Y26" s="147">
        <f t="shared" si="23"/>
        <v>3717373.2218790874</v>
      </c>
      <c r="Z26" s="290"/>
      <c r="AA26" s="115"/>
      <c r="AB26" s="116"/>
      <c r="AC26" s="116" t="s">
        <v>115</v>
      </c>
      <c r="AD26" s="116"/>
      <c r="AE26" s="116"/>
      <c r="AF26" s="116"/>
      <c r="AG26" s="116"/>
      <c r="AH26" s="117"/>
      <c r="AI26" s="296"/>
      <c r="AJ26" s="124" t="str">
        <f t="shared" si="2"/>
        <v/>
      </c>
      <c r="AK26" s="125" t="str">
        <f t="shared" si="3"/>
        <v/>
      </c>
      <c r="AL26" s="125">
        <f t="shared" ca="1" si="4"/>
        <v>5552.8991109204189</v>
      </c>
      <c r="AM26" s="125" t="str">
        <f t="shared" si="5"/>
        <v/>
      </c>
      <c r="AN26" s="125" t="str">
        <f t="shared" si="6"/>
        <v/>
      </c>
      <c r="AO26" s="125" t="str">
        <f t="shared" si="7"/>
        <v/>
      </c>
      <c r="AP26" s="125" t="str">
        <f t="shared" si="8"/>
        <v/>
      </c>
      <c r="AQ26" s="126" t="str">
        <f t="shared" si="9"/>
        <v/>
      </c>
      <c r="AR26" s="342">
        <f t="shared" ca="1" si="0"/>
        <v>5552.8991109204189</v>
      </c>
      <c r="AS26" s="290"/>
      <c r="AT26" s="124" t="str">
        <f t="shared" si="10"/>
        <v/>
      </c>
      <c r="AU26" s="125" t="str">
        <f t="shared" si="11"/>
        <v/>
      </c>
      <c r="AV26" s="125">
        <f t="shared" ca="1" si="12"/>
        <v>3717373.2218790874</v>
      </c>
      <c r="AW26" s="125" t="str">
        <f t="shared" si="13"/>
        <v/>
      </c>
      <c r="AX26" s="125" t="str">
        <f t="shared" si="14"/>
        <v/>
      </c>
      <c r="AY26" s="125" t="str">
        <f t="shared" si="15"/>
        <v/>
      </c>
      <c r="AZ26" s="125" t="str">
        <f t="shared" si="16"/>
        <v/>
      </c>
      <c r="BA26" s="125" t="str">
        <f t="shared" si="17"/>
        <v/>
      </c>
      <c r="BB26" s="131">
        <f t="shared" ca="1" si="18"/>
        <v>3717373.2218790874</v>
      </c>
    </row>
    <row r="27" spans="1:54" x14ac:dyDescent="0.3">
      <c r="A27" s="453"/>
      <c r="B27" s="448">
        <v>124</v>
      </c>
      <c r="C27" s="449" t="s">
        <v>2801</v>
      </c>
      <c r="D27" s="449" t="s">
        <v>2604</v>
      </c>
      <c r="E27" s="103" t="s">
        <v>1429</v>
      </c>
      <c r="F27" s="103" t="s">
        <v>1443</v>
      </c>
      <c r="G27" s="103" t="s">
        <v>2710</v>
      </c>
      <c r="H27" s="103" t="s">
        <v>1430</v>
      </c>
      <c r="I27" s="103" t="s">
        <v>2300</v>
      </c>
      <c r="J27" s="419">
        <v>4296.6099999999997</v>
      </c>
      <c r="K27" s="426" t="s">
        <v>110</v>
      </c>
      <c r="L27" s="360" t="s">
        <v>1545</v>
      </c>
      <c r="M27" s="103"/>
      <c r="N27" s="104">
        <f t="shared" si="19"/>
        <v>4296.6099999999997</v>
      </c>
      <c r="O27" s="105">
        <v>1</v>
      </c>
      <c r="P27" s="616">
        <f t="shared" si="1"/>
        <v>12.45</v>
      </c>
      <c r="Q27" s="139">
        <f t="shared" si="24"/>
        <v>53492.794499999996</v>
      </c>
      <c r="R27" s="140" t="str">
        <f t="shared" si="20"/>
        <v/>
      </c>
      <c r="S27" s="337">
        <v>55525.810795911631</v>
      </c>
      <c r="T27" s="109">
        <v>1</v>
      </c>
      <c r="U27" s="143">
        <f t="shared" si="21"/>
        <v>55525.810795911631</v>
      </c>
      <c r="V27" s="111">
        <v>0.2</v>
      </c>
      <c r="W27" s="139">
        <f t="shared" si="22"/>
        <v>66630.972955093952</v>
      </c>
      <c r="X27" s="113"/>
      <c r="Y27" s="147">
        <f t="shared" si="23"/>
        <v>120123.76745509394</v>
      </c>
      <c r="Z27" s="290"/>
      <c r="AA27" s="115"/>
      <c r="AB27" s="116"/>
      <c r="AC27" s="116"/>
      <c r="AD27" s="116" t="s">
        <v>115</v>
      </c>
      <c r="AE27" s="116"/>
      <c r="AF27" s="116"/>
      <c r="AG27" s="116"/>
      <c r="AH27" s="117"/>
      <c r="AI27" s="296"/>
      <c r="AJ27" s="124" t="str">
        <f t="shared" si="2"/>
        <v/>
      </c>
      <c r="AK27" s="125" t="str">
        <f t="shared" si="3"/>
        <v/>
      </c>
      <c r="AL27" s="125" t="str">
        <f t="shared" si="4"/>
        <v/>
      </c>
      <c r="AM27" s="125">
        <f t="shared" ca="1" si="5"/>
        <v>4125.1301905466444</v>
      </c>
      <c r="AN27" s="125" t="str">
        <f t="shared" si="6"/>
        <v/>
      </c>
      <c r="AO27" s="125" t="str">
        <f t="shared" si="7"/>
        <v/>
      </c>
      <c r="AP27" s="125" t="str">
        <f t="shared" si="8"/>
        <v/>
      </c>
      <c r="AQ27" s="126" t="str">
        <f t="shared" si="9"/>
        <v/>
      </c>
      <c r="AR27" s="342">
        <f t="shared" ca="1" si="0"/>
        <v>4125.1301905466444</v>
      </c>
      <c r="AS27" s="290"/>
      <c r="AT27" s="124" t="str">
        <f t="shared" si="10"/>
        <v/>
      </c>
      <c r="AU27" s="125" t="str">
        <f t="shared" si="11"/>
        <v/>
      </c>
      <c r="AV27" s="125" t="str">
        <f t="shared" si="12"/>
        <v/>
      </c>
      <c r="AW27" s="125">
        <f t="shared" ca="1" si="13"/>
        <v>120123.76745509394</v>
      </c>
      <c r="AX27" s="125" t="str">
        <f t="shared" si="14"/>
        <v/>
      </c>
      <c r="AY27" s="125" t="str">
        <f t="shared" si="15"/>
        <v/>
      </c>
      <c r="AZ27" s="125" t="str">
        <f t="shared" si="16"/>
        <v/>
      </c>
      <c r="BA27" s="125" t="str">
        <f t="shared" si="17"/>
        <v/>
      </c>
      <c r="BB27" s="131">
        <f t="shared" ca="1" si="18"/>
        <v>120123.76745509394</v>
      </c>
    </row>
    <row r="28" spans="1:54" x14ac:dyDescent="0.3">
      <c r="A28" s="453"/>
      <c r="B28" s="448">
        <v>125</v>
      </c>
      <c r="C28" s="449" t="s">
        <v>1511</v>
      </c>
      <c r="D28" s="449" t="s">
        <v>2605</v>
      </c>
      <c r="E28" s="103" t="s">
        <v>1429</v>
      </c>
      <c r="F28" s="103" t="s">
        <v>1457</v>
      </c>
      <c r="G28" s="103" t="s">
        <v>2711</v>
      </c>
      <c r="H28" s="103" t="s">
        <v>1430</v>
      </c>
      <c r="I28" s="103" t="s">
        <v>2300</v>
      </c>
      <c r="J28" s="419">
        <v>3584.55</v>
      </c>
      <c r="K28" s="426" t="s">
        <v>110</v>
      </c>
      <c r="L28" s="360" t="s">
        <v>1545</v>
      </c>
      <c r="M28" s="103"/>
      <c r="N28" s="104">
        <f t="shared" si="19"/>
        <v>3584.55</v>
      </c>
      <c r="O28" s="105">
        <v>1</v>
      </c>
      <c r="P28" s="616">
        <f t="shared" si="1"/>
        <v>12.45</v>
      </c>
      <c r="Q28" s="139">
        <f t="shared" si="24"/>
        <v>44627.647499999999</v>
      </c>
      <c r="R28" s="140" t="str">
        <f t="shared" si="20"/>
        <v/>
      </c>
      <c r="S28" s="337">
        <v>0</v>
      </c>
      <c r="T28" s="109">
        <v>1</v>
      </c>
      <c r="U28" s="143">
        <f t="shared" si="21"/>
        <v>0</v>
      </c>
      <c r="V28" s="111">
        <v>0.2</v>
      </c>
      <c r="W28" s="139">
        <f t="shared" si="22"/>
        <v>0</v>
      </c>
      <c r="X28" s="113"/>
      <c r="Y28" s="147">
        <f t="shared" si="23"/>
        <v>44627.647499999999</v>
      </c>
      <c r="Z28" s="290"/>
      <c r="AA28" s="115"/>
      <c r="AB28" s="116"/>
      <c r="AC28" s="116"/>
      <c r="AD28" s="116" t="s">
        <v>115</v>
      </c>
      <c r="AE28" s="116"/>
      <c r="AF28" s="116"/>
      <c r="AG28" s="116"/>
      <c r="AH28" s="117"/>
      <c r="AI28" s="296"/>
      <c r="AJ28" s="124" t="str">
        <f t="shared" si="2"/>
        <v/>
      </c>
      <c r="AK28" s="125" t="str">
        <f t="shared" si="3"/>
        <v/>
      </c>
      <c r="AL28" s="125" t="str">
        <f t="shared" si="4"/>
        <v/>
      </c>
      <c r="AM28" s="125">
        <f t="shared" ca="1" si="5"/>
        <v>4125.1301905466444</v>
      </c>
      <c r="AN28" s="125" t="str">
        <f t="shared" si="6"/>
        <v/>
      </c>
      <c r="AO28" s="125" t="str">
        <f t="shared" si="7"/>
        <v/>
      </c>
      <c r="AP28" s="125" t="str">
        <f t="shared" si="8"/>
        <v/>
      </c>
      <c r="AQ28" s="126" t="str">
        <f t="shared" si="9"/>
        <v/>
      </c>
      <c r="AR28" s="342">
        <f t="shared" ca="1" si="0"/>
        <v>4125.1301905466444</v>
      </c>
      <c r="AS28" s="290"/>
      <c r="AT28" s="124" t="str">
        <f t="shared" si="10"/>
        <v/>
      </c>
      <c r="AU28" s="125" t="str">
        <f t="shared" si="11"/>
        <v/>
      </c>
      <c r="AV28" s="125" t="str">
        <f t="shared" si="12"/>
        <v/>
      </c>
      <c r="AW28" s="125">
        <f t="shared" ca="1" si="13"/>
        <v>44627.647499999999</v>
      </c>
      <c r="AX28" s="125" t="str">
        <f t="shared" si="14"/>
        <v/>
      </c>
      <c r="AY28" s="125" t="str">
        <f t="shared" si="15"/>
        <v/>
      </c>
      <c r="AZ28" s="125" t="str">
        <f t="shared" si="16"/>
        <v/>
      </c>
      <c r="BA28" s="125" t="str">
        <f t="shared" si="17"/>
        <v/>
      </c>
      <c r="BB28" s="131">
        <f t="shared" ca="1" si="18"/>
        <v>44627.647499999999</v>
      </c>
    </row>
    <row r="29" spans="1:54" x14ac:dyDescent="0.3">
      <c r="A29" s="453"/>
      <c r="B29" s="448">
        <v>129</v>
      </c>
      <c r="C29" s="449" t="s">
        <v>2606</v>
      </c>
      <c r="D29" s="449" t="s">
        <v>2607</v>
      </c>
      <c r="E29" s="103" t="s">
        <v>1429</v>
      </c>
      <c r="F29" s="103" t="s">
        <v>1460</v>
      </c>
      <c r="G29" s="103" t="s">
        <v>2712</v>
      </c>
      <c r="H29" s="103" t="s">
        <v>1430</v>
      </c>
      <c r="I29" s="103" t="s">
        <v>2300</v>
      </c>
      <c r="J29" s="419">
        <v>7757.62</v>
      </c>
      <c r="K29" s="426" t="s">
        <v>110</v>
      </c>
      <c r="L29" s="360" t="s">
        <v>1544</v>
      </c>
      <c r="M29" s="103"/>
      <c r="N29" s="104">
        <f t="shared" si="19"/>
        <v>7757.62</v>
      </c>
      <c r="O29" s="105">
        <v>1</v>
      </c>
      <c r="P29" s="616">
        <f t="shared" si="1"/>
        <v>31.13</v>
      </c>
      <c r="Q29" s="139">
        <f t="shared" si="24"/>
        <v>241494.71059999999</v>
      </c>
      <c r="R29" s="140" t="str">
        <f t="shared" si="20"/>
        <v/>
      </c>
      <c r="S29" s="337">
        <v>0</v>
      </c>
      <c r="T29" s="109">
        <v>1</v>
      </c>
      <c r="U29" s="143">
        <f t="shared" si="21"/>
        <v>0</v>
      </c>
      <c r="V29" s="111">
        <v>0.2</v>
      </c>
      <c r="W29" s="139">
        <f t="shared" si="22"/>
        <v>0</v>
      </c>
      <c r="X29" s="113"/>
      <c r="Y29" s="147">
        <f t="shared" si="23"/>
        <v>241494.71059999999</v>
      </c>
      <c r="Z29" s="290"/>
      <c r="AA29" s="115"/>
      <c r="AB29" s="116"/>
      <c r="AC29" s="116"/>
      <c r="AD29" s="116" t="s">
        <v>115</v>
      </c>
      <c r="AE29" s="116"/>
      <c r="AF29" s="116"/>
      <c r="AG29" s="116"/>
      <c r="AH29" s="117"/>
      <c r="AI29" s="296"/>
      <c r="AJ29" s="124" t="str">
        <f t="shared" si="2"/>
        <v/>
      </c>
      <c r="AK29" s="125" t="str">
        <f t="shared" si="3"/>
        <v/>
      </c>
      <c r="AL29" s="125" t="str">
        <f t="shared" si="4"/>
        <v/>
      </c>
      <c r="AM29" s="125">
        <f t="shared" ca="1" si="5"/>
        <v>4125.1301905466444</v>
      </c>
      <c r="AN29" s="125" t="str">
        <f t="shared" si="6"/>
        <v/>
      </c>
      <c r="AO29" s="125" t="str">
        <f t="shared" si="7"/>
        <v/>
      </c>
      <c r="AP29" s="125" t="str">
        <f t="shared" si="8"/>
        <v/>
      </c>
      <c r="AQ29" s="126" t="str">
        <f t="shared" si="9"/>
        <v/>
      </c>
      <c r="AR29" s="342">
        <f t="shared" ca="1" si="0"/>
        <v>4125.1301905466444</v>
      </c>
      <c r="AS29" s="290"/>
      <c r="AT29" s="124" t="str">
        <f t="shared" si="10"/>
        <v/>
      </c>
      <c r="AU29" s="125" t="str">
        <f t="shared" si="11"/>
        <v/>
      </c>
      <c r="AV29" s="125" t="str">
        <f t="shared" si="12"/>
        <v/>
      </c>
      <c r="AW29" s="125">
        <f t="shared" ca="1" si="13"/>
        <v>241494.71059999999</v>
      </c>
      <c r="AX29" s="125" t="str">
        <f t="shared" si="14"/>
        <v/>
      </c>
      <c r="AY29" s="125" t="str">
        <f t="shared" si="15"/>
        <v/>
      </c>
      <c r="AZ29" s="125" t="str">
        <f t="shared" si="16"/>
        <v/>
      </c>
      <c r="BA29" s="125" t="str">
        <f t="shared" si="17"/>
        <v/>
      </c>
      <c r="BB29" s="131">
        <f t="shared" ca="1" si="18"/>
        <v>241494.71059999999</v>
      </c>
    </row>
    <row r="30" spans="1:54" x14ac:dyDescent="0.3">
      <c r="A30" s="453"/>
      <c r="B30" s="448">
        <v>132</v>
      </c>
      <c r="C30" s="449" t="s">
        <v>1511</v>
      </c>
      <c r="D30" s="449" t="s">
        <v>2608</v>
      </c>
      <c r="E30" s="103" t="s">
        <v>1429</v>
      </c>
      <c r="F30" s="103" t="s">
        <v>1462</v>
      </c>
      <c r="G30" s="103" t="s">
        <v>2713</v>
      </c>
      <c r="H30" s="103" t="s">
        <v>1430</v>
      </c>
      <c r="I30" s="103" t="s">
        <v>2300</v>
      </c>
      <c r="J30" s="419">
        <v>16658.8</v>
      </c>
      <c r="K30" s="426" t="s">
        <v>110</v>
      </c>
      <c r="L30" s="360" t="s">
        <v>1545</v>
      </c>
      <c r="M30" s="103"/>
      <c r="N30" s="104">
        <f t="shared" si="19"/>
        <v>16658.8</v>
      </c>
      <c r="O30" s="105">
        <v>1</v>
      </c>
      <c r="P30" s="616">
        <f t="shared" si="1"/>
        <v>12.45</v>
      </c>
      <c r="Q30" s="139">
        <f t="shared" si="24"/>
        <v>207402.05999999997</v>
      </c>
      <c r="R30" s="140" t="str">
        <f t="shared" si="20"/>
        <v/>
      </c>
      <c r="S30" s="337">
        <v>0</v>
      </c>
      <c r="T30" s="109">
        <v>1</v>
      </c>
      <c r="U30" s="143">
        <f t="shared" si="21"/>
        <v>0</v>
      </c>
      <c r="V30" s="111">
        <v>0.2</v>
      </c>
      <c r="W30" s="139">
        <f t="shared" si="22"/>
        <v>0</v>
      </c>
      <c r="X30" s="113"/>
      <c r="Y30" s="147">
        <f t="shared" si="23"/>
        <v>207402.05999999997</v>
      </c>
      <c r="Z30" s="290"/>
      <c r="AA30" s="115"/>
      <c r="AB30" s="116"/>
      <c r="AC30" s="116"/>
      <c r="AD30" s="116" t="s">
        <v>115</v>
      </c>
      <c r="AE30" s="116"/>
      <c r="AF30" s="116"/>
      <c r="AG30" s="116"/>
      <c r="AH30" s="117"/>
      <c r="AI30" s="296"/>
      <c r="AJ30" s="124" t="str">
        <f t="shared" si="2"/>
        <v/>
      </c>
      <c r="AK30" s="125" t="str">
        <f t="shared" si="3"/>
        <v/>
      </c>
      <c r="AL30" s="125" t="str">
        <f t="shared" si="4"/>
        <v/>
      </c>
      <c r="AM30" s="125">
        <f t="shared" ca="1" si="5"/>
        <v>4125.1301905466444</v>
      </c>
      <c r="AN30" s="125" t="str">
        <f t="shared" si="6"/>
        <v/>
      </c>
      <c r="AO30" s="125" t="str">
        <f t="shared" si="7"/>
        <v/>
      </c>
      <c r="AP30" s="125" t="str">
        <f t="shared" si="8"/>
        <v/>
      </c>
      <c r="AQ30" s="126" t="str">
        <f t="shared" si="9"/>
        <v/>
      </c>
      <c r="AR30" s="342">
        <f t="shared" ca="1" si="0"/>
        <v>4125.1301905466444</v>
      </c>
      <c r="AS30" s="290"/>
      <c r="AT30" s="124" t="str">
        <f t="shared" si="10"/>
        <v/>
      </c>
      <c r="AU30" s="125" t="str">
        <f t="shared" si="11"/>
        <v/>
      </c>
      <c r="AV30" s="125" t="str">
        <f t="shared" si="12"/>
        <v/>
      </c>
      <c r="AW30" s="125">
        <f t="shared" ca="1" si="13"/>
        <v>207402.05999999997</v>
      </c>
      <c r="AX30" s="125" t="str">
        <f t="shared" si="14"/>
        <v/>
      </c>
      <c r="AY30" s="125" t="str">
        <f t="shared" si="15"/>
        <v/>
      </c>
      <c r="AZ30" s="125" t="str">
        <f t="shared" si="16"/>
        <v/>
      </c>
      <c r="BA30" s="125" t="str">
        <f t="shared" si="17"/>
        <v/>
      </c>
      <c r="BB30" s="131">
        <f t="shared" ca="1" si="18"/>
        <v>207402.05999999997</v>
      </c>
    </row>
    <row r="31" spans="1:54" x14ac:dyDescent="0.3">
      <c r="A31" s="453"/>
      <c r="B31" s="448">
        <v>133</v>
      </c>
      <c r="C31" s="449" t="s">
        <v>2802</v>
      </c>
      <c r="D31" s="449" t="s">
        <v>2609</v>
      </c>
      <c r="E31" s="103" t="s">
        <v>1429</v>
      </c>
      <c r="F31" s="103" t="s">
        <v>1458</v>
      </c>
      <c r="G31" s="103" t="s">
        <v>2714</v>
      </c>
      <c r="H31" s="103" t="s">
        <v>1430</v>
      </c>
      <c r="I31" s="103" t="s">
        <v>2301</v>
      </c>
      <c r="J31" s="419">
        <v>6908.11</v>
      </c>
      <c r="K31" s="426" t="s">
        <v>110</v>
      </c>
      <c r="L31" s="360" t="s">
        <v>1544</v>
      </c>
      <c r="M31" s="103"/>
      <c r="N31" s="104">
        <f t="shared" si="19"/>
        <v>6908.11</v>
      </c>
      <c r="O31" s="105">
        <v>1</v>
      </c>
      <c r="P31" s="616">
        <f t="shared" si="1"/>
        <v>31.13</v>
      </c>
      <c r="Q31" s="139">
        <f t="shared" si="24"/>
        <v>215049.46429999999</v>
      </c>
      <c r="R31" s="140" t="str">
        <f t="shared" si="20"/>
        <v/>
      </c>
      <c r="S31" s="337">
        <v>501750.68877631717</v>
      </c>
      <c r="T31" s="109">
        <v>1</v>
      </c>
      <c r="U31" s="143">
        <f t="shared" si="21"/>
        <v>501750.68877631717</v>
      </c>
      <c r="V31" s="111">
        <v>0.2</v>
      </c>
      <c r="W31" s="139">
        <f t="shared" si="22"/>
        <v>602100.82653158053</v>
      </c>
      <c r="X31" s="113"/>
      <c r="Y31" s="147">
        <f t="shared" si="23"/>
        <v>817150.29083158053</v>
      </c>
      <c r="Z31" s="290"/>
      <c r="AA31" s="115"/>
      <c r="AB31" s="116"/>
      <c r="AC31" s="116"/>
      <c r="AD31" s="116" t="s">
        <v>115</v>
      </c>
      <c r="AE31" s="116"/>
      <c r="AF31" s="116"/>
      <c r="AG31" s="116"/>
      <c r="AH31" s="117"/>
      <c r="AI31" s="296"/>
      <c r="AJ31" s="124" t="str">
        <f t="shared" si="2"/>
        <v/>
      </c>
      <c r="AK31" s="125" t="str">
        <f t="shared" si="3"/>
        <v/>
      </c>
      <c r="AL31" s="125" t="str">
        <f t="shared" si="4"/>
        <v/>
      </c>
      <c r="AM31" s="125">
        <f t="shared" ca="1" si="5"/>
        <v>4125.1301905466444</v>
      </c>
      <c r="AN31" s="125" t="str">
        <f t="shared" si="6"/>
        <v/>
      </c>
      <c r="AO31" s="125" t="str">
        <f t="shared" si="7"/>
        <v/>
      </c>
      <c r="AP31" s="125" t="str">
        <f t="shared" si="8"/>
        <v/>
      </c>
      <c r="AQ31" s="126" t="str">
        <f t="shared" si="9"/>
        <v/>
      </c>
      <c r="AR31" s="342">
        <f t="shared" ca="1" si="0"/>
        <v>4125.1301905466444</v>
      </c>
      <c r="AS31" s="290"/>
      <c r="AT31" s="124" t="str">
        <f t="shared" si="10"/>
        <v/>
      </c>
      <c r="AU31" s="125" t="str">
        <f t="shared" si="11"/>
        <v/>
      </c>
      <c r="AV31" s="125" t="str">
        <f t="shared" si="12"/>
        <v/>
      </c>
      <c r="AW31" s="125">
        <f t="shared" ca="1" si="13"/>
        <v>817150.29083158053</v>
      </c>
      <c r="AX31" s="125" t="str">
        <f t="shared" si="14"/>
        <v/>
      </c>
      <c r="AY31" s="125" t="str">
        <f t="shared" si="15"/>
        <v/>
      </c>
      <c r="AZ31" s="125" t="str">
        <f t="shared" si="16"/>
        <v/>
      </c>
      <c r="BA31" s="125" t="str">
        <f t="shared" si="17"/>
        <v/>
      </c>
      <c r="BB31" s="131">
        <f t="shared" ca="1" si="18"/>
        <v>817150.29083158053</v>
      </c>
    </row>
    <row r="32" spans="1:54" x14ac:dyDescent="0.3">
      <c r="A32" s="453"/>
      <c r="B32" s="448">
        <v>143</v>
      </c>
      <c r="C32" s="449" t="s">
        <v>2803</v>
      </c>
      <c r="D32" s="449" t="s">
        <v>2610</v>
      </c>
      <c r="E32" s="103" t="s">
        <v>1429</v>
      </c>
      <c r="F32" s="103" t="s">
        <v>1454</v>
      </c>
      <c r="G32" s="103" t="s">
        <v>2715</v>
      </c>
      <c r="H32" s="103" t="s">
        <v>1430</v>
      </c>
      <c r="I32" s="103" t="s">
        <v>2300</v>
      </c>
      <c r="J32" s="419">
        <v>8098.58</v>
      </c>
      <c r="K32" s="426" t="s">
        <v>110</v>
      </c>
      <c r="L32" s="360" t="s">
        <v>1544</v>
      </c>
      <c r="M32" s="103"/>
      <c r="N32" s="104">
        <f t="shared" si="19"/>
        <v>8098.58</v>
      </c>
      <c r="O32" s="105">
        <v>1</v>
      </c>
      <c r="P32" s="616">
        <f t="shared" si="1"/>
        <v>31.13</v>
      </c>
      <c r="Q32" s="139">
        <f t="shared" si="24"/>
        <v>252108.7954</v>
      </c>
      <c r="R32" s="140" t="str">
        <f t="shared" si="20"/>
        <v/>
      </c>
      <c r="S32" s="337">
        <v>199207.79928853369</v>
      </c>
      <c r="T32" s="109">
        <v>1</v>
      </c>
      <c r="U32" s="143">
        <f t="shared" si="21"/>
        <v>199207.79928853369</v>
      </c>
      <c r="V32" s="111">
        <v>0.2</v>
      </c>
      <c r="W32" s="139">
        <f t="shared" si="22"/>
        <v>239049.3591462404</v>
      </c>
      <c r="X32" s="113"/>
      <c r="Y32" s="147">
        <f t="shared" si="23"/>
        <v>491158.1545462404</v>
      </c>
      <c r="Z32" s="290"/>
      <c r="AA32" s="115"/>
      <c r="AB32" s="116"/>
      <c r="AC32" s="116"/>
      <c r="AD32" s="116" t="s">
        <v>115</v>
      </c>
      <c r="AE32" s="116"/>
      <c r="AF32" s="116"/>
      <c r="AG32" s="116"/>
      <c r="AH32" s="117"/>
      <c r="AI32" s="296"/>
      <c r="AJ32" s="124" t="str">
        <f t="shared" si="2"/>
        <v/>
      </c>
      <c r="AK32" s="125" t="str">
        <f t="shared" si="3"/>
        <v/>
      </c>
      <c r="AL32" s="125" t="str">
        <f t="shared" si="4"/>
        <v/>
      </c>
      <c r="AM32" s="125">
        <f t="shared" ca="1" si="5"/>
        <v>4125.1301905466444</v>
      </c>
      <c r="AN32" s="125" t="str">
        <f t="shared" si="6"/>
        <v/>
      </c>
      <c r="AO32" s="125" t="str">
        <f t="shared" si="7"/>
        <v/>
      </c>
      <c r="AP32" s="125" t="str">
        <f t="shared" si="8"/>
        <v/>
      </c>
      <c r="AQ32" s="126" t="str">
        <f t="shared" si="9"/>
        <v/>
      </c>
      <c r="AR32" s="342">
        <f t="shared" ca="1" si="0"/>
        <v>4125.1301905466444</v>
      </c>
      <c r="AS32" s="290"/>
      <c r="AT32" s="124" t="str">
        <f t="shared" si="10"/>
        <v/>
      </c>
      <c r="AU32" s="125" t="str">
        <f t="shared" si="11"/>
        <v/>
      </c>
      <c r="AV32" s="125" t="str">
        <f t="shared" si="12"/>
        <v/>
      </c>
      <c r="AW32" s="125">
        <f t="shared" ca="1" si="13"/>
        <v>491158.1545462404</v>
      </c>
      <c r="AX32" s="125" t="str">
        <f t="shared" si="14"/>
        <v/>
      </c>
      <c r="AY32" s="125" t="str">
        <f t="shared" si="15"/>
        <v/>
      </c>
      <c r="AZ32" s="125" t="str">
        <f t="shared" si="16"/>
        <v/>
      </c>
      <c r="BA32" s="125" t="str">
        <f t="shared" si="17"/>
        <v/>
      </c>
      <c r="BB32" s="131">
        <f t="shared" ca="1" si="18"/>
        <v>491158.1545462404</v>
      </c>
    </row>
    <row r="33" spans="1:54" x14ac:dyDescent="0.3">
      <c r="A33" s="453"/>
      <c r="B33" s="448">
        <v>144</v>
      </c>
      <c r="C33" s="449" t="s">
        <v>2804</v>
      </c>
      <c r="D33" s="449" t="s">
        <v>2611</v>
      </c>
      <c r="E33" s="103" t="s">
        <v>1429</v>
      </c>
      <c r="F33" s="103" t="s">
        <v>1484</v>
      </c>
      <c r="G33" s="103" t="s">
        <v>2716</v>
      </c>
      <c r="H33" s="103" t="s">
        <v>1430</v>
      </c>
      <c r="I33" s="103" t="s">
        <v>2300</v>
      </c>
      <c r="J33" s="419">
        <v>3747.85</v>
      </c>
      <c r="K33" s="426" t="s">
        <v>110</v>
      </c>
      <c r="L33" s="360" t="s">
        <v>1544</v>
      </c>
      <c r="M33" s="103"/>
      <c r="N33" s="104">
        <f t="shared" si="19"/>
        <v>3747.85</v>
      </c>
      <c r="O33" s="105">
        <v>1</v>
      </c>
      <c r="P33" s="616">
        <f t="shared" si="1"/>
        <v>31.13</v>
      </c>
      <c r="Q33" s="139">
        <f t="shared" si="24"/>
        <v>116670.57049999999</v>
      </c>
      <c r="R33" s="140" t="str">
        <f t="shared" si="20"/>
        <v/>
      </c>
      <c r="S33" s="337">
        <v>90687.121580344581</v>
      </c>
      <c r="T33" s="109">
        <v>1</v>
      </c>
      <c r="U33" s="143">
        <f t="shared" si="21"/>
        <v>90687.121580344581</v>
      </c>
      <c r="V33" s="111">
        <v>0.2</v>
      </c>
      <c r="W33" s="139">
        <f t="shared" si="22"/>
        <v>108824.54589641349</v>
      </c>
      <c r="X33" s="113"/>
      <c r="Y33" s="147">
        <f t="shared" si="23"/>
        <v>225495.11639641348</v>
      </c>
      <c r="Z33" s="290"/>
      <c r="AA33" s="115"/>
      <c r="AB33" s="116"/>
      <c r="AC33" s="116"/>
      <c r="AD33" s="116" t="s">
        <v>115</v>
      </c>
      <c r="AE33" s="116"/>
      <c r="AF33" s="116"/>
      <c r="AG33" s="116"/>
      <c r="AH33" s="117"/>
      <c r="AI33" s="296"/>
      <c r="AJ33" s="124" t="str">
        <f t="shared" si="2"/>
        <v/>
      </c>
      <c r="AK33" s="125" t="str">
        <f t="shared" si="3"/>
        <v/>
      </c>
      <c r="AL33" s="125" t="str">
        <f t="shared" si="4"/>
        <v/>
      </c>
      <c r="AM33" s="125">
        <f t="shared" ca="1" si="5"/>
        <v>4125.1301905466444</v>
      </c>
      <c r="AN33" s="125" t="str">
        <f t="shared" si="6"/>
        <v/>
      </c>
      <c r="AO33" s="125" t="str">
        <f t="shared" si="7"/>
        <v/>
      </c>
      <c r="AP33" s="125" t="str">
        <f t="shared" si="8"/>
        <v/>
      </c>
      <c r="AQ33" s="126" t="str">
        <f t="shared" si="9"/>
        <v/>
      </c>
      <c r="AR33" s="342">
        <f t="shared" ca="1" si="0"/>
        <v>4125.1301905466444</v>
      </c>
      <c r="AS33" s="290"/>
      <c r="AT33" s="124" t="str">
        <f t="shared" si="10"/>
        <v/>
      </c>
      <c r="AU33" s="125" t="str">
        <f t="shared" si="11"/>
        <v/>
      </c>
      <c r="AV33" s="125" t="str">
        <f t="shared" si="12"/>
        <v/>
      </c>
      <c r="AW33" s="125">
        <f t="shared" ca="1" si="13"/>
        <v>225495.11639641348</v>
      </c>
      <c r="AX33" s="125" t="str">
        <f t="shared" si="14"/>
        <v/>
      </c>
      <c r="AY33" s="125" t="str">
        <f t="shared" si="15"/>
        <v/>
      </c>
      <c r="AZ33" s="125" t="str">
        <f t="shared" si="16"/>
        <v/>
      </c>
      <c r="BA33" s="125" t="str">
        <f t="shared" si="17"/>
        <v/>
      </c>
      <c r="BB33" s="131">
        <f t="shared" ca="1" si="18"/>
        <v>225495.11639641348</v>
      </c>
    </row>
    <row r="34" spans="1:54" x14ac:dyDescent="0.3">
      <c r="A34" s="453"/>
      <c r="B34" s="448">
        <v>154</v>
      </c>
      <c r="C34" s="449" t="s">
        <v>1511</v>
      </c>
      <c r="D34" s="449" t="s">
        <v>2612</v>
      </c>
      <c r="E34" s="103" t="s">
        <v>1429</v>
      </c>
      <c r="F34" s="103" t="s">
        <v>1493</v>
      </c>
      <c r="G34" s="103" t="s">
        <v>2717</v>
      </c>
      <c r="H34" s="103" t="s">
        <v>1430</v>
      </c>
      <c r="I34" s="103" t="s">
        <v>2304</v>
      </c>
      <c r="J34" s="419">
        <v>18550.900000000001</v>
      </c>
      <c r="K34" s="426" t="s">
        <v>110</v>
      </c>
      <c r="L34" s="360" t="s">
        <v>1545</v>
      </c>
      <c r="M34" s="103"/>
      <c r="N34" s="104">
        <f t="shared" si="19"/>
        <v>18550.900000000001</v>
      </c>
      <c r="O34" s="105">
        <v>1</v>
      </c>
      <c r="P34" s="616">
        <f t="shared" si="1"/>
        <v>12.45</v>
      </c>
      <c r="Q34" s="139">
        <f t="shared" si="24"/>
        <v>230958.70500000002</v>
      </c>
      <c r="R34" s="140" t="str">
        <f t="shared" si="20"/>
        <v/>
      </c>
      <c r="S34" s="337">
        <v>0</v>
      </c>
      <c r="T34" s="109">
        <v>1</v>
      </c>
      <c r="U34" s="143">
        <f t="shared" si="21"/>
        <v>0</v>
      </c>
      <c r="V34" s="111">
        <v>0.2</v>
      </c>
      <c r="W34" s="139">
        <f t="shared" si="22"/>
        <v>0</v>
      </c>
      <c r="X34" s="113"/>
      <c r="Y34" s="147">
        <f t="shared" si="23"/>
        <v>230958.70500000002</v>
      </c>
      <c r="Z34" s="290"/>
      <c r="AA34" s="115"/>
      <c r="AB34" s="116"/>
      <c r="AC34" s="116" t="s">
        <v>115</v>
      </c>
      <c r="AD34" s="116"/>
      <c r="AE34" s="116"/>
      <c r="AF34" s="116"/>
      <c r="AG34" s="116"/>
      <c r="AH34" s="117"/>
      <c r="AI34" s="296"/>
      <c r="AJ34" s="124" t="str">
        <f t="shared" si="2"/>
        <v/>
      </c>
      <c r="AK34" s="125" t="str">
        <f t="shared" si="3"/>
        <v/>
      </c>
      <c r="AL34" s="125">
        <f t="shared" ca="1" si="4"/>
        <v>5552.8991109204189</v>
      </c>
      <c r="AM34" s="125" t="str">
        <f t="shared" si="5"/>
        <v/>
      </c>
      <c r="AN34" s="125" t="str">
        <f t="shared" si="6"/>
        <v/>
      </c>
      <c r="AO34" s="125" t="str">
        <f t="shared" si="7"/>
        <v/>
      </c>
      <c r="AP34" s="125" t="str">
        <f t="shared" si="8"/>
        <v/>
      </c>
      <c r="AQ34" s="126" t="str">
        <f t="shared" si="9"/>
        <v/>
      </c>
      <c r="AR34" s="342">
        <f t="shared" ca="1" si="0"/>
        <v>5552.8991109204189</v>
      </c>
      <c r="AS34" s="290"/>
      <c r="AT34" s="124" t="str">
        <f t="shared" si="10"/>
        <v/>
      </c>
      <c r="AU34" s="125" t="str">
        <f t="shared" si="11"/>
        <v/>
      </c>
      <c r="AV34" s="125">
        <f t="shared" ca="1" si="12"/>
        <v>230958.70499999999</v>
      </c>
      <c r="AW34" s="125" t="str">
        <f t="shared" si="13"/>
        <v/>
      </c>
      <c r="AX34" s="125" t="str">
        <f t="shared" si="14"/>
        <v/>
      </c>
      <c r="AY34" s="125" t="str">
        <f t="shared" si="15"/>
        <v/>
      </c>
      <c r="AZ34" s="125" t="str">
        <f t="shared" si="16"/>
        <v/>
      </c>
      <c r="BA34" s="125" t="str">
        <f t="shared" si="17"/>
        <v/>
      </c>
      <c r="BB34" s="131">
        <f t="shared" ca="1" si="18"/>
        <v>230958.70499999999</v>
      </c>
    </row>
    <row r="35" spans="1:54" x14ac:dyDescent="0.3">
      <c r="A35" s="453"/>
      <c r="B35" s="448">
        <v>192</v>
      </c>
      <c r="C35" s="449" t="s">
        <v>2613</v>
      </c>
      <c r="D35" s="449" t="s">
        <v>2614</v>
      </c>
      <c r="E35" s="103" t="s">
        <v>1429</v>
      </c>
      <c r="F35" s="103" t="s">
        <v>1447</v>
      </c>
      <c r="G35" s="103" t="s">
        <v>2718</v>
      </c>
      <c r="H35" s="103" t="s">
        <v>1430</v>
      </c>
      <c r="I35" s="103" t="s">
        <v>2305</v>
      </c>
      <c r="J35" s="419">
        <v>4390.91</v>
      </c>
      <c r="K35" s="426" t="s">
        <v>110</v>
      </c>
      <c r="L35" s="360" t="s">
        <v>1543</v>
      </c>
      <c r="M35" s="103"/>
      <c r="N35" s="104">
        <f t="shared" si="19"/>
        <v>4390.91</v>
      </c>
      <c r="O35" s="105">
        <v>1</v>
      </c>
      <c r="P35" s="616">
        <f t="shared" si="1"/>
        <v>49.81</v>
      </c>
      <c r="Q35" s="139">
        <f t="shared" si="24"/>
        <v>218711.22709999999</v>
      </c>
      <c r="R35" s="140" t="str">
        <f t="shared" si="20"/>
        <v/>
      </c>
      <c r="S35" s="337">
        <v>80477.132713520361</v>
      </c>
      <c r="T35" s="109">
        <v>1</v>
      </c>
      <c r="U35" s="143">
        <f t="shared" si="21"/>
        <v>80477.132713520361</v>
      </c>
      <c r="V35" s="111">
        <v>0.2</v>
      </c>
      <c r="W35" s="139">
        <f t="shared" si="22"/>
        <v>96572.559256224427</v>
      </c>
      <c r="X35" s="113"/>
      <c r="Y35" s="147">
        <f t="shared" si="23"/>
        <v>315283.78635622445</v>
      </c>
      <c r="Z35" s="290"/>
      <c r="AA35" s="115"/>
      <c r="AB35" s="116" t="s">
        <v>115</v>
      </c>
      <c r="AC35" s="116"/>
      <c r="AD35" s="116"/>
      <c r="AE35" s="116"/>
      <c r="AF35" s="116"/>
      <c r="AG35" s="116"/>
      <c r="AH35" s="117"/>
      <c r="AI35" s="296"/>
      <c r="AJ35" s="124" t="str">
        <f t="shared" si="2"/>
        <v/>
      </c>
      <c r="AK35" s="125">
        <f t="shared" ca="1" si="3"/>
        <v>14263.203248032572</v>
      </c>
      <c r="AL35" s="125" t="str">
        <f t="shared" si="4"/>
        <v/>
      </c>
      <c r="AM35" s="125" t="str">
        <f t="shared" si="5"/>
        <v/>
      </c>
      <c r="AN35" s="125" t="str">
        <f t="shared" si="6"/>
        <v/>
      </c>
      <c r="AO35" s="125" t="str">
        <f t="shared" si="7"/>
        <v/>
      </c>
      <c r="AP35" s="125" t="str">
        <f t="shared" si="8"/>
        <v/>
      </c>
      <c r="AQ35" s="126" t="str">
        <f t="shared" si="9"/>
        <v/>
      </c>
      <c r="AR35" s="342">
        <f t="shared" ca="1" si="0"/>
        <v>14263.203248032572</v>
      </c>
      <c r="AS35" s="290"/>
      <c r="AT35" s="124" t="str">
        <f t="shared" si="10"/>
        <v/>
      </c>
      <c r="AU35" s="125">
        <f t="shared" ca="1" si="11"/>
        <v>315283.78635622445</v>
      </c>
      <c r="AV35" s="125" t="str">
        <f t="shared" si="12"/>
        <v/>
      </c>
      <c r="AW35" s="125" t="str">
        <f t="shared" si="13"/>
        <v/>
      </c>
      <c r="AX35" s="125" t="str">
        <f t="shared" si="14"/>
        <v/>
      </c>
      <c r="AY35" s="125" t="str">
        <f t="shared" si="15"/>
        <v/>
      </c>
      <c r="AZ35" s="125" t="str">
        <f t="shared" si="16"/>
        <v/>
      </c>
      <c r="BA35" s="125" t="str">
        <f t="shared" si="17"/>
        <v/>
      </c>
      <c r="BB35" s="131">
        <f t="shared" ca="1" si="18"/>
        <v>315283.78635622445</v>
      </c>
    </row>
    <row r="36" spans="1:54" x14ac:dyDescent="0.3">
      <c r="A36" s="453"/>
      <c r="B36" s="448">
        <v>193</v>
      </c>
      <c r="C36" s="449" t="s">
        <v>2805</v>
      </c>
      <c r="D36" s="449" t="s">
        <v>2615</v>
      </c>
      <c r="E36" s="103" t="s">
        <v>1429</v>
      </c>
      <c r="F36" s="103" t="s">
        <v>1437</v>
      </c>
      <c r="G36" s="103" t="s">
        <v>2719</v>
      </c>
      <c r="H36" s="103" t="s">
        <v>1430</v>
      </c>
      <c r="I36" s="103" t="s">
        <v>2306</v>
      </c>
      <c r="J36" s="419">
        <v>3416.22</v>
      </c>
      <c r="K36" s="426" t="s">
        <v>110</v>
      </c>
      <c r="L36" s="360" t="s">
        <v>1543</v>
      </c>
      <c r="M36" s="103"/>
      <c r="N36" s="104">
        <f t="shared" si="19"/>
        <v>3416.22</v>
      </c>
      <c r="O36" s="105">
        <v>1</v>
      </c>
      <c r="P36" s="616">
        <f t="shared" si="1"/>
        <v>49.81</v>
      </c>
      <c r="Q36" s="139">
        <f t="shared" si="24"/>
        <v>170161.91819999999</v>
      </c>
      <c r="R36" s="140" t="str">
        <f t="shared" si="20"/>
        <v/>
      </c>
      <c r="S36" s="337">
        <v>286174.8518229418</v>
      </c>
      <c r="T36" s="109">
        <v>1</v>
      </c>
      <c r="U36" s="143">
        <f t="shared" si="21"/>
        <v>286174.8518229418</v>
      </c>
      <c r="V36" s="111">
        <v>0.2</v>
      </c>
      <c r="W36" s="139">
        <f t="shared" si="22"/>
        <v>343409.82218753017</v>
      </c>
      <c r="X36" s="113"/>
      <c r="Y36" s="147">
        <f t="shared" si="23"/>
        <v>513571.74038753018</v>
      </c>
      <c r="Z36" s="290"/>
      <c r="AA36" s="115"/>
      <c r="AB36" s="116" t="s">
        <v>115</v>
      </c>
      <c r="AC36" s="116"/>
      <c r="AD36" s="116"/>
      <c r="AE36" s="116"/>
      <c r="AF36" s="116"/>
      <c r="AG36" s="116"/>
      <c r="AH36" s="117"/>
      <c r="AI36" s="296"/>
      <c r="AJ36" s="124" t="str">
        <f t="shared" si="2"/>
        <v/>
      </c>
      <c r="AK36" s="125">
        <f t="shared" ca="1" si="3"/>
        <v>14263.203248032572</v>
      </c>
      <c r="AL36" s="125" t="str">
        <f t="shared" si="4"/>
        <v/>
      </c>
      <c r="AM36" s="125" t="str">
        <f t="shared" si="5"/>
        <v/>
      </c>
      <c r="AN36" s="125" t="str">
        <f t="shared" si="6"/>
        <v/>
      </c>
      <c r="AO36" s="125" t="str">
        <f t="shared" si="7"/>
        <v/>
      </c>
      <c r="AP36" s="125" t="str">
        <f t="shared" si="8"/>
        <v/>
      </c>
      <c r="AQ36" s="126" t="str">
        <f t="shared" si="9"/>
        <v/>
      </c>
      <c r="AR36" s="342">
        <f t="shared" ca="1" si="0"/>
        <v>14263.203248032572</v>
      </c>
      <c r="AS36" s="290"/>
      <c r="AT36" s="124" t="str">
        <f t="shared" si="10"/>
        <v/>
      </c>
      <c r="AU36" s="125">
        <f t="shared" ca="1" si="11"/>
        <v>513571.74038753018</v>
      </c>
      <c r="AV36" s="125" t="str">
        <f t="shared" si="12"/>
        <v/>
      </c>
      <c r="AW36" s="125" t="str">
        <f t="shared" si="13"/>
        <v/>
      </c>
      <c r="AX36" s="125" t="str">
        <f t="shared" si="14"/>
        <v/>
      </c>
      <c r="AY36" s="125" t="str">
        <f t="shared" si="15"/>
        <v/>
      </c>
      <c r="AZ36" s="125" t="str">
        <f t="shared" si="16"/>
        <v/>
      </c>
      <c r="BA36" s="125" t="str">
        <f t="shared" si="17"/>
        <v/>
      </c>
      <c r="BB36" s="131">
        <f t="shared" ca="1" si="18"/>
        <v>513571.74038753018</v>
      </c>
    </row>
    <row r="37" spans="1:54" x14ac:dyDescent="0.3">
      <c r="A37" s="453"/>
      <c r="B37" s="448">
        <v>200</v>
      </c>
      <c r="C37" s="449" t="s">
        <v>2616</v>
      </c>
      <c r="D37" s="449" t="s">
        <v>2617</v>
      </c>
      <c r="E37" s="103" t="s">
        <v>1429</v>
      </c>
      <c r="F37" s="103" t="s">
        <v>1450</v>
      </c>
      <c r="G37" s="103" t="s">
        <v>2720</v>
      </c>
      <c r="H37" s="103" t="s">
        <v>1430</v>
      </c>
      <c r="I37" s="103" t="s">
        <v>2305</v>
      </c>
      <c r="J37" s="419">
        <v>37547.599999999999</v>
      </c>
      <c r="K37" s="426" t="s">
        <v>110</v>
      </c>
      <c r="L37" s="360" t="s">
        <v>1543</v>
      </c>
      <c r="M37" s="103"/>
      <c r="N37" s="104">
        <f t="shared" si="19"/>
        <v>37547.599999999999</v>
      </c>
      <c r="O37" s="105">
        <v>1</v>
      </c>
      <c r="P37" s="616">
        <f t="shared" si="1"/>
        <v>49.81</v>
      </c>
      <c r="Q37" s="139">
        <f t="shared" si="24"/>
        <v>1870245.956</v>
      </c>
      <c r="R37" s="140" t="str">
        <f t="shared" si="20"/>
        <v/>
      </c>
      <c r="S37" s="337">
        <v>0</v>
      </c>
      <c r="T37" s="109">
        <v>1</v>
      </c>
      <c r="U37" s="143">
        <f t="shared" si="21"/>
        <v>0</v>
      </c>
      <c r="V37" s="111">
        <v>0.2</v>
      </c>
      <c r="W37" s="139">
        <f t="shared" si="22"/>
        <v>0</v>
      </c>
      <c r="X37" s="113"/>
      <c r="Y37" s="147">
        <f t="shared" si="23"/>
        <v>1870245.956</v>
      </c>
      <c r="Z37" s="290"/>
      <c r="AA37" s="115"/>
      <c r="AB37" s="116" t="s">
        <v>115</v>
      </c>
      <c r="AC37" s="116"/>
      <c r="AD37" s="116"/>
      <c r="AE37" s="116"/>
      <c r="AF37" s="116"/>
      <c r="AG37" s="116"/>
      <c r="AH37" s="117"/>
      <c r="AI37" s="296"/>
      <c r="AJ37" s="124" t="str">
        <f t="shared" si="2"/>
        <v/>
      </c>
      <c r="AK37" s="125">
        <f t="shared" ca="1" si="3"/>
        <v>14263.203248032572</v>
      </c>
      <c r="AL37" s="125" t="str">
        <f t="shared" si="4"/>
        <v/>
      </c>
      <c r="AM37" s="125" t="str">
        <f t="shared" si="5"/>
        <v/>
      </c>
      <c r="AN37" s="125" t="str">
        <f t="shared" si="6"/>
        <v/>
      </c>
      <c r="AO37" s="125" t="str">
        <f t="shared" si="7"/>
        <v/>
      </c>
      <c r="AP37" s="125" t="str">
        <f t="shared" si="8"/>
        <v/>
      </c>
      <c r="AQ37" s="126" t="str">
        <f t="shared" si="9"/>
        <v/>
      </c>
      <c r="AR37" s="342">
        <f t="shared" ca="1" si="0"/>
        <v>14263.203248032572</v>
      </c>
      <c r="AS37" s="290"/>
      <c r="AT37" s="124" t="str">
        <f t="shared" si="10"/>
        <v/>
      </c>
      <c r="AU37" s="125">
        <f t="shared" ca="1" si="11"/>
        <v>1870245.956</v>
      </c>
      <c r="AV37" s="125" t="str">
        <f t="shared" si="12"/>
        <v/>
      </c>
      <c r="AW37" s="125" t="str">
        <f t="shared" si="13"/>
        <v/>
      </c>
      <c r="AX37" s="125" t="str">
        <f t="shared" si="14"/>
        <v/>
      </c>
      <c r="AY37" s="125" t="str">
        <f t="shared" si="15"/>
        <v/>
      </c>
      <c r="AZ37" s="125" t="str">
        <f t="shared" si="16"/>
        <v/>
      </c>
      <c r="BA37" s="125" t="str">
        <f t="shared" si="17"/>
        <v/>
      </c>
      <c r="BB37" s="131">
        <f t="shared" ca="1" si="18"/>
        <v>1870245.956</v>
      </c>
    </row>
    <row r="38" spans="1:54" x14ac:dyDescent="0.3">
      <c r="A38" s="453"/>
      <c r="B38" s="448">
        <v>201</v>
      </c>
      <c r="C38" s="449" t="s">
        <v>2806</v>
      </c>
      <c r="D38" s="449" t="s">
        <v>2618</v>
      </c>
      <c r="E38" s="103" t="s">
        <v>1429</v>
      </c>
      <c r="F38" s="103" t="s">
        <v>1446</v>
      </c>
      <c r="G38" s="103" t="s">
        <v>2721</v>
      </c>
      <c r="H38" s="103" t="s">
        <v>1430</v>
      </c>
      <c r="I38" s="103" t="s">
        <v>2305</v>
      </c>
      <c r="J38" s="419">
        <v>6269.89</v>
      </c>
      <c r="K38" s="426" t="s">
        <v>110</v>
      </c>
      <c r="L38" s="360" t="s">
        <v>1543</v>
      </c>
      <c r="M38" s="103"/>
      <c r="N38" s="104">
        <f t="shared" si="19"/>
        <v>6269.89</v>
      </c>
      <c r="O38" s="105">
        <v>1</v>
      </c>
      <c r="P38" s="616">
        <f t="shared" si="1"/>
        <v>49.81</v>
      </c>
      <c r="Q38" s="139">
        <f t="shared" si="24"/>
        <v>312303.22090000001</v>
      </c>
      <c r="R38" s="140" t="str">
        <f t="shared" si="20"/>
        <v/>
      </c>
      <c r="S38" s="337">
        <v>302411.88719883008</v>
      </c>
      <c r="T38" s="109">
        <v>1</v>
      </c>
      <c r="U38" s="143">
        <f t="shared" si="21"/>
        <v>302411.88719883008</v>
      </c>
      <c r="V38" s="111">
        <v>0.2</v>
      </c>
      <c r="W38" s="139">
        <f t="shared" si="22"/>
        <v>362894.2646385961</v>
      </c>
      <c r="X38" s="113"/>
      <c r="Y38" s="147">
        <f t="shared" si="23"/>
        <v>675197.48553859605</v>
      </c>
      <c r="Z38" s="290"/>
      <c r="AA38" s="115"/>
      <c r="AB38" s="116" t="s">
        <v>115</v>
      </c>
      <c r="AC38" s="116"/>
      <c r="AD38" s="116"/>
      <c r="AE38" s="116"/>
      <c r="AF38" s="116"/>
      <c r="AG38" s="116"/>
      <c r="AH38" s="117"/>
      <c r="AI38" s="296"/>
      <c r="AJ38" s="124" t="str">
        <f t="shared" si="2"/>
        <v/>
      </c>
      <c r="AK38" s="125">
        <f t="shared" ca="1" si="3"/>
        <v>14263.203248032572</v>
      </c>
      <c r="AL38" s="125" t="str">
        <f t="shared" si="4"/>
        <v/>
      </c>
      <c r="AM38" s="125" t="str">
        <f t="shared" si="5"/>
        <v/>
      </c>
      <c r="AN38" s="125" t="str">
        <f t="shared" si="6"/>
        <v/>
      </c>
      <c r="AO38" s="125" t="str">
        <f t="shared" si="7"/>
        <v/>
      </c>
      <c r="AP38" s="125" t="str">
        <f t="shared" si="8"/>
        <v/>
      </c>
      <c r="AQ38" s="126" t="str">
        <f t="shared" si="9"/>
        <v/>
      </c>
      <c r="AR38" s="342">
        <f t="shared" ca="1" si="0"/>
        <v>14263.203248032572</v>
      </c>
      <c r="AS38" s="290"/>
      <c r="AT38" s="124" t="str">
        <f t="shared" si="10"/>
        <v/>
      </c>
      <c r="AU38" s="125">
        <f t="shared" ca="1" si="11"/>
        <v>675197.48553859605</v>
      </c>
      <c r="AV38" s="125" t="str">
        <f t="shared" si="12"/>
        <v/>
      </c>
      <c r="AW38" s="125" t="str">
        <f t="shared" si="13"/>
        <v/>
      </c>
      <c r="AX38" s="125" t="str">
        <f t="shared" si="14"/>
        <v/>
      </c>
      <c r="AY38" s="125" t="str">
        <f t="shared" si="15"/>
        <v/>
      </c>
      <c r="AZ38" s="125" t="str">
        <f t="shared" si="16"/>
        <v/>
      </c>
      <c r="BA38" s="125" t="str">
        <f t="shared" si="17"/>
        <v/>
      </c>
      <c r="BB38" s="131">
        <f t="shared" ca="1" si="18"/>
        <v>675197.48553859605</v>
      </c>
    </row>
    <row r="39" spans="1:54" x14ac:dyDescent="0.3">
      <c r="A39" s="453"/>
      <c r="B39" s="448">
        <v>203</v>
      </c>
      <c r="C39" s="449" t="s">
        <v>2807</v>
      </c>
      <c r="D39" s="449" t="s">
        <v>2619</v>
      </c>
      <c r="E39" s="103" t="s">
        <v>1429</v>
      </c>
      <c r="F39" s="103" t="s">
        <v>1451</v>
      </c>
      <c r="G39" s="103" t="s">
        <v>2722</v>
      </c>
      <c r="H39" s="103" t="s">
        <v>1430</v>
      </c>
      <c r="I39" s="103" t="s">
        <v>2305</v>
      </c>
      <c r="J39" s="419">
        <v>6039.51</v>
      </c>
      <c r="K39" s="426" t="s">
        <v>110</v>
      </c>
      <c r="L39" s="360" t="s">
        <v>1543</v>
      </c>
      <c r="M39" s="103"/>
      <c r="N39" s="104">
        <f t="shared" si="19"/>
        <v>6039.51</v>
      </c>
      <c r="O39" s="105">
        <v>1</v>
      </c>
      <c r="P39" s="616">
        <f t="shared" si="1"/>
        <v>49.81</v>
      </c>
      <c r="Q39" s="139">
        <f t="shared" si="24"/>
        <v>300827.99310000002</v>
      </c>
      <c r="R39" s="140" t="str">
        <f t="shared" si="20"/>
        <v/>
      </c>
      <c r="S39" s="337">
        <v>211559.55495248429</v>
      </c>
      <c r="T39" s="109">
        <v>1</v>
      </c>
      <c r="U39" s="143">
        <f t="shared" si="21"/>
        <v>211559.55495248429</v>
      </c>
      <c r="V39" s="111">
        <v>0.2</v>
      </c>
      <c r="W39" s="139">
        <f t="shared" si="22"/>
        <v>253871.46594298113</v>
      </c>
      <c r="X39" s="113"/>
      <c r="Y39" s="147">
        <f t="shared" si="23"/>
        <v>554699.45904298115</v>
      </c>
      <c r="Z39" s="290"/>
      <c r="AA39" s="115"/>
      <c r="AB39" s="116" t="s">
        <v>115</v>
      </c>
      <c r="AC39" s="116"/>
      <c r="AD39" s="116"/>
      <c r="AE39" s="116"/>
      <c r="AF39" s="116"/>
      <c r="AG39" s="116"/>
      <c r="AH39" s="117"/>
      <c r="AI39" s="296"/>
      <c r="AJ39" s="124" t="str">
        <f t="shared" si="2"/>
        <v/>
      </c>
      <c r="AK39" s="125">
        <f t="shared" ca="1" si="3"/>
        <v>14263.203248032572</v>
      </c>
      <c r="AL39" s="125" t="str">
        <f t="shared" si="4"/>
        <v/>
      </c>
      <c r="AM39" s="125" t="str">
        <f t="shared" si="5"/>
        <v/>
      </c>
      <c r="AN39" s="125" t="str">
        <f t="shared" si="6"/>
        <v/>
      </c>
      <c r="AO39" s="125" t="str">
        <f t="shared" si="7"/>
        <v/>
      </c>
      <c r="AP39" s="125" t="str">
        <f t="shared" si="8"/>
        <v/>
      </c>
      <c r="AQ39" s="126" t="str">
        <f t="shared" si="9"/>
        <v/>
      </c>
      <c r="AR39" s="342">
        <f t="shared" ca="1" si="0"/>
        <v>14263.203248032572</v>
      </c>
      <c r="AS39" s="290"/>
      <c r="AT39" s="124" t="str">
        <f t="shared" si="10"/>
        <v/>
      </c>
      <c r="AU39" s="125">
        <f t="shared" ca="1" si="11"/>
        <v>554699.45904298115</v>
      </c>
      <c r="AV39" s="125" t="str">
        <f t="shared" si="12"/>
        <v/>
      </c>
      <c r="AW39" s="125" t="str">
        <f t="shared" si="13"/>
        <v/>
      </c>
      <c r="AX39" s="125" t="str">
        <f t="shared" si="14"/>
        <v/>
      </c>
      <c r="AY39" s="125" t="str">
        <f t="shared" si="15"/>
        <v/>
      </c>
      <c r="AZ39" s="125" t="str">
        <f t="shared" si="16"/>
        <v/>
      </c>
      <c r="BA39" s="125" t="str">
        <f t="shared" si="17"/>
        <v/>
      </c>
      <c r="BB39" s="131">
        <f t="shared" ca="1" si="18"/>
        <v>554699.45904298115</v>
      </c>
    </row>
    <row r="40" spans="1:54" x14ac:dyDescent="0.3">
      <c r="A40" s="453"/>
      <c r="B40" s="448">
        <v>205</v>
      </c>
      <c r="C40" s="449" t="s">
        <v>2808</v>
      </c>
      <c r="D40" s="449" t="s">
        <v>2621</v>
      </c>
      <c r="E40" s="103" t="s">
        <v>1429</v>
      </c>
      <c r="F40" s="103" t="s">
        <v>1486</v>
      </c>
      <c r="G40" s="103" t="s">
        <v>2723</v>
      </c>
      <c r="H40" s="103" t="s">
        <v>1430</v>
      </c>
      <c r="I40" s="103" t="s">
        <v>3215</v>
      </c>
      <c r="J40" s="419">
        <v>26209.91</v>
      </c>
      <c r="K40" s="426" t="s">
        <v>110</v>
      </c>
      <c r="L40" s="360" t="s">
        <v>1543</v>
      </c>
      <c r="M40" s="103"/>
      <c r="N40" s="104">
        <v>20170.400000000001</v>
      </c>
      <c r="O40" s="105">
        <v>1</v>
      </c>
      <c r="P40" s="616">
        <f t="shared" si="1"/>
        <v>49.81</v>
      </c>
      <c r="Q40" s="139">
        <f t="shared" si="24"/>
        <v>1004687.6240000001</v>
      </c>
      <c r="R40" s="140" t="str">
        <f t="shared" si="20"/>
        <v/>
      </c>
      <c r="S40" s="337">
        <v>965739.20234666113</v>
      </c>
      <c r="T40" s="109">
        <v>1</v>
      </c>
      <c r="U40" s="143">
        <f t="shared" si="21"/>
        <v>965739.20234666113</v>
      </c>
      <c r="V40" s="111">
        <v>0.2</v>
      </c>
      <c r="W40" s="139">
        <f t="shared" si="22"/>
        <v>1158887.0428159933</v>
      </c>
      <c r="X40" s="113"/>
      <c r="Y40" s="147">
        <f t="shared" si="23"/>
        <v>2163574.6668159934</v>
      </c>
      <c r="Z40" s="290"/>
      <c r="AA40" s="115"/>
      <c r="AB40" s="116" t="s">
        <v>115</v>
      </c>
      <c r="AC40" s="116"/>
      <c r="AD40" s="116"/>
      <c r="AE40" s="116"/>
      <c r="AF40" s="116"/>
      <c r="AG40" s="116"/>
      <c r="AH40" s="117"/>
      <c r="AI40" s="296"/>
      <c r="AJ40" s="124" t="str">
        <f t="shared" ref="AJ40:AJ70" si="25">IF(AA40="","",AJ$8)</f>
        <v/>
      </c>
      <c r="AK40" s="125">
        <f t="shared" ref="AK40:AK70" ca="1" si="26">IF(AB40="","",AK$8)</f>
        <v>14263.203248032572</v>
      </c>
      <c r="AL40" s="125" t="str">
        <f t="shared" ref="AL40:AL70" si="27">IF(AC40="","",AL$8)</f>
        <v/>
      </c>
      <c r="AM40" s="125" t="str">
        <f t="shared" ref="AM40:AM70" si="28">IF(AD40="","",AM$8)</f>
        <v/>
      </c>
      <c r="AN40" s="125" t="str">
        <f t="shared" ref="AN40:AN70" si="29">IF(AE40="","",AN$8)</f>
        <v/>
      </c>
      <c r="AO40" s="125" t="str">
        <f t="shared" ref="AO40:AO70" si="30">IF(AF40="","",AO$8)</f>
        <v/>
      </c>
      <c r="AP40" s="125" t="str">
        <f t="shared" ref="AP40:AP70" si="31">IF(AG40="","",AP$8)</f>
        <v/>
      </c>
      <c r="AQ40" s="126" t="str">
        <f t="shared" ref="AQ40:AQ70" si="32">IF(AH40="","",AQ$8)</f>
        <v/>
      </c>
      <c r="AR40" s="342">
        <f t="shared" ref="AR40:AR69" ca="1" si="33">SUM(AJ40:AQ40)</f>
        <v>14263.203248032572</v>
      </c>
      <c r="AS40" s="290"/>
      <c r="AT40" s="124" t="str">
        <f t="shared" ref="AT40:AT70" si="34">IF(AA40="","",IFERROR(AA40*$Y40,$Y40/$AR40*AJ40))</f>
        <v/>
      </c>
      <c r="AU40" s="125">
        <f t="shared" ref="AU40:AU70" ca="1" si="35">IF(AB40="","",IFERROR(AB40*$Y40,$Y40/$AR40*AK40))</f>
        <v>2163574.6668159934</v>
      </c>
      <c r="AV40" s="125" t="str">
        <f t="shared" ref="AV40:AV70" si="36">IF(AC40="","",IFERROR(AC40*$Y40,$Y40/$AR40*AL40))</f>
        <v/>
      </c>
      <c r="AW40" s="125" t="str">
        <f t="shared" ref="AW40:AW70" si="37">IF(AD40="","",IFERROR(AD40*$Y40,$Y40/$AR40*AM40))</f>
        <v/>
      </c>
      <c r="AX40" s="125" t="str">
        <f t="shared" ref="AX40:AX70" si="38">IF(AE40="","",IFERROR(AE40*$Y40,$Y40/$AR40*AN40))</f>
        <v/>
      </c>
      <c r="AY40" s="125" t="str">
        <f t="shared" ref="AY40:AY70" si="39">IF(AF40="","",IFERROR(AF40*$Y40,$Y40/$AR40*AO40))</f>
        <v/>
      </c>
      <c r="AZ40" s="125" t="str">
        <f t="shared" ref="AZ40:AZ70" si="40">IF(AG40="","",IFERROR(AG40*$Y40,$Y40/$AR40*AP40))</f>
        <v/>
      </c>
      <c r="BA40" s="125" t="str">
        <f t="shared" ref="BA40:BA70" si="41">IF(AH40="","",IFERROR(AH40*$Y40,$Y40/$AR40*AQ40))</f>
        <v/>
      </c>
      <c r="BB40" s="131">
        <f t="shared" ref="BB40:BB70" ca="1" si="42">SUM(AT40:BA40)</f>
        <v>2163574.6668159934</v>
      </c>
    </row>
    <row r="41" spans="1:54" x14ac:dyDescent="0.3">
      <c r="A41" s="453"/>
      <c r="B41" s="448">
        <v>213</v>
      </c>
      <c r="C41" s="449" t="s">
        <v>2809</v>
      </c>
      <c r="D41" s="449" t="s">
        <v>2622</v>
      </c>
      <c r="E41" s="103" t="s">
        <v>1429</v>
      </c>
      <c r="F41" s="103" t="s">
        <v>1455</v>
      </c>
      <c r="G41" s="103" t="s">
        <v>2724</v>
      </c>
      <c r="H41" s="103" t="s">
        <v>1430</v>
      </c>
      <c r="I41" s="103" t="s">
        <v>2305</v>
      </c>
      <c r="J41" s="419">
        <v>3450.98</v>
      </c>
      <c r="K41" s="426" t="s">
        <v>110</v>
      </c>
      <c r="L41" s="360" t="s">
        <v>1543</v>
      </c>
      <c r="M41" s="103"/>
      <c r="N41" s="104">
        <f t="shared" si="19"/>
        <v>3450.98</v>
      </c>
      <c r="O41" s="105">
        <v>1</v>
      </c>
      <c r="P41" s="616">
        <f t="shared" si="1"/>
        <v>49.81</v>
      </c>
      <c r="Q41" s="139">
        <f t="shared" si="24"/>
        <v>171893.3138</v>
      </c>
      <c r="R41" s="140" t="str">
        <f t="shared" si="20"/>
        <v/>
      </c>
      <c r="S41" s="337">
        <v>418431.12337715202</v>
      </c>
      <c r="T41" s="109">
        <v>1</v>
      </c>
      <c r="U41" s="143">
        <f t="shared" si="21"/>
        <v>418431.12337715202</v>
      </c>
      <c r="V41" s="111">
        <v>0.2</v>
      </c>
      <c r="W41" s="139">
        <f t="shared" si="22"/>
        <v>502117.34805258241</v>
      </c>
      <c r="X41" s="113"/>
      <c r="Y41" s="147">
        <f t="shared" si="23"/>
        <v>674010.66185258236</v>
      </c>
      <c r="Z41" s="290"/>
      <c r="AA41" s="115"/>
      <c r="AB41" s="116" t="s">
        <v>115</v>
      </c>
      <c r="AC41" s="116"/>
      <c r="AD41" s="116"/>
      <c r="AE41" s="116"/>
      <c r="AF41" s="116"/>
      <c r="AG41" s="116"/>
      <c r="AH41" s="117"/>
      <c r="AI41" s="296"/>
      <c r="AJ41" s="124" t="str">
        <f t="shared" si="25"/>
        <v/>
      </c>
      <c r="AK41" s="125">
        <f t="shared" ca="1" si="26"/>
        <v>14263.203248032572</v>
      </c>
      <c r="AL41" s="125" t="str">
        <f t="shared" si="27"/>
        <v/>
      </c>
      <c r="AM41" s="125" t="str">
        <f t="shared" si="28"/>
        <v/>
      </c>
      <c r="AN41" s="125" t="str">
        <f t="shared" si="29"/>
        <v/>
      </c>
      <c r="AO41" s="125" t="str">
        <f t="shared" si="30"/>
        <v/>
      </c>
      <c r="AP41" s="125" t="str">
        <f t="shared" si="31"/>
        <v/>
      </c>
      <c r="AQ41" s="126" t="str">
        <f t="shared" si="32"/>
        <v/>
      </c>
      <c r="AR41" s="342">
        <f t="shared" ca="1" si="33"/>
        <v>14263.203248032572</v>
      </c>
      <c r="AS41" s="290"/>
      <c r="AT41" s="124" t="str">
        <f t="shared" si="34"/>
        <v/>
      </c>
      <c r="AU41" s="125">
        <f t="shared" ca="1" si="35"/>
        <v>674010.66185258236</v>
      </c>
      <c r="AV41" s="125" t="str">
        <f t="shared" si="36"/>
        <v/>
      </c>
      <c r="AW41" s="125" t="str">
        <f t="shared" si="37"/>
        <v/>
      </c>
      <c r="AX41" s="125" t="str">
        <f t="shared" si="38"/>
        <v/>
      </c>
      <c r="AY41" s="125" t="str">
        <f t="shared" si="39"/>
        <v/>
      </c>
      <c r="AZ41" s="125" t="str">
        <f t="shared" si="40"/>
        <v/>
      </c>
      <c r="BA41" s="125" t="str">
        <f t="shared" si="41"/>
        <v/>
      </c>
      <c r="BB41" s="131">
        <f t="shared" ca="1" si="42"/>
        <v>674010.66185258236</v>
      </c>
    </row>
    <row r="42" spans="1:54" x14ac:dyDescent="0.3">
      <c r="A42" s="453"/>
      <c r="B42" s="448">
        <v>217</v>
      </c>
      <c r="C42" s="449" t="s">
        <v>2623</v>
      </c>
      <c r="D42" s="449" t="s">
        <v>2624</v>
      </c>
      <c r="E42" s="103" t="s">
        <v>1429</v>
      </c>
      <c r="F42" s="103" t="s">
        <v>1464</v>
      </c>
      <c r="G42" s="103" t="s">
        <v>2725</v>
      </c>
      <c r="H42" s="103" t="s">
        <v>1430</v>
      </c>
      <c r="I42" s="103" t="s">
        <v>2307</v>
      </c>
      <c r="J42" s="419">
        <v>7959.52</v>
      </c>
      <c r="K42" s="426" t="s">
        <v>110</v>
      </c>
      <c r="L42" s="360" t="s">
        <v>1545</v>
      </c>
      <c r="M42" s="103"/>
      <c r="N42" s="104">
        <f t="shared" ref="N42:N72" si="43">IF(K42="T",J42,0)</f>
        <v>7959.52</v>
      </c>
      <c r="O42" s="105">
        <v>1</v>
      </c>
      <c r="P42" s="616">
        <f t="shared" si="1"/>
        <v>12.45</v>
      </c>
      <c r="Q42" s="139">
        <f t="shared" si="24"/>
        <v>99096.024000000005</v>
      </c>
      <c r="R42" s="140" t="str">
        <f t="shared" si="20"/>
        <v/>
      </c>
      <c r="S42" s="337">
        <v>0</v>
      </c>
      <c r="T42" s="109">
        <v>1</v>
      </c>
      <c r="U42" s="143">
        <f t="shared" si="21"/>
        <v>0</v>
      </c>
      <c r="V42" s="111">
        <v>0.2</v>
      </c>
      <c r="W42" s="139">
        <f t="shared" si="22"/>
        <v>0</v>
      </c>
      <c r="X42" s="113"/>
      <c r="Y42" s="147">
        <f t="shared" si="23"/>
        <v>99096.024000000005</v>
      </c>
      <c r="Z42" s="290"/>
      <c r="AA42" s="115"/>
      <c r="AB42" s="116" t="s">
        <v>115</v>
      </c>
      <c r="AC42" s="116"/>
      <c r="AD42" s="116"/>
      <c r="AE42" s="116"/>
      <c r="AF42" s="116"/>
      <c r="AG42" s="116"/>
      <c r="AH42" s="117"/>
      <c r="AI42" s="296"/>
      <c r="AJ42" s="124" t="str">
        <f t="shared" si="25"/>
        <v/>
      </c>
      <c r="AK42" s="125">
        <f t="shared" ca="1" si="26"/>
        <v>14263.203248032572</v>
      </c>
      <c r="AL42" s="125" t="str">
        <f t="shared" si="27"/>
        <v/>
      </c>
      <c r="AM42" s="125" t="str">
        <f t="shared" si="28"/>
        <v/>
      </c>
      <c r="AN42" s="125" t="str">
        <f t="shared" si="29"/>
        <v/>
      </c>
      <c r="AO42" s="125" t="str">
        <f t="shared" si="30"/>
        <v/>
      </c>
      <c r="AP42" s="125" t="str">
        <f t="shared" si="31"/>
        <v/>
      </c>
      <c r="AQ42" s="126" t="str">
        <f t="shared" si="32"/>
        <v/>
      </c>
      <c r="AR42" s="342">
        <f t="shared" ca="1" si="33"/>
        <v>14263.203248032572</v>
      </c>
      <c r="AS42" s="290"/>
      <c r="AT42" s="124" t="str">
        <f t="shared" si="34"/>
        <v/>
      </c>
      <c r="AU42" s="125">
        <f t="shared" ca="1" si="35"/>
        <v>99096.024000000005</v>
      </c>
      <c r="AV42" s="125" t="str">
        <f t="shared" si="36"/>
        <v/>
      </c>
      <c r="AW42" s="125" t="str">
        <f t="shared" si="37"/>
        <v/>
      </c>
      <c r="AX42" s="125" t="str">
        <f t="shared" si="38"/>
        <v/>
      </c>
      <c r="AY42" s="125" t="str">
        <f t="shared" si="39"/>
        <v/>
      </c>
      <c r="AZ42" s="125" t="str">
        <f t="shared" si="40"/>
        <v/>
      </c>
      <c r="BA42" s="125" t="str">
        <f t="shared" si="41"/>
        <v/>
      </c>
      <c r="BB42" s="131">
        <f t="shared" ca="1" si="42"/>
        <v>99096.024000000005</v>
      </c>
    </row>
    <row r="43" spans="1:54" x14ac:dyDescent="0.3">
      <c r="A43" s="453"/>
      <c r="B43" s="448">
        <v>222</v>
      </c>
      <c r="C43" s="449" t="s">
        <v>2810</v>
      </c>
      <c r="D43" s="449" t="s">
        <v>2625</v>
      </c>
      <c r="E43" s="103" t="s">
        <v>1429</v>
      </c>
      <c r="F43" s="103" t="s">
        <v>1465</v>
      </c>
      <c r="G43" s="103" t="s">
        <v>2726</v>
      </c>
      <c r="H43" s="103" t="s">
        <v>1430</v>
      </c>
      <c r="I43" s="103" t="s">
        <v>2305</v>
      </c>
      <c r="J43" s="419">
        <v>2821.27</v>
      </c>
      <c r="K43" s="426" t="s">
        <v>110</v>
      </c>
      <c r="L43" s="360" t="s">
        <v>1543</v>
      </c>
      <c r="M43" s="103"/>
      <c r="N43" s="104">
        <f t="shared" si="43"/>
        <v>2821.27</v>
      </c>
      <c r="O43" s="105">
        <v>1</v>
      </c>
      <c r="P43" s="616">
        <f t="shared" si="1"/>
        <v>49.81</v>
      </c>
      <c r="Q43" s="139">
        <f t="shared" si="24"/>
        <v>140527.45870000002</v>
      </c>
      <c r="R43" s="140" t="str">
        <f t="shared" si="20"/>
        <v/>
      </c>
      <c r="S43" s="337">
        <v>0</v>
      </c>
      <c r="T43" s="109">
        <v>1</v>
      </c>
      <c r="U43" s="143">
        <f t="shared" si="21"/>
        <v>0</v>
      </c>
      <c r="V43" s="111">
        <v>0.2</v>
      </c>
      <c r="W43" s="139">
        <f t="shared" si="22"/>
        <v>0</v>
      </c>
      <c r="X43" s="113"/>
      <c r="Y43" s="147">
        <f t="shared" si="23"/>
        <v>140527.45870000002</v>
      </c>
      <c r="Z43" s="290"/>
      <c r="AA43" s="115"/>
      <c r="AB43" s="116" t="s">
        <v>115</v>
      </c>
      <c r="AC43" s="116"/>
      <c r="AD43" s="116"/>
      <c r="AE43" s="116"/>
      <c r="AF43" s="116"/>
      <c r="AG43" s="116"/>
      <c r="AH43" s="117"/>
      <c r="AI43" s="296"/>
      <c r="AJ43" s="124" t="str">
        <f t="shared" si="25"/>
        <v/>
      </c>
      <c r="AK43" s="125">
        <f t="shared" ca="1" si="26"/>
        <v>14263.203248032572</v>
      </c>
      <c r="AL43" s="125" t="str">
        <f t="shared" si="27"/>
        <v/>
      </c>
      <c r="AM43" s="125" t="str">
        <f t="shared" si="28"/>
        <v/>
      </c>
      <c r="AN43" s="125" t="str">
        <f t="shared" si="29"/>
        <v/>
      </c>
      <c r="AO43" s="125" t="str">
        <f t="shared" si="30"/>
        <v/>
      </c>
      <c r="AP43" s="125" t="str">
        <f t="shared" si="31"/>
        <v/>
      </c>
      <c r="AQ43" s="126" t="str">
        <f t="shared" si="32"/>
        <v/>
      </c>
      <c r="AR43" s="342">
        <f t="shared" ca="1" si="33"/>
        <v>14263.203248032572</v>
      </c>
      <c r="AS43" s="290"/>
      <c r="AT43" s="124" t="str">
        <f t="shared" si="34"/>
        <v/>
      </c>
      <c r="AU43" s="125">
        <f t="shared" ca="1" si="35"/>
        <v>140527.45870000002</v>
      </c>
      <c r="AV43" s="125" t="str">
        <f t="shared" si="36"/>
        <v/>
      </c>
      <c r="AW43" s="125" t="str">
        <f t="shared" si="37"/>
        <v/>
      </c>
      <c r="AX43" s="125" t="str">
        <f t="shared" si="38"/>
        <v/>
      </c>
      <c r="AY43" s="125" t="str">
        <f t="shared" si="39"/>
        <v/>
      </c>
      <c r="AZ43" s="125" t="str">
        <f t="shared" si="40"/>
        <v/>
      </c>
      <c r="BA43" s="125" t="str">
        <f t="shared" si="41"/>
        <v/>
      </c>
      <c r="BB43" s="131">
        <f t="shared" ca="1" si="42"/>
        <v>140527.45870000002</v>
      </c>
    </row>
    <row r="44" spans="1:54" x14ac:dyDescent="0.3">
      <c r="A44" s="453"/>
      <c r="B44" s="448">
        <v>225</v>
      </c>
      <c r="C44" s="449" t="s">
        <v>1511</v>
      </c>
      <c r="D44" s="449" t="s">
        <v>2626</v>
      </c>
      <c r="E44" s="103" t="s">
        <v>1429</v>
      </c>
      <c r="F44" s="103" t="s">
        <v>1499</v>
      </c>
      <c r="G44" s="103" t="s">
        <v>2727</v>
      </c>
      <c r="H44" s="103" t="s">
        <v>1430</v>
      </c>
      <c r="I44" s="103" t="s">
        <v>2300</v>
      </c>
      <c r="J44" s="419">
        <v>1245.06</v>
      </c>
      <c r="K44" s="426" t="s">
        <v>110</v>
      </c>
      <c r="L44" s="360" t="s">
        <v>1543</v>
      </c>
      <c r="M44" s="103"/>
      <c r="N44" s="104">
        <f t="shared" si="43"/>
        <v>1245.06</v>
      </c>
      <c r="O44" s="105">
        <v>1</v>
      </c>
      <c r="P44" s="616">
        <f t="shared" si="1"/>
        <v>49.81</v>
      </c>
      <c r="Q44" s="139">
        <f t="shared" si="24"/>
        <v>62016.438600000001</v>
      </c>
      <c r="R44" s="140" t="str">
        <f t="shared" si="20"/>
        <v/>
      </c>
      <c r="S44" s="337">
        <v>0</v>
      </c>
      <c r="T44" s="109">
        <v>1</v>
      </c>
      <c r="U44" s="143">
        <f t="shared" si="21"/>
        <v>0</v>
      </c>
      <c r="V44" s="111">
        <v>0.2</v>
      </c>
      <c r="W44" s="139">
        <f t="shared" si="22"/>
        <v>0</v>
      </c>
      <c r="X44" s="113"/>
      <c r="Y44" s="147">
        <f t="shared" si="23"/>
        <v>62016.438600000001</v>
      </c>
      <c r="Z44" s="290"/>
      <c r="AA44" s="115"/>
      <c r="AB44" s="116" t="s">
        <v>115</v>
      </c>
      <c r="AC44" s="116"/>
      <c r="AD44" s="116"/>
      <c r="AE44" s="116"/>
      <c r="AF44" s="116"/>
      <c r="AG44" s="116"/>
      <c r="AH44" s="117"/>
      <c r="AI44" s="296"/>
      <c r="AJ44" s="124" t="str">
        <f t="shared" si="25"/>
        <v/>
      </c>
      <c r="AK44" s="125">
        <f t="shared" ca="1" si="26"/>
        <v>14263.203248032572</v>
      </c>
      <c r="AL44" s="125" t="str">
        <f t="shared" si="27"/>
        <v/>
      </c>
      <c r="AM44" s="125" t="str">
        <f t="shared" si="28"/>
        <v/>
      </c>
      <c r="AN44" s="125" t="str">
        <f t="shared" si="29"/>
        <v/>
      </c>
      <c r="AO44" s="125" t="str">
        <f t="shared" si="30"/>
        <v/>
      </c>
      <c r="AP44" s="125" t="str">
        <f t="shared" si="31"/>
        <v/>
      </c>
      <c r="AQ44" s="126" t="str">
        <f t="shared" si="32"/>
        <v/>
      </c>
      <c r="AR44" s="342">
        <f t="shared" ca="1" si="33"/>
        <v>14263.203248032572</v>
      </c>
      <c r="AS44" s="290"/>
      <c r="AT44" s="124" t="str">
        <f t="shared" si="34"/>
        <v/>
      </c>
      <c r="AU44" s="125">
        <f t="shared" ca="1" si="35"/>
        <v>62016.438599999994</v>
      </c>
      <c r="AV44" s="125" t="str">
        <f t="shared" si="36"/>
        <v/>
      </c>
      <c r="AW44" s="125" t="str">
        <f t="shared" si="37"/>
        <v/>
      </c>
      <c r="AX44" s="125" t="str">
        <f t="shared" si="38"/>
        <v/>
      </c>
      <c r="AY44" s="125" t="str">
        <f t="shared" si="39"/>
        <v/>
      </c>
      <c r="AZ44" s="125" t="str">
        <f t="shared" si="40"/>
        <v/>
      </c>
      <c r="BA44" s="125" t="str">
        <f t="shared" si="41"/>
        <v/>
      </c>
      <c r="BB44" s="131">
        <f t="shared" ca="1" si="42"/>
        <v>62016.438599999994</v>
      </c>
    </row>
    <row r="45" spans="1:54" x14ac:dyDescent="0.3">
      <c r="A45" s="453"/>
      <c r="B45" s="448">
        <v>231</v>
      </c>
      <c r="C45" s="449" t="s">
        <v>2623</v>
      </c>
      <c r="D45" s="449" t="s">
        <v>2627</v>
      </c>
      <c r="E45" s="103" t="s">
        <v>1429</v>
      </c>
      <c r="F45" s="103" t="s">
        <v>1466</v>
      </c>
      <c r="G45" s="103" t="s">
        <v>2728</v>
      </c>
      <c r="H45" s="103" t="s">
        <v>1430</v>
      </c>
      <c r="I45" s="103" t="s">
        <v>2305</v>
      </c>
      <c r="J45" s="419">
        <v>1255.27</v>
      </c>
      <c r="K45" s="426" t="s">
        <v>110</v>
      </c>
      <c r="L45" s="360" t="s">
        <v>1543</v>
      </c>
      <c r="M45" s="103"/>
      <c r="N45" s="104">
        <f t="shared" si="43"/>
        <v>1255.27</v>
      </c>
      <c r="O45" s="105">
        <v>1</v>
      </c>
      <c r="P45" s="616">
        <f t="shared" si="1"/>
        <v>49.81</v>
      </c>
      <c r="Q45" s="139">
        <f t="shared" si="24"/>
        <v>62524.998700000004</v>
      </c>
      <c r="R45" s="140" t="str">
        <f t="shared" si="20"/>
        <v/>
      </c>
      <c r="S45" s="337">
        <v>0</v>
      </c>
      <c r="T45" s="109">
        <v>1</v>
      </c>
      <c r="U45" s="143">
        <f t="shared" si="21"/>
        <v>0</v>
      </c>
      <c r="V45" s="111">
        <v>0.2</v>
      </c>
      <c r="W45" s="139">
        <f t="shared" si="22"/>
        <v>0</v>
      </c>
      <c r="X45" s="113"/>
      <c r="Y45" s="147">
        <f t="shared" si="23"/>
        <v>62524.998700000004</v>
      </c>
      <c r="Z45" s="290"/>
      <c r="AA45" s="115"/>
      <c r="AB45" s="116" t="s">
        <v>115</v>
      </c>
      <c r="AC45" s="116"/>
      <c r="AD45" s="116"/>
      <c r="AE45" s="116"/>
      <c r="AF45" s="116"/>
      <c r="AG45" s="116"/>
      <c r="AH45" s="117"/>
      <c r="AI45" s="296"/>
      <c r="AJ45" s="124" t="str">
        <f t="shared" si="25"/>
        <v/>
      </c>
      <c r="AK45" s="125">
        <f t="shared" ca="1" si="26"/>
        <v>14263.203248032572</v>
      </c>
      <c r="AL45" s="125" t="str">
        <f t="shared" si="27"/>
        <v/>
      </c>
      <c r="AM45" s="125" t="str">
        <f t="shared" si="28"/>
        <v/>
      </c>
      <c r="AN45" s="125" t="str">
        <f t="shared" si="29"/>
        <v/>
      </c>
      <c r="AO45" s="125" t="str">
        <f t="shared" si="30"/>
        <v/>
      </c>
      <c r="AP45" s="125" t="str">
        <f t="shared" si="31"/>
        <v/>
      </c>
      <c r="AQ45" s="126" t="str">
        <f t="shared" si="32"/>
        <v/>
      </c>
      <c r="AR45" s="342">
        <f t="shared" ca="1" si="33"/>
        <v>14263.203248032572</v>
      </c>
      <c r="AS45" s="290"/>
      <c r="AT45" s="124" t="str">
        <f t="shared" si="34"/>
        <v/>
      </c>
      <c r="AU45" s="125">
        <f t="shared" ca="1" si="35"/>
        <v>62524.998700000004</v>
      </c>
      <c r="AV45" s="125" t="str">
        <f t="shared" si="36"/>
        <v/>
      </c>
      <c r="AW45" s="125" t="str">
        <f t="shared" si="37"/>
        <v/>
      </c>
      <c r="AX45" s="125" t="str">
        <f t="shared" si="38"/>
        <v/>
      </c>
      <c r="AY45" s="125" t="str">
        <f t="shared" si="39"/>
        <v/>
      </c>
      <c r="AZ45" s="125" t="str">
        <f t="shared" si="40"/>
        <v/>
      </c>
      <c r="BA45" s="125" t="str">
        <f t="shared" si="41"/>
        <v/>
      </c>
      <c r="BB45" s="131">
        <f t="shared" ca="1" si="42"/>
        <v>62524.998700000004</v>
      </c>
    </row>
    <row r="46" spans="1:54" x14ac:dyDescent="0.3">
      <c r="A46" s="453"/>
      <c r="B46" s="448">
        <v>237</v>
      </c>
      <c r="C46" s="449" t="s">
        <v>2811</v>
      </c>
      <c r="D46" s="449" t="s">
        <v>2628</v>
      </c>
      <c r="E46" s="103" t="s">
        <v>1429</v>
      </c>
      <c r="F46" s="103" t="s">
        <v>1483</v>
      </c>
      <c r="G46" s="103" t="s">
        <v>2729</v>
      </c>
      <c r="H46" s="103" t="s">
        <v>1430</v>
      </c>
      <c r="I46" s="103" t="s">
        <v>1511</v>
      </c>
      <c r="J46" s="419">
        <v>6484.29</v>
      </c>
      <c r="K46" s="426" t="s">
        <v>110</v>
      </c>
      <c r="L46" s="360" t="s">
        <v>1543</v>
      </c>
      <c r="M46" s="103"/>
      <c r="N46" s="104">
        <f t="shared" si="43"/>
        <v>6484.29</v>
      </c>
      <c r="O46" s="105">
        <v>1</v>
      </c>
      <c r="P46" s="616">
        <f t="shared" si="1"/>
        <v>49.81</v>
      </c>
      <c r="Q46" s="139">
        <f t="shared" si="24"/>
        <v>322982.48490000004</v>
      </c>
      <c r="R46" s="140" t="str">
        <f t="shared" si="20"/>
        <v/>
      </c>
      <c r="S46" s="337">
        <v>103858.45023974964</v>
      </c>
      <c r="T46" s="109">
        <v>1</v>
      </c>
      <c r="U46" s="143">
        <f t="shared" si="21"/>
        <v>103858.45023974964</v>
      </c>
      <c r="V46" s="111">
        <v>0.2</v>
      </c>
      <c r="W46" s="139">
        <f t="shared" si="22"/>
        <v>124630.14028769956</v>
      </c>
      <c r="X46" s="113"/>
      <c r="Y46" s="147">
        <f t="shared" si="23"/>
        <v>447612.62518769957</v>
      </c>
      <c r="Z46" s="290"/>
      <c r="AA46" s="115"/>
      <c r="AB46" s="116" t="s">
        <v>115</v>
      </c>
      <c r="AC46" s="116"/>
      <c r="AD46" s="116"/>
      <c r="AE46" s="116"/>
      <c r="AF46" s="116"/>
      <c r="AG46" s="116"/>
      <c r="AH46" s="117"/>
      <c r="AI46" s="296"/>
      <c r="AJ46" s="124" t="str">
        <f t="shared" si="25"/>
        <v/>
      </c>
      <c r="AK46" s="125">
        <f t="shared" ca="1" si="26"/>
        <v>14263.203248032572</v>
      </c>
      <c r="AL46" s="125" t="str">
        <f t="shared" si="27"/>
        <v/>
      </c>
      <c r="AM46" s="125" t="str">
        <f t="shared" si="28"/>
        <v/>
      </c>
      <c r="AN46" s="125" t="str">
        <f t="shared" si="29"/>
        <v/>
      </c>
      <c r="AO46" s="125" t="str">
        <f t="shared" si="30"/>
        <v/>
      </c>
      <c r="AP46" s="125" t="str">
        <f t="shared" si="31"/>
        <v/>
      </c>
      <c r="AQ46" s="126" t="str">
        <f t="shared" si="32"/>
        <v/>
      </c>
      <c r="AR46" s="342">
        <f t="shared" ca="1" si="33"/>
        <v>14263.203248032572</v>
      </c>
      <c r="AS46" s="290"/>
      <c r="AT46" s="124" t="str">
        <f t="shared" si="34"/>
        <v/>
      </c>
      <c r="AU46" s="125">
        <f t="shared" ca="1" si="35"/>
        <v>447612.62518769957</v>
      </c>
      <c r="AV46" s="125" t="str">
        <f t="shared" si="36"/>
        <v/>
      </c>
      <c r="AW46" s="125" t="str">
        <f t="shared" si="37"/>
        <v/>
      </c>
      <c r="AX46" s="125" t="str">
        <f t="shared" si="38"/>
        <v/>
      </c>
      <c r="AY46" s="125" t="str">
        <f t="shared" si="39"/>
        <v/>
      </c>
      <c r="AZ46" s="125" t="str">
        <f t="shared" si="40"/>
        <v/>
      </c>
      <c r="BA46" s="125" t="str">
        <f t="shared" si="41"/>
        <v/>
      </c>
      <c r="BB46" s="131">
        <f t="shared" ca="1" si="42"/>
        <v>447612.62518769957</v>
      </c>
    </row>
    <row r="47" spans="1:54" x14ac:dyDescent="0.3">
      <c r="A47" s="453"/>
      <c r="B47" s="448">
        <v>246</v>
      </c>
      <c r="C47" s="449" t="s">
        <v>1511</v>
      </c>
      <c r="D47" s="449" t="s">
        <v>2629</v>
      </c>
      <c r="E47" s="103" t="s">
        <v>1429</v>
      </c>
      <c r="F47" s="103" t="s">
        <v>1498</v>
      </c>
      <c r="G47" s="103" t="s">
        <v>2730</v>
      </c>
      <c r="H47" s="103" t="s">
        <v>1430</v>
      </c>
      <c r="I47" s="103" t="s">
        <v>2305</v>
      </c>
      <c r="J47" s="419">
        <v>6578.54</v>
      </c>
      <c r="K47" s="426" t="s">
        <v>110</v>
      </c>
      <c r="L47" s="360" t="s">
        <v>1545</v>
      </c>
      <c r="M47" s="103"/>
      <c r="N47" s="104">
        <f t="shared" si="43"/>
        <v>6578.54</v>
      </c>
      <c r="O47" s="105">
        <v>1</v>
      </c>
      <c r="P47" s="616">
        <f t="shared" si="1"/>
        <v>12.45</v>
      </c>
      <c r="Q47" s="139">
        <f t="shared" si="24"/>
        <v>81902.822999999989</v>
      </c>
      <c r="R47" s="140" t="str">
        <f t="shared" si="20"/>
        <v/>
      </c>
      <c r="S47" s="337">
        <v>0</v>
      </c>
      <c r="T47" s="109">
        <v>1</v>
      </c>
      <c r="U47" s="143">
        <f t="shared" si="21"/>
        <v>0</v>
      </c>
      <c r="V47" s="111">
        <v>0.2</v>
      </c>
      <c r="W47" s="139">
        <f t="shared" si="22"/>
        <v>0</v>
      </c>
      <c r="X47" s="113"/>
      <c r="Y47" s="147">
        <f t="shared" si="23"/>
        <v>81902.822999999989</v>
      </c>
      <c r="Z47" s="290"/>
      <c r="AA47" s="115"/>
      <c r="AB47" s="116" t="s">
        <v>115</v>
      </c>
      <c r="AC47" s="116"/>
      <c r="AD47" s="116"/>
      <c r="AE47" s="116"/>
      <c r="AF47" s="116"/>
      <c r="AG47" s="116"/>
      <c r="AH47" s="117"/>
      <c r="AI47" s="296"/>
      <c r="AJ47" s="124" t="str">
        <f t="shared" si="25"/>
        <v/>
      </c>
      <c r="AK47" s="125">
        <f t="shared" ca="1" si="26"/>
        <v>14263.203248032572</v>
      </c>
      <c r="AL47" s="125" t="str">
        <f t="shared" si="27"/>
        <v/>
      </c>
      <c r="AM47" s="125" t="str">
        <f t="shared" si="28"/>
        <v/>
      </c>
      <c r="AN47" s="125" t="str">
        <f t="shared" si="29"/>
        <v/>
      </c>
      <c r="AO47" s="125" t="str">
        <f t="shared" si="30"/>
        <v/>
      </c>
      <c r="AP47" s="125" t="str">
        <f t="shared" si="31"/>
        <v/>
      </c>
      <c r="AQ47" s="126" t="str">
        <f t="shared" si="32"/>
        <v/>
      </c>
      <c r="AR47" s="342">
        <f t="shared" ca="1" si="33"/>
        <v>14263.203248032572</v>
      </c>
      <c r="AS47" s="290"/>
      <c r="AT47" s="124" t="str">
        <f t="shared" si="34"/>
        <v/>
      </c>
      <c r="AU47" s="125">
        <f t="shared" ca="1" si="35"/>
        <v>81902.822999999989</v>
      </c>
      <c r="AV47" s="125" t="str">
        <f t="shared" si="36"/>
        <v/>
      </c>
      <c r="AW47" s="125" t="str">
        <f t="shared" si="37"/>
        <v/>
      </c>
      <c r="AX47" s="125" t="str">
        <f t="shared" si="38"/>
        <v/>
      </c>
      <c r="AY47" s="125" t="str">
        <f t="shared" si="39"/>
        <v/>
      </c>
      <c r="AZ47" s="125" t="str">
        <f t="shared" si="40"/>
        <v/>
      </c>
      <c r="BA47" s="125" t="str">
        <f t="shared" si="41"/>
        <v/>
      </c>
      <c r="BB47" s="131">
        <f t="shared" ca="1" si="42"/>
        <v>81902.822999999989</v>
      </c>
    </row>
    <row r="48" spans="1:54" x14ac:dyDescent="0.3">
      <c r="A48" s="453"/>
      <c r="B48" s="448">
        <v>345</v>
      </c>
      <c r="C48" s="449" t="s">
        <v>2812</v>
      </c>
      <c r="D48" s="449" t="s">
        <v>2630</v>
      </c>
      <c r="E48" s="103" t="s">
        <v>1429</v>
      </c>
      <c r="F48" s="103" t="s">
        <v>1440</v>
      </c>
      <c r="G48" s="103" t="s">
        <v>2731</v>
      </c>
      <c r="H48" s="103" t="s">
        <v>1430</v>
      </c>
      <c r="I48" s="103" t="s">
        <v>2305</v>
      </c>
      <c r="J48" s="419">
        <v>20293.099999999999</v>
      </c>
      <c r="K48" s="426" t="s">
        <v>110</v>
      </c>
      <c r="L48" s="360" t="s">
        <v>1545</v>
      </c>
      <c r="M48" s="103"/>
      <c r="N48" s="104">
        <f t="shared" si="43"/>
        <v>20293.099999999999</v>
      </c>
      <c r="O48" s="105">
        <v>1</v>
      </c>
      <c r="P48" s="616">
        <f t="shared" si="1"/>
        <v>12.45</v>
      </c>
      <c r="Q48" s="139">
        <f t="shared" si="24"/>
        <v>252649.09499999997</v>
      </c>
      <c r="R48" s="140" t="str">
        <f t="shared" si="20"/>
        <v/>
      </c>
      <c r="S48" s="337">
        <v>495980.39982970525</v>
      </c>
      <c r="T48" s="109">
        <v>1</v>
      </c>
      <c r="U48" s="143">
        <f t="shared" si="21"/>
        <v>495980.39982970525</v>
      </c>
      <c r="V48" s="111">
        <v>0.2</v>
      </c>
      <c r="W48" s="139">
        <f t="shared" si="22"/>
        <v>595176.47979564627</v>
      </c>
      <c r="X48" s="113"/>
      <c r="Y48" s="147">
        <f t="shared" si="23"/>
        <v>847825.57479564624</v>
      </c>
      <c r="Z48" s="290"/>
      <c r="AA48" s="115" t="s">
        <v>115</v>
      </c>
      <c r="AB48" s="116"/>
      <c r="AC48" s="116"/>
      <c r="AD48" s="116"/>
      <c r="AE48" s="116"/>
      <c r="AF48" s="116"/>
      <c r="AG48" s="116"/>
      <c r="AH48" s="117"/>
      <c r="AI48" s="296"/>
      <c r="AJ48" s="124">
        <f t="shared" ca="1" si="25"/>
        <v>3302.4974881752532</v>
      </c>
      <c r="AK48" s="125" t="str">
        <f t="shared" si="26"/>
        <v/>
      </c>
      <c r="AL48" s="125" t="str">
        <f t="shared" si="27"/>
        <v/>
      </c>
      <c r="AM48" s="125" t="str">
        <f t="shared" si="28"/>
        <v/>
      </c>
      <c r="AN48" s="125" t="str">
        <f t="shared" si="29"/>
        <v/>
      </c>
      <c r="AO48" s="125" t="str">
        <f t="shared" si="30"/>
        <v/>
      </c>
      <c r="AP48" s="125" t="str">
        <f t="shared" si="31"/>
        <v/>
      </c>
      <c r="AQ48" s="126" t="str">
        <f t="shared" si="32"/>
        <v/>
      </c>
      <c r="AR48" s="342">
        <f t="shared" ca="1" si="33"/>
        <v>3302.4974881752532</v>
      </c>
      <c r="AS48" s="290"/>
      <c r="AT48" s="124">
        <f t="shared" ca="1" si="34"/>
        <v>847825.57479564613</v>
      </c>
      <c r="AU48" s="125" t="str">
        <f t="shared" si="35"/>
        <v/>
      </c>
      <c r="AV48" s="125" t="str">
        <f t="shared" si="36"/>
        <v/>
      </c>
      <c r="AW48" s="125" t="str">
        <f t="shared" si="37"/>
        <v/>
      </c>
      <c r="AX48" s="125" t="str">
        <f t="shared" si="38"/>
        <v/>
      </c>
      <c r="AY48" s="125" t="str">
        <f t="shared" si="39"/>
        <v/>
      </c>
      <c r="AZ48" s="125" t="str">
        <f t="shared" si="40"/>
        <v/>
      </c>
      <c r="BA48" s="125" t="str">
        <f t="shared" si="41"/>
        <v/>
      </c>
      <c r="BB48" s="131">
        <f t="shared" ca="1" si="42"/>
        <v>847825.57479564613</v>
      </c>
    </row>
    <row r="49" spans="1:54" x14ac:dyDescent="0.3">
      <c r="A49" s="453"/>
      <c r="B49" s="448">
        <v>353</v>
      </c>
      <c r="C49" s="449" t="s">
        <v>2813</v>
      </c>
      <c r="D49" s="449" t="s">
        <v>2631</v>
      </c>
      <c r="E49" s="103" t="s">
        <v>1429</v>
      </c>
      <c r="F49" s="103" t="s">
        <v>1442</v>
      </c>
      <c r="G49" s="103" t="s">
        <v>2732</v>
      </c>
      <c r="H49" s="103" t="s">
        <v>1430</v>
      </c>
      <c r="I49" s="103" t="s">
        <v>2305</v>
      </c>
      <c r="J49" s="419">
        <v>22506.2</v>
      </c>
      <c r="K49" s="426" t="s">
        <v>110</v>
      </c>
      <c r="L49" s="360" t="s">
        <v>1545</v>
      </c>
      <c r="M49" s="103"/>
      <c r="N49" s="104">
        <f t="shared" si="43"/>
        <v>22506.2</v>
      </c>
      <c r="O49" s="105">
        <v>1</v>
      </c>
      <c r="P49" s="616">
        <f t="shared" si="1"/>
        <v>12.45</v>
      </c>
      <c r="Q49" s="139">
        <f t="shared" si="24"/>
        <v>280202.19</v>
      </c>
      <c r="R49" s="140" t="str">
        <f t="shared" si="20"/>
        <v/>
      </c>
      <c r="S49" s="337">
        <v>197415.09425150993</v>
      </c>
      <c r="T49" s="109">
        <v>1</v>
      </c>
      <c r="U49" s="143">
        <f t="shared" si="21"/>
        <v>197415.09425150993</v>
      </c>
      <c r="V49" s="111">
        <v>0.2</v>
      </c>
      <c r="W49" s="139">
        <f t="shared" si="22"/>
        <v>236898.1131018119</v>
      </c>
      <c r="X49" s="113"/>
      <c r="Y49" s="147">
        <f t="shared" si="23"/>
        <v>517100.30310181191</v>
      </c>
      <c r="Z49" s="290"/>
      <c r="AA49" s="115" t="s">
        <v>115</v>
      </c>
      <c r="AB49" s="116"/>
      <c r="AC49" s="116"/>
      <c r="AD49" s="116"/>
      <c r="AE49" s="116"/>
      <c r="AF49" s="116"/>
      <c r="AG49" s="116"/>
      <c r="AH49" s="117"/>
      <c r="AI49" s="296"/>
      <c r="AJ49" s="124">
        <f t="shared" ca="1" si="25"/>
        <v>3302.4974881752532</v>
      </c>
      <c r="AK49" s="125" t="str">
        <f t="shared" si="26"/>
        <v/>
      </c>
      <c r="AL49" s="125" t="str">
        <f t="shared" si="27"/>
        <v/>
      </c>
      <c r="AM49" s="125" t="str">
        <f t="shared" si="28"/>
        <v/>
      </c>
      <c r="AN49" s="125" t="str">
        <f t="shared" si="29"/>
        <v/>
      </c>
      <c r="AO49" s="125" t="str">
        <f t="shared" si="30"/>
        <v/>
      </c>
      <c r="AP49" s="125" t="str">
        <f t="shared" si="31"/>
        <v/>
      </c>
      <c r="AQ49" s="126" t="str">
        <f t="shared" si="32"/>
        <v/>
      </c>
      <c r="AR49" s="342">
        <f t="shared" ca="1" si="33"/>
        <v>3302.4974881752532</v>
      </c>
      <c r="AS49" s="290"/>
      <c r="AT49" s="124">
        <f t="shared" ca="1" si="34"/>
        <v>517100.30310181197</v>
      </c>
      <c r="AU49" s="125" t="str">
        <f t="shared" si="35"/>
        <v/>
      </c>
      <c r="AV49" s="125" t="str">
        <f t="shared" si="36"/>
        <v/>
      </c>
      <c r="AW49" s="125" t="str">
        <f t="shared" si="37"/>
        <v/>
      </c>
      <c r="AX49" s="125" t="str">
        <f t="shared" si="38"/>
        <v/>
      </c>
      <c r="AY49" s="125" t="str">
        <f t="shared" si="39"/>
        <v/>
      </c>
      <c r="AZ49" s="125" t="str">
        <f t="shared" si="40"/>
        <v/>
      </c>
      <c r="BA49" s="125" t="str">
        <f t="shared" si="41"/>
        <v/>
      </c>
      <c r="BB49" s="131">
        <f t="shared" ca="1" si="42"/>
        <v>517100.30310181197</v>
      </c>
    </row>
    <row r="50" spans="1:54" x14ac:dyDescent="0.3">
      <c r="A50" s="453"/>
      <c r="B50" s="448">
        <v>402</v>
      </c>
      <c r="C50" s="449" t="s">
        <v>2623</v>
      </c>
      <c r="D50" s="449" t="s">
        <v>2632</v>
      </c>
      <c r="E50" s="103" t="s">
        <v>1429</v>
      </c>
      <c r="F50" s="103" t="s">
        <v>1467</v>
      </c>
      <c r="G50" s="103" t="s">
        <v>2733</v>
      </c>
      <c r="H50" s="103" t="s">
        <v>1430</v>
      </c>
      <c r="I50" s="103" t="s">
        <v>2305</v>
      </c>
      <c r="J50" s="419">
        <v>23733.7</v>
      </c>
      <c r="K50" s="426" t="s">
        <v>110</v>
      </c>
      <c r="L50" s="360" t="s">
        <v>1543</v>
      </c>
      <c r="M50" s="103"/>
      <c r="N50" s="104">
        <f t="shared" si="43"/>
        <v>23733.7</v>
      </c>
      <c r="O50" s="105">
        <v>1</v>
      </c>
      <c r="P50" s="616">
        <f t="shared" si="1"/>
        <v>49.81</v>
      </c>
      <c r="Q50" s="139">
        <f t="shared" si="24"/>
        <v>1182175.5970000001</v>
      </c>
      <c r="R50" s="140" t="str">
        <f t="shared" si="20"/>
        <v/>
      </c>
      <c r="S50" s="337">
        <v>0</v>
      </c>
      <c r="T50" s="109">
        <v>1</v>
      </c>
      <c r="U50" s="143">
        <f t="shared" si="21"/>
        <v>0</v>
      </c>
      <c r="V50" s="111">
        <v>0.2</v>
      </c>
      <c r="W50" s="139">
        <f t="shared" si="22"/>
        <v>0</v>
      </c>
      <c r="X50" s="113"/>
      <c r="Y50" s="147">
        <f t="shared" si="23"/>
        <v>1182175.5970000001</v>
      </c>
      <c r="Z50" s="290"/>
      <c r="AA50" s="115"/>
      <c r="AB50" s="116" t="s">
        <v>115</v>
      </c>
      <c r="AC50" s="116"/>
      <c r="AD50" s="116"/>
      <c r="AE50" s="116"/>
      <c r="AF50" s="116"/>
      <c r="AG50" s="116"/>
      <c r="AH50" s="117"/>
      <c r="AI50" s="296"/>
      <c r="AJ50" s="124" t="str">
        <f t="shared" si="25"/>
        <v/>
      </c>
      <c r="AK50" s="125">
        <f t="shared" ca="1" si="26"/>
        <v>14263.203248032572</v>
      </c>
      <c r="AL50" s="125" t="str">
        <f t="shared" si="27"/>
        <v/>
      </c>
      <c r="AM50" s="125" t="str">
        <f t="shared" si="28"/>
        <v/>
      </c>
      <c r="AN50" s="125" t="str">
        <f t="shared" si="29"/>
        <v/>
      </c>
      <c r="AO50" s="125" t="str">
        <f t="shared" si="30"/>
        <v/>
      </c>
      <c r="AP50" s="125" t="str">
        <f t="shared" si="31"/>
        <v/>
      </c>
      <c r="AQ50" s="126" t="str">
        <f t="shared" si="32"/>
        <v/>
      </c>
      <c r="AR50" s="342">
        <f t="shared" ca="1" si="33"/>
        <v>14263.203248032572</v>
      </c>
      <c r="AS50" s="290"/>
      <c r="AT50" s="124" t="str">
        <f t="shared" si="34"/>
        <v/>
      </c>
      <c r="AU50" s="125">
        <f t="shared" ca="1" si="35"/>
        <v>1182175.5970000001</v>
      </c>
      <c r="AV50" s="125" t="str">
        <f t="shared" si="36"/>
        <v/>
      </c>
      <c r="AW50" s="125" t="str">
        <f t="shared" si="37"/>
        <v/>
      </c>
      <c r="AX50" s="125" t="str">
        <f t="shared" si="38"/>
        <v/>
      </c>
      <c r="AY50" s="125" t="str">
        <f t="shared" si="39"/>
        <v/>
      </c>
      <c r="AZ50" s="125" t="str">
        <f t="shared" si="40"/>
        <v/>
      </c>
      <c r="BA50" s="125" t="str">
        <f t="shared" si="41"/>
        <v/>
      </c>
      <c r="BB50" s="131">
        <f t="shared" ca="1" si="42"/>
        <v>1182175.5970000001</v>
      </c>
    </row>
    <row r="51" spans="1:54" x14ac:dyDescent="0.3">
      <c r="A51" s="453"/>
      <c r="B51" s="448">
        <v>421</v>
      </c>
      <c r="C51" s="449" t="s">
        <v>2814</v>
      </c>
      <c r="D51" s="449" t="s">
        <v>2633</v>
      </c>
      <c r="E51" s="103" t="s">
        <v>1429</v>
      </c>
      <c r="F51" s="103" t="s">
        <v>1448</v>
      </c>
      <c r="G51" s="103" t="s">
        <v>2734</v>
      </c>
      <c r="H51" s="103" t="s">
        <v>1430</v>
      </c>
      <c r="I51" s="103" t="s">
        <v>2300</v>
      </c>
      <c r="J51" s="419">
        <v>96101.2</v>
      </c>
      <c r="K51" s="426" t="s">
        <v>110</v>
      </c>
      <c r="L51" s="360" t="s">
        <v>1545</v>
      </c>
      <c r="M51" s="103"/>
      <c r="N51" s="104">
        <f t="shared" si="43"/>
        <v>96101.2</v>
      </c>
      <c r="O51" s="105">
        <v>1</v>
      </c>
      <c r="P51" s="616">
        <f t="shared" si="1"/>
        <v>12.45</v>
      </c>
      <c r="Q51" s="139">
        <f t="shared" si="24"/>
        <v>1196459.94</v>
      </c>
      <c r="R51" s="140" t="str">
        <f t="shared" si="20"/>
        <v/>
      </c>
      <c r="S51" s="337">
        <v>221476.98754728941</v>
      </c>
      <c r="T51" s="109">
        <v>1</v>
      </c>
      <c r="U51" s="143">
        <f t="shared" si="21"/>
        <v>221476.98754728941</v>
      </c>
      <c r="V51" s="111">
        <v>0.2</v>
      </c>
      <c r="W51" s="139">
        <f t="shared" si="22"/>
        <v>265772.3850567473</v>
      </c>
      <c r="X51" s="113"/>
      <c r="Y51" s="147">
        <f t="shared" si="23"/>
        <v>1462232.3250567473</v>
      </c>
      <c r="Z51" s="290"/>
      <c r="AA51" s="115"/>
      <c r="AB51" s="116" t="s">
        <v>115</v>
      </c>
      <c r="AC51" s="116"/>
      <c r="AD51" s="116"/>
      <c r="AE51" s="116"/>
      <c r="AF51" s="116"/>
      <c r="AG51" s="116"/>
      <c r="AH51" s="117"/>
      <c r="AI51" s="296"/>
      <c r="AJ51" s="124" t="str">
        <f t="shared" si="25"/>
        <v/>
      </c>
      <c r="AK51" s="125">
        <f t="shared" ca="1" si="26"/>
        <v>14263.203248032572</v>
      </c>
      <c r="AL51" s="125" t="str">
        <f t="shared" si="27"/>
        <v/>
      </c>
      <c r="AM51" s="125" t="str">
        <f t="shared" si="28"/>
        <v/>
      </c>
      <c r="AN51" s="125" t="str">
        <f t="shared" si="29"/>
        <v/>
      </c>
      <c r="AO51" s="125" t="str">
        <f t="shared" si="30"/>
        <v/>
      </c>
      <c r="AP51" s="125" t="str">
        <f t="shared" si="31"/>
        <v/>
      </c>
      <c r="AQ51" s="126" t="str">
        <f t="shared" si="32"/>
        <v/>
      </c>
      <c r="AR51" s="342">
        <f t="shared" ca="1" si="33"/>
        <v>14263.203248032572</v>
      </c>
      <c r="AS51" s="290"/>
      <c r="AT51" s="124" t="str">
        <f t="shared" si="34"/>
        <v/>
      </c>
      <c r="AU51" s="125">
        <f t="shared" ca="1" si="35"/>
        <v>1462232.3250567473</v>
      </c>
      <c r="AV51" s="125" t="str">
        <f t="shared" si="36"/>
        <v/>
      </c>
      <c r="AW51" s="125" t="str">
        <f t="shared" si="37"/>
        <v/>
      </c>
      <c r="AX51" s="125" t="str">
        <f t="shared" si="38"/>
        <v/>
      </c>
      <c r="AY51" s="125" t="str">
        <f t="shared" si="39"/>
        <v/>
      </c>
      <c r="AZ51" s="125" t="str">
        <f t="shared" si="40"/>
        <v/>
      </c>
      <c r="BA51" s="125" t="str">
        <f t="shared" si="41"/>
        <v/>
      </c>
      <c r="BB51" s="131">
        <f t="shared" ca="1" si="42"/>
        <v>1462232.3250567473</v>
      </c>
    </row>
    <row r="52" spans="1:54" x14ac:dyDescent="0.3">
      <c r="A52" s="453"/>
      <c r="B52" s="448">
        <v>437</v>
      </c>
      <c r="C52" s="449" t="s">
        <v>2815</v>
      </c>
      <c r="D52" s="449" t="s">
        <v>2634</v>
      </c>
      <c r="E52" s="103" t="s">
        <v>1429</v>
      </c>
      <c r="F52" s="103" t="s">
        <v>1487</v>
      </c>
      <c r="G52" s="103" t="s">
        <v>2735</v>
      </c>
      <c r="H52" s="103" t="s">
        <v>1430</v>
      </c>
      <c r="I52" s="103" t="s">
        <v>2305</v>
      </c>
      <c r="J52" s="419">
        <v>7895.33</v>
      </c>
      <c r="K52" s="426" t="s">
        <v>110</v>
      </c>
      <c r="L52" s="360" t="s">
        <v>1544</v>
      </c>
      <c r="M52" s="103"/>
      <c r="N52" s="104">
        <f t="shared" si="43"/>
        <v>7895.33</v>
      </c>
      <c r="O52" s="105">
        <v>1</v>
      </c>
      <c r="P52" s="616">
        <f t="shared" si="1"/>
        <v>31.13</v>
      </c>
      <c r="Q52" s="139">
        <f t="shared" si="24"/>
        <v>245781.62289999999</v>
      </c>
      <c r="R52" s="140" t="str">
        <f t="shared" si="20"/>
        <v/>
      </c>
      <c r="S52" s="337">
        <v>84481.492629810993</v>
      </c>
      <c r="T52" s="109">
        <v>1</v>
      </c>
      <c r="U52" s="143">
        <f t="shared" si="21"/>
        <v>84481.492629810993</v>
      </c>
      <c r="V52" s="111">
        <v>0.2</v>
      </c>
      <c r="W52" s="139">
        <f t="shared" si="22"/>
        <v>101377.79115577319</v>
      </c>
      <c r="X52" s="113"/>
      <c r="Y52" s="147">
        <f t="shared" si="23"/>
        <v>347159.41405577317</v>
      </c>
      <c r="Z52" s="290"/>
      <c r="AA52" s="115" t="s">
        <v>115</v>
      </c>
      <c r="AB52" s="116"/>
      <c r="AC52" s="116"/>
      <c r="AD52" s="116"/>
      <c r="AE52" s="116"/>
      <c r="AF52" s="116"/>
      <c r="AG52" s="116"/>
      <c r="AH52" s="117"/>
      <c r="AI52" s="296"/>
      <c r="AJ52" s="124">
        <f t="shared" ca="1" si="25"/>
        <v>3302.4974881752532</v>
      </c>
      <c r="AK52" s="125" t="str">
        <f t="shared" si="26"/>
        <v/>
      </c>
      <c r="AL52" s="125" t="str">
        <f t="shared" si="27"/>
        <v/>
      </c>
      <c r="AM52" s="125" t="str">
        <f t="shared" si="28"/>
        <v/>
      </c>
      <c r="AN52" s="125" t="str">
        <f t="shared" si="29"/>
        <v/>
      </c>
      <c r="AO52" s="125" t="str">
        <f t="shared" si="30"/>
        <v/>
      </c>
      <c r="AP52" s="125" t="str">
        <f t="shared" si="31"/>
        <v/>
      </c>
      <c r="AQ52" s="126" t="str">
        <f t="shared" si="32"/>
        <v/>
      </c>
      <c r="AR52" s="342">
        <f t="shared" ca="1" si="33"/>
        <v>3302.4974881752532</v>
      </c>
      <c r="AS52" s="290"/>
      <c r="AT52" s="124">
        <f t="shared" ca="1" si="34"/>
        <v>347159.41405577317</v>
      </c>
      <c r="AU52" s="125" t="str">
        <f t="shared" si="35"/>
        <v/>
      </c>
      <c r="AV52" s="125" t="str">
        <f t="shared" si="36"/>
        <v/>
      </c>
      <c r="AW52" s="125" t="str">
        <f t="shared" si="37"/>
        <v/>
      </c>
      <c r="AX52" s="125" t="str">
        <f t="shared" si="38"/>
        <v/>
      </c>
      <c r="AY52" s="125" t="str">
        <f t="shared" si="39"/>
        <v/>
      </c>
      <c r="AZ52" s="125" t="str">
        <f t="shared" si="40"/>
        <v/>
      </c>
      <c r="BA52" s="125" t="str">
        <f t="shared" si="41"/>
        <v/>
      </c>
      <c r="BB52" s="131">
        <f t="shared" ca="1" si="42"/>
        <v>347159.41405577317</v>
      </c>
    </row>
    <row r="53" spans="1:54" x14ac:dyDescent="0.3">
      <c r="A53" s="453"/>
      <c r="B53" s="448">
        <v>438</v>
      </c>
      <c r="C53" s="449" t="s">
        <v>2816</v>
      </c>
      <c r="D53" s="449" t="s">
        <v>2635</v>
      </c>
      <c r="E53" s="103" t="s">
        <v>1429</v>
      </c>
      <c r="F53" s="103" t="s">
        <v>1477</v>
      </c>
      <c r="G53" s="103" t="s">
        <v>2736</v>
      </c>
      <c r="H53" s="103" t="s">
        <v>1430</v>
      </c>
      <c r="I53" s="103" t="s">
        <v>2300</v>
      </c>
      <c r="J53" s="419">
        <v>1596.51</v>
      </c>
      <c r="K53" s="426" t="s">
        <v>110</v>
      </c>
      <c r="L53" s="360" t="s">
        <v>1544</v>
      </c>
      <c r="M53" s="103"/>
      <c r="N53" s="104">
        <f t="shared" si="43"/>
        <v>1596.51</v>
      </c>
      <c r="O53" s="105">
        <v>1</v>
      </c>
      <c r="P53" s="616">
        <f t="shared" si="1"/>
        <v>31.13</v>
      </c>
      <c r="Q53" s="139">
        <f t="shared" si="24"/>
        <v>49699.356299999999</v>
      </c>
      <c r="R53" s="140" t="str">
        <f t="shared" si="20"/>
        <v/>
      </c>
      <c r="S53" s="337">
        <v>52301.795672932778</v>
      </c>
      <c r="T53" s="109">
        <v>1</v>
      </c>
      <c r="U53" s="143">
        <f t="shared" si="21"/>
        <v>52301.795672932778</v>
      </c>
      <c r="V53" s="111">
        <v>0.2</v>
      </c>
      <c r="W53" s="139">
        <f t="shared" si="22"/>
        <v>62762.154807519328</v>
      </c>
      <c r="X53" s="113"/>
      <c r="Y53" s="147">
        <f t="shared" si="23"/>
        <v>112461.51110751933</v>
      </c>
      <c r="Z53" s="290"/>
      <c r="AA53" s="115" t="s">
        <v>115</v>
      </c>
      <c r="AB53" s="116"/>
      <c r="AC53" s="116"/>
      <c r="AD53" s="116"/>
      <c r="AE53" s="116"/>
      <c r="AF53" s="116"/>
      <c r="AG53" s="116"/>
      <c r="AH53" s="117"/>
      <c r="AI53" s="296"/>
      <c r="AJ53" s="124">
        <f t="shared" ca="1" si="25"/>
        <v>3302.4974881752532</v>
      </c>
      <c r="AK53" s="125" t="str">
        <f t="shared" si="26"/>
        <v/>
      </c>
      <c r="AL53" s="125" t="str">
        <f t="shared" si="27"/>
        <v/>
      </c>
      <c r="AM53" s="125" t="str">
        <f t="shared" si="28"/>
        <v/>
      </c>
      <c r="AN53" s="125" t="str">
        <f t="shared" si="29"/>
        <v/>
      </c>
      <c r="AO53" s="125" t="str">
        <f t="shared" si="30"/>
        <v/>
      </c>
      <c r="AP53" s="125" t="str">
        <f t="shared" si="31"/>
        <v/>
      </c>
      <c r="AQ53" s="126" t="str">
        <f t="shared" si="32"/>
        <v/>
      </c>
      <c r="AR53" s="342">
        <f t="shared" ca="1" si="33"/>
        <v>3302.4974881752532</v>
      </c>
      <c r="AS53" s="290"/>
      <c r="AT53" s="124">
        <f t="shared" ca="1" si="34"/>
        <v>112461.51110751933</v>
      </c>
      <c r="AU53" s="125" t="str">
        <f t="shared" si="35"/>
        <v/>
      </c>
      <c r="AV53" s="125" t="str">
        <f t="shared" si="36"/>
        <v/>
      </c>
      <c r="AW53" s="125" t="str">
        <f t="shared" si="37"/>
        <v/>
      </c>
      <c r="AX53" s="125" t="str">
        <f t="shared" si="38"/>
        <v/>
      </c>
      <c r="AY53" s="125" t="str">
        <f t="shared" si="39"/>
        <v/>
      </c>
      <c r="AZ53" s="125" t="str">
        <f t="shared" si="40"/>
        <v/>
      </c>
      <c r="BA53" s="125" t="str">
        <f t="shared" si="41"/>
        <v/>
      </c>
      <c r="BB53" s="131">
        <f t="shared" ca="1" si="42"/>
        <v>112461.51110751933</v>
      </c>
    </row>
    <row r="54" spans="1:54" x14ac:dyDescent="0.3">
      <c r="A54" s="453"/>
      <c r="B54" s="448">
        <v>479</v>
      </c>
      <c r="C54" s="449" t="s">
        <v>2817</v>
      </c>
      <c r="D54" s="449" t="s">
        <v>2636</v>
      </c>
      <c r="E54" s="103" t="s">
        <v>1429</v>
      </c>
      <c r="F54" s="103" t="s">
        <v>1445</v>
      </c>
      <c r="G54" s="103" t="s">
        <v>2737</v>
      </c>
      <c r="H54" s="103" t="s">
        <v>1430</v>
      </c>
      <c r="I54" s="103" t="s">
        <v>2300</v>
      </c>
      <c r="J54" s="419">
        <v>8014.72</v>
      </c>
      <c r="K54" s="426" t="s">
        <v>110</v>
      </c>
      <c r="L54" s="360" t="s">
        <v>1544</v>
      </c>
      <c r="M54" s="103"/>
      <c r="N54" s="104">
        <f t="shared" si="43"/>
        <v>8014.72</v>
      </c>
      <c r="O54" s="105">
        <v>1</v>
      </c>
      <c r="P54" s="616">
        <f t="shared" si="1"/>
        <v>31.13</v>
      </c>
      <c r="Q54" s="139">
        <f t="shared" si="24"/>
        <v>249498.23360000001</v>
      </c>
      <c r="R54" s="140" t="str">
        <f t="shared" si="20"/>
        <v/>
      </c>
      <c r="S54" s="337">
        <v>236938.94678249786</v>
      </c>
      <c r="T54" s="109">
        <v>1</v>
      </c>
      <c r="U54" s="143">
        <f t="shared" si="21"/>
        <v>236938.94678249786</v>
      </c>
      <c r="V54" s="111">
        <v>0.2</v>
      </c>
      <c r="W54" s="139">
        <f t="shared" si="22"/>
        <v>284326.73613899742</v>
      </c>
      <c r="X54" s="113"/>
      <c r="Y54" s="147">
        <f t="shared" si="23"/>
        <v>533824.9697389974</v>
      </c>
      <c r="Z54" s="290"/>
      <c r="AA54" s="115"/>
      <c r="AB54" s="116"/>
      <c r="AC54" s="116" t="s">
        <v>115</v>
      </c>
      <c r="AD54" s="116"/>
      <c r="AE54" s="116"/>
      <c r="AF54" s="116"/>
      <c r="AG54" s="116"/>
      <c r="AH54" s="117"/>
      <c r="AI54" s="296"/>
      <c r="AJ54" s="124" t="str">
        <f t="shared" si="25"/>
        <v/>
      </c>
      <c r="AK54" s="125" t="str">
        <f t="shared" si="26"/>
        <v/>
      </c>
      <c r="AL54" s="125">
        <f t="shared" ca="1" si="27"/>
        <v>5552.8991109204189</v>
      </c>
      <c r="AM54" s="125" t="str">
        <f t="shared" si="28"/>
        <v/>
      </c>
      <c r="AN54" s="125" t="str">
        <f t="shared" si="29"/>
        <v/>
      </c>
      <c r="AO54" s="125" t="str">
        <f t="shared" si="30"/>
        <v/>
      </c>
      <c r="AP54" s="125" t="str">
        <f t="shared" si="31"/>
        <v/>
      </c>
      <c r="AQ54" s="126" t="str">
        <f t="shared" si="32"/>
        <v/>
      </c>
      <c r="AR54" s="342">
        <f t="shared" ca="1" si="33"/>
        <v>5552.8991109204189</v>
      </c>
      <c r="AS54" s="290"/>
      <c r="AT54" s="124" t="str">
        <f t="shared" si="34"/>
        <v/>
      </c>
      <c r="AU54" s="125" t="str">
        <f t="shared" si="35"/>
        <v/>
      </c>
      <c r="AV54" s="125">
        <f t="shared" ca="1" si="36"/>
        <v>533824.9697389974</v>
      </c>
      <c r="AW54" s="125" t="str">
        <f t="shared" si="37"/>
        <v/>
      </c>
      <c r="AX54" s="125" t="str">
        <f t="shared" si="38"/>
        <v/>
      </c>
      <c r="AY54" s="125" t="str">
        <f t="shared" si="39"/>
        <v/>
      </c>
      <c r="AZ54" s="125" t="str">
        <f t="shared" si="40"/>
        <v/>
      </c>
      <c r="BA54" s="125" t="str">
        <f t="shared" si="41"/>
        <v/>
      </c>
      <c r="BB54" s="131">
        <f t="shared" ca="1" si="42"/>
        <v>533824.9697389974</v>
      </c>
    </row>
    <row r="55" spans="1:54" x14ac:dyDescent="0.3">
      <c r="A55" s="453"/>
      <c r="B55" s="448">
        <v>589</v>
      </c>
      <c r="C55" s="449" t="s">
        <v>2818</v>
      </c>
      <c r="D55" s="449" t="s">
        <v>2637</v>
      </c>
      <c r="E55" s="103" t="s">
        <v>1429</v>
      </c>
      <c r="F55" s="103" t="s">
        <v>1435</v>
      </c>
      <c r="G55" s="103" t="s">
        <v>2738</v>
      </c>
      <c r="H55" s="103" t="s">
        <v>1430</v>
      </c>
      <c r="I55" s="103" t="s">
        <v>2305</v>
      </c>
      <c r="J55" s="419">
        <v>6243.47</v>
      </c>
      <c r="K55" s="426" t="s">
        <v>110</v>
      </c>
      <c r="L55" s="360" t="s">
        <v>1543</v>
      </c>
      <c r="M55" s="103"/>
      <c r="N55" s="104">
        <f t="shared" si="43"/>
        <v>6243.47</v>
      </c>
      <c r="O55" s="105">
        <v>1</v>
      </c>
      <c r="P55" s="616">
        <f t="shared" si="1"/>
        <v>49.81</v>
      </c>
      <c r="Q55" s="139">
        <f t="shared" si="24"/>
        <v>310987.24070000002</v>
      </c>
      <c r="R55" s="140" t="str">
        <f t="shared" si="20"/>
        <v/>
      </c>
      <c r="S55" s="337">
        <v>515542.04156506498</v>
      </c>
      <c r="T55" s="109">
        <v>1</v>
      </c>
      <c r="U55" s="143">
        <f t="shared" si="21"/>
        <v>515542.04156506498</v>
      </c>
      <c r="V55" s="111">
        <v>0.2</v>
      </c>
      <c r="W55" s="139">
        <f t="shared" si="22"/>
        <v>618650.44987807795</v>
      </c>
      <c r="X55" s="113"/>
      <c r="Y55" s="147">
        <f t="shared" si="23"/>
        <v>929637.69057807792</v>
      </c>
      <c r="Z55" s="290"/>
      <c r="AA55" s="115"/>
      <c r="AB55" s="116" t="s">
        <v>115</v>
      </c>
      <c r="AC55" s="116"/>
      <c r="AD55" s="116"/>
      <c r="AE55" s="116"/>
      <c r="AF55" s="116"/>
      <c r="AG55" s="116"/>
      <c r="AH55" s="117"/>
      <c r="AI55" s="296"/>
      <c r="AJ55" s="124" t="str">
        <f t="shared" si="25"/>
        <v/>
      </c>
      <c r="AK55" s="125">
        <f t="shared" ca="1" si="26"/>
        <v>14263.203248032572</v>
      </c>
      <c r="AL55" s="125" t="str">
        <f t="shared" si="27"/>
        <v/>
      </c>
      <c r="AM55" s="125" t="str">
        <f t="shared" si="28"/>
        <v/>
      </c>
      <c r="AN55" s="125" t="str">
        <f t="shared" si="29"/>
        <v/>
      </c>
      <c r="AO55" s="125" t="str">
        <f t="shared" si="30"/>
        <v/>
      </c>
      <c r="AP55" s="125" t="str">
        <f t="shared" si="31"/>
        <v/>
      </c>
      <c r="AQ55" s="126" t="str">
        <f t="shared" si="32"/>
        <v/>
      </c>
      <c r="AR55" s="342">
        <f t="shared" ca="1" si="33"/>
        <v>14263.203248032572</v>
      </c>
      <c r="AS55" s="290"/>
      <c r="AT55" s="124" t="str">
        <f t="shared" si="34"/>
        <v/>
      </c>
      <c r="AU55" s="125">
        <f t="shared" ca="1" si="35"/>
        <v>929637.6905780778</v>
      </c>
      <c r="AV55" s="125" t="str">
        <f t="shared" si="36"/>
        <v/>
      </c>
      <c r="AW55" s="125" t="str">
        <f t="shared" si="37"/>
        <v/>
      </c>
      <c r="AX55" s="125" t="str">
        <f t="shared" si="38"/>
        <v/>
      </c>
      <c r="AY55" s="125" t="str">
        <f t="shared" si="39"/>
        <v/>
      </c>
      <c r="AZ55" s="125" t="str">
        <f t="shared" si="40"/>
        <v/>
      </c>
      <c r="BA55" s="125" t="str">
        <f t="shared" si="41"/>
        <v/>
      </c>
      <c r="BB55" s="131">
        <f t="shared" ca="1" si="42"/>
        <v>929637.6905780778</v>
      </c>
    </row>
    <row r="56" spans="1:54" x14ac:dyDescent="0.3">
      <c r="A56" s="453"/>
      <c r="B56" s="448">
        <v>590</v>
      </c>
      <c r="C56" s="449" t="s">
        <v>2819</v>
      </c>
      <c r="D56" s="449" t="s">
        <v>2638</v>
      </c>
      <c r="E56" s="103" t="s">
        <v>1429</v>
      </c>
      <c r="F56" s="103" t="s">
        <v>1478</v>
      </c>
      <c r="G56" s="103" t="s">
        <v>2739</v>
      </c>
      <c r="H56" s="103" t="s">
        <v>1430</v>
      </c>
      <c r="I56" s="103" t="s">
        <v>2305</v>
      </c>
      <c r="J56" s="419">
        <v>1884.95</v>
      </c>
      <c r="K56" s="426" t="s">
        <v>110</v>
      </c>
      <c r="L56" s="360" t="s">
        <v>1543</v>
      </c>
      <c r="M56" s="103"/>
      <c r="N56" s="104">
        <f t="shared" si="43"/>
        <v>1884.95</v>
      </c>
      <c r="O56" s="105">
        <v>1</v>
      </c>
      <c r="P56" s="616">
        <f t="shared" si="1"/>
        <v>49.81</v>
      </c>
      <c r="Q56" s="139">
        <f t="shared" si="24"/>
        <v>93889.359500000006</v>
      </c>
      <c r="R56" s="140" t="str">
        <f t="shared" si="20"/>
        <v/>
      </c>
      <c r="S56" s="337">
        <v>178992.5092505661</v>
      </c>
      <c r="T56" s="109">
        <v>1</v>
      </c>
      <c r="U56" s="143">
        <f t="shared" si="21"/>
        <v>178992.5092505661</v>
      </c>
      <c r="V56" s="111">
        <v>0.2</v>
      </c>
      <c r="W56" s="139">
        <f t="shared" si="22"/>
        <v>214791.01110067932</v>
      </c>
      <c r="X56" s="113"/>
      <c r="Y56" s="147">
        <f t="shared" si="23"/>
        <v>308680.37060067931</v>
      </c>
      <c r="Z56" s="290"/>
      <c r="AA56" s="115"/>
      <c r="AB56" s="116" t="s">
        <v>115</v>
      </c>
      <c r="AC56" s="116"/>
      <c r="AD56" s="116"/>
      <c r="AE56" s="116"/>
      <c r="AF56" s="116"/>
      <c r="AG56" s="116"/>
      <c r="AH56" s="117"/>
      <c r="AI56" s="296"/>
      <c r="AJ56" s="124" t="str">
        <f t="shared" si="25"/>
        <v/>
      </c>
      <c r="AK56" s="125">
        <f t="shared" ca="1" si="26"/>
        <v>14263.203248032572</v>
      </c>
      <c r="AL56" s="125" t="str">
        <f t="shared" si="27"/>
        <v/>
      </c>
      <c r="AM56" s="125" t="str">
        <f t="shared" si="28"/>
        <v/>
      </c>
      <c r="AN56" s="125" t="str">
        <f t="shared" si="29"/>
        <v/>
      </c>
      <c r="AO56" s="125" t="str">
        <f t="shared" si="30"/>
        <v/>
      </c>
      <c r="AP56" s="125" t="str">
        <f t="shared" si="31"/>
        <v/>
      </c>
      <c r="AQ56" s="126" t="str">
        <f t="shared" si="32"/>
        <v/>
      </c>
      <c r="AR56" s="342">
        <f t="shared" ca="1" si="33"/>
        <v>14263.203248032572</v>
      </c>
      <c r="AS56" s="290"/>
      <c r="AT56" s="124" t="str">
        <f t="shared" si="34"/>
        <v/>
      </c>
      <c r="AU56" s="125">
        <f t="shared" ca="1" si="35"/>
        <v>308680.37060067931</v>
      </c>
      <c r="AV56" s="125" t="str">
        <f t="shared" si="36"/>
        <v/>
      </c>
      <c r="AW56" s="125" t="str">
        <f t="shared" si="37"/>
        <v/>
      </c>
      <c r="AX56" s="125" t="str">
        <f t="shared" si="38"/>
        <v/>
      </c>
      <c r="AY56" s="125" t="str">
        <f t="shared" si="39"/>
        <v/>
      </c>
      <c r="AZ56" s="125" t="str">
        <f t="shared" si="40"/>
        <v/>
      </c>
      <c r="BA56" s="125" t="str">
        <f t="shared" si="41"/>
        <v/>
      </c>
      <c r="BB56" s="131">
        <f t="shared" ca="1" si="42"/>
        <v>308680.37060067931</v>
      </c>
    </row>
    <row r="57" spans="1:54" x14ac:dyDescent="0.3">
      <c r="A57" s="453"/>
      <c r="B57" s="448">
        <v>605</v>
      </c>
      <c r="C57" s="449" t="s">
        <v>2820</v>
      </c>
      <c r="D57" s="449" t="s">
        <v>2639</v>
      </c>
      <c r="E57" s="103" t="s">
        <v>1429</v>
      </c>
      <c r="F57" s="103" t="s">
        <v>1485</v>
      </c>
      <c r="G57" s="103" t="s">
        <v>2740</v>
      </c>
      <c r="H57" s="103" t="s">
        <v>1430</v>
      </c>
      <c r="I57" s="103" t="s">
        <v>2308</v>
      </c>
      <c r="J57" s="419">
        <v>3042.97</v>
      </c>
      <c r="K57" s="426" t="s">
        <v>110</v>
      </c>
      <c r="L57" s="360" t="s">
        <v>1544</v>
      </c>
      <c r="M57" s="103"/>
      <c r="N57" s="104">
        <f t="shared" si="43"/>
        <v>3042.97</v>
      </c>
      <c r="O57" s="105">
        <v>1</v>
      </c>
      <c r="P57" s="616">
        <f t="shared" si="1"/>
        <v>31.13</v>
      </c>
      <c r="Q57" s="139">
        <f t="shared" si="24"/>
        <v>94727.656099999993</v>
      </c>
      <c r="R57" s="140" t="str">
        <f t="shared" si="20"/>
        <v/>
      </c>
      <c r="S57" s="337">
        <v>303768.94931145234</v>
      </c>
      <c r="T57" s="109">
        <v>1</v>
      </c>
      <c r="U57" s="143">
        <f t="shared" si="21"/>
        <v>303768.94931145234</v>
      </c>
      <c r="V57" s="111">
        <v>0.2</v>
      </c>
      <c r="W57" s="139">
        <f t="shared" si="22"/>
        <v>364522.73917374277</v>
      </c>
      <c r="X57" s="113"/>
      <c r="Y57" s="147">
        <f t="shared" si="23"/>
        <v>459250.39527374273</v>
      </c>
      <c r="Z57" s="290"/>
      <c r="AA57" s="115"/>
      <c r="AB57" s="116"/>
      <c r="AC57" s="116"/>
      <c r="AD57" s="116"/>
      <c r="AE57" s="116"/>
      <c r="AF57" s="116" t="s">
        <v>115</v>
      </c>
      <c r="AG57" s="116"/>
      <c r="AH57" s="117"/>
      <c r="AI57" s="296"/>
      <c r="AJ57" s="124" t="str">
        <f t="shared" si="25"/>
        <v/>
      </c>
      <c r="AK57" s="125" t="str">
        <f t="shared" si="26"/>
        <v/>
      </c>
      <c r="AL57" s="125" t="str">
        <f t="shared" si="27"/>
        <v/>
      </c>
      <c r="AM57" s="125" t="str">
        <f t="shared" si="28"/>
        <v/>
      </c>
      <c r="AN57" s="125" t="str">
        <f t="shared" si="29"/>
        <v/>
      </c>
      <c r="AO57" s="125">
        <f t="shared" ca="1" si="30"/>
        <v>1387.7053636787189</v>
      </c>
      <c r="AP57" s="125" t="str">
        <f t="shared" si="31"/>
        <v/>
      </c>
      <c r="AQ57" s="126" t="str">
        <f t="shared" si="32"/>
        <v/>
      </c>
      <c r="AR57" s="342">
        <f t="shared" ca="1" si="33"/>
        <v>1387.7053636787189</v>
      </c>
      <c r="AS57" s="290"/>
      <c r="AT57" s="124" t="str">
        <f t="shared" si="34"/>
        <v/>
      </c>
      <c r="AU57" s="125" t="str">
        <f t="shared" si="35"/>
        <v/>
      </c>
      <c r="AV57" s="125" t="str">
        <f t="shared" si="36"/>
        <v/>
      </c>
      <c r="AW57" s="125" t="str">
        <f t="shared" si="37"/>
        <v/>
      </c>
      <c r="AX57" s="125" t="str">
        <f t="shared" si="38"/>
        <v/>
      </c>
      <c r="AY57" s="125">
        <f t="shared" ca="1" si="39"/>
        <v>459250.39527374273</v>
      </c>
      <c r="AZ57" s="125" t="str">
        <f t="shared" si="40"/>
        <v/>
      </c>
      <c r="BA57" s="125" t="str">
        <f t="shared" si="41"/>
        <v/>
      </c>
      <c r="BB57" s="131">
        <f t="shared" ca="1" si="42"/>
        <v>459250.39527374273</v>
      </c>
    </row>
    <row r="58" spans="1:54" x14ac:dyDescent="0.3">
      <c r="A58" s="453"/>
      <c r="B58" s="448">
        <v>606</v>
      </c>
      <c r="C58" s="449" t="s">
        <v>2821</v>
      </c>
      <c r="D58" s="449" t="s">
        <v>2640</v>
      </c>
      <c r="E58" s="103" t="s">
        <v>1429</v>
      </c>
      <c r="F58" s="103" t="s">
        <v>1453</v>
      </c>
      <c r="G58" s="103" t="s">
        <v>2741</v>
      </c>
      <c r="H58" s="103" t="s">
        <v>1430</v>
      </c>
      <c r="I58" s="103" t="s">
        <v>2308</v>
      </c>
      <c r="J58" s="419">
        <v>34539</v>
      </c>
      <c r="K58" s="426" t="s">
        <v>110</v>
      </c>
      <c r="L58" s="360" t="s">
        <v>1545</v>
      </c>
      <c r="M58" s="103"/>
      <c r="N58" s="104">
        <f t="shared" si="43"/>
        <v>34539</v>
      </c>
      <c r="O58" s="105">
        <v>1</v>
      </c>
      <c r="P58" s="616">
        <f t="shared" si="1"/>
        <v>12.45</v>
      </c>
      <c r="Q58" s="139">
        <f t="shared" si="24"/>
        <v>430010.55</v>
      </c>
      <c r="R58" s="140" t="str">
        <f t="shared" si="20"/>
        <v/>
      </c>
      <c r="S58" s="337">
        <v>198212.67305640838</v>
      </c>
      <c r="T58" s="109">
        <v>1</v>
      </c>
      <c r="U58" s="143">
        <f t="shared" si="21"/>
        <v>198212.67305640838</v>
      </c>
      <c r="V58" s="111">
        <v>0.2</v>
      </c>
      <c r="W58" s="139">
        <f t="shared" si="22"/>
        <v>237855.20766769006</v>
      </c>
      <c r="X58" s="113"/>
      <c r="Y58" s="147">
        <f t="shared" si="23"/>
        <v>667865.75766769005</v>
      </c>
      <c r="Z58" s="290"/>
      <c r="AA58" s="115"/>
      <c r="AB58" s="116"/>
      <c r="AC58" s="116"/>
      <c r="AD58" s="116"/>
      <c r="AE58" s="116" t="s">
        <v>115</v>
      </c>
      <c r="AF58" s="116"/>
      <c r="AG58" s="116"/>
      <c r="AH58" s="117"/>
      <c r="AI58" s="296"/>
      <c r="AJ58" s="124" t="str">
        <f t="shared" si="25"/>
        <v/>
      </c>
      <c r="AK58" s="125" t="str">
        <f t="shared" si="26"/>
        <v/>
      </c>
      <c r="AL58" s="125" t="str">
        <f t="shared" si="27"/>
        <v/>
      </c>
      <c r="AM58" s="125" t="str">
        <f t="shared" si="28"/>
        <v/>
      </c>
      <c r="AN58" s="125">
        <f t="shared" ca="1" si="29"/>
        <v>1235.5914925157272</v>
      </c>
      <c r="AO58" s="125" t="str">
        <f t="shared" si="30"/>
        <v/>
      </c>
      <c r="AP58" s="125" t="str">
        <f t="shared" si="31"/>
        <v/>
      </c>
      <c r="AQ58" s="126" t="str">
        <f t="shared" si="32"/>
        <v/>
      </c>
      <c r="AR58" s="342">
        <f t="shared" ca="1" si="33"/>
        <v>1235.5914925157272</v>
      </c>
      <c r="AS58" s="290"/>
      <c r="AT58" s="124" t="str">
        <f t="shared" si="34"/>
        <v/>
      </c>
      <c r="AU58" s="125" t="str">
        <f t="shared" si="35"/>
        <v/>
      </c>
      <c r="AV58" s="125" t="str">
        <f t="shared" si="36"/>
        <v/>
      </c>
      <c r="AW58" s="125" t="str">
        <f t="shared" si="37"/>
        <v/>
      </c>
      <c r="AX58" s="125">
        <f t="shared" ca="1" si="38"/>
        <v>667865.75766769005</v>
      </c>
      <c r="AY58" s="125" t="str">
        <f t="shared" si="39"/>
        <v/>
      </c>
      <c r="AZ58" s="125" t="str">
        <f t="shared" si="40"/>
        <v/>
      </c>
      <c r="BA58" s="125" t="str">
        <f t="shared" si="41"/>
        <v/>
      </c>
      <c r="BB58" s="131">
        <f t="shared" ca="1" si="42"/>
        <v>667865.75766769005</v>
      </c>
    </row>
    <row r="59" spans="1:54" x14ac:dyDescent="0.3">
      <c r="A59" s="453"/>
      <c r="B59" s="448">
        <v>608</v>
      </c>
      <c r="C59" s="449" t="s">
        <v>2822</v>
      </c>
      <c r="D59" s="449" t="s">
        <v>2641</v>
      </c>
      <c r="E59" s="103" t="s">
        <v>1429</v>
      </c>
      <c r="F59" s="103" t="s">
        <v>1482</v>
      </c>
      <c r="G59" s="103" t="s">
        <v>2742</v>
      </c>
      <c r="H59" s="103" t="s">
        <v>1430</v>
      </c>
      <c r="I59" s="103" t="s">
        <v>2305</v>
      </c>
      <c r="J59" s="419">
        <v>2032.5</v>
      </c>
      <c r="K59" s="426" t="s">
        <v>110</v>
      </c>
      <c r="L59" s="360" t="s">
        <v>1544</v>
      </c>
      <c r="M59" s="103"/>
      <c r="N59" s="104">
        <f t="shared" si="43"/>
        <v>2032.5</v>
      </c>
      <c r="O59" s="105">
        <v>1</v>
      </c>
      <c r="P59" s="616">
        <f t="shared" si="1"/>
        <v>31.13</v>
      </c>
      <c r="Q59" s="139">
        <f t="shared" si="24"/>
        <v>63271.724999999999</v>
      </c>
      <c r="R59" s="140" t="str">
        <f t="shared" si="20"/>
        <v/>
      </c>
      <c r="S59" s="337">
        <v>199041.63658673863</v>
      </c>
      <c r="T59" s="109">
        <v>1</v>
      </c>
      <c r="U59" s="143">
        <f t="shared" si="21"/>
        <v>199041.63658673863</v>
      </c>
      <c r="V59" s="111">
        <v>0.2</v>
      </c>
      <c r="W59" s="139">
        <f t="shared" si="22"/>
        <v>238849.96390408635</v>
      </c>
      <c r="X59" s="113"/>
      <c r="Y59" s="147">
        <f t="shared" si="23"/>
        <v>302121.68890408636</v>
      </c>
      <c r="Z59" s="290"/>
      <c r="AA59" s="115" t="s">
        <v>115</v>
      </c>
      <c r="AB59" s="116"/>
      <c r="AC59" s="116"/>
      <c r="AD59" s="116"/>
      <c r="AE59" s="116"/>
      <c r="AF59" s="116"/>
      <c r="AG59" s="116"/>
      <c r="AH59" s="117"/>
      <c r="AI59" s="296"/>
      <c r="AJ59" s="124">
        <f t="shared" ca="1" si="25"/>
        <v>3302.4974881752532</v>
      </c>
      <c r="AK59" s="125" t="str">
        <f t="shared" si="26"/>
        <v/>
      </c>
      <c r="AL59" s="125" t="str">
        <f t="shared" si="27"/>
        <v/>
      </c>
      <c r="AM59" s="125" t="str">
        <f t="shared" si="28"/>
        <v/>
      </c>
      <c r="AN59" s="125" t="str">
        <f t="shared" si="29"/>
        <v/>
      </c>
      <c r="AO59" s="125" t="str">
        <f t="shared" si="30"/>
        <v/>
      </c>
      <c r="AP59" s="125" t="str">
        <f t="shared" si="31"/>
        <v/>
      </c>
      <c r="AQ59" s="126" t="str">
        <f t="shared" si="32"/>
        <v/>
      </c>
      <c r="AR59" s="342">
        <f t="shared" ca="1" si="33"/>
        <v>3302.4974881752532</v>
      </c>
      <c r="AS59" s="290"/>
      <c r="AT59" s="124">
        <f t="shared" ca="1" si="34"/>
        <v>302121.68890408636</v>
      </c>
      <c r="AU59" s="125" t="str">
        <f t="shared" si="35"/>
        <v/>
      </c>
      <c r="AV59" s="125" t="str">
        <f t="shared" si="36"/>
        <v/>
      </c>
      <c r="AW59" s="125" t="str">
        <f t="shared" si="37"/>
        <v/>
      </c>
      <c r="AX59" s="125" t="str">
        <f t="shared" si="38"/>
        <v/>
      </c>
      <c r="AY59" s="125" t="str">
        <f t="shared" si="39"/>
        <v/>
      </c>
      <c r="AZ59" s="125" t="str">
        <f t="shared" si="40"/>
        <v/>
      </c>
      <c r="BA59" s="125" t="str">
        <f t="shared" si="41"/>
        <v/>
      </c>
      <c r="BB59" s="131">
        <f t="shared" ca="1" si="42"/>
        <v>302121.68890408636</v>
      </c>
    </row>
    <row r="60" spans="1:54" x14ac:dyDescent="0.3">
      <c r="A60" s="453"/>
      <c r="B60" s="448">
        <v>384</v>
      </c>
      <c r="C60" s="449" t="s">
        <v>2642</v>
      </c>
      <c r="D60" s="449" t="s">
        <v>2643</v>
      </c>
      <c r="E60" s="103" t="s">
        <v>1429</v>
      </c>
      <c r="F60" s="103" t="s">
        <v>2293</v>
      </c>
      <c r="G60" s="103" t="s">
        <v>2743</v>
      </c>
      <c r="H60" s="103" t="s">
        <v>1430</v>
      </c>
      <c r="I60" s="103" t="s">
        <v>1511</v>
      </c>
      <c r="J60" s="419">
        <v>3929.55</v>
      </c>
      <c r="K60" s="426" t="s">
        <v>110</v>
      </c>
      <c r="L60" s="360" t="s">
        <v>1543</v>
      </c>
      <c r="M60" s="103"/>
      <c r="N60" s="104">
        <f t="shared" si="43"/>
        <v>3929.55</v>
      </c>
      <c r="O60" s="105">
        <v>1</v>
      </c>
      <c r="P60" s="616">
        <f t="shared" si="1"/>
        <v>49.81</v>
      </c>
      <c r="Q60" s="139">
        <f t="shared" si="24"/>
        <v>195730.8855</v>
      </c>
      <c r="R60" s="140" t="str">
        <f t="shared" si="20"/>
        <v/>
      </c>
      <c r="S60" s="337">
        <v>275611.21411446267</v>
      </c>
      <c r="T60" s="109">
        <v>1</v>
      </c>
      <c r="U60" s="143">
        <f t="shared" si="21"/>
        <v>275611.21411446267</v>
      </c>
      <c r="V60" s="111">
        <v>0.2</v>
      </c>
      <c r="W60" s="139">
        <f t="shared" si="22"/>
        <v>330733.45693735516</v>
      </c>
      <c r="X60" s="113"/>
      <c r="Y60" s="147">
        <f t="shared" si="23"/>
        <v>526464.3424373552</v>
      </c>
      <c r="Z60" s="290"/>
      <c r="AA60" s="115"/>
      <c r="AB60" s="116" t="s">
        <v>115</v>
      </c>
      <c r="AC60" s="116"/>
      <c r="AD60" s="116"/>
      <c r="AE60" s="116"/>
      <c r="AF60" s="116"/>
      <c r="AG60" s="116"/>
      <c r="AH60" s="117"/>
      <c r="AI60" s="296"/>
      <c r="AJ60" s="124" t="str">
        <f t="shared" si="25"/>
        <v/>
      </c>
      <c r="AK60" s="125">
        <f t="shared" ca="1" si="26"/>
        <v>14263.203248032572</v>
      </c>
      <c r="AL60" s="125" t="str">
        <f t="shared" si="27"/>
        <v/>
      </c>
      <c r="AM60" s="125" t="str">
        <f t="shared" si="28"/>
        <v/>
      </c>
      <c r="AN60" s="125" t="str">
        <f t="shared" si="29"/>
        <v/>
      </c>
      <c r="AO60" s="125" t="str">
        <f t="shared" si="30"/>
        <v/>
      </c>
      <c r="AP60" s="125" t="str">
        <f t="shared" si="31"/>
        <v/>
      </c>
      <c r="AQ60" s="126" t="str">
        <f t="shared" si="32"/>
        <v/>
      </c>
      <c r="AR60" s="342">
        <f t="shared" ca="1" si="33"/>
        <v>14263.203248032572</v>
      </c>
      <c r="AS60" s="290"/>
      <c r="AT60" s="124" t="str">
        <f t="shared" si="34"/>
        <v/>
      </c>
      <c r="AU60" s="125">
        <f t="shared" ca="1" si="35"/>
        <v>526464.3424373552</v>
      </c>
      <c r="AV60" s="125" t="str">
        <f t="shared" si="36"/>
        <v/>
      </c>
      <c r="AW60" s="125" t="str">
        <f t="shared" si="37"/>
        <v/>
      </c>
      <c r="AX60" s="125" t="str">
        <f t="shared" si="38"/>
        <v/>
      </c>
      <c r="AY60" s="125" t="str">
        <f t="shared" si="39"/>
        <v/>
      </c>
      <c r="AZ60" s="125" t="str">
        <f t="shared" si="40"/>
        <v/>
      </c>
      <c r="BA60" s="125" t="str">
        <f t="shared" si="41"/>
        <v/>
      </c>
      <c r="BB60" s="131">
        <f t="shared" ca="1" si="42"/>
        <v>526464.3424373552</v>
      </c>
    </row>
    <row r="61" spans="1:54" x14ac:dyDescent="0.3">
      <c r="A61" s="453"/>
      <c r="B61" s="448">
        <v>997</v>
      </c>
      <c r="C61" s="449" t="s">
        <v>1511</v>
      </c>
      <c r="D61" s="449">
        <v>997</v>
      </c>
      <c r="E61" s="103" t="s">
        <v>1429</v>
      </c>
      <c r="F61" s="103" t="s">
        <v>1476</v>
      </c>
      <c r="G61" s="103" t="s">
        <v>2842</v>
      </c>
      <c r="H61" s="103" t="s">
        <v>1430</v>
      </c>
      <c r="I61" s="103" t="s">
        <v>1511</v>
      </c>
      <c r="J61" s="419">
        <v>2007.66</v>
      </c>
      <c r="K61" s="426" t="s">
        <v>110</v>
      </c>
      <c r="L61" s="360" t="s">
        <v>1543</v>
      </c>
      <c r="M61" s="103"/>
      <c r="N61" s="104">
        <f t="shared" si="43"/>
        <v>2007.66</v>
      </c>
      <c r="O61" s="105">
        <v>1</v>
      </c>
      <c r="P61" s="616">
        <f t="shared" si="1"/>
        <v>49.81</v>
      </c>
      <c r="Q61" s="139">
        <f t="shared" si="24"/>
        <v>100001.54460000001</v>
      </c>
      <c r="R61" s="140" t="str">
        <f t="shared" si="20"/>
        <v/>
      </c>
      <c r="S61" s="337">
        <v>0</v>
      </c>
      <c r="T61" s="109">
        <v>1</v>
      </c>
      <c r="U61" s="143">
        <f t="shared" si="21"/>
        <v>0</v>
      </c>
      <c r="V61" s="111">
        <v>0.2</v>
      </c>
      <c r="W61" s="139">
        <f t="shared" si="22"/>
        <v>0</v>
      </c>
      <c r="X61" s="113"/>
      <c r="Y61" s="147">
        <f t="shared" si="23"/>
        <v>100001.54460000001</v>
      </c>
      <c r="Z61" s="290"/>
      <c r="AA61" s="115"/>
      <c r="AB61" s="116" t="s">
        <v>115</v>
      </c>
      <c r="AC61" s="116"/>
      <c r="AD61" s="116"/>
      <c r="AE61" s="116"/>
      <c r="AF61" s="116"/>
      <c r="AG61" s="116"/>
      <c r="AH61" s="117"/>
      <c r="AI61" s="296"/>
      <c r="AJ61" s="124" t="str">
        <f t="shared" si="25"/>
        <v/>
      </c>
      <c r="AK61" s="125">
        <f t="shared" ca="1" si="26"/>
        <v>14263.203248032572</v>
      </c>
      <c r="AL61" s="125" t="str">
        <f t="shared" si="27"/>
        <v/>
      </c>
      <c r="AM61" s="125" t="str">
        <f t="shared" si="28"/>
        <v/>
      </c>
      <c r="AN61" s="125" t="str">
        <f t="shared" si="29"/>
        <v/>
      </c>
      <c r="AO61" s="125" t="str">
        <f t="shared" si="30"/>
        <v/>
      </c>
      <c r="AP61" s="125" t="str">
        <f t="shared" si="31"/>
        <v/>
      </c>
      <c r="AQ61" s="126" t="str">
        <f t="shared" si="32"/>
        <v/>
      </c>
      <c r="AR61" s="342">
        <f t="shared" ca="1" si="33"/>
        <v>14263.203248032572</v>
      </c>
      <c r="AS61" s="290"/>
      <c r="AT61" s="124" t="str">
        <f t="shared" si="34"/>
        <v/>
      </c>
      <c r="AU61" s="125">
        <f t="shared" ca="1" si="35"/>
        <v>100001.54460000001</v>
      </c>
      <c r="AV61" s="125" t="str">
        <f t="shared" si="36"/>
        <v/>
      </c>
      <c r="AW61" s="125" t="str">
        <f t="shared" si="37"/>
        <v/>
      </c>
      <c r="AX61" s="125" t="str">
        <f t="shared" si="38"/>
        <v/>
      </c>
      <c r="AY61" s="125" t="str">
        <f t="shared" si="39"/>
        <v/>
      </c>
      <c r="AZ61" s="125" t="str">
        <f t="shared" si="40"/>
        <v/>
      </c>
      <c r="BA61" s="125" t="str">
        <f t="shared" si="41"/>
        <v/>
      </c>
      <c r="BB61" s="131">
        <f t="shared" ca="1" si="42"/>
        <v>100001.54460000001</v>
      </c>
    </row>
    <row r="62" spans="1:54" x14ac:dyDescent="0.3">
      <c r="A62" s="453"/>
      <c r="B62" s="448">
        <v>999</v>
      </c>
      <c r="C62" s="449" t="s">
        <v>1511</v>
      </c>
      <c r="D62" s="449">
        <v>999</v>
      </c>
      <c r="E62" s="103" t="s">
        <v>1429</v>
      </c>
      <c r="F62" s="103" t="s">
        <v>1475</v>
      </c>
      <c r="G62" s="103" t="s">
        <v>2843</v>
      </c>
      <c r="H62" s="103" t="s">
        <v>1430</v>
      </c>
      <c r="I62" s="103" t="s">
        <v>1511</v>
      </c>
      <c r="J62" s="419">
        <v>955.2</v>
      </c>
      <c r="K62" s="426" t="s">
        <v>110</v>
      </c>
      <c r="L62" s="360" t="s">
        <v>1543</v>
      </c>
      <c r="M62" s="103"/>
      <c r="N62" s="104">
        <f t="shared" si="43"/>
        <v>955.2</v>
      </c>
      <c r="O62" s="105">
        <v>1</v>
      </c>
      <c r="P62" s="616">
        <f t="shared" si="1"/>
        <v>49.81</v>
      </c>
      <c r="Q62" s="139">
        <f t="shared" si="24"/>
        <v>47578.512000000002</v>
      </c>
      <c r="R62" s="140" t="str">
        <f t="shared" si="20"/>
        <v/>
      </c>
      <c r="S62" s="337">
        <v>0</v>
      </c>
      <c r="T62" s="109">
        <v>1</v>
      </c>
      <c r="U62" s="143">
        <f t="shared" si="21"/>
        <v>0</v>
      </c>
      <c r="V62" s="111">
        <v>0.2</v>
      </c>
      <c r="W62" s="139">
        <f t="shared" si="22"/>
        <v>0</v>
      </c>
      <c r="X62" s="113"/>
      <c r="Y62" s="147">
        <f t="shared" si="23"/>
        <v>47578.512000000002</v>
      </c>
      <c r="Z62" s="290"/>
      <c r="AA62" s="115"/>
      <c r="AB62" s="116" t="s">
        <v>115</v>
      </c>
      <c r="AC62" s="116"/>
      <c r="AD62" s="116"/>
      <c r="AE62" s="116"/>
      <c r="AF62" s="116"/>
      <c r="AG62" s="116"/>
      <c r="AH62" s="117"/>
      <c r="AI62" s="296"/>
      <c r="AJ62" s="124" t="str">
        <f t="shared" si="25"/>
        <v/>
      </c>
      <c r="AK62" s="125">
        <f t="shared" ca="1" si="26"/>
        <v>14263.203248032572</v>
      </c>
      <c r="AL62" s="125" t="str">
        <f t="shared" si="27"/>
        <v/>
      </c>
      <c r="AM62" s="125" t="str">
        <f t="shared" si="28"/>
        <v/>
      </c>
      <c r="AN62" s="125" t="str">
        <f t="shared" si="29"/>
        <v/>
      </c>
      <c r="AO62" s="125" t="str">
        <f t="shared" si="30"/>
        <v/>
      </c>
      <c r="AP62" s="125" t="str">
        <f t="shared" si="31"/>
        <v/>
      </c>
      <c r="AQ62" s="126" t="str">
        <f t="shared" si="32"/>
        <v/>
      </c>
      <c r="AR62" s="342">
        <f t="shared" ca="1" si="33"/>
        <v>14263.203248032572</v>
      </c>
      <c r="AS62" s="290"/>
      <c r="AT62" s="124" t="str">
        <f t="shared" si="34"/>
        <v/>
      </c>
      <c r="AU62" s="125">
        <f t="shared" ca="1" si="35"/>
        <v>47578.512000000002</v>
      </c>
      <c r="AV62" s="125" t="str">
        <f t="shared" si="36"/>
        <v/>
      </c>
      <c r="AW62" s="125" t="str">
        <f t="shared" si="37"/>
        <v/>
      </c>
      <c r="AX62" s="125" t="str">
        <f t="shared" si="38"/>
        <v/>
      </c>
      <c r="AY62" s="125" t="str">
        <f t="shared" si="39"/>
        <v/>
      </c>
      <c r="AZ62" s="125" t="str">
        <f t="shared" si="40"/>
        <v/>
      </c>
      <c r="BA62" s="125" t="str">
        <f t="shared" si="41"/>
        <v/>
      </c>
      <c r="BB62" s="131">
        <f t="shared" ca="1" si="42"/>
        <v>47578.512000000002</v>
      </c>
    </row>
    <row r="63" spans="1:54" x14ac:dyDescent="0.3">
      <c r="A63" s="453"/>
      <c r="B63" s="448">
        <v>613</v>
      </c>
      <c r="C63" s="449" t="s">
        <v>2823</v>
      </c>
      <c r="D63" s="449" t="s">
        <v>2644</v>
      </c>
      <c r="E63" s="103" t="s">
        <v>1429</v>
      </c>
      <c r="F63" s="103" t="s">
        <v>1488</v>
      </c>
      <c r="G63" s="103" t="s">
        <v>2744</v>
      </c>
      <c r="H63" s="103" t="s">
        <v>1430</v>
      </c>
      <c r="I63" s="103" t="s">
        <v>1511</v>
      </c>
      <c r="J63" s="419">
        <v>31878.7</v>
      </c>
      <c r="K63" s="426" t="s">
        <v>110</v>
      </c>
      <c r="L63" s="360" t="s">
        <v>1545</v>
      </c>
      <c r="M63" s="103"/>
      <c r="N63" s="104">
        <f t="shared" si="43"/>
        <v>31878.7</v>
      </c>
      <c r="O63" s="105">
        <v>1</v>
      </c>
      <c r="P63" s="616">
        <f t="shared" si="1"/>
        <v>12.45</v>
      </c>
      <c r="Q63" s="139">
        <f t="shared" si="24"/>
        <v>396889.815</v>
      </c>
      <c r="R63" s="140" t="str">
        <f t="shared" si="20"/>
        <v/>
      </c>
      <c r="S63" s="337">
        <v>163751.81178872261</v>
      </c>
      <c r="T63" s="109">
        <v>1</v>
      </c>
      <c r="U63" s="143">
        <f t="shared" si="21"/>
        <v>163751.81178872261</v>
      </c>
      <c r="V63" s="111">
        <v>0.2</v>
      </c>
      <c r="W63" s="139">
        <f t="shared" si="22"/>
        <v>196502.17414646712</v>
      </c>
      <c r="X63" s="113"/>
      <c r="Y63" s="147">
        <f t="shared" si="23"/>
        <v>593391.98914646707</v>
      </c>
      <c r="Z63" s="290"/>
      <c r="AA63" s="115"/>
      <c r="AB63" s="116"/>
      <c r="AC63" s="116"/>
      <c r="AD63" s="116"/>
      <c r="AE63" s="116"/>
      <c r="AF63" s="116"/>
      <c r="AG63" s="116" t="s">
        <v>115</v>
      </c>
      <c r="AH63" s="117"/>
      <c r="AI63" s="296"/>
      <c r="AJ63" s="124" t="str">
        <f t="shared" si="25"/>
        <v/>
      </c>
      <c r="AK63" s="125" t="str">
        <f t="shared" si="26"/>
        <v/>
      </c>
      <c r="AL63" s="125" t="str">
        <f t="shared" si="27"/>
        <v/>
      </c>
      <c r="AM63" s="125" t="str">
        <f t="shared" si="28"/>
        <v/>
      </c>
      <c r="AN63" s="125" t="str">
        <f t="shared" si="29"/>
        <v/>
      </c>
      <c r="AO63" s="125" t="str">
        <f t="shared" si="30"/>
        <v/>
      </c>
      <c r="AP63" s="125">
        <f t="shared" ca="1" si="31"/>
        <v>355.38378744961767</v>
      </c>
      <c r="AQ63" s="126" t="str">
        <f t="shared" si="32"/>
        <v/>
      </c>
      <c r="AR63" s="342">
        <f t="shared" ca="1" si="33"/>
        <v>355.38378744961767</v>
      </c>
      <c r="AS63" s="290"/>
      <c r="AT63" s="124" t="str">
        <f t="shared" si="34"/>
        <v/>
      </c>
      <c r="AU63" s="125" t="str">
        <f t="shared" si="35"/>
        <v/>
      </c>
      <c r="AV63" s="125" t="str">
        <f t="shared" si="36"/>
        <v/>
      </c>
      <c r="AW63" s="125" t="str">
        <f t="shared" si="37"/>
        <v/>
      </c>
      <c r="AX63" s="125" t="str">
        <f t="shared" si="38"/>
        <v/>
      </c>
      <c r="AY63" s="125" t="str">
        <f t="shared" si="39"/>
        <v/>
      </c>
      <c r="AZ63" s="125">
        <f t="shared" ca="1" si="40"/>
        <v>593391.98914646707</v>
      </c>
      <c r="BA63" s="125" t="str">
        <f t="shared" si="41"/>
        <v/>
      </c>
      <c r="BB63" s="131">
        <f t="shared" ca="1" si="42"/>
        <v>593391.98914646707</v>
      </c>
    </row>
    <row r="64" spans="1:54" x14ac:dyDescent="0.3">
      <c r="A64" s="453"/>
      <c r="B64" s="448">
        <v>123</v>
      </c>
      <c r="C64" s="449" t="s">
        <v>1511</v>
      </c>
      <c r="D64" s="449" t="s">
        <v>2645</v>
      </c>
      <c r="E64" s="103" t="s">
        <v>1429</v>
      </c>
      <c r="F64" s="103" t="s">
        <v>1489</v>
      </c>
      <c r="G64" s="103" t="s">
        <v>2745</v>
      </c>
      <c r="H64" s="103" t="s">
        <v>1430</v>
      </c>
      <c r="I64" s="103" t="s">
        <v>1511</v>
      </c>
      <c r="J64" s="419">
        <v>27464.1</v>
      </c>
      <c r="K64" s="426" t="s">
        <v>110</v>
      </c>
      <c r="L64" s="360" t="s">
        <v>1545</v>
      </c>
      <c r="M64" s="103"/>
      <c r="N64" s="104">
        <f t="shared" si="43"/>
        <v>27464.1</v>
      </c>
      <c r="O64" s="105">
        <v>1</v>
      </c>
      <c r="P64" s="616">
        <f t="shared" si="1"/>
        <v>12.45</v>
      </c>
      <c r="Q64" s="139">
        <f t="shared" si="24"/>
        <v>341928.04499999998</v>
      </c>
      <c r="R64" s="140" t="str">
        <f t="shared" si="20"/>
        <v/>
      </c>
      <c r="S64" s="337">
        <v>0</v>
      </c>
      <c r="T64" s="109">
        <v>1</v>
      </c>
      <c r="U64" s="143">
        <f t="shared" si="21"/>
        <v>0</v>
      </c>
      <c r="V64" s="111">
        <v>0.2</v>
      </c>
      <c r="W64" s="139">
        <f t="shared" si="22"/>
        <v>0</v>
      </c>
      <c r="X64" s="113"/>
      <c r="Y64" s="147">
        <f t="shared" si="23"/>
        <v>341928.04499999998</v>
      </c>
      <c r="Z64" s="290"/>
      <c r="AA64" s="115"/>
      <c r="AB64" s="116"/>
      <c r="AC64" s="116"/>
      <c r="AD64" s="116"/>
      <c r="AE64" s="116"/>
      <c r="AF64" s="116"/>
      <c r="AG64" s="116" t="s">
        <v>115</v>
      </c>
      <c r="AH64" s="117"/>
      <c r="AI64" s="296"/>
      <c r="AJ64" s="124" t="str">
        <f t="shared" si="25"/>
        <v/>
      </c>
      <c r="AK64" s="125" t="str">
        <f t="shared" si="26"/>
        <v/>
      </c>
      <c r="AL64" s="125" t="str">
        <f t="shared" si="27"/>
        <v/>
      </c>
      <c r="AM64" s="125" t="str">
        <f t="shared" si="28"/>
        <v/>
      </c>
      <c r="AN64" s="125" t="str">
        <f t="shared" si="29"/>
        <v/>
      </c>
      <c r="AO64" s="125" t="str">
        <f t="shared" si="30"/>
        <v/>
      </c>
      <c r="AP64" s="125">
        <f t="shared" ca="1" si="31"/>
        <v>355.38378744961767</v>
      </c>
      <c r="AQ64" s="126" t="str">
        <f t="shared" si="32"/>
        <v/>
      </c>
      <c r="AR64" s="342">
        <f t="shared" ca="1" si="33"/>
        <v>355.38378744961767</v>
      </c>
      <c r="AS64" s="290"/>
      <c r="AT64" s="124" t="str">
        <f t="shared" si="34"/>
        <v/>
      </c>
      <c r="AU64" s="125" t="str">
        <f t="shared" si="35"/>
        <v/>
      </c>
      <c r="AV64" s="125" t="str">
        <f t="shared" si="36"/>
        <v/>
      </c>
      <c r="AW64" s="125" t="str">
        <f t="shared" si="37"/>
        <v/>
      </c>
      <c r="AX64" s="125" t="str">
        <f t="shared" si="38"/>
        <v/>
      </c>
      <c r="AY64" s="125" t="str">
        <f t="shared" si="39"/>
        <v/>
      </c>
      <c r="AZ64" s="125">
        <f t="shared" ca="1" si="40"/>
        <v>341928.04499999998</v>
      </c>
      <c r="BA64" s="125" t="str">
        <f t="shared" si="41"/>
        <v/>
      </c>
      <c r="BB64" s="131">
        <f t="shared" ca="1" si="42"/>
        <v>341928.04499999998</v>
      </c>
    </row>
    <row r="65" spans="1:54" x14ac:dyDescent="0.3">
      <c r="A65" s="453"/>
      <c r="B65" s="448">
        <v>604</v>
      </c>
      <c r="C65" s="449" t="s">
        <v>2646</v>
      </c>
      <c r="D65" s="449" t="s">
        <v>2647</v>
      </c>
      <c r="E65" s="103" t="s">
        <v>1429</v>
      </c>
      <c r="F65" s="103" t="s">
        <v>1479</v>
      </c>
      <c r="G65" s="103" t="s">
        <v>2746</v>
      </c>
      <c r="H65" s="103" t="s">
        <v>1430</v>
      </c>
      <c r="I65" s="103" t="s">
        <v>2308</v>
      </c>
      <c r="J65" s="419">
        <v>5092.24</v>
      </c>
      <c r="K65" s="426" t="s">
        <v>110</v>
      </c>
      <c r="L65" s="360" t="s">
        <v>1544</v>
      </c>
      <c r="M65" s="103"/>
      <c r="N65" s="104">
        <f t="shared" si="43"/>
        <v>5092.24</v>
      </c>
      <c r="O65" s="105">
        <v>1</v>
      </c>
      <c r="P65" s="616">
        <f t="shared" si="1"/>
        <v>31.13</v>
      </c>
      <c r="Q65" s="139">
        <f t="shared" si="24"/>
        <v>158521.43119999999</v>
      </c>
      <c r="R65" s="140" t="str">
        <f t="shared" si="20"/>
        <v/>
      </c>
      <c r="S65" s="337">
        <v>114593.58421418715</v>
      </c>
      <c r="T65" s="109">
        <v>1</v>
      </c>
      <c r="U65" s="143">
        <f t="shared" si="21"/>
        <v>114593.58421418715</v>
      </c>
      <c r="V65" s="111">
        <v>0.2</v>
      </c>
      <c r="W65" s="139">
        <f t="shared" si="22"/>
        <v>137512.30105702457</v>
      </c>
      <c r="X65" s="113"/>
      <c r="Y65" s="147">
        <f t="shared" si="23"/>
        <v>296033.73225702456</v>
      </c>
      <c r="Z65" s="290"/>
      <c r="AA65" s="115"/>
      <c r="AB65" s="116"/>
      <c r="AC65" s="116"/>
      <c r="AD65" s="116"/>
      <c r="AE65" s="116"/>
      <c r="AF65" s="116" t="s">
        <v>115</v>
      </c>
      <c r="AG65" s="116"/>
      <c r="AH65" s="117"/>
      <c r="AI65" s="296"/>
      <c r="AJ65" s="124" t="str">
        <f t="shared" si="25"/>
        <v/>
      </c>
      <c r="AK65" s="125" t="str">
        <f t="shared" si="26"/>
        <v/>
      </c>
      <c r="AL65" s="125" t="str">
        <f t="shared" si="27"/>
        <v/>
      </c>
      <c r="AM65" s="125" t="str">
        <f t="shared" si="28"/>
        <v/>
      </c>
      <c r="AN65" s="125" t="str">
        <f t="shared" si="29"/>
        <v/>
      </c>
      <c r="AO65" s="125">
        <f t="shared" ca="1" si="30"/>
        <v>1387.7053636787189</v>
      </c>
      <c r="AP65" s="125" t="str">
        <f t="shared" si="31"/>
        <v/>
      </c>
      <c r="AQ65" s="126" t="str">
        <f t="shared" si="32"/>
        <v/>
      </c>
      <c r="AR65" s="342">
        <f t="shared" ca="1" si="33"/>
        <v>1387.7053636787189</v>
      </c>
      <c r="AS65" s="290"/>
      <c r="AT65" s="124" t="str">
        <f t="shared" si="34"/>
        <v/>
      </c>
      <c r="AU65" s="125" t="str">
        <f t="shared" si="35"/>
        <v/>
      </c>
      <c r="AV65" s="125" t="str">
        <f t="shared" si="36"/>
        <v/>
      </c>
      <c r="AW65" s="125" t="str">
        <f t="shared" si="37"/>
        <v/>
      </c>
      <c r="AX65" s="125" t="str">
        <f t="shared" si="38"/>
        <v/>
      </c>
      <c r="AY65" s="125">
        <f t="shared" ca="1" si="39"/>
        <v>296033.73225702456</v>
      </c>
      <c r="AZ65" s="125" t="str">
        <f t="shared" si="40"/>
        <v/>
      </c>
      <c r="BA65" s="125" t="str">
        <f t="shared" si="41"/>
        <v/>
      </c>
      <c r="BB65" s="131">
        <f t="shared" ca="1" si="42"/>
        <v>296033.73225702456</v>
      </c>
    </row>
    <row r="66" spans="1:54" x14ac:dyDescent="0.3">
      <c r="A66" s="453"/>
      <c r="B66" s="448">
        <v>134</v>
      </c>
      <c r="C66" s="449" t="s">
        <v>1511</v>
      </c>
      <c r="D66" s="449" t="s">
        <v>2648</v>
      </c>
      <c r="E66" s="103" t="s">
        <v>1429</v>
      </c>
      <c r="F66" s="103" t="s">
        <v>1456</v>
      </c>
      <c r="G66" s="103" t="s">
        <v>2790</v>
      </c>
      <c r="H66" s="103" t="s">
        <v>1430</v>
      </c>
      <c r="I66" s="103" t="s">
        <v>2309</v>
      </c>
      <c r="J66" s="419">
        <v>7271.95</v>
      </c>
      <c r="K66" s="426" t="s">
        <v>110</v>
      </c>
      <c r="L66" s="360" t="s">
        <v>1544</v>
      </c>
      <c r="M66" s="103"/>
      <c r="N66" s="104">
        <f t="shared" si="43"/>
        <v>7271.95</v>
      </c>
      <c r="O66" s="105">
        <v>1</v>
      </c>
      <c r="P66" s="616">
        <f t="shared" si="1"/>
        <v>31.13</v>
      </c>
      <c r="Q66" s="139">
        <f t="shared" si="24"/>
        <v>226375.80349999998</v>
      </c>
      <c r="R66" s="140" t="str">
        <f t="shared" si="20"/>
        <v/>
      </c>
      <c r="S66" s="337">
        <v>0</v>
      </c>
      <c r="T66" s="109">
        <v>1</v>
      </c>
      <c r="U66" s="143">
        <f t="shared" si="21"/>
        <v>0</v>
      </c>
      <c r="V66" s="111">
        <v>0.2</v>
      </c>
      <c r="W66" s="139">
        <f t="shared" si="22"/>
        <v>0</v>
      </c>
      <c r="X66" s="113"/>
      <c r="Y66" s="147">
        <f t="shared" si="23"/>
        <v>226375.80349999998</v>
      </c>
      <c r="Z66" s="290"/>
      <c r="AA66" s="115"/>
      <c r="AB66" s="116"/>
      <c r="AC66" s="116"/>
      <c r="AD66" s="116" t="s">
        <v>115</v>
      </c>
      <c r="AE66" s="116"/>
      <c r="AF66" s="116"/>
      <c r="AG66" s="116"/>
      <c r="AH66" s="117"/>
      <c r="AI66" s="296"/>
      <c r="AJ66" s="124" t="str">
        <f t="shared" si="25"/>
        <v/>
      </c>
      <c r="AK66" s="125" t="str">
        <f t="shared" si="26"/>
        <v/>
      </c>
      <c r="AL66" s="125" t="str">
        <f t="shared" si="27"/>
        <v/>
      </c>
      <c r="AM66" s="125">
        <f t="shared" ca="1" si="28"/>
        <v>4125.1301905466444</v>
      </c>
      <c r="AN66" s="125" t="str">
        <f t="shared" si="29"/>
        <v/>
      </c>
      <c r="AO66" s="125" t="str">
        <f t="shared" si="30"/>
        <v/>
      </c>
      <c r="AP66" s="125" t="str">
        <f t="shared" si="31"/>
        <v/>
      </c>
      <c r="AQ66" s="126" t="str">
        <f t="shared" si="32"/>
        <v/>
      </c>
      <c r="AR66" s="342">
        <f t="shared" ca="1" si="33"/>
        <v>4125.1301905466444</v>
      </c>
      <c r="AS66" s="290"/>
      <c r="AT66" s="124" t="str">
        <f t="shared" si="34"/>
        <v/>
      </c>
      <c r="AU66" s="125" t="str">
        <f t="shared" si="35"/>
        <v/>
      </c>
      <c r="AV66" s="125" t="str">
        <f t="shared" si="36"/>
        <v/>
      </c>
      <c r="AW66" s="125">
        <f t="shared" ca="1" si="37"/>
        <v>226375.80349999998</v>
      </c>
      <c r="AX66" s="125" t="str">
        <f t="shared" si="38"/>
        <v/>
      </c>
      <c r="AY66" s="125" t="str">
        <f t="shared" si="39"/>
        <v/>
      </c>
      <c r="AZ66" s="125" t="str">
        <f t="shared" si="40"/>
        <v/>
      </c>
      <c r="BA66" s="125" t="str">
        <f t="shared" si="41"/>
        <v/>
      </c>
      <c r="BB66" s="131">
        <f t="shared" ca="1" si="42"/>
        <v>226375.80349999998</v>
      </c>
    </row>
    <row r="67" spans="1:54" x14ac:dyDescent="0.3">
      <c r="A67" s="453"/>
      <c r="B67" s="448">
        <v>104</v>
      </c>
      <c r="C67" s="449" t="s">
        <v>1511</v>
      </c>
      <c r="D67" s="449" t="s">
        <v>2649</v>
      </c>
      <c r="E67" s="103" t="s">
        <v>1429</v>
      </c>
      <c r="F67" s="103" t="s">
        <v>1494</v>
      </c>
      <c r="G67" s="103" t="s">
        <v>2747</v>
      </c>
      <c r="H67" s="103" t="s">
        <v>1430</v>
      </c>
      <c r="I67" s="103" t="s">
        <v>2300</v>
      </c>
      <c r="J67" s="419">
        <v>3419.14</v>
      </c>
      <c r="K67" s="426" t="s">
        <v>110</v>
      </c>
      <c r="L67" s="360" t="s">
        <v>1544</v>
      </c>
      <c r="M67" s="103"/>
      <c r="N67" s="104">
        <f t="shared" si="43"/>
        <v>3419.14</v>
      </c>
      <c r="O67" s="105">
        <v>1</v>
      </c>
      <c r="P67" s="616">
        <f t="shared" si="1"/>
        <v>31.13</v>
      </c>
      <c r="Q67" s="139">
        <f t="shared" si="24"/>
        <v>106437.82819999999</v>
      </c>
      <c r="R67" s="140" t="str">
        <f t="shared" si="20"/>
        <v/>
      </c>
      <c r="S67" s="337">
        <v>0</v>
      </c>
      <c r="T67" s="109">
        <v>1</v>
      </c>
      <c r="U67" s="143">
        <f t="shared" si="21"/>
        <v>0</v>
      </c>
      <c r="V67" s="111">
        <v>0.2</v>
      </c>
      <c r="W67" s="139">
        <f t="shared" si="22"/>
        <v>0</v>
      </c>
      <c r="X67" s="113"/>
      <c r="Y67" s="147">
        <f t="shared" si="23"/>
        <v>106437.82819999999</v>
      </c>
      <c r="Z67" s="290"/>
      <c r="AA67" s="115"/>
      <c r="AB67" s="116"/>
      <c r="AC67" s="116" t="s">
        <v>115</v>
      </c>
      <c r="AD67" s="116"/>
      <c r="AE67" s="116"/>
      <c r="AF67" s="116"/>
      <c r="AG67" s="116"/>
      <c r="AH67" s="117"/>
      <c r="AI67" s="296"/>
      <c r="AJ67" s="124" t="str">
        <f t="shared" si="25"/>
        <v/>
      </c>
      <c r="AK67" s="125" t="str">
        <f t="shared" si="26"/>
        <v/>
      </c>
      <c r="AL67" s="125">
        <f t="shared" ca="1" si="27"/>
        <v>5552.8991109204189</v>
      </c>
      <c r="AM67" s="125" t="str">
        <f t="shared" si="28"/>
        <v/>
      </c>
      <c r="AN67" s="125" t="str">
        <f t="shared" si="29"/>
        <v/>
      </c>
      <c r="AO67" s="125" t="str">
        <f t="shared" si="30"/>
        <v/>
      </c>
      <c r="AP67" s="125" t="str">
        <f t="shared" si="31"/>
        <v/>
      </c>
      <c r="AQ67" s="126" t="str">
        <f t="shared" si="32"/>
        <v/>
      </c>
      <c r="AR67" s="342">
        <f t="shared" ca="1" si="33"/>
        <v>5552.8991109204189</v>
      </c>
      <c r="AS67" s="290"/>
      <c r="AT67" s="124" t="str">
        <f t="shared" si="34"/>
        <v/>
      </c>
      <c r="AU67" s="125" t="str">
        <f t="shared" si="35"/>
        <v/>
      </c>
      <c r="AV67" s="125">
        <f t="shared" ca="1" si="36"/>
        <v>106437.82819999997</v>
      </c>
      <c r="AW67" s="125" t="str">
        <f t="shared" si="37"/>
        <v/>
      </c>
      <c r="AX67" s="125" t="str">
        <f t="shared" si="38"/>
        <v/>
      </c>
      <c r="AY67" s="125" t="str">
        <f t="shared" si="39"/>
        <v/>
      </c>
      <c r="AZ67" s="125" t="str">
        <f t="shared" si="40"/>
        <v/>
      </c>
      <c r="BA67" s="125" t="str">
        <f t="shared" si="41"/>
        <v/>
      </c>
      <c r="BB67" s="131">
        <f t="shared" ca="1" si="42"/>
        <v>106437.82819999997</v>
      </c>
    </row>
    <row r="68" spans="1:54" x14ac:dyDescent="0.3">
      <c r="A68" s="453"/>
      <c r="B68" s="448">
        <v>102</v>
      </c>
      <c r="C68" s="449" t="s">
        <v>1511</v>
      </c>
      <c r="D68" s="449" t="s">
        <v>2650</v>
      </c>
      <c r="E68" s="103" t="s">
        <v>1429</v>
      </c>
      <c r="F68" s="103" t="s">
        <v>1495</v>
      </c>
      <c r="G68" s="103" t="s">
        <v>2748</v>
      </c>
      <c r="H68" s="103" t="s">
        <v>1430</v>
      </c>
      <c r="I68" s="103" t="s">
        <v>2300</v>
      </c>
      <c r="J68" s="419">
        <v>1739.27</v>
      </c>
      <c r="K68" s="426" t="s">
        <v>110</v>
      </c>
      <c r="L68" s="360" t="s">
        <v>1544</v>
      </c>
      <c r="M68" s="103"/>
      <c r="N68" s="104">
        <f t="shared" si="43"/>
        <v>1739.27</v>
      </c>
      <c r="O68" s="105">
        <v>1</v>
      </c>
      <c r="P68" s="616">
        <f t="shared" si="1"/>
        <v>31.13</v>
      </c>
      <c r="Q68" s="139">
        <f t="shared" si="24"/>
        <v>54143.475099999996</v>
      </c>
      <c r="R68" s="140" t="str">
        <f t="shared" si="20"/>
        <v/>
      </c>
      <c r="S68" s="337">
        <v>0</v>
      </c>
      <c r="T68" s="109">
        <v>1</v>
      </c>
      <c r="U68" s="143">
        <f t="shared" si="21"/>
        <v>0</v>
      </c>
      <c r="V68" s="111">
        <v>0.2</v>
      </c>
      <c r="W68" s="139">
        <f t="shared" si="22"/>
        <v>0</v>
      </c>
      <c r="X68" s="113"/>
      <c r="Y68" s="147">
        <f t="shared" si="23"/>
        <v>54143.475099999996</v>
      </c>
      <c r="Z68" s="290"/>
      <c r="AA68" s="115"/>
      <c r="AB68" s="116"/>
      <c r="AC68" s="116" t="s">
        <v>115</v>
      </c>
      <c r="AD68" s="116"/>
      <c r="AE68" s="116"/>
      <c r="AF68" s="116"/>
      <c r="AG68" s="116"/>
      <c r="AH68" s="117"/>
      <c r="AI68" s="296"/>
      <c r="AJ68" s="124" t="str">
        <f t="shared" si="25"/>
        <v/>
      </c>
      <c r="AK68" s="125" t="str">
        <f t="shared" si="26"/>
        <v/>
      </c>
      <c r="AL68" s="125">
        <f t="shared" ca="1" si="27"/>
        <v>5552.8991109204189</v>
      </c>
      <c r="AM68" s="125" t="str">
        <f t="shared" si="28"/>
        <v/>
      </c>
      <c r="AN68" s="125" t="str">
        <f t="shared" si="29"/>
        <v/>
      </c>
      <c r="AO68" s="125" t="str">
        <f t="shared" si="30"/>
        <v/>
      </c>
      <c r="AP68" s="125" t="str">
        <f t="shared" si="31"/>
        <v/>
      </c>
      <c r="AQ68" s="126" t="str">
        <f t="shared" si="32"/>
        <v/>
      </c>
      <c r="AR68" s="342">
        <f t="shared" ca="1" si="33"/>
        <v>5552.8991109204189</v>
      </c>
      <c r="AS68" s="290"/>
      <c r="AT68" s="124" t="str">
        <f t="shared" si="34"/>
        <v/>
      </c>
      <c r="AU68" s="125" t="str">
        <f t="shared" si="35"/>
        <v/>
      </c>
      <c r="AV68" s="125">
        <f t="shared" ca="1" si="36"/>
        <v>54143.475099999996</v>
      </c>
      <c r="AW68" s="125" t="str">
        <f t="shared" si="37"/>
        <v/>
      </c>
      <c r="AX68" s="125" t="str">
        <f t="shared" si="38"/>
        <v/>
      </c>
      <c r="AY68" s="125" t="str">
        <f t="shared" si="39"/>
        <v/>
      </c>
      <c r="AZ68" s="125" t="str">
        <f t="shared" si="40"/>
        <v/>
      </c>
      <c r="BA68" s="125" t="str">
        <f t="shared" si="41"/>
        <v/>
      </c>
      <c r="BB68" s="131">
        <f t="shared" ca="1" si="42"/>
        <v>54143.475099999996</v>
      </c>
    </row>
    <row r="69" spans="1:54" x14ac:dyDescent="0.3">
      <c r="A69" s="453"/>
      <c r="B69" s="448">
        <v>216</v>
      </c>
      <c r="C69" s="449" t="s">
        <v>2623</v>
      </c>
      <c r="D69" s="449" t="s">
        <v>2651</v>
      </c>
      <c r="E69" s="103" t="s">
        <v>1429</v>
      </c>
      <c r="F69" s="103" t="s">
        <v>1472</v>
      </c>
      <c r="G69" s="103" t="s">
        <v>2749</v>
      </c>
      <c r="H69" s="103" t="s">
        <v>1430</v>
      </c>
      <c r="I69" s="103" t="s">
        <v>2305</v>
      </c>
      <c r="J69" s="419">
        <v>1415.14</v>
      </c>
      <c r="K69" s="426" t="s">
        <v>110</v>
      </c>
      <c r="L69" s="360" t="s">
        <v>1543</v>
      </c>
      <c r="M69" s="103"/>
      <c r="N69" s="104">
        <f t="shared" si="43"/>
        <v>1415.14</v>
      </c>
      <c r="O69" s="105">
        <v>1</v>
      </c>
      <c r="P69" s="616">
        <f t="shared" si="1"/>
        <v>49.81</v>
      </c>
      <c r="Q69" s="139">
        <f t="shared" si="24"/>
        <v>70488.123400000011</v>
      </c>
      <c r="R69" s="140" t="str">
        <f t="shared" si="20"/>
        <v/>
      </c>
      <c r="S69" s="337">
        <v>0</v>
      </c>
      <c r="T69" s="109">
        <v>1</v>
      </c>
      <c r="U69" s="143">
        <f t="shared" si="21"/>
        <v>0</v>
      </c>
      <c r="V69" s="111">
        <v>0.2</v>
      </c>
      <c r="W69" s="139">
        <f t="shared" si="22"/>
        <v>0</v>
      </c>
      <c r="X69" s="113"/>
      <c r="Y69" s="147">
        <f t="shared" si="23"/>
        <v>70488.123400000011</v>
      </c>
      <c r="Z69" s="290"/>
      <c r="AA69" s="115"/>
      <c r="AB69" s="116" t="s">
        <v>115</v>
      </c>
      <c r="AC69" s="116"/>
      <c r="AD69" s="116"/>
      <c r="AE69" s="116"/>
      <c r="AF69" s="116"/>
      <c r="AG69" s="116"/>
      <c r="AH69" s="117"/>
      <c r="AI69" s="296"/>
      <c r="AJ69" s="124" t="str">
        <f t="shared" si="25"/>
        <v/>
      </c>
      <c r="AK69" s="125">
        <f t="shared" ca="1" si="26"/>
        <v>14263.203248032572</v>
      </c>
      <c r="AL69" s="125" t="str">
        <f t="shared" si="27"/>
        <v/>
      </c>
      <c r="AM69" s="125" t="str">
        <f t="shared" si="28"/>
        <v/>
      </c>
      <c r="AN69" s="125" t="str">
        <f t="shared" si="29"/>
        <v/>
      </c>
      <c r="AO69" s="125" t="str">
        <f t="shared" si="30"/>
        <v/>
      </c>
      <c r="AP69" s="125" t="str">
        <f t="shared" si="31"/>
        <v/>
      </c>
      <c r="AQ69" s="126" t="str">
        <f t="shared" si="32"/>
        <v/>
      </c>
      <c r="AR69" s="342">
        <f t="shared" ca="1" si="33"/>
        <v>14263.203248032572</v>
      </c>
      <c r="AS69" s="290"/>
      <c r="AT69" s="124" t="str">
        <f t="shared" si="34"/>
        <v/>
      </c>
      <c r="AU69" s="125">
        <f t="shared" ca="1" si="35"/>
        <v>70488.123400000011</v>
      </c>
      <c r="AV69" s="125" t="str">
        <f t="shared" si="36"/>
        <v/>
      </c>
      <c r="AW69" s="125" t="str">
        <f t="shared" si="37"/>
        <v/>
      </c>
      <c r="AX69" s="125" t="str">
        <f t="shared" si="38"/>
        <v/>
      </c>
      <c r="AY69" s="125" t="str">
        <f t="shared" si="39"/>
        <v/>
      </c>
      <c r="AZ69" s="125" t="str">
        <f t="shared" si="40"/>
        <v/>
      </c>
      <c r="BA69" s="125" t="str">
        <f t="shared" si="41"/>
        <v/>
      </c>
      <c r="BB69" s="131">
        <f t="shared" ca="1" si="42"/>
        <v>70488.123400000011</v>
      </c>
    </row>
    <row r="70" spans="1:54" x14ac:dyDescent="0.3">
      <c r="A70" s="453"/>
      <c r="B70" s="448">
        <v>209</v>
      </c>
      <c r="C70" s="449" t="s">
        <v>2824</v>
      </c>
      <c r="D70" s="449" t="s">
        <v>2652</v>
      </c>
      <c r="E70" s="103" t="s">
        <v>1429</v>
      </c>
      <c r="F70" s="103" t="s">
        <v>1492</v>
      </c>
      <c r="G70" s="103" t="s">
        <v>2844</v>
      </c>
      <c r="H70" s="103" t="s">
        <v>1430</v>
      </c>
      <c r="I70" s="103" t="s">
        <v>2305</v>
      </c>
      <c r="J70" s="419">
        <v>4232.47</v>
      </c>
      <c r="K70" s="426" t="s">
        <v>110</v>
      </c>
      <c r="L70" s="360" t="s">
        <v>1543</v>
      </c>
      <c r="M70" s="103"/>
      <c r="N70" s="104">
        <f t="shared" si="43"/>
        <v>4232.47</v>
      </c>
      <c r="O70" s="105">
        <v>1</v>
      </c>
      <c r="P70" s="616">
        <f t="shared" si="1"/>
        <v>49.81</v>
      </c>
      <c r="Q70" s="139">
        <f t="shared" si="24"/>
        <v>210819.33070000002</v>
      </c>
      <c r="R70" s="140" t="str">
        <f t="shared" si="20"/>
        <v/>
      </c>
      <c r="S70" s="337">
        <v>85968.345349467258</v>
      </c>
      <c r="T70" s="109">
        <v>1</v>
      </c>
      <c r="U70" s="143">
        <f t="shared" si="21"/>
        <v>85968.345349467258</v>
      </c>
      <c r="V70" s="111">
        <v>0.2</v>
      </c>
      <c r="W70" s="139">
        <f t="shared" si="22"/>
        <v>103162.01441936071</v>
      </c>
      <c r="X70" s="113"/>
      <c r="Y70" s="147">
        <f t="shared" si="23"/>
        <v>313981.34511936072</v>
      </c>
      <c r="Z70" s="290"/>
      <c r="AA70" s="115"/>
      <c r="AB70" s="116" t="s">
        <v>115</v>
      </c>
      <c r="AC70" s="116"/>
      <c r="AD70" s="116"/>
      <c r="AE70" s="116"/>
      <c r="AF70" s="116"/>
      <c r="AG70" s="116"/>
      <c r="AH70" s="117"/>
      <c r="AI70" s="296"/>
      <c r="AJ70" s="124" t="str">
        <f t="shared" si="25"/>
        <v/>
      </c>
      <c r="AK70" s="125">
        <f t="shared" ca="1" si="26"/>
        <v>14263.203248032572</v>
      </c>
      <c r="AL70" s="125" t="str">
        <f t="shared" si="27"/>
        <v/>
      </c>
      <c r="AM70" s="125" t="str">
        <f t="shared" si="28"/>
        <v/>
      </c>
      <c r="AN70" s="125" t="str">
        <f t="shared" si="29"/>
        <v/>
      </c>
      <c r="AO70" s="125" t="str">
        <f t="shared" si="30"/>
        <v/>
      </c>
      <c r="AP70" s="125" t="str">
        <f t="shared" si="31"/>
        <v/>
      </c>
      <c r="AQ70" s="126" t="str">
        <f t="shared" si="32"/>
        <v/>
      </c>
      <c r="AR70" s="342">
        <f t="shared" ref="AR70:AR100" ca="1" si="44">SUM(AJ70:AQ70)</f>
        <v>14263.203248032572</v>
      </c>
      <c r="AS70" s="290"/>
      <c r="AT70" s="124" t="str">
        <f t="shared" si="34"/>
        <v/>
      </c>
      <c r="AU70" s="125">
        <f t="shared" ca="1" si="35"/>
        <v>313981.34511936072</v>
      </c>
      <c r="AV70" s="125" t="str">
        <f t="shared" si="36"/>
        <v/>
      </c>
      <c r="AW70" s="125" t="str">
        <f t="shared" si="37"/>
        <v/>
      </c>
      <c r="AX70" s="125" t="str">
        <f t="shared" si="38"/>
        <v/>
      </c>
      <c r="AY70" s="125" t="str">
        <f t="shared" si="39"/>
        <v/>
      </c>
      <c r="AZ70" s="125" t="str">
        <f t="shared" si="40"/>
        <v/>
      </c>
      <c r="BA70" s="125" t="str">
        <f t="shared" si="41"/>
        <v/>
      </c>
      <c r="BB70" s="131">
        <f t="shared" ca="1" si="42"/>
        <v>313981.34511936072</v>
      </c>
    </row>
    <row r="71" spans="1:54" x14ac:dyDescent="0.3">
      <c r="A71" s="453"/>
      <c r="B71" s="448">
        <v>251</v>
      </c>
      <c r="C71" s="449" t="s">
        <v>2825</v>
      </c>
      <c r="D71" s="449" t="s">
        <v>2653</v>
      </c>
      <c r="E71" s="103" t="s">
        <v>1429</v>
      </c>
      <c r="F71" s="103" t="s">
        <v>1436</v>
      </c>
      <c r="G71" s="103" t="s">
        <v>2750</v>
      </c>
      <c r="H71" s="103" t="s">
        <v>1430</v>
      </c>
      <c r="I71" s="103" t="s">
        <v>2305</v>
      </c>
      <c r="J71" s="419">
        <v>90009.9</v>
      </c>
      <c r="K71" s="426" t="s">
        <v>110</v>
      </c>
      <c r="L71" s="360" t="s">
        <v>1545</v>
      </c>
      <c r="M71" s="103"/>
      <c r="N71" s="104">
        <f t="shared" si="43"/>
        <v>90009.9</v>
      </c>
      <c r="O71" s="105">
        <v>1</v>
      </c>
      <c r="P71" s="616">
        <f t="shared" ref="P71:P112" si="45">IFERROR(VLOOKUP(L71,UR_N4,3,FALSE),"")</f>
        <v>12.45</v>
      </c>
      <c r="Q71" s="139">
        <f t="shared" si="24"/>
        <v>1120623.2549999999</v>
      </c>
      <c r="R71" s="140" t="str">
        <f t="shared" ref="R71:R110" si="46">IFERROR(VLOOKUP(M71,UR_N4,3,FALSE),"")</f>
        <v/>
      </c>
      <c r="S71" s="337">
        <v>1164767.6402553485</v>
      </c>
      <c r="T71" s="109">
        <v>1</v>
      </c>
      <c r="U71" s="143">
        <f t="shared" si="21"/>
        <v>1164767.6402553485</v>
      </c>
      <c r="V71" s="111">
        <v>0.2</v>
      </c>
      <c r="W71" s="139">
        <f t="shared" si="22"/>
        <v>1397721.1683064182</v>
      </c>
      <c r="X71" s="113"/>
      <c r="Y71" s="147">
        <f t="shared" si="23"/>
        <v>2518344.4233064181</v>
      </c>
      <c r="Z71" s="290"/>
      <c r="AA71" s="115"/>
      <c r="AB71" s="116" t="s">
        <v>115</v>
      </c>
      <c r="AC71" s="116"/>
      <c r="AD71" s="116"/>
      <c r="AE71" s="116"/>
      <c r="AF71" s="116"/>
      <c r="AG71" s="116"/>
      <c r="AH71" s="117"/>
      <c r="AI71" s="296"/>
      <c r="AJ71" s="124" t="str">
        <f t="shared" ref="AJ71:AJ101" si="47">IF(AA71="","",AJ$8)</f>
        <v/>
      </c>
      <c r="AK71" s="125">
        <f t="shared" ref="AK71:AK101" ca="1" si="48">IF(AB71="","",AK$8)</f>
        <v>14263.203248032572</v>
      </c>
      <c r="AL71" s="125" t="str">
        <f t="shared" ref="AL71:AL101" si="49">IF(AC71="","",AL$8)</f>
        <v/>
      </c>
      <c r="AM71" s="125" t="str">
        <f t="shared" ref="AM71:AM101" si="50">IF(AD71="","",AM$8)</f>
        <v/>
      </c>
      <c r="AN71" s="125" t="str">
        <f t="shared" ref="AN71:AN101" si="51">IF(AE71="","",AN$8)</f>
        <v/>
      </c>
      <c r="AO71" s="125" t="str">
        <f t="shared" ref="AO71:AO101" si="52">IF(AF71="","",AO$8)</f>
        <v/>
      </c>
      <c r="AP71" s="125" t="str">
        <f t="shared" ref="AP71:AP101" si="53">IF(AG71="","",AP$8)</f>
        <v/>
      </c>
      <c r="AQ71" s="126" t="str">
        <f t="shared" ref="AQ71:AQ101" si="54">IF(AH71="","",AQ$8)</f>
        <v/>
      </c>
      <c r="AR71" s="342">
        <f t="shared" ca="1" si="44"/>
        <v>14263.203248032572</v>
      </c>
      <c r="AS71" s="290"/>
      <c r="AT71" s="124" t="str">
        <f t="shared" ref="AT71:AT101" si="55">IF(AA71="","",IFERROR(AA71*$Y71,$Y71/$AR71*AJ71))</f>
        <v/>
      </c>
      <c r="AU71" s="125">
        <f t="shared" ref="AU71:AU101" ca="1" si="56">IF(AB71="","",IFERROR(AB71*$Y71,$Y71/$AR71*AK71))</f>
        <v>2518344.4233064181</v>
      </c>
      <c r="AV71" s="125" t="str">
        <f t="shared" ref="AV71:AV101" si="57">IF(AC71="","",IFERROR(AC71*$Y71,$Y71/$AR71*AL71))</f>
        <v/>
      </c>
      <c r="AW71" s="125" t="str">
        <f t="shared" ref="AW71:AW101" si="58">IF(AD71="","",IFERROR(AD71*$Y71,$Y71/$AR71*AM71))</f>
        <v/>
      </c>
      <c r="AX71" s="125" t="str">
        <f t="shared" ref="AX71:AX101" si="59">IF(AE71="","",IFERROR(AE71*$Y71,$Y71/$AR71*AN71))</f>
        <v/>
      </c>
      <c r="AY71" s="125" t="str">
        <f t="shared" ref="AY71:AY101" si="60">IF(AF71="","",IFERROR(AF71*$Y71,$Y71/$AR71*AO71))</f>
        <v/>
      </c>
      <c r="AZ71" s="125" t="str">
        <f t="shared" ref="AZ71:AZ101" si="61">IF(AG71="","",IFERROR(AG71*$Y71,$Y71/$AR71*AP71))</f>
        <v/>
      </c>
      <c r="BA71" s="125" t="str">
        <f t="shared" ref="BA71:BA101" si="62">IF(AH71="","",IFERROR(AH71*$Y71,$Y71/$AR71*AQ71))</f>
        <v/>
      </c>
      <c r="BB71" s="131">
        <f t="shared" ref="BB71:BB101" ca="1" si="63">SUM(AT71:BA71)</f>
        <v>2518344.4233064181</v>
      </c>
    </row>
    <row r="72" spans="1:54" x14ac:dyDescent="0.3">
      <c r="A72" s="453"/>
      <c r="B72" s="448">
        <v>315</v>
      </c>
      <c r="C72" s="449" t="s">
        <v>2826</v>
      </c>
      <c r="D72" s="449" t="s">
        <v>2654</v>
      </c>
      <c r="E72" s="103" t="s">
        <v>1429</v>
      </c>
      <c r="F72" s="103" t="s">
        <v>1481</v>
      </c>
      <c r="G72" s="103" t="s">
        <v>2845</v>
      </c>
      <c r="H72" s="103" t="s">
        <v>1430</v>
      </c>
      <c r="I72" s="103" t="s">
        <v>1511</v>
      </c>
      <c r="J72" s="419">
        <v>26609.599999999999</v>
      </c>
      <c r="K72" s="426" t="s">
        <v>110</v>
      </c>
      <c r="L72" s="360" t="s">
        <v>1545</v>
      </c>
      <c r="M72" s="103"/>
      <c r="N72" s="104">
        <f t="shared" si="43"/>
        <v>26609.599999999999</v>
      </c>
      <c r="O72" s="105">
        <v>1</v>
      </c>
      <c r="P72" s="616">
        <f t="shared" si="45"/>
        <v>12.45</v>
      </c>
      <c r="Q72" s="139">
        <f t="shared" ref="Q72:Q88" si="64">IFERROR(P72*N72,0)</f>
        <v>331289.51999999996</v>
      </c>
      <c r="R72" s="140" t="str">
        <f t="shared" si="46"/>
        <v/>
      </c>
      <c r="S72" s="337">
        <v>0</v>
      </c>
      <c r="T72" s="109">
        <v>1</v>
      </c>
      <c r="U72" s="143">
        <f t="shared" ref="U72:U110" si="65">S72*T72</f>
        <v>0</v>
      </c>
      <c r="V72" s="111">
        <v>0.2</v>
      </c>
      <c r="W72" s="139">
        <f t="shared" ref="W72:W110" si="66">U72*(1+V72)</f>
        <v>0</v>
      </c>
      <c r="X72" s="113"/>
      <c r="Y72" s="147">
        <f t="shared" ref="Y72:Y110" si="67">(W72*(1-X72))+Q72</f>
        <v>331289.51999999996</v>
      </c>
      <c r="Z72" s="290"/>
      <c r="AA72" s="115" t="s">
        <v>115</v>
      </c>
      <c r="AB72" s="116"/>
      <c r="AC72" s="116"/>
      <c r="AD72" s="116"/>
      <c r="AE72" s="116"/>
      <c r="AF72" s="116"/>
      <c r="AG72" s="116"/>
      <c r="AH72" s="117"/>
      <c r="AI72" s="296"/>
      <c r="AJ72" s="124">
        <f t="shared" ca="1" si="47"/>
        <v>3302.4974881752532</v>
      </c>
      <c r="AK72" s="125" t="str">
        <f t="shared" si="48"/>
        <v/>
      </c>
      <c r="AL72" s="125" t="str">
        <f t="shared" si="49"/>
        <v/>
      </c>
      <c r="AM72" s="125" t="str">
        <f t="shared" si="50"/>
        <v/>
      </c>
      <c r="AN72" s="125" t="str">
        <f t="shared" si="51"/>
        <v/>
      </c>
      <c r="AO72" s="125" t="str">
        <f t="shared" si="52"/>
        <v/>
      </c>
      <c r="AP72" s="125" t="str">
        <f t="shared" si="53"/>
        <v/>
      </c>
      <c r="AQ72" s="126" t="str">
        <f t="shared" si="54"/>
        <v/>
      </c>
      <c r="AR72" s="342">
        <f t="shared" ca="1" si="44"/>
        <v>3302.4974881752532</v>
      </c>
      <c r="AS72" s="290"/>
      <c r="AT72" s="124">
        <f t="shared" ca="1" si="55"/>
        <v>331289.51999999996</v>
      </c>
      <c r="AU72" s="125" t="str">
        <f t="shared" si="56"/>
        <v/>
      </c>
      <c r="AV72" s="125" t="str">
        <f t="shared" si="57"/>
        <v/>
      </c>
      <c r="AW72" s="125" t="str">
        <f t="shared" si="58"/>
        <v/>
      </c>
      <c r="AX72" s="125" t="str">
        <f t="shared" si="59"/>
        <v/>
      </c>
      <c r="AY72" s="125" t="str">
        <f t="shared" si="60"/>
        <v/>
      </c>
      <c r="AZ72" s="125" t="str">
        <f t="shared" si="61"/>
        <v/>
      </c>
      <c r="BA72" s="125" t="str">
        <f t="shared" si="62"/>
        <v/>
      </c>
      <c r="BB72" s="131">
        <f t="shared" ca="1" si="63"/>
        <v>331289.51999999996</v>
      </c>
    </row>
    <row r="73" spans="1:54" x14ac:dyDescent="0.3">
      <c r="A73" s="453"/>
      <c r="B73" s="448">
        <v>451</v>
      </c>
      <c r="C73" s="449" t="s">
        <v>1511</v>
      </c>
      <c r="D73" s="449" t="s">
        <v>2655</v>
      </c>
      <c r="E73" s="103" t="s">
        <v>1429</v>
      </c>
      <c r="F73" s="103" t="s">
        <v>1444</v>
      </c>
      <c r="G73" s="103" t="s">
        <v>2751</v>
      </c>
      <c r="H73" s="103" t="s">
        <v>1430</v>
      </c>
      <c r="I73" s="103" t="s">
        <v>2300</v>
      </c>
      <c r="J73" s="419">
        <v>975.33</v>
      </c>
      <c r="K73" s="426" t="s">
        <v>110</v>
      </c>
      <c r="L73" s="360" t="s">
        <v>1544</v>
      </c>
      <c r="M73" s="103"/>
      <c r="N73" s="104">
        <f t="shared" ref="N73:N88" si="68">IF(K73="T",J73,0)</f>
        <v>975.33</v>
      </c>
      <c r="O73" s="105">
        <v>1</v>
      </c>
      <c r="P73" s="616">
        <f t="shared" si="45"/>
        <v>31.13</v>
      </c>
      <c r="Q73" s="139">
        <f t="shared" si="64"/>
        <v>30362.0229</v>
      </c>
      <c r="R73" s="140" t="str">
        <f t="shared" si="46"/>
        <v/>
      </c>
      <c r="S73" s="337">
        <v>0</v>
      </c>
      <c r="T73" s="109">
        <v>1</v>
      </c>
      <c r="U73" s="143">
        <f t="shared" si="65"/>
        <v>0</v>
      </c>
      <c r="V73" s="111">
        <v>0.2</v>
      </c>
      <c r="W73" s="139">
        <f t="shared" si="66"/>
        <v>0</v>
      </c>
      <c r="X73" s="113"/>
      <c r="Y73" s="147">
        <f t="shared" si="67"/>
        <v>30362.0229</v>
      </c>
      <c r="Z73" s="290"/>
      <c r="AA73" s="115" t="s">
        <v>115</v>
      </c>
      <c r="AB73" s="116"/>
      <c r="AC73" s="116"/>
      <c r="AD73" s="116"/>
      <c r="AE73" s="116"/>
      <c r="AF73" s="116"/>
      <c r="AG73" s="116"/>
      <c r="AH73" s="117"/>
      <c r="AI73" s="296"/>
      <c r="AJ73" s="124">
        <f t="shared" ca="1" si="47"/>
        <v>3302.4974881752532</v>
      </c>
      <c r="AK73" s="125" t="str">
        <f t="shared" si="48"/>
        <v/>
      </c>
      <c r="AL73" s="125" t="str">
        <f t="shared" si="49"/>
        <v/>
      </c>
      <c r="AM73" s="125" t="str">
        <f t="shared" si="50"/>
        <v/>
      </c>
      <c r="AN73" s="125" t="str">
        <f t="shared" si="51"/>
        <v/>
      </c>
      <c r="AO73" s="125" t="str">
        <f t="shared" si="52"/>
        <v/>
      </c>
      <c r="AP73" s="125" t="str">
        <f t="shared" si="53"/>
        <v/>
      </c>
      <c r="AQ73" s="126" t="str">
        <f t="shared" si="54"/>
        <v/>
      </c>
      <c r="AR73" s="342">
        <f t="shared" ca="1" si="44"/>
        <v>3302.4974881752532</v>
      </c>
      <c r="AS73" s="290"/>
      <c r="AT73" s="124">
        <f t="shared" ca="1" si="55"/>
        <v>30362.0229</v>
      </c>
      <c r="AU73" s="125" t="str">
        <f t="shared" si="56"/>
        <v/>
      </c>
      <c r="AV73" s="125" t="str">
        <f t="shared" si="57"/>
        <v/>
      </c>
      <c r="AW73" s="125" t="str">
        <f t="shared" si="58"/>
        <v/>
      </c>
      <c r="AX73" s="125" t="str">
        <f t="shared" si="59"/>
        <v/>
      </c>
      <c r="AY73" s="125" t="str">
        <f t="shared" si="60"/>
        <v/>
      </c>
      <c r="AZ73" s="125" t="str">
        <f t="shared" si="61"/>
        <v/>
      </c>
      <c r="BA73" s="125" t="str">
        <f t="shared" si="62"/>
        <v/>
      </c>
      <c r="BB73" s="131">
        <f t="shared" ca="1" si="63"/>
        <v>30362.0229</v>
      </c>
    </row>
    <row r="74" spans="1:54" x14ac:dyDescent="0.3">
      <c r="A74" s="453"/>
      <c r="B74" s="448">
        <v>196</v>
      </c>
      <c r="C74" s="449" t="s">
        <v>2623</v>
      </c>
      <c r="D74" s="449" t="s">
        <v>2656</v>
      </c>
      <c r="E74" s="103" t="s">
        <v>1429</v>
      </c>
      <c r="F74" s="103" t="s">
        <v>1468</v>
      </c>
      <c r="G74" s="103" t="s">
        <v>2752</v>
      </c>
      <c r="H74" s="103" t="s">
        <v>1430</v>
      </c>
      <c r="I74" s="103" t="s">
        <v>1511</v>
      </c>
      <c r="J74" s="419">
        <v>15542.8</v>
      </c>
      <c r="K74" s="426" t="s">
        <v>110</v>
      </c>
      <c r="L74" s="360" t="s">
        <v>1543</v>
      </c>
      <c r="M74" s="103"/>
      <c r="N74" s="104">
        <f t="shared" si="68"/>
        <v>15542.8</v>
      </c>
      <c r="O74" s="105">
        <v>1</v>
      </c>
      <c r="P74" s="616">
        <f t="shared" si="45"/>
        <v>49.81</v>
      </c>
      <c r="Q74" s="139">
        <f t="shared" si="64"/>
        <v>774186.86800000002</v>
      </c>
      <c r="R74" s="140" t="str">
        <f t="shared" si="46"/>
        <v/>
      </c>
      <c r="S74" s="337">
        <v>0</v>
      </c>
      <c r="T74" s="109">
        <v>1</v>
      </c>
      <c r="U74" s="143">
        <f t="shared" si="65"/>
        <v>0</v>
      </c>
      <c r="V74" s="111">
        <v>0.2</v>
      </c>
      <c r="W74" s="139">
        <f t="shared" si="66"/>
        <v>0</v>
      </c>
      <c r="X74" s="113"/>
      <c r="Y74" s="147">
        <f t="shared" si="67"/>
        <v>774186.86800000002</v>
      </c>
      <c r="Z74" s="290"/>
      <c r="AA74" s="115"/>
      <c r="AB74" s="116" t="s">
        <v>115</v>
      </c>
      <c r="AC74" s="116"/>
      <c r="AD74" s="116"/>
      <c r="AE74" s="116"/>
      <c r="AF74" s="116"/>
      <c r="AG74" s="116"/>
      <c r="AH74" s="117"/>
      <c r="AI74" s="296"/>
      <c r="AJ74" s="124" t="str">
        <f t="shared" si="47"/>
        <v/>
      </c>
      <c r="AK74" s="125">
        <f t="shared" ca="1" si="48"/>
        <v>14263.203248032572</v>
      </c>
      <c r="AL74" s="125" t="str">
        <f t="shared" si="49"/>
        <v/>
      </c>
      <c r="AM74" s="125" t="str">
        <f t="shared" si="50"/>
        <v/>
      </c>
      <c r="AN74" s="125" t="str">
        <f t="shared" si="51"/>
        <v/>
      </c>
      <c r="AO74" s="125" t="str">
        <f t="shared" si="52"/>
        <v/>
      </c>
      <c r="AP74" s="125" t="str">
        <f t="shared" si="53"/>
        <v/>
      </c>
      <c r="AQ74" s="126" t="str">
        <f t="shared" si="54"/>
        <v/>
      </c>
      <c r="AR74" s="342">
        <f t="shared" ca="1" si="44"/>
        <v>14263.203248032572</v>
      </c>
      <c r="AS74" s="290"/>
      <c r="AT74" s="124" t="str">
        <f t="shared" si="55"/>
        <v/>
      </c>
      <c r="AU74" s="125">
        <f t="shared" ca="1" si="56"/>
        <v>774186.86800000002</v>
      </c>
      <c r="AV74" s="125" t="str">
        <f t="shared" si="57"/>
        <v/>
      </c>
      <c r="AW74" s="125" t="str">
        <f t="shared" si="58"/>
        <v/>
      </c>
      <c r="AX74" s="125" t="str">
        <f t="shared" si="59"/>
        <v/>
      </c>
      <c r="AY74" s="125" t="str">
        <f t="shared" si="60"/>
        <v/>
      </c>
      <c r="AZ74" s="125" t="str">
        <f t="shared" si="61"/>
        <v/>
      </c>
      <c r="BA74" s="125" t="str">
        <f t="shared" si="62"/>
        <v/>
      </c>
      <c r="BB74" s="131">
        <f t="shared" ca="1" si="63"/>
        <v>774186.86800000002</v>
      </c>
    </row>
    <row r="75" spans="1:54" x14ac:dyDescent="0.3">
      <c r="A75" s="453"/>
      <c r="B75" s="448">
        <v>224</v>
      </c>
      <c r="C75" s="449" t="s">
        <v>2623</v>
      </c>
      <c r="D75" s="449" t="s">
        <v>2657</v>
      </c>
      <c r="E75" s="103" t="s">
        <v>1429</v>
      </c>
      <c r="F75" s="103" t="s">
        <v>1469</v>
      </c>
      <c r="G75" s="103" t="s">
        <v>2753</v>
      </c>
      <c r="H75" s="103" t="s">
        <v>1430</v>
      </c>
      <c r="I75" s="103" t="s">
        <v>2307</v>
      </c>
      <c r="J75" s="419">
        <v>22372.799999999999</v>
      </c>
      <c r="K75" s="426" t="s">
        <v>110</v>
      </c>
      <c r="L75" s="360" t="s">
        <v>1545</v>
      </c>
      <c r="M75" s="103"/>
      <c r="N75" s="104">
        <f t="shared" si="68"/>
        <v>22372.799999999999</v>
      </c>
      <c r="O75" s="105">
        <v>1</v>
      </c>
      <c r="P75" s="616">
        <f t="shared" si="45"/>
        <v>12.45</v>
      </c>
      <c r="Q75" s="139">
        <f t="shared" si="64"/>
        <v>278541.36</v>
      </c>
      <c r="R75" s="140" t="str">
        <f t="shared" si="46"/>
        <v/>
      </c>
      <c r="S75" s="337">
        <v>0</v>
      </c>
      <c r="T75" s="109">
        <v>1</v>
      </c>
      <c r="U75" s="143">
        <f t="shared" si="65"/>
        <v>0</v>
      </c>
      <c r="V75" s="111">
        <v>0.2</v>
      </c>
      <c r="W75" s="139">
        <f t="shared" si="66"/>
        <v>0</v>
      </c>
      <c r="X75" s="113"/>
      <c r="Y75" s="147">
        <f t="shared" si="67"/>
        <v>278541.36</v>
      </c>
      <c r="Z75" s="290"/>
      <c r="AA75" s="115"/>
      <c r="AB75" s="116" t="s">
        <v>115</v>
      </c>
      <c r="AC75" s="116"/>
      <c r="AD75" s="116"/>
      <c r="AE75" s="116"/>
      <c r="AF75" s="116"/>
      <c r="AG75" s="116"/>
      <c r="AH75" s="117"/>
      <c r="AI75" s="296"/>
      <c r="AJ75" s="124" t="str">
        <f t="shared" si="47"/>
        <v/>
      </c>
      <c r="AK75" s="125">
        <f t="shared" ca="1" si="48"/>
        <v>14263.203248032572</v>
      </c>
      <c r="AL75" s="125" t="str">
        <f t="shared" si="49"/>
        <v/>
      </c>
      <c r="AM75" s="125" t="str">
        <f t="shared" si="50"/>
        <v/>
      </c>
      <c r="AN75" s="125" t="str">
        <f t="shared" si="51"/>
        <v/>
      </c>
      <c r="AO75" s="125" t="str">
        <f t="shared" si="52"/>
        <v/>
      </c>
      <c r="AP75" s="125" t="str">
        <f t="shared" si="53"/>
        <v/>
      </c>
      <c r="AQ75" s="126" t="str">
        <f t="shared" si="54"/>
        <v/>
      </c>
      <c r="AR75" s="342">
        <f t="shared" ca="1" si="44"/>
        <v>14263.203248032572</v>
      </c>
      <c r="AS75" s="290"/>
      <c r="AT75" s="124" t="str">
        <f t="shared" si="55"/>
        <v/>
      </c>
      <c r="AU75" s="125">
        <f t="shared" ca="1" si="56"/>
        <v>278541.36</v>
      </c>
      <c r="AV75" s="125" t="str">
        <f t="shared" si="57"/>
        <v/>
      </c>
      <c r="AW75" s="125" t="str">
        <f t="shared" si="58"/>
        <v/>
      </c>
      <c r="AX75" s="125" t="str">
        <f t="shared" si="59"/>
        <v/>
      </c>
      <c r="AY75" s="125" t="str">
        <f t="shared" si="60"/>
        <v/>
      </c>
      <c r="AZ75" s="125" t="str">
        <f t="shared" si="61"/>
        <v/>
      </c>
      <c r="BA75" s="125" t="str">
        <f t="shared" si="62"/>
        <v/>
      </c>
      <c r="BB75" s="131">
        <f t="shared" ca="1" si="63"/>
        <v>278541.36</v>
      </c>
    </row>
    <row r="76" spans="1:54" x14ac:dyDescent="0.3">
      <c r="A76" s="453"/>
      <c r="B76" s="448">
        <v>219</v>
      </c>
      <c r="C76" s="449" t="s">
        <v>2623</v>
      </c>
      <c r="D76" s="449" t="s">
        <v>2658</v>
      </c>
      <c r="E76" s="103" t="s">
        <v>1429</v>
      </c>
      <c r="F76" s="103" t="s">
        <v>1473</v>
      </c>
      <c r="G76" s="103" t="s">
        <v>2754</v>
      </c>
      <c r="H76" s="103" t="s">
        <v>1430</v>
      </c>
      <c r="I76" s="103" t="s">
        <v>2300</v>
      </c>
      <c r="J76" s="419">
        <v>11447.4</v>
      </c>
      <c r="K76" s="426" t="s">
        <v>110</v>
      </c>
      <c r="L76" s="360" t="s">
        <v>1543</v>
      </c>
      <c r="M76" s="103"/>
      <c r="N76" s="104">
        <f t="shared" si="68"/>
        <v>11447.4</v>
      </c>
      <c r="O76" s="105">
        <v>1</v>
      </c>
      <c r="P76" s="616">
        <f t="shared" si="45"/>
        <v>49.81</v>
      </c>
      <c r="Q76" s="139">
        <f t="shared" si="64"/>
        <v>570194.99400000006</v>
      </c>
      <c r="R76" s="140" t="str">
        <f t="shared" si="46"/>
        <v/>
      </c>
      <c r="S76" s="337">
        <v>0</v>
      </c>
      <c r="T76" s="109">
        <v>1</v>
      </c>
      <c r="U76" s="143">
        <f t="shared" si="65"/>
        <v>0</v>
      </c>
      <c r="V76" s="111">
        <v>0.2</v>
      </c>
      <c r="W76" s="139">
        <f t="shared" si="66"/>
        <v>0</v>
      </c>
      <c r="X76" s="113"/>
      <c r="Y76" s="147">
        <f t="shared" si="67"/>
        <v>570194.99400000006</v>
      </c>
      <c r="Z76" s="290"/>
      <c r="AA76" s="115"/>
      <c r="AB76" s="116" t="s">
        <v>115</v>
      </c>
      <c r="AC76" s="116"/>
      <c r="AD76" s="116"/>
      <c r="AE76" s="116"/>
      <c r="AF76" s="116"/>
      <c r="AG76" s="116"/>
      <c r="AH76" s="117"/>
      <c r="AI76" s="296"/>
      <c r="AJ76" s="124" t="str">
        <f t="shared" si="47"/>
        <v/>
      </c>
      <c r="AK76" s="125">
        <f t="shared" ca="1" si="48"/>
        <v>14263.203248032572</v>
      </c>
      <c r="AL76" s="125" t="str">
        <f t="shared" si="49"/>
        <v/>
      </c>
      <c r="AM76" s="125" t="str">
        <f t="shared" si="50"/>
        <v/>
      </c>
      <c r="AN76" s="125" t="str">
        <f t="shared" si="51"/>
        <v/>
      </c>
      <c r="AO76" s="125" t="str">
        <f t="shared" si="52"/>
        <v/>
      </c>
      <c r="AP76" s="125" t="str">
        <f t="shared" si="53"/>
        <v/>
      </c>
      <c r="AQ76" s="126" t="str">
        <f t="shared" si="54"/>
        <v/>
      </c>
      <c r="AR76" s="342">
        <f t="shared" ca="1" si="44"/>
        <v>14263.203248032572</v>
      </c>
      <c r="AS76" s="290"/>
      <c r="AT76" s="124" t="str">
        <f t="shared" si="55"/>
        <v/>
      </c>
      <c r="AU76" s="125">
        <f t="shared" ca="1" si="56"/>
        <v>570194.99400000006</v>
      </c>
      <c r="AV76" s="125" t="str">
        <f t="shared" si="57"/>
        <v/>
      </c>
      <c r="AW76" s="125" t="str">
        <f t="shared" si="58"/>
        <v/>
      </c>
      <c r="AX76" s="125" t="str">
        <f t="shared" si="59"/>
        <v/>
      </c>
      <c r="AY76" s="125" t="str">
        <f t="shared" si="60"/>
        <v/>
      </c>
      <c r="AZ76" s="125" t="str">
        <f t="shared" si="61"/>
        <v/>
      </c>
      <c r="BA76" s="125" t="str">
        <f t="shared" si="62"/>
        <v/>
      </c>
      <c r="BB76" s="131">
        <f t="shared" ca="1" si="63"/>
        <v>570194.99400000006</v>
      </c>
    </row>
    <row r="77" spans="1:54" x14ac:dyDescent="0.3">
      <c r="A77" s="453"/>
      <c r="B77" s="448">
        <v>227</v>
      </c>
      <c r="C77" s="449" t="s">
        <v>2623</v>
      </c>
      <c r="D77" s="449" t="s">
        <v>2659</v>
      </c>
      <c r="E77" s="103" t="s">
        <v>1429</v>
      </c>
      <c r="F77" s="103" t="s">
        <v>1470</v>
      </c>
      <c r="G77" s="103" t="s">
        <v>2755</v>
      </c>
      <c r="H77" s="103" t="s">
        <v>1430</v>
      </c>
      <c r="I77" s="103" t="s">
        <v>2307</v>
      </c>
      <c r="J77" s="419">
        <v>13892.4</v>
      </c>
      <c r="K77" s="426" t="s">
        <v>110</v>
      </c>
      <c r="L77" s="360" t="s">
        <v>1543</v>
      </c>
      <c r="M77" s="103"/>
      <c r="N77" s="104">
        <f t="shared" si="68"/>
        <v>13892.4</v>
      </c>
      <c r="O77" s="105">
        <v>1</v>
      </c>
      <c r="P77" s="616">
        <f t="shared" si="45"/>
        <v>49.81</v>
      </c>
      <c r="Q77" s="139">
        <f t="shared" si="64"/>
        <v>691980.44400000002</v>
      </c>
      <c r="R77" s="140" t="str">
        <f t="shared" si="46"/>
        <v/>
      </c>
      <c r="S77" s="337">
        <v>0</v>
      </c>
      <c r="T77" s="109">
        <v>1</v>
      </c>
      <c r="U77" s="143">
        <f t="shared" si="65"/>
        <v>0</v>
      </c>
      <c r="V77" s="111">
        <v>0.2</v>
      </c>
      <c r="W77" s="139">
        <f t="shared" si="66"/>
        <v>0</v>
      </c>
      <c r="X77" s="113"/>
      <c r="Y77" s="147">
        <f t="shared" si="67"/>
        <v>691980.44400000002</v>
      </c>
      <c r="Z77" s="290"/>
      <c r="AA77" s="115"/>
      <c r="AB77" s="116" t="s">
        <v>115</v>
      </c>
      <c r="AC77" s="116"/>
      <c r="AD77" s="116"/>
      <c r="AE77" s="116"/>
      <c r="AF77" s="116"/>
      <c r="AG77" s="116"/>
      <c r="AH77" s="117"/>
      <c r="AI77" s="296"/>
      <c r="AJ77" s="124" t="str">
        <f t="shared" si="47"/>
        <v/>
      </c>
      <c r="AK77" s="125">
        <f t="shared" ca="1" si="48"/>
        <v>14263.203248032572</v>
      </c>
      <c r="AL77" s="125" t="str">
        <f t="shared" si="49"/>
        <v/>
      </c>
      <c r="AM77" s="125" t="str">
        <f t="shared" si="50"/>
        <v/>
      </c>
      <c r="AN77" s="125" t="str">
        <f t="shared" si="51"/>
        <v/>
      </c>
      <c r="AO77" s="125" t="str">
        <f t="shared" si="52"/>
        <v/>
      </c>
      <c r="AP77" s="125" t="str">
        <f t="shared" si="53"/>
        <v/>
      </c>
      <c r="AQ77" s="126" t="str">
        <f t="shared" si="54"/>
        <v/>
      </c>
      <c r="AR77" s="342">
        <f t="shared" ca="1" si="44"/>
        <v>14263.203248032572</v>
      </c>
      <c r="AS77" s="290"/>
      <c r="AT77" s="124" t="str">
        <f t="shared" si="55"/>
        <v/>
      </c>
      <c r="AU77" s="125">
        <f t="shared" ca="1" si="56"/>
        <v>691980.44400000002</v>
      </c>
      <c r="AV77" s="125" t="str">
        <f t="shared" si="57"/>
        <v/>
      </c>
      <c r="AW77" s="125" t="str">
        <f t="shared" si="58"/>
        <v/>
      </c>
      <c r="AX77" s="125" t="str">
        <f t="shared" si="59"/>
        <v/>
      </c>
      <c r="AY77" s="125" t="str">
        <f t="shared" si="60"/>
        <v/>
      </c>
      <c r="AZ77" s="125" t="str">
        <f t="shared" si="61"/>
        <v/>
      </c>
      <c r="BA77" s="125" t="str">
        <f t="shared" si="62"/>
        <v/>
      </c>
      <c r="BB77" s="131">
        <f t="shared" ca="1" si="63"/>
        <v>691980.44400000002</v>
      </c>
    </row>
    <row r="78" spans="1:54" x14ac:dyDescent="0.3">
      <c r="A78" s="453"/>
      <c r="B78" s="448">
        <v>230</v>
      </c>
      <c r="C78" s="449" t="s">
        <v>2623</v>
      </c>
      <c r="D78" s="449" t="s">
        <v>2660</v>
      </c>
      <c r="E78" s="103" t="s">
        <v>1429</v>
      </c>
      <c r="F78" s="103" t="s">
        <v>1471</v>
      </c>
      <c r="G78" s="103" t="s">
        <v>2756</v>
      </c>
      <c r="H78" s="103" t="s">
        <v>1430</v>
      </c>
      <c r="I78" s="103" t="s">
        <v>2307</v>
      </c>
      <c r="J78" s="419">
        <v>13727.5</v>
      </c>
      <c r="K78" s="426" t="s">
        <v>110</v>
      </c>
      <c r="L78" s="360" t="s">
        <v>1543</v>
      </c>
      <c r="M78" s="103"/>
      <c r="N78" s="104">
        <f t="shared" si="68"/>
        <v>13727.5</v>
      </c>
      <c r="O78" s="105">
        <v>1</v>
      </c>
      <c r="P78" s="616">
        <f t="shared" si="45"/>
        <v>49.81</v>
      </c>
      <c r="Q78" s="139">
        <f t="shared" si="64"/>
        <v>683766.77500000002</v>
      </c>
      <c r="R78" s="140" t="str">
        <f t="shared" si="46"/>
        <v/>
      </c>
      <c r="S78" s="337">
        <v>0</v>
      </c>
      <c r="T78" s="109">
        <v>1</v>
      </c>
      <c r="U78" s="143">
        <f t="shared" si="65"/>
        <v>0</v>
      </c>
      <c r="V78" s="111">
        <v>0.2</v>
      </c>
      <c r="W78" s="139">
        <f t="shared" si="66"/>
        <v>0</v>
      </c>
      <c r="X78" s="113"/>
      <c r="Y78" s="147">
        <f t="shared" si="67"/>
        <v>683766.77500000002</v>
      </c>
      <c r="Z78" s="290"/>
      <c r="AA78" s="115"/>
      <c r="AB78" s="116" t="s">
        <v>115</v>
      </c>
      <c r="AC78" s="116"/>
      <c r="AD78" s="116"/>
      <c r="AE78" s="116"/>
      <c r="AF78" s="116"/>
      <c r="AG78" s="116"/>
      <c r="AH78" s="117"/>
      <c r="AI78" s="296"/>
      <c r="AJ78" s="124" t="str">
        <f t="shared" si="47"/>
        <v/>
      </c>
      <c r="AK78" s="125">
        <f t="shared" ca="1" si="48"/>
        <v>14263.203248032572</v>
      </c>
      <c r="AL78" s="125" t="str">
        <f t="shared" si="49"/>
        <v/>
      </c>
      <c r="AM78" s="125" t="str">
        <f t="shared" si="50"/>
        <v/>
      </c>
      <c r="AN78" s="125" t="str">
        <f t="shared" si="51"/>
        <v/>
      </c>
      <c r="AO78" s="125" t="str">
        <f t="shared" si="52"/>
        <v/>
      </c>
      <c r="AP78" s="125" t="str">
        <f t="shared" si="53"/>
        <v/>
      </c>
      <c r="AQ78" s="126" t="str">
        <f t="shared" si="54"/>
        <v/>
      </c>
      <c r="AR78" s="342">
        <f t="shared" ca="1" si="44"/>
        <v>14263.203248032572</v>
      </c>
      <c r="AS78" s="290"/>
      <c r="AT78" s="124" t="str">
        <f t="shared" si="55"/>
        <v/>
      </c>
      <c r="AU78" s="125">
        <f t="shared" ca="1" si="56"/>
        <v>683766.77500000002</v>
      </c>
      <c r="AV78" s="125" t="str">
        <f t="shared" si="57"/>
        <v/>
      </c>
      <c r="AW78" s="125" t="str">
        <f t="shared" si="58"/>
        <v/>
      </c>
      <c r="AX78" s="125" t="str">
        <f t="shared" si="59"/>
        <v/>
      </c>
      <c r="AY78" s="125" t="str">
        <f t="shared" si="60"/>
        <v/>
      </c>
      <c r="AZ78" s="125" t="str">
        <f t="shared" si="61"/>
        <v/>
      </c>
      <c r="BA78" s="125" t="str">
        <f t="shared" si="62"/>
        <v/>
      </c>
      <c r="BB78" s="131">
        <f t="shared" ca="1" si="63"/>
        <v>683766.77500000002</v>
      </c>
    </row>
    <row r="79" spans="1:54" x14ac:dyDescent="0.3">
      <c r="A79" s="453"/>
      <c r="B79" s="448">
        <v>233</v>
      </c>
      <c r="C79" s="449" t="s">
        <v>2623</v>
      </c>
      <c r="D79" s="449" t="s">
        <v>2661</v>
      </c>
      <c r="E79" s="103" t="s">
        <v>1429</v>
      </c>
      <c r="F79" s="103" t="s">
        <v>1474</v>
      </c>
      <c r="G79" s="103" t="s">
        <v>2757</v>
      </c>
      <c r="H79" s="103" t="s">
        <v>1430</v>
      </c>
      <c r="I79" s="103" t="s">
        <v>1511</v>
      </c>
      <c r="J79" s="419">
        <v>11306.8</v>
      </c>
      <c r="K79" s="426" t="s">
        <v>110</v>
      </c>
      <c r="L79" s="360" t="s">
        <v>1543</v>
      </c>
      <c r="M79" s="103"/>
      <c r="N79" s="104">
        <f t="shared" si="68"/>
        <v>11306.8</v>
      </c>
      <c r="O79" s="105">
        <v>1</v>
      </c>
      <c r="P79" s="616">
        <f t="shared" si="45"/>
        <v>49.81</v>
      </c>
      <c r="Q79" s="139">
        <f t="shared" si="64"/>
        <v>563191.70799999998</v>
      </c>
      <c r="R79" s="140" t="str">
        <f t="shared" si="46"/>
        <v/>
      </c>
      <c r="S79" s="337">
        <v>0</v>
      </c>
      <c r="T79" s="109">
        <v>1</v>
      </c>
      <c r="U79" s="143">
        <f t="shared" si="65"/>
        <v>0</v>
      </c>
      <c r="V79" s="111">
        <v>0.2</v>
      </c>
      <c r="W79" s="139">
        <f t="shared" si="66"/>
        <v>0</v>
      </c>
      <c r="X79" s="113"/>
      <c r="Y79" s="147">
        <f t="shared" si="67"/>
        <v>563191.70799999998</v>
      </c>
      <c r="Z79" s="290"/>
      <c r="AA79" s="115"/>
      <c r="AB79" s="116" t="s">
        <v>115</v>
      </c>
      <c r="AC79" s="116"/>
      <c r="AD79" s="116"/>
      <c r="AE79" s="116"/>
      <c r="AF79" s="116"/>
      <c r="AG79" s="116"/>
      <c r="AH79" s="117"/>
      <c r="AI79" s="296"/>
      <c r="AJ79" s="124" t="str">
        <f t="shared" si="47"/>
        <v/>
      </c>
      <c r="AK79" s="125">
        <f t="shared" ca="1" si="48"/>
        <v>14263.203248032572</v>
      </c>
      <c r="AL79" s="125" t="str">
        <f t="shared" si="49"/>
        <v/>
      </c>
      <c r="AM79" s="125" t="str">
        <f t="shared" si="50"/>
        <v/>
      </c>
      <c r="AN79" s="125" t="str">
        <f t="shared" si="51"/>
        <v/>
      </c>
      <c r="AO79" s="125" t="str">
        <f t="shared" si="52"/>
        <v/>
      </c>
      <c r="AP79" s="125" t="str">
        <f t="shared" si="53"/>
        <v/>
      </c>
      <c r="AQ79" s="126" t="str">
        <f t="shared" si="54"/>
        <v/>
      </c>
      <c r="AR79" s="342">
        <f t="shared" ca="1" si="44"/>
        <v>14263.203248032572</v>
      </c>
      <c r="AS79" s="290"/>
      <c r="AT79" s="124" t="str">
        <f t="shared" si="55"/>
        <v/>
      </c>
      <c r="AU79" s="125">
        <f t="shared" ca="1" si="56"/>
        <v>563191.70799999998</v>
      </c>
      <c r="AV79" s="125" t="str">
        <f t="shared" si="57"/>
        <v/>
      </c>
      <c r="AW79" s="125" t="str">
        <f t="shared" si="58"/>
        <v/>
      </c>
      <c r="AX79" s="125" t="str">
        <f t="shared" si="59"/>
        <v/>
      </c>
      <c r="AY79" s="125" t="str">
        <f t="shared" si="60"/>
        <v/>
      </c>
      <c r="AZ79" s="125" t="str">
        <f t="shared" si="61"/>
        <v/>
      </c>
      <c r="BA79" s="125" t="str">
        <f t="shared" si="62"/>
        <v/>
      </c>
      <c r="BB79" s="131">
        <f t="shared" ca="1" si="63"/>
        <v>563191.70799999998</v>
      </c>
    </row>
    <row r="80" spans="1:54" x14ac:dyDescent="0.3">
      <c r="A80" s="453"/>
      <c r="B80" s="448">
        <v>614</v>
      </c>
      <c r="C80" s="449" t="s">
        <v>2827</v>
      </c>
      <c r="D80" s="449" t="s">
        <v>2662</v>
      </c>
      <c r="E80" s="103" t="s">
        <v>1429</v>
      </c>
      <c r="F80" s="103" t="s">
        <v>1508</v>
      </c>
      <c r="G80" s="103" t="s">
        <v>2758</v>
      </c>
      <c r="H80" s="103" t="s">
        <v>1501</v>
      </c>
      <c r="I80" s="103" t="s">
        <v>1511</v>
      </c>
      <c r="J80" s="419">
        <v>619099</v>
      </c>
      <c r="K80" s="426" t="s">
        <v>110</v>
      </c>
      <c r="L80" s="360" t="s">
        <v>1545</v>
      </c>
      <c r="M80" s="103"/>
      <c r="N80" s="104">
        <f t="shared" si="68"/>
        <v>619099</v>
      </c>
      <c r="O80" s="105">
        <v>1</v>
      </c>
      <c r="P80" s="616">
        <f t="shared" si="45"/>
        <v>12.45</v>
      </c>
      <c r="Q80" s="139">
        <f t="shared" si="64"/>
        <v>7707782.5499999998</v>
      </c>
      <c r="R80" s="140" t="str">
        <f t="shared" si="46"/>
        <v/>
      </c>
      <c r="S80" s="337">
        <v>0</v>
      </c>
      <c r="T80" s="109">
        <v>1</v>
      </c>
      <c r="U80" s="143">
        <f t="shared" si="65"/>
        <v>0</v>
      </c>
      <c r="V80" s="111">
        <v>0.2</v>
      </c>
      <c r="W80" s="139">
        <f t="shared" si="66"/>
        <v>0</v>
      </c>
      <c r="X80" s="113"/>
      <c r="Y80" s="147">
        <f t="shared" si="67"/>
        <v>7707782.5499999998</v>
      </c>
      <c r="Z80" s="290"/>
      <c r="AA80" s="115" t="s">
        <v>115</v>
      </c>
      <c r="AB80" s="116" t="s">
        <v>115</v>
      </c>
      <c r="AC80" s="116" t="s">
        <v>115</v>
      </c>
      <c r="AD80" s="116" t="s">
        <v>115</v>
      </c>
      <c r="AE80" s="116" t="s">
        <v>115</v>
      </c>
      <c r="AF80" s="116" t="s">
        <v>115</v>
      </c>
      <c r="AG80" s="116" t="s">
        <v>115</v>
      </c>
      <c r="AH80" s="117" t="s">
        <v>115</v>
      </c>
      <c r="AI80" s="296"/>
      <c r="AJ80" s="124">
        <f t="shared" ca="1" si="47"/>
        <v>3302.4974881752532</v>
      </c>
      <c r="AK80" s="125">
        <f t="shared" ca="1" si="48"/>
        <v>14263.203248032572</v>
      </c>
      <c r="AL80" s="125">
        <f t="shared" ca="1" si="49"/>
        <v>5552.8991109204189</v>
      </c>
      <c r="AM80" s="125">
        <f t="shared" ca="1" si="50"/>
        <v>4125.1301905466444</v>
      </c>
      <c r="AN80" s="125">
        <f t="shared" ca="1" si="51"/>
        <v>1235.5914925157272</v>
      </c>
      <c r="AO80" s="125">
        <f t="shared" ca="1" si="52"/>
        <v>1387.7053636787189</v>
      </c>
      <c r="AP80" s="125">
        <f t="shared" ca="1" si="53"/>
        <v>355.38378744961767</v>
      </c>
      <c r="AQ80" s="126">
        <f t="shared" ca="1" si="54"/>
        <v>10243.821969052226</v>
      </c>
      <c r="AR80" s="342">
        <f t="shared" ca="1" si="44"/>
        <v>40466.232650371181</v>
      </c>
      <c r="AS80" s="290"/>
      <c r="AT80" s="124">
        <f t="shared" ca="1" si="55"/>
        <v>629041.32269260206</v>
      </c>
      <c r="AU80" s="125">
        <f t="shared" ca="1" si="56"/>
        <v>2716775.4916093079</v>
      </c>
      <c r="AV80" s="125">
        <f t="shared" ca="1" si="57"/>
        <v>1057685.2863685181</v>
      </c>
      <c r="AW80" s="125">
        <f t="shared" ca="1" si="58"/>
        <v>785731.81679372245</v>
      </c>
      <c r="AX80" s="125">
        <f t="shared" ca="1" si="59"/>
        <v>235348.58377417599</v>
      </c>
      <c r="AY80" s="125">
        <f t="shared" ca="1" si="60"/>
        <v>264322.38649737812</v>
      </c>
      <c r="AZ80" s="125">
        <f t="shared" ca="1" si="61"/>
        <v>67691.523921289627</v>
      </c>
      <c r="BA80" s="125">
        <f t="shared" ca="1" si="62"/>
        <v>1951186.1383430054</v>
      </c>
      <c r="BB80" s="131">
        <f t="shared" ca="1" si="63"/>
        <v>7707782.5499999998</v>
      </c>
    </row>
    <row r="81" spans="1:54" x14ac:dyDescent="0.3">
      <c r="A81" s="453"/>
      <c r="B81" s="448">
        <v>436</v>
      </c>
      <c r="C81" s="449" t="s">
        <v>1511</v>
      </c>
      <c r="D81" s="449" t="s">
        <v>2663</v>
      </c>
      <c r="E81" s="103" t="s">
        <v>1429</v>
      </c>
      <c r="F81" s="103" t="s">
        <v>1502</v>
      </c>
      <c r="G81" s="103" t="s">
        <v>2846</v>
      </c>
      <c r="H81" s="103" t="s">
        <v>1501</v>
      </c>
      <c r="I81" s="103" t="s">
        <v>2310</v>
      </c>
      <c r="J81" s="419">
        <v>164518</v>
      </c>
      <c r="K81" s="426" t="s">
        <v>110</v>
      </c>
      <c r="L81" s="360" t="s">
        <v>1545</v>
      </c>
      <c r="M81" s="103"/>
      <c r="N81" s="104">
        <f t="shared" si="68"/>
        <v>164518</v>
      </c>
      <c r="O81" s="105">
        <v>1</v>
      </c>
      <c r="P81" s="616">
        <f t="shared" si="45"/>
        <v>12.45</v>
      </c>
      <c r="Q81" s="139">
        <f t="shared" si="64"/>
        <v>2048249.0999999999</v>
      </c>
      <c r="R81" s="140" t="str">
        <f t="shared" si="46"/>
        <v/>
      </c>
      <c r="S81" s="337">
        <v>1651645.4419439107</v>
      </c>
      <c r="T81" s="109">
        <v>1</v>
      </c>
      <c r="U81" s="143">
        <f t="shared" si="65"/>
        <v>1651645.4419439107</v>
      </c>
      <c r="V81" s="111">
        <v>0.2</v>
      </c>
      <c r="W81" s="139">
        <f t="shared" si="66"/>
        <v>1981974.5303326927</v>
      </c>
      <c r="X81" s="113"/>
      <c r="Y81" s="147">
        <f t="shared" si="67"/>
        <v>4030223.6303326925</v>
      </c>
      <c r="Z81" s="290"/>
      <c r="AA81" s="115" t="s">
        <v>115</v>
      </c>
      <c r="AB81" s="116" t="s">
        <v>115</v>
      </c>
      <c r="AC81" s="116" t="s">
        <v>115</v>
      </c>
      <c r="AD81" s="116" t="s">
        <v>115</v>
      </c>
      <c r="AE81" s="116" t="s">
        <v>115</v>
      </c>
      <c r="AF81" s="116" t="s">
        <v>115</v>
      </c>
      <c r="AG81" s="116" t="s">
        <v>115</v>
      </c>
      <c r="AH81" s="117" t="s">
        <v>115</v>
      </c>
      <c r="AI81" s="296"/>
      <c r="AJ81" s="124">
        <f t="shared" ca="1" si="47"/>
        <v>3302.4974881752532</v>
      </c>
      <c r="AK81" s="125">
        <f t="shared" ca="1" si="48"/>
        <v>14263.203248032572</v>
      </c>
      <c r="AL81" s="125">
        <f t="shared" ca="1" si="49"/>
        <v>5552.8991109204189</v>
      </c>
      <c r="AM81" s="125">
        <f t="shared" ca="1" si="50"/>
        <v>4125.1301905466444</v>
      </c>
      <c r="AN81" s="125">
        <f t="shared" ca="1" si="51"/>
        <v>1235.5914925157272</v>
      </c>
      <c r="AO81" s="125">
        <f t="shared" ca="1" si="52"/>
        <v>1387.7053636787189</v>
      </c>
      <c r="AP81" s="125">
        <f t="shared" ca="1" si="53"/>
        <v>355.38378744961767</v>
      </c>
      <c r="AQ81" s="126">
        <f t="shared" ca="1" si="54"/>
        <v>10243.821969052226</v>
      </c>
      <c r="AR81" s="342">
        <f t="shared" ca="1" si="44"/>
        <v>40466.232650371181</v>
      </c>
      <c r="AS81" s="290"/>
      <c r="AT81" s="124">
        <f t="shared" ca="1" si="55"/>
        <v>328911.35507857025</v>
      </c>
      <c r="AU81" s="125">
        <f t="shared" ca="1" si="56"/>
        <v>1420539.9170987965</v>
      </c>
      <c r="AV81" s="125">
        <f t="shared" ca="1" si="57"/>
        <v>553039.50350514264</v>
      </c>
      <c r="AW81" s="125">
        <f t="shared" ca="1" si="58"/>
        <v>410841.23930640705</v>
      </c>
      <c r="AX81" s="125">
        <f t="shared" ca="1" si="59"/>
        <v>123058.40461106643</v>
      </c>
      <c r="AY81" s="125">
        <f t="shared" ca="1" si="60"/>
        <v>138208.14497259841</v>
      </c>
      <c r="AZ81" s="125">
        <f t="shared" ca="1" si="61"/>
        <v>35394.3533709072</v>
      </c>
      <c r="BA81" s="125">
        <f t="shared" ca="1" si="62"/>
        <v>1020230.7123892038</v>
      </c>
      <c r="BB81" s="131">
        <f t="shared" ca="1" si="63"/>
        <v>4030223.6303326921</v>
      </c>
    </row>
    <row r="82" spans="1:54" x14ac:dyDescent="0.3">
      <c r="A82" s="453"/>
      <c r="B82" s="448">
        <v>591</v>
      </c>
      <c r="C82" s="449" t="s">
        <v>1511</v>
      </c>
      <c r="D82" s="449" t="s">
        <v>2664</v>
      </c>
      <c r="E82" s="103" t="s">
        <v>1429</v>
      </c>
      <c r="F82" s="103" t="s">
        <v>1507</v>
      </c>
      <c r="G82" s="103" t="s">
        <v>2759</v>
      </c>
      <c r="H82" s="103" t="s">
        <v>1501</v>
      </c>
      <c r="I82" s="103" t="s">
        <v>2311</v>
      </c>
      <c r="J82" s="419">
        <v>70966.399999999994</v>
      </c>
      <c r="K82" s="426" t="s">
        <v>110</v>
      </c>
      <c r="L82" s="360" t="s">
        <v>1545</v>
      </c>
      <c r="M82" s="103"/>
      <c r="N82" s="104">
        <f t="shared" si="68"/>
        <v>70966.399999999994</v>
      </c>
      <c r="O82" s="105">
        <v>1</v>
      </c>
      <c r="P82" s="616">
        <f t="shared" si="45"/>
        <v>12.45</v>
      </c>
      <c r="Q82" s="139">
        <f t="shared" si="64"/>
        <v>883531.67999999993</v>
      </c>
      <c r="R82" s="140" t="str">
        <f t="shared" si="46"/>
        <v/>
      </c>
      <c r="S82" s="337">
        <v>0</v>
      </c>
      <c r="T82" s="109">
        <v>1</v>
      </c>
      <c r="U82" s="143">
        <f t="shared" si="65"/>
        <v>0</v>
      </c>
      <c r="V82" s="111">
        <v>0.2</v>
      </c>
      <c r="W82" s="139">
        <f t="shared" si="66"/>
        <v>0</v>
      </c>
      <c r="X82" s="113"/>
      <c r="Y82" s="147">
        <f t="shared" si="67"/>
        <v>883531.67999999993</v>
      </c>
      <c r="Z82" s="290"/>
      <c r="AA82" s="115" t="s">
        <v>115</v>
      </c>
      <c r="AB82" s="116" t="s">
        <v>115</v>
      </c>
      <c r="AC82" s="116" t="s">
        <v>115</v>
      </c>
      <c r="AD82" s="116" t="s">
        <v>115</v>
      </c>
      <c r="AE82" s="116" t="s">
        <v>115</v>
      </c>
      <c r="AF82" s="116" t="s">
        <v>115</v>
      </c>
      <c r="AG82" s="116" t="s">
        <v>115</v>
      </c>
      <c r="AH82" s="117" t="s">
        <v>115</v>
      </c>
      <c r="AI82" s="296"/>
      <c r="AJ82" s="124">
        <f t="shared" ca="1" si="47"/>
        <v>3302.4974881752532</v>
      </c>
      <c r="AK82" s="125">
        <f t="shared" ca="1" si="48"/>
        <v>14263.203248032572</v>
      </c>
      <c r="AL82" s="125">
        <f t="shared" ca="1" si="49"/>
        <v>5552.8991109204189</v>
      </c>
      <c r="AM82" s="125">
        <f t="shared" ca="1" si="50"/>
        <v>4125.1301905466444</v>
      </c>
      <c r="AN82" s="125">
        <f t="shared" ca="1" si="51"/>
        <v>1235.5914925157272</v>
      </c>
      <c r="AO82" s="125">
        <f t="shared" ca="1" si="52"/>
        <v>1387.7053636787189</v>
      </c>
      <c r="AP82" s="125">
        <f t="shared" ca="1" si="53"/>
        <v>355.38378744961767</v>
      </c>
      <c r="AQ82" s="126">
        <f t="shared" ca="1" si="54"/>
        <v>10243.821969052226</v>
      </c>
      <c r="AR82" s="342">
        <f t="shared" ca="1" si="44"/>
        <v>40466.232650371181</v>
      </c>
      <c r="AS82" s="290"/>
      <c r="AT82" s="124">
        <f t="shared" ca="1" si="55"/>
        <v>72106.073701834874</v>
      </c>
      <c r="AU82" s="125">
        <f t="shared" ca="1" si="56"/>
        <v>311419.94454480259</v>
      </c>
      <c r="AV82" s="125">
        <f t="shared" ca="1" si="57"/>
        <v>121240.89540855792</v>
      </c>
      <c r="AW82" s="125">
        <f t="shared" ca="1" si="58"/>
        <v>90067.272606336017</v>
      </c>
      <c r="AX82" s="125">
        <f t="shared" ca="1" si="59"/>
        <v>26977.659042498341</v>
      </c>
      <c r="AY82" s="125">
        <f t="shared" ca="1" si="60"/>
        <v>30298.883068988212</v>
      </c>
      <c r="AZ82" s="125">
        <f t="shared" ca="1" si="61"/>
        <v>7759.3789736501067</v>
      </c>
      <c r="BA82" s="125">
        <f t="shared" ca="1" si="62"/>
        <v>223661.57265333176</v>
      </c>
      <c r="BB82" s="131">
        <f t="shared" ca="1" si="63"/>
        <v>883531.67999999993</v>
      </c>
    </row>
    <row r="83" spans="1:54" x14ac:dyDescent="0.3">
      <c r="A83" s="453"/>
      <c r="B83" s="448">
        <v>602</v>
      </c>
      <c r="C83" s="449" t="s">
        <v>2828</v>
      </c>
      <c r="D83" s="449" t="s">
        <v>2665</v>
      </c>
      <c r="E83" s="103" t="s">
        <v>1429</v>
      </c>
      <c r="F83" s="103" t="s">
        <v>1500</v>
      </c>
      <c r="G83" s="103" t="s">
        <v>2760</v>
      </c>
      <c r="H83" s="103" t="s">
        <v>1501</v>
      </c>
      <c r="I83" s="103" t="s">
        <v>2301</v>
      </c>
      <c r="J83" s="419">
        <v>23560.3</v>
      </c>
      <c r="K83" s="426" t="s">
        <v>110</v>
      </c>
      <c r="L83" s="360" t="s">
        <v>1545</v>
      </c>
      <c r="M83" s="103"/>
      <c r="N83" s="104">
        <f t="shared" si="68"/>
        <v>23560.3</v>
      </c>
      <c r="O83" s="105">
        <v>1</v>
      </c>
      <c r="P83" s="616">
        <f t="shared" si="45"/>
        <v>12.45</v>
      </c>
      <c r="Q83" s="139">
        <f t="shared" si="64"/>
        <v>293325.73499999999</v>
      </c>
      <c r="R83" s="140" t="str">
        <f t="shared" si="46"/>
        <v/>
      </c>
      <c r="S83" s="337">
        <v>359908.87728734931</v>
      </c>
      <c r="T83" s="109">
        <v>1</v>
      </c>
      <c r="U83" s="143">
        <f t="shared" si="65"/>
        <v>359908.87728734931</v>
      </c>
      <c r="V83" s="111">
        <v>0.2</v>
      </c>
      <c r="W83" s="139">
        <f t="shared" si="66"/>
        <v>431890.65274481918</v>
      </c>
      <c r="X83" s="113"/>
      <c r="Y83" s="147">
        <f t="shared" si="67"/>
        <v>725216.38774481916</v>
      </c>
      <c r="Z83" s="290"/>
      <c r="AA83" s="115" t="s">
        <v>115</v>
      </c>
      <c r="AB83" s="116" t="s">
        <v>115</v>
      </c>
      <c r="AC83" s="116" t="s">
        <v>115</v>
      </c>
      <c r="AD83" s="116" t="s">
        <v>115</v>
      </c>
      <c r="AE83" s="116" t="s">
        <v>115</v>
      </c>
      <c r="AF83" s="116" t="s">
        <v>115</v>
      </c>
      <c r="AG83" s="116" t="s">
        <v>115</v>
      </c>
      <c r="AH83" s="117" t="s">
        <v>115</v>
      </c>
      <c r="AI83" s="296"/>
      <c r="AJ83" s="124">
        <f t="shared" ca="1" si="47"/>
        <v>3302.4974881752532</v>
      </c>
      <c r="AK83" s="125">
        <f t="shared" ca="1" si="48"/>
        <v>14263.203248032572</v>
      </c>
      <c r="AL83" s="125">
        <f t="shared" ca="1" si="49"/>
        <v>5552.8991109204189</v>
      </c>
      <c r="AM83" s="125">
        <f t="shared" ca="1" si="50"/>
        <v>4125.1301905466444</v>
      </c>
      <c r="AN83" s="125">
        <f t="shared" ca="1" si="51"/>
        <v>1235.5914925157272</v>
      </c>
      <c r="AO83" s="125">
        <f t="shared" ca="1" si="52"/>
        <v>1387.7053636787189</v>
      </c>
      <c r="AP83" s="125">
        <f t="shared" ca="1" si="53"/>
        <v>355.38378744961767</v>
      </c>
      <c r="AQ83" s="126">
        <f t="shared" ca="1" si="54"/>
        <v>10243.821969052226</v>
      </c>
      <c r="AR83" s="342">
        <f t="shared" ca="1" si="44"/>
        <v>40466.232650371181</v>
      </c>
      <c r="AS83" s="290"/>
      <c r="AT83" s="124">
        <f t="shared" ca="1" si="55"/>
        <v>59185.773966255969</v>
      </c>
      <c r="AU83" s="125">
        <f t="shared" ca="1" si="56"/>
        <v>255618.27874069402</v>
      </c>
      <c r="AV83" s="125">
        <f t="shared" ca="1" si="57"/>
        <v>99516.391098892811</v>
      </c>
      <c r="AW83" s="125">
        <f t="shared" ca="1" si="58"/>
        <v>73928.602190693287</v>
      </c>
      <c r="AX83" s="125">
        <f t="shared" ca="1" si="59"/>
        <v>22143.677338895202</v>
      </c>
      <c r="AY83" s="125">
        <f t="shared" ca="1" si="60"/>
        <v>24869.78908554167</v>
      </c>
      <c r="AZ83" s="125">
        <f t="shared" ca="1" si="61"/>
        <v>6369.0175664257267</v>
      </c>
      <c r="BA83" s="125">
        <f t="shared" ca="1" si="62"/>
        <v>183584.85775742042</v>
      </c>
      <c r="BB83" s="131">
        <f t="shared" ca="1" si="63"/>
        <v>725216.38774481905</v>
      </c>
    </row>
    <row r="84" spans="1:54" x14ac:dyDescent="0.3">
      <c r="A84" s="453"/>
      <c r="B84" s="448">
        <v>488</v>
      </c>
      <c r="C84" s="449" t="s">
        <v>2829</v>
      </c>
      <c r="D84" s="449" t="s">
        <v>2666</v>
      </c>
      <c r="E84" s="103" t="s">
        <v>1429</v>
      </c>
      <c r="F84" s="103" t="s">
        <v>1509</v>
      </c>
      <c r="G84" s="103" t="s">
        <v>2761</v>
      </c>
      <c r="H84" s="103" t="s">
        <v>1501</v>
      </c>
      <c r="I84" s="103" t="s">
        <v>2301</v>
      </c>
      <c r="J84" s="419">
        <v>48217.8</v>
      </c>
      <c r="K84" s="426" t="s">
        <v>110</v>
      </c>
      <c r="L84" s="360" t="s">
        <v>1545</v>
      </c>
      <c r="M84" s="103"/>
      <c r="N84" s="104">
        <f t="shared" si="68"/>
        <v>48217.8</v>
      </c>
      <c r="O84" s="105">
        <v>1</v>
      </c>
      <c r="P84" s="616">
        <f t="shared" si="45"/>
        <v>12.45</v>
      </c>
      <c r="Q84" s="139">
        <f t="shared" si="64"/>
        <v>600311.61</v>
      </c>
      <c r="R84" s="140" t="str">
        <f t="shared" si="46"/>
        <v/>
      </c>
      <c r="S84" s="337">
        <v>501784.0641220453</v>
      </c>
      <c r="T84" s="109">
        <v>1</v>
      </c>
      <c r="U84" s="143">
        <f t="shared" si="65"/>
        <v>501784.0641220453</v>
      </c>
      <c r="V84" s="111">
        <v>0.2</v>
      </c>
      <c r="W84" s="139">
        <f t="shared" si="66"/>
        <v>602140.87694645429</v>
      </c>
      <c r="X84" s="113"/>
      <c r="Y84" s="147">
        <f t="shared" si="67"/>
        <v>1202452.4869464543</v>
      </c>
      <c r="Z84" s="290"/>
      <c r="AA84" s="115" t="s">
        <v>115</v>
      </c>
      <c r="AB84" s="116" t="s">
        <v>115</v>
      </c>
      <c r="AC84" s="116" t="s">
        <v>115</v>
      </c>
      <c r="AD84" s="116" t="s">
        <v>115</v>
      </c>
      <c r="AE84" s="116" t="s">
        <v>115</v>
      </c>
      <c r="AF84" s="116" t="s">
        <v>115</v>
      </c>
      <c r="AG84" s="116" t="s">
        <v>115</v>
      </c>
      <c r="AH84" s="117" t="s">
        <v>115</v>
      </c>
      <c r="AI84" s="296"/>
      <c r="AJ84" s="124">
        <f t="shared" ca="1" si="47"/>
        <v>3302.4974881752532</v>
      </c>
      <c r="AK84" s="125">
        <f t="shared" ca="1" si="48"/>
        <v>14263.203248032572</v>
      </c>
      <c r="AL84" s="125">
        <f t="shared" ca="1" si="49"/>
        <v>5552.8991109204189</v>
      </c>
      <c r="AM84" s="125">
        <f t="shared" ca="1" si="50"/>
        <v>4125.1301905466444</v>
      </c>
      <c r="AN84" s="125">
        <f t="shared" ca="1" si="51"/>
        <v>1235.5914925157272</v>
      </c>
      <c r="AO84" s="125">
        <f t="shared" ca="1" si="52"/>
        <v>1387.7053636787189</v>
      </c>
      <c r="AP84" s="125">
        <f t="shared" ca="1" si="53"/>
        <v>355.38378744961767</v>
      </c>
      <c r="AQ84" s="126">
        <f t="shared" ca="1" si="54"/>
        <v>10243.821969052226</v>
      </c>
      <c r="AR84" s="342">
        <f t="shared" ca="1" si="44"/>
        <v>40466.232650371181</v>
      </c>
      <c r="AS84" s="290"/>
      <c r="AT84" s="124">
        <f t="shared" ca="1" si="55"/>
        <v>98133.580956277292</v>
      </c>
      <c r="AU84" s="125">
        <f t="shared" ca="1" si="56"/>
        <v>423830.51482955855</v>
      </c>
      <c r="AV84" s="125">
        <f t="shared" ca="1" si="57"/>
        <v>165004.17529299619</v>
      </c>
      <c r="AW84" s="125">
        <f t="shared" ca="1" si="58"/>
        <v>122578.07885052069</v>
      </c>
      <c r="AX84" s="125">
        <f t="shared" ca="1" si="59"/>
        <v>36715.551849420539</v>
      </c>
      <c r="AY84" s="125">
        <f t="shared" ca="1" si="60"/>
        <v>41235.609455458005</v>
      </c>
      <c r="AZ84" s="125">
        <f t="shared" ca="1" si="61"/>
        <v>10560.215049703253</v>
      </c>
      <c r="BA84" s="125">
        <f t="shared" ca="1" si="62"/>
        <v>304394.76066251961</v>
      </c>
      <c r="BB84" s="131">
        <f t="shared" ca="1" si="63"/>
        <v>1202452.4869464543</v>
      </c>
    </row>
    <row r="85" spans="1:54" x14ac:dyDescent="0.3">
      <c r="A85" s="453"/>
      <c r="B85" s="448">
        <v>72</v>
      </c>
      <c r="C85" s="449" t="s">
        <v>2674</v>
      </c>
      <c r="D85" s="449" t="s">
        <v>2667</v>
      </c>
      <c r="E85" s="103" t="s">
        <v>1429</v>
      </c>
      <c r="F85" s="103" t="s">
        <v>1505</v>
      </c>
      <c r="G85" s="103" t="s">
        <v>2762</v>
      </c>
      <c r="H85" s="103" t="s">
        <v>1501</v>
      </c>
      <c r="I85" s="103" t="s">
        <v>2312</v>
      </c>
      <c r="J85" s="419">
        <v>167126</v>
      </c>
      <c r="K85" s="426" t="s">
        <v>110</v>
      </c>
      <c r="L85" s="360" t="s">
        <v>1545</v>
      </c>
      <c r="M85" s="103"/>
      <c r="N85" s="104">
        <f t="shared" si="68"/>
        <v>167126</v>
      </c>
      <c r="O85" s="105">
        <v>1</v>
      </c>
      <c r="P85" s="616">
        <f t="shared" si="45"/>
        <v>12.45</v>
      </c>
      <c r="Q85" s="139">
        <f t="shared" si="64"/>
        <v>2080718.7</v>
      </c>
      <c r="R85" s="140" t="str">
        <f t="shared" si="46"/>
        <v/>
      </c>
      <c r="S85" s="337">
        <v>153384.54228131656</v>
      </c>
      <c r="T85" s="109">
        <v>1</v>
      </c>
      <c r="U85" s="143">
        <f t="shared" si="65"/>
        <v>153384.54228131656</v>
      </c>
      <c r="V85" s="111">
        <v>0.2</v>
      </c>
      <c r="W85" s="139">
        <f t="shared" si="66"/>
        <v>184061.45073757987</v>
      </c>
      <c r="X85" s="113"/>
      <c r="Y85" s="147">
        <f t="shared" si="67"/>
        <v>2264780.1507375799</v>
      </c>
      <c r="Z85" s="290"/>
      <c r="AA85" s="115" t="s">
        <v>115</v>
      </c>
      <c r="AB85" s="116" t="s">
        <v>115</v>
      </c>
      <c r="AC85" s="116" t="s">
        <v>115</v>
      </c>
      <c r="AD85" s="116" t="s">
        <v>115</v>
      </c>
      <c r="AE85" s="116" t="s">
        <v>115</v>
      </c>
      <c r="AF85" s="116" t="s">
        <v>115</v>
      </c>
      <c r="AG85" s="116" t="s">
        <v>115</v>
      </c>
      <c r="AH85" s="117" t="s">
        <v>115</v>
      </c>
      <c r="AI85" s="296"/>
      <c r="AJ85" s="124">
        <f t="shared" ca="1" si="47"/>
        <v>3302.4974881752532</v>
      </c>
      <c r="AK85" s="125">
        <f t="shared" ca="1" si="48"/>
        <v>14263.203248032572</v>
      </c>
      <c r="AL85" s="125">
        <f t="shared" ca="1" si="49"/>
        <v>5552.8991109204189</v>
      </c>
      <c r="AM85" s="125">
        <f t="shared" ca="1" si="50"/>
        <v>4125.1301905466444</v>
      </c>
      <c r="AN85" s="125">
        <f t="shared" ca="1" si="51"/>
        <v>1235.5914925157272</v>
      </c>
      <c r="AO85" s="125">
        <f t="shared" ca="1" si="52"/>
        <v>1387.7053636787189</v>
      </c>
      <c r="AP85" s="125">
        <f t="shared" ca="1" si="53"/>
        <v>355.38378744961767</v>
      </c>
      <c r="AQ85" s="126">
        <f t="shared" ca="1" si="54"/>
        <v>10243.821969052226</v>
      </c>
      <c r="AR85" s="342">
        <f t="shared" ca="1" si="44"/>
        <v>40466.232650371181</v>
      </c>
      <c r="AS85" s="290"/>
      <c r="AT85" s="124">
        <f t="shared" ca="1" si="55"/>
        <v>184831.40804587409</v>
      </c>
      <c r="AU85" s="125">
        <f t="shared" ca="1" si="56"/>
        <v>798270.99006666848</v>
      </c>
      <c r="AV85" s="125">
        <f t="shared" ca="1" si="57"/>
        <v>310779.99758758279</v>
      </c>
      <c r="AW85" s="125">
        <f t="shared" ca="1" si="58"/>
        <v>230871.82479964997</v>
      </c>
      <c r="AX85" s="125">
        <f t="shared" ca="1" si="59"/>
        <v>69152.547776007807</v>
      </c>
      <c r="AY85" s="125">
        <f t="shared" ca="1" si="60"/>
        <v>77665.929267146857</v>
      </c>
      <c r="AZ85" s="125">
        <f t="shared" ca="1" si="61"/>
        <v>19889.821586899179</v>
      </c>
      <c r="BA85" s="125">
        <f t="shared" ca="1" si="62"/>
        <v>573317.63160775055</v>
      </c>
      <c r="BB85" s="131">
        <f t="shared" ca="1" si="63"/>
        <v>2264780.1507375799</v>
      </c>
    </row>
    <row r="86" spans="1:54" x14ac:dyDescent="0.3">
      <c r="A86" s="453"/>
      <c r="B86" s="448">
        <v>94</v>
      </c>
      <c r="C86" s="449" t="s">
        <v>2830</v>
      </c>
      <c r="D86" s="449" t="s">
        <v>2668</v>
      </c>
      <c r="E86" s="103" t="s">
        <v>1429</v>
      </c>
      <c r="F86" s="103" t="s">
        <v>1503</v>
      </c>
      <c r="G86" s="103" t="s">
        <v>2763</v>
      </c>
      <c r="H86" s="103" t="s">
        <v>1501</v>
      </c>
      <c r="I86" s="103" t="s">
        <v>2312</v>
      </c>
      <c r="J86" s="419">
        <v>137580</v>
      </c>
      <c r="K86" s="426" t="s">
        <v>110</v>
      </c>
      <c r="L86" s="360" t="s">
        <v>1545</v>
      </c>
      <c r="M86" s="103"/>
      <c r="N86" s="104">
        <f t="shared" si="68"/>
        <v>137580</v>
      </c>
      <c r="O86" s="105">
        <v>1</v>
      </c>
      <c r="P86" s="616">
        <f t="shared" si="45"/>
        <v>12.45</v>
      </c>
      <c r="Q86" s="139">
        <f t="shared" si="64"/>
        <v>1712871</v>
      </c>
      <c r="R86" s="140" t="str">
        <f t="shared" si="46"/>
        <v/>
      </c>
      <c r="S86" s="337">
        <v>1075779.9674785831</v>
      </c>
      <c r="T86" s="109">
        <v>1</v>
      </c>
      <c r="U86" s="143">
        <f t="shared" si="65"/>
        <v>1075779.9674785831</v>
      </c>
      <c r="V86" s="111">
        <v>0.2</v>
      </c>
      <c r="W86" s="139">
        <f t="shared" si="66"/>
        <v>1290935.9609742996</v>
      </c>
      <c r="X86" s="113"/>
      <c r="Y86" s="147">
        <f t="shared" si="67"/>
        <v>3003806.9609742993</v>
      </c>
      <c r="Z86" s="290"/>
      <c r="AA86" s="115" t="s">
        <v>115</v>
      </c>
      <c r="AB86" s="116" t="s">
        <v>115</v>
      </c>
      <c r="AC86" s="116" t="s">
        <v>115</v>
      </c>
      <c r="AD86" s="116" t="s">
        <v>115</v>
      </c>
      <c r="AE86" s="116" t="s">
        <v>115</v>
      </c>
      <c r="AF86" s="116" t="s">
        <v>115</v>
      </c>
      <c r="AG86" s="116" t="s">
        <v>115</v>
      </c>
      <c r="AH86" s="117" t="s">
        <v>115</v>
      </c>
      <c r="AI86" s="296"/>
      <c r="AJ86" s="124">
        <f t="shared" ca="1" si="47"/>
        <v>3302.4974881752532</v>
      </c>
      <c r="AK86" s="125">
        <f t="shared" ca="1" si="48"/>
        <v>14263.203248032572</v>
      </c>
      <c r="AL86" s="125">
        <f t="shared" ca="1" si="49"/>
        <v>5552.8991109204189</v>
      </c>
      <c r="AM86" s="125">
        <f t="shared" ca="1" si="50"/>
        <v>4125.1301905466444</v>
      </c>
      <c r="AN86" s="125">
        <f t="shared" ca="1" si="51"/>
        <v>1235.5914925157272</v>
      </c>
      <c r="AO86" s="125">
        <f t="shared" ca="1" si="52"/>
        <v>1387.7053636787189</v>
      </c>
      <c r="AP86" s="125">
        <f t="shared" ca="1" si="53"/>
        <v>355.38378744961767</v>
      </c>
      <c r="AQ86" s="126">
        <f t="shared" ca="1" si="54"/>
        <v>10243.821969052226</v>
      </c>
      <c r="AR86" s="342">
        <f t="shared" ca="1" si="44"/>
        <v>40466.232650371181</v>
      </c>
      <c r="AS86" s="290"/>
      <c r="AT86" s="124">
        <f t="shared" ca="1" si="55"/>
        <v>245144.26705570705</v>
      </c>
      <c r="AU86" s="125">
        <f t="shared" ca="1" si="56"/>
        <v>1058757.0523899137</v>
      </c>
      <c r="AV86" s="125">
        <f t="shared" ca="1" si="57"/>
        <v>412191.49672480708</v>
      </c>
      <c r="AW86" s="125">
        <f t="shared" ca="1" si="58"/>
        <v>306208.26228990679</v>
      </c>
      <c r="AX86" s="125">
        <f t="shared" ca="1" si="59"/>
        <v>91717.911034777819</v>
      </c>
      <c r="AY86" s="125">
        <f t="shared" ca="1" si="60"/>
        <v>103009.31809527548</v>
      </c>
      <c r="AZ86" s="125">
        <f t="shared" ca="1" si="61"/>
        <v>26380.125468605507</v>
      </c>
      <c r="BA86" s="125">
        <f t="shared" ca="1" si="62"/>
        <v>760398.52791530581</v>
      </c>
      <c r="BB86" s="131">
        <f t="shared" ca="1" si="63"/>
        <v>3003806.9609742998</v>
      </c>
    </row>
    <row r="87" spans="1:54" x14ac:dyDescent="0.3">
      <c r="A87" s="453"/>
      <c r="B87" s="448">
        <v>221</v>
      </c>
      <c r="C87" s="449" t="s">
        <v>2831</v>
      </c>
      <c r="D87" s="449" t="s">
        <v>2669</v>
      </c>
      <c r="E87" s="103" t="s">
        <v>1429</v>
      </c>
      <c r="F87" s="103" t="s">
        <v>1506</v>
      </c>
      <c r="G87" s="103" t="s">
        <v>2764</v>
      </c>
      <c r="H87" s="103" t="s">
        <v>1501</v>
      </c>
      <c r="I87" s="103" t="s">
        <v>2305</v>
      </c>
      <c r="J87" s="419">
        <v>224160</v>
      </c>
      <c r="K87" s="426" t="s">
        <v>110</v>
      </c>
      <c r="L87" s="360" t="s">
        <v>1545</v>
      </c>
      <c r="M87" s="103"/>
      <c r="N87" s="104">
        <f t="shared" si="68"/>
        <v>224160</v>
      </c>
      <c r="O87" s="105">
        <v>1</v>
      </c>
      <c r="P87" s="616">
        <f t="shared" si="45"/>
        <v>12.45</v>
      </c>
      <c r="Q87" s="139">
        <f t="shared" si="64"/>
        <v>2790792</v>
      </c>
      <c r="R87" s="140" t="str">
        <f t="shared" si="46"/>
        <v/>
      </c>
      <c r="S87" s="337">
        <v>9093030.0515914895</v>
      </c>
      <c r="T87" s="109">
        <v>1</v>
      </c>
      <c r="U87" s="143">
        <f t="shared" si="65"/>
        <v>9093030.0515914895</v>
      </c>
      <c r="V87" s="111">
        <v>0.2</v>
      </c>
      <c r="W87" s="139">
        <f t="shared" si="66"/>
        <v>10911636.061909787</v>
      </c>
      <c r="X87" s="113"/>
      <c r="Y87" s="147">
        <f t="shared" si="67"/>
        <v>13702428.061909787</v>
      </c>
      <c r="Z87" s="290"/>
      <c r="AA87" s="115" t="s">
        <v>115</v>
      </c>
      <c r="AB87" s="116" t="s">
        <v>115</v>
      </c>
      <c r="AC87" s="116" t="s">
        <v>115</v>
      </c>
      <c r="AD87" s="116" t="s">
        <v>115</v>
      </c>
      <c r="AE87" s="116" t="s">
        <v>115</v>
      </c>
      <c r="AF87" s="116" t="s">
        <v>115</v>
      </c>
      <c r="AG87" s="116" t="s">
        <v>115</v>
      </c>
      <c r="AH87" s="117" t="s">
        <v>115</v>
      </c>
      <c r="AI87" s="296"/>
      <c r="AJ87" s="124">
        <f t="shared" ca="1" si="47"/>
        <v>3302.4974881752532</v>
      </c>
      <c r="AK87" s="125">
        <f t="shared" ca="1" si="48"/>
        <v>14263.203248032572</v>
      </c>
      <c r="AL87" s="125">
        <f t="shared" ca="1" si="49"/>
        <v>5552.8991109204189</v>
      </c>
      <c r="AM87" s="125">
        <f t="shared" ca="1" si="50"/>
        <v>4125.1301905466444</v>
      </c>
      <c r="AN87" s="125">
        <f t="shared" ca="1" si="51"/>
        <v>1235.5914925157272</v>
      </c>
      <c r="AO87" s="125">
        <f t="shared" ca="1" si="52"/>
        <v>1387.7053636787189</v>
      </c>
      <c r="AP87" s="125">
        <f t="shared" ca="1" si="53"/>
        <v>355.38378744961767</v>
      </c>
      <c r="AQ87" s="126">
        <f t="shared" ca="1" si="54"/>
        <v>10243.821969052226</v>
      </c>
      <c r="AR87" s="342">
        <f t="shared" ca="1" si="44"/>
        <v>40466.232650371181</v>
      </c>
      <c r="AS87" s="290"/>
      <c r="AT87" s="124">
        <f t="shared" ca="1" si="55"/>
        <v>1118271.4894005358</v>
      </c>
      <c r="AU87" s="125">
        <f t="shared" ca="1" si="56"/>
        <v>4829718.5983971655</v>
      </c>
      <c r="AV87" s="125">
        <f t="shared" ca="1" si="57"/>
        <v>1880288.7152810339</v>
      </c>
      <c r="AW87" s="125">
        <f t="shared" ca="1" si="58"/>
        <v>1396826.3408740899</v>
      </c>
      <c r="AX87" s="125">
        <f t="shared" ca="1" si="59"/>
        <v>418388.42983939592</v>
      </c>
      <c r="AY87" s="125">
        <f t="shared" ca="1" si="60"/>
        <v>469896.29801279726</v>
      </c>
      <c r="AZ87" s="125">
        <f t="shared" ca="1" si="61"/>
        <v>120337.88329076779</v>
      </c>
      <c r="BA87" s="125">
        <f t="shared" ca="1" si="62"/>
        <v>3468700.3068139991</v>
      </c>
      <c r="BB87" s="131">
        <f t="shared" ca="1" si="63"/>
        <v>13702428.061909784</v>
      </c>
    </row>
    <row r="88" spans="1:54" x14ac:dyDescent="0.3">
      <c r="A88" s="453"/>
      <c r="B88" s="448">
        <v>390</v>
      </c>
      <c r="C88" s="449"/>
      <c r="D88" s="449" t="s">
        <v>2670</v>
      </c>
      <c r="E88" s="103" t="s">
        <v>1429</v>
      </c>
      <c r="F88" s="103" t="s">
        <v>1504</v>
      </c>
      <c r="G88" s="103" t="s">
        <v>2789</v>
      </c>
      <c r="H88" s="103" t="s">
        <v>1501</v>
      </c>
      <c r="I88" s="103" t="s">
        <v>1511</v>
      </c>
      <c r="J88" s="419">
        <v>161781</v>
      </c>
      <c r="K88" s="426" t="s">
        <v>110</v>
      </c>
      <c r="L88" s="360" t="s">
        <v>1545</v>
      </c>
      <c r="M88" s="103"/>
      <c r="N88" s="104">
        <f t="shared" si="68"/>
        <v>161781</v>
      </c>
      <c r="O88" s="105">
        <v>1</v>
      </c>
      <c r="P88" s="616">
        <f t="shared" si="45"/>
        <v>12.45</v>
      </c>
      <c r="Q88" s="139">
        <f t="shared" si="64"/>
        <v>2014173.45</v>
      </c>
      <c r="R88" s="140" t="str">
        <f t="shared" si="46"/>
        <v/>
      </c>
      <c r="S88" s="337">
        <v>453118.34197341761</v>
      </c>
      <c r="T88" s="109">
        <v>1</v>
      </c>
      <c r="U88" s="143">
        <f t="shared" si="65"/>
        <v>453118.34197341761</v>
      </c>
      <c r="V88" s="111">
        <v>0.2</v>
      </c>
      <c r="W88" s="139">
        <f t="shared" si="66"/>
        <v>543742.01036810107</v>
      </c>
      <c r="X88" s="113"/>
      <c r="Y88" s="147">
        <f t="shared" si="67"/>
        <v>2557915.460368101</v>
      </c>
      <c r="Z88" s="290"/>
      <c r="AA88" s="115" t="s">
        <v>115</v>
      </c>
      <c r="AB88" s="116" t="s">
        <v>115</v>
      </c>
      <c r="AC88" s="116" t="s">
        <v>115</v>
      </c>
      <c r="AD88" s="116" t="s">
        <v>115</v>
      </c>
      <c r="AE88" s="116" t="s">
        <v>115</v>
      </c>
      <c r="AF88" s="116" t="s">
        <v>115</v>
      </c>
      <c r="AG88" s="116" t="s">
        <v>115</v>
      </c>
      <c r="AH88" s="117" t="s">
        <v>115</v>
      </c>
      <c r="AI88" s="296"/>
      <c r="AJ88" s="124">
        <f t="shared" ca="1" si="47"/>
        <v>3302.4974881752532</v>
      </c>
      <c r="AK88" s="125">
        <f t="shared" ca="1" si="48"/>
        <v>14263.203248032572</v>
      </c>
      <c r="AL88" s="125">
        <f t="shared" ca="1" si="49"/>
        <v>5552.8991109204189</v>
      </c>
      <c r="AM88" s="125">
        <f t="shared" ca="1" si="50"/>
        <v>4125.1301905466444</v>
      </c>
      <c r="AN88" s="125">
        <f t="shared" ca="1" si="51"/>
        <v>1235.5914925157272</v>
      </c>
      <c r="AO88" s="125">
        <f t="shared" ca="1" si="52"/>
        <v>1387.7053636787189</v>
      </c>
      <c r="AP88" s="125">
        <f t="shared" ca="1" si="53"/>
        <v>355.38378744961767</v>
      </c>
      <c r="AQ88" s="126">
        <f t="shared" ca="1" si="54"/>
        <v>10243.821969052226</v>
      </c>
      <c r="AR88" s="342">
        <f t="shared" ca="1" si="44"/>
        <v>40466.232650371181</v>
      </c>
      <c r="AS88" s="290"/>
      <c r="AT88" s="124">
        <f t="shared" ca="1" si="55"/>
        <v>208754.53012433602</v>
      </c>
      <c r="AU88" s="125">
        <f t="shared" ca="1" si="56"/>
        <v>901592.90136390738</v>
      </c>
      <c r="AV88" s="125">
        <f t="shared" ca="1" si="57"/>
        <v>351004.91336589336</v>
      </c>
      <c r="AW88" s="125">
        <f t="shared" ca="1" si="58"/>
        <v>260754.05589637181</v>
      </c>
      <c r="AX88" s="125">
        <f t="shared" ca="1" si="59"/>
        <v>78103.10904680386</v>
      </c>
      <c r="AY88" s="125">
        <f t="shared" ca="1" si="60"/>
        <v>87718.395603030614</v>
      </c>
      <c r="AZ88" s="125">
        <f t="shared" ca="1" si="61"/>
        <v>22464.203478877836</v>
      </c>
      <c r="BA88" s="125">
        <f t="shared" ca="1" si="62"/>
        <v>647523.35148888</v>
      </c>
      <c r="BB88" s="131">
        <f t="shared" ca="1" si="63"/>
        <v>2557915.460368101</v>
      </c>
    </row>
    <row r="89" spans="1:54" x14ac:dyDescent="0.3">
      <c r="A89" s="453"/>
      <c r="B89" s="448"/>
      <c r="C89" s="449"/>
      <c r="D89" s="449"/>
      <c r="E89" s="103"/>
      <c r="F89" s="103"/>
      <c r="G89" s="103"/>
      <c r="H89" s="103"/>
      <c r="I89" s="103"/>
      <c r="J89" s="419"/>
      <c r="K89" s="419"/>
      <c r="L89" s="360"/>
      <c r="M89" s="103"/>
      <c r="N89" s="104"/>
      <c r="O89" s="105"/>
      <c r="P89" s="616" t="str">
        <f t="shared" si="45"/>
        <v/>
      </c>
      <c r="Q89" s="139"/>
      <c r="R89" s="140"/>
      <c r="S89" s="337"/>
      <c r="T89" s="109"/>
      <c r="U89" s="143"/>
      <c r="V89" s="111"/>
      <c r="W89" s="139"/>
      <c r="X89" s="113"/>
      <c r="Y89" s="147"/>
      <c r="Z89" s="290"/>
      <c r="AA89" s="115"/>
      <c r="AB89" s="116"/>
      <c r="AC89" s="116"/>
      <c r="AD89" s="116"/>
      <c r="AE89" s="116"/>
      <c r="AF89" s="116"/>
      <c r="AG89" s="116"/>
      <c r="AH89" s="117"/>
      <c r="AI89" s="296"/>
      <c r="AJ89" s="124" t="str">
        <f t="shared" si="47"/>
        <v/>
      </c>
      <c r="AK89" s="125" t="str">
        <f t="shared" si="48"/>
        <v/>
      </c>
      <c r="AL89" s="125" t="str">
        <f t="shared" si="49"/>
        <v/>
      </c>
      <c r="AM89" s="125" t="str">
        <f t="shared" si="50"/>
        <v/>
      </c>
      <c r="AN89" s="125" t="str">
        <f t="shared" si="51"/>
        <v/>
      </c>
      <c r="AO89" s="125" t="str">
        <f t="shared" si="52"/>
        <v/>
      </c>
      <c r="AP89" s="125" t="str">
        <f t="shared" si="53"/>
        <v/>
      </c>
      <c r="AQ89" s="126" t="str">
        <f t="shared" si="54"/>
        <v/>
      </c>
      <c r="AR89" s="342">
        <f t="shared" si="44"/>
        <v>0</v>
      </c>
      <c r="AS89" s="290"/>
      <c r="AT89" s="124" t="str">
        <f t="shared" si="55"/>
        <v/>
      </c>
      <c r="AU89" s="125" t="str">
        <f t="shared" si="56"/>
        <v/>
      </c>
      <c r="AV89" s="125" t="str">
        <f t="shared" si="57"/>
        <v/>
      </c>
      <c r="AW89" s="125" t="str">
        <f t="shared" si="58"/>
        <v/>
      </c>
      <c r="AX89" s="125" t="str">
        <f t="shared" si="59"/>
        <v/>
      </c>
      <c r="AY89" s="125" t="str">
        <f t="shared" si="60"/>
        <v/>
      </c>
      <c r="AZ89" s="125" t="str">
        <f t="shared" si="61"/>
        <v/>
      </c>
      <c r="BA89" s="125" t="str">
        <f t="shared" si="62"/>
        <v/>
      </c>
      <c r="BB89" s="131">
        <f t="shared" si="63"/>
        <v>0</v>
      </c>
    </row>
    <row r="90" spans="1:54" x14ac:dyDescent="0.3">
      <c r="A90" s="453"/>
      <c r="B90" s="450" t="s">
        <v>1510</v>
      </c>
      <c r="C90" s="449"/>
      <c r="D90" s="449"/>
      <c r="E90" s="103"/>
      <c r="F90" s="103"/>
      <c r="G90" s="103"/>
      <c r="H90" s="103"/>
      <c r="I90" s="103"/>
      <c r="J90" s="419"/>
      <c r="K90" s="419"/>
      <c r="L90" s="360"/>
      <c r="M90" s="103"/>
      <c r="N90" s="104"/>
      <c r="O90" s="105"/>
      <c r="P90" s="616" t="str">
        <f t="shared" si="45"/>
        <v/>
      </c>
      <c r="Q90" s="139"/>
      <c r="R90" s="140"/>
      <c r="S90" s="337"/>
      <c r="T90" s="109"/>
      <c r="U90" s="143"/>
      <c r="V90" s="111"/>
      <c r="W90" s="139"/>
      <c r="X90" s="113"/>
      <c r="Y90" s="147"/>
      <c r="Z90" s="290"/>
      <c r="AA90" s="115"/>
      <c r="AB90" s="116"/>
      <c r="AC90" s="116"/>
      <c r="AD90" s="116"/>
      <c r="AE90" s="116"/>
      <c r="AF90" s="116"/>
      <c r="AG90" s="116"/>
      <c r="AH90" s="117"/>
      <c r="AI90" s="296"/>
      <c r="AJ90" s="124" t="str">
        <f t="shared" si="47"/>
        <v/>
      </c>
      <c r="AK90" s="125" t="str">
        <f t="shared" si="48"/>
        <v/>
      </c>
      <c r="AL90" s="125" t="str">
        <f t="shared" si="49"/>
        <v/>
      </c>
      <c r="AM90" s="125" t="str">
        <f t="shared" si="50"/>
        <v/>
      </c>
      <c r="AN90" s="125" t="str">
        <f t="shared" si="51"/>
        <v/>
      </c>
      <c r="AO90" s="125" t="str">
        <f t="shared" si="52"/>
        <v/>
      </c>
      <c r="AP90" s="125" t="str">
        <f t="shared" si="53"/>
        <v/>
      </c>
      <c r="AQ90" s="126" t="str">
        <f t="shared" si="54"/>
        <v/>
      </c>
      <c r="AR90" s="342">
        <f t="shared" si="44"/>
        <v>0</v>
      </c>
      <c r="AS90" s="290"/>
      <c r="AT90" s="124" t="str">
        <f t="shared" si="55"/>
        <v/>
      </c>
      <c r="AU90" s="125" t="str">
        <f t="shared" si="56"/>
        <v/>
      </c>
      <c r="AV90" s="125" t="str">
        <f t="shared" si="57"/>
        <v/>
      </c>
      <c r="AW90" s="125" t="str">
        <f t="shared" si="58"/>
        <v/>
      </c>
      <c r="AX90" s="125" t="str">
        <f t="shared" si="59"/>
        <v/>
      </c>
      <c r="AY90" s="125" t="str">
        <f t="shared" si="60"/>
        <v/>
      </c>
      <c r="AZ90" s="125" t="str">
        <f t="shared" si="61"/>
        <v/>
      </c>
      <c r="BA90" s="125" t="str">
        <f t="shared" si="62"/>
        <v/>
      </c>
      <c r="BB90" s="131">
        <f t="shared" si="63"/>
        <v>0</v>
      </c>
    </row>
    <row r="91" spans="1:54" x14ac:dyDescent="0.3">
      <c r="A91" s="453"/>
      <c r="B91" s="448">
        <v>3</v>
      </c>
      <c r="C91" s="449" t="s">
        <v>1511</v>
      </c>
      <c r="D91" s="449" t="s">
        <v>2671</v>
      </c>
      <c r="E91" s="103" t="s">
        <v>1514</v>
      </c>
      <c r="F91" s="103" t="s">
        <v>1521</v>
      </c>
      <c r="G91" s="103" t="s">
        <v>2765</v>
      </c>
      <c r="H91" s="103" t="s">
        <v>1514</v>
      </c>
      <c r="I91" s="103" t="s">
        <v>2313</v>
      </c>
      <c r="J91" s="419">
        <v>59904.2</v>
      </c>
      <c r="K91" s="426" t="s">
        <v>96</v>
      </c>
      <c r="L91" s="360" t="s">
        <v>1545</v>
      </c>
      <c r="M91" s="103"/>
      <c r="N91" s="104">
        <f t="shared" ref="N91:N110" si="69">IF(K91="T",J91,0)</f>
        <v>0</v>
      </c>
      <c r="O91" s="105"/>
      <c r="P91" s="616">
        <f t="shared" si="45"/>
        <v>12.45</v>
      </c>
      <c r="Q91" s="139">
        <f>IFERROR(P91*N91,0)</f>
        <v>0</v>
      </c>
      <c r="R91" s="140" t="str">
        <f t="shared" si="46"/>
        <v/>
      </c>
      <c r="S91" s="337">
        <v>0</v>
      </c>
      <c r="T91" s="109">
        <v>1</v>
      </c>
      <c r="U91" s="143">
        <f t="shared" si="65"/>
        <v>0</v>
      </c>
      <c r="V91" s="111">
        <v>0.2</v>
      </c>
      <c r="W91" s="139">
        <f t="shared" si="66"/>
        <v>0</v>
      </c>
      <c r="X91" s="113"/>
      <c r="Y91" s="147">
        <f t="shared" si="67"/>
        <v>0</v>
      </c>
      <c r="Z91" s="290"/>
      <c r="AA91" s="115"/>
      <c r="AB91" s="116"/>
      <c r="AC91" s="116"/>
      <c r="AD91" s="116"/>
      <c r="AE91" s="116"/>
      <c r="AF91" s="116"/>
      <c r="AG91" s="116"/>
      <c r="AH91" s="117" t="s">
        <v>115</v>
      </c>
      <c r="AI91" s="296"/>
      <c r="AJ91" s="124" t="str">
        <f t="shared" si="47"/>
        <v/>
      </c>
      <c r="AK91" s="125" t="str">
        <f t="shared" si="48"/>
        <v/>
      </c>
      <c r="AL91" s="125" t="str">
        <f t="shared" si="49"/>
        <v/>
      </c>
      <c r="AM91" s="125" t="str">
        <f t="shared" si="50"/>
        <v/>
      </c>
      <c r="AN91" s="125" t="str">
        <f t="shared" si="51"/>
        <v/>
      </c>
      <c r="AO91" s="125" t="str">
        <f t="shared" si="52"/>
        <v/>
      </c>
      <c r="AP91" s="125" t="str">
        <f t="shared" si="53"/>
        <v/>
      </c>
      <c r="AQ91" s="126">
        <f t="shared" ca="1" si="54"/>
        <v>10243.821969052226</v>
      </c>
      <c r="AR91" s="342">
        <f t="shared" ca="1" si="44"/>
        <v>10243.821969052226</v>
      </c>
      <c r="AS91" s="290"/>
      <c r="AT91" s="124" t="str">
        <f t="shared" si="55"/>
        <v/>
      </c>
      <c r="AU91" s="125" t="str">
        <f t="shared" si="56"/>
        <v/>
      </c>
      <c r="AV91" s="125" t="str">
        <f t="shared" si="57"/>
        <v/>
      </c>
      <c r="AW91" s="125" t="str">
        <f t="shared" si="58"/>
        <v/>
      </c>
      <c r="AX91" s="125" t="str">
        <f t="shared" si="59"/>
        <v/>
      </c>
      <c r="AY91" s="125" t="str">
        <f t="shared" si="60"/>
        <v/>
      </c>
      <c r="AZ91" s="125" t="str">
        <f t="shared" si="61"/>
        <v/>
      </c>
      <c r="BA91" s="125">
        <f t="shared" ca="1" si="62"/>
        <v>0</v>
      </c>
      <c r="BB91" s="131">
        <f t="shared" ca="1" si="63"/>
        <v>0</v>
      </c>
    </row>
    <row r="92" spans="1:54" x14ac:dyDescent="0.3">
      <c r="A92" s="453"/>
      <c r="B92" s="448">
        <v>73</v>
      </c>
      <c r="C92" s="449" t="s">
        <v>2674</v>
      </c>
      <c r="D92" s="449" t="s">
        <v>2672</v>
      </c>
      <c r="E92" s="103" t="s">
        <v>1514</v>
      </c>
      <c r="F92" s="103" t="s">
        <v>1522</v>
      </c>
      <c r="G92" s="103" t="s">
        <v>2766</v>
      </c>
      <c r="H92" s="103" t="s">
        <v>1514</v>
      </c>
      <c r="I92" s="103" t="s">
        <v>1522</v>
      </c>
      <c r="J92" s="419">
        <v>10346.1</v>
      </c>
      <c r="K92" s="426" t="s">
        <v>110</v>
      </c>
      <c r="L92" s="360" t="s">
        <v>1545</v>
      </c>
      <c r="M92" s="103"/>
      <c r="N92" s="104">
        <f t="shared" si="69"/>
        <v>10346.1</v>
      </c>
      <c r="O92" s="105"/>
      <c r="P92" s="616">
        <f t="shared" si="45"/>
        <v>12.45</v>
      </c>
      <c r="Q92" s="139">
        <f t="shared" ref="Q92:Q110" si="70">IFERROR(P92*N92,0)</f>
        <v>128808.94499999999</v>
      </c>
      <c r="R92" s="140" t="str">
        <f t="shared" si="46"/>
        <v/>
      </c>
      <c r="S92" s="337">
        <v>0</v>
      </c>
      <c r="T92" s="109">
        <v>1</v>
      </c>
      <c r="U92" s="143">
        <f t="shared" si="65"/>
        <v>0</v>
      </c>
      <c r="V92" s="111">
        <v>0.2</v>
      </c>
      <c r="W92" s="139">
        <f t="shared" si="66"/>
        <v>0</v>
      </c>
      <c r="X92" s="113"/>
      <c r="Y92" s="147">
        <f t="shared" si="67"/>
        <v>128808.94499999999</v>
      </c>
      <c r="Z92" s="290"/>
      <c r="AA92" s="115"/>
      <c r="AB92" s="116"/>
      <c r="AC92" s="116"/>
      <c r="AD92" s="116"/>
      <c r="AE92" s="116"/>
      <c r="AF92" s="116"/>
      <c r="AG92" s="116"/>
      <c r="AH92" s="117" t="s">
        <v>115</v>
      </c>
      <c r="AI92" s="296"/>
      <c r="AJ92" s="124" t="str">
        <f t="shared" si="47"/>
        <v/>
      </c>
      <c r="AK92" s="125" t="str">
        <f t="shared" si="48"/>
        <v/>
      </c>
      <c r="AL92" s="125" t="str">
        <f t="shared" si="49"/>
        <v/>
      </c>
      <c r="AM92" s="125" t="str">
        <f t="shared" si="50"/>
        <v/>
      </c>
      <c r="AN92" s="125" t="str">
        <f t="shared" si="51"/>
        <v/>
      </c>
      <c r="AO92" s="125" t="str">
        <f t="shared" si="52"/>
        <v/>
      </c>
      <c r="AP92" s="125" t="str">
        <f t="shared" si="53"/>
        <v/>
      </c>
      <c r="AQ92" s="126">
        <f t="shared" ca="1" si="54"/>
        <v>10243.821969052226</v>
      </c>
      <c r="AR92" s="342">
        <f t="shared" ca="1" si="44"/>
        <v>10243.821969052226</v>
      </c>
      <c r="AS92" s="290"/>
      <c r="AT92" s="124" t="str">
        <f t="shared" si="55"/>
        <v/>
      </c>
      <c r="AU92" s="125" t="str">
        <f t="shared" si="56"/>
        <v/>
      </c>
      <c r="AV92" s="125" t="str">
        <f t="shared" si="57"/>
        <v/>
      </c>
      <c r="AW92" s="125" t="str">
        <f t="shared" si="58"/>
        <v/>
      </c>
      <c r="AX92" s="125" t="str">
        <f t="shared" si="59"/>
        <v/>
      </c>
      <c r="AY92" s="125" t="str">
        <f t="shared" si="60"/>
        <v/>
      </c>
      <c r="AZ92" s="125" t="str">
        <f t="shared" si="61"/>
        <v/>
      </c>
      <c r="BA92" s="125">
        <f t="shared" ca="1" si="62"/>
        <v>128808.94499999999</v>
      </c>
      <c r="BB92" s="131">
        <f t="shared" ca="1" si="63"/>
        <v>128808.94499999999</v>
      </c>
    </row>
    <row r="93" spans="1:54" x14ac:dyDescent="0.3">
      <c r="A93" s="453"/>
      <c r="B93" s="448">
        <v>74</v>
      </c>
      <c r="C93" s="449" t="s">
        <v>2674</v>
      </c>
      <c r="D93" s="449" t="s">
        <v>2673</v>
      </c>
      <c r="E93" s="103" t="s">
        <v>1514</v>
      </c>
      <c r="F93" s="103" t="s">
        <v>1523</v>
      </c>
      <c r="G93" s="103" t="s">
        <v>2767</v>
      </c>
      <c r="H93" s="103" t="s">
        <v>1514</v>
      </c>
      <c r="I93" s="103" t="s">
        <v>1523</v>
      </c>
      <c r="J93" s="419">
        <v>2562.7800000000002</v>
      </c>
      <c r="K93" s="426" t="s">
        <v>110</v>
      </c>
      <c r="L93" s="360" t="s">
        <v>1545</v>
      </c>
      <c r="M93" s="103"/>
      <c r="N93" s="104">
        <f t="shared" si="69"/>
        <v>2562.7800000000002</v>
      </c>
      <c r="O93" s="105"/>
      <c r="P93" s="616">
        <f t="shared" si="45"/>
        <v>12.45</v>
      </c>
      <c r="Q93" s="139">
        <f t="shared" si="70"/>
        <v>31906.611000000001</v>
      </c>
      <c r="R93" s="140" t="str">
        <f t="shared" si="46"/>
        <v/>
      </c>
      <c r="S93" s="337">
        <v>0</v>
      </c>
      <c r="T93" s="109">
        <v>1</v>
      </c>
      <c r="U93" s="143">
        <f t="shared" si="65"/>
        <v>0</v>
      </c>
      <c r="V93" s="111">
        <v>0.2</v>
      </c>
      <c r="W93" s="139">
        <f t="shared" si="66"/>
        <v>0</v>
      </c>
      <c r="X93" s="113"/>
      <c r="Y93" s="147">
        <f t="shared" si="67"/>
        <v>31906.611000000001</v>
      </c>
      <c r="Z93" s="290"/>
      <c r="AA93" s="115"/>
      <c r="AB93" s="116"/>
      <c r="AC93" s="116"/>
      <c r="AD93" s="116"/>
      <c r="AE93" s="116"/>
      <c r="AF93" s="116"/>
      <c r="AG93" s="116"/>
      <c r="AH93" s="117" t="s">
        <v>115</v>
      </c>
      <c r="AI93" s="296"/>
      <c r="AJ93" s="124" t="str">
        <f t="shared" si="47"/>
        <v/>
      </c>
      <c r="AK93" s="125" t="str">
        <f t="shared" si="48"/>
        <v/>
      </c>
      <c r="AL93" s="125" t="str">
        <f t="shared" si="49"/>
        <v/>
      </c>
      <c r="AM93" s="125" t="str">
        <f t="shared" si="50"/>
        <v/>
      </c>
      <c r="AN93" s="125" t="str">
        <f t="shared" si="51"/>
        <v/>
      </c>
      <c r="AO93" s="125" t="str">
        <f t="shared" si="52"/>
        <v/>
      </c>
      <c r="AP93" s="125" t="str">
        <f t="shared" si="53"/>
        <v/>
      </c>
      <c r="AQ93" s="126">
        <f t="shared" ca="1" si="54"/>
        <v>10243.821969052226</v>
      </c>
      <c r="AR93" s="342">
        <f t="shared" ca="1" si="44"/>
        <v>10243.821969052226</v>
      </c>
      <c r="AS93" s="290"/>
      <c r="AT93" s="124" t="str">
        <f t="shared" si="55"/>
        <v/>
      </c>
      <c r="AU93" s="125" t="str">
        <f t="shared" si="56"/>
        <v/>
      </c>
      <c r="AV93" s="125" t="str">
        <f t="shared" si="57"/>
        <v/>
      </c>
      <c r="AW93" s="125" t="str">
        <f t="shared" si="58"/>
        <v/>
      </c>
      <c r="AX93" s="125" t="str">
        <f t="shared" si="59"/>
        <v/>
      </c>
      <c r="AY93" s="125" t="str">
        <f t="shared" si="60"/>
        <v/>
      </c>
      <c r="AZ93" s="125" t="str">
        <f t="shared" si="61"/>
        <v/>
      </c>
      <c r="BA93" s="125">
        <f t="shared" ca="1" si="62"/>
        <v>31906.610999999997</v>
      </c>
      <c r="BB93" s="131">
        <f t="shared" ca="1" si="63"/>
        <v>31906.610999999997</v>
      </c>
    </row>
    <row r="94" spans="1:54" x14ac:dyDescent="0.3">
      <c r="A94" s="453"/>
      <c r="B94" s="448">
        <v>75</v>
      </c>
      <c r="C94" s="449" t="s">
        <v>2674</v>
      </c>
      <c r="D94" s="449" t="s">
        <v>2675</v>
      </c>
      <c r="E94" s="103" t="s">
        <v>1514</v>
      </c>
      <c r="F94" s="103" t="s">
        <v>1528</v>
      </c>
      <c r="G94" s="103" t="s">
        <v>2768</v>
      </c>
      <c r="H94" s="103" t="s">
        <v>1514</v>
      </c>
      <c r="I94" s="103" t="s">
        <v>2312</v>
      </c>
      <c r="J94" s="419">
        <v>1383.63</v>
      </c>
      <c r="K94" s="426" t="s">
        <v>110</v>
      </c>
      <c r="L94" s="360" t="s">
        <v>1545</v>
      </c>
      <c r="M94" s="103"/>
      <c r="N94" s="104">
        <f t="shared" si="69"/>
        <v>1383.63</v>
      </c>
      <c r="O94" s="105"/>
      <c r="P94" s="616">
        <f t="shared" si="45"/>
        <v>12.45</v>
      </c>
      <c r="Q94" s="139">
        <f t="shared" si="70"/>
        <v>17226.193500000001</v>
      </c>
      <c r="R94" s="140" t="str">
        <f t="shared" si="46"/>
        <v/>
      </c>
      <c r="S94" s="337">
        <v>0</v>
      </c>
      <c r="T94" s="109">
        <v>1</v>
      </c>
      <c r="U94" s="143">
        <f t="shared" si="65"/>
        <v>0</v>
      </c>
      <c r="V94" s="111">
        <v>0.2</v>
      </c>
      <c r="W94" s="139">
        <f t="shared" si="66"/>
        <v>0</v>
      </c>
      <c r="X94" s="113"/>
      <c r="Y94" s="147">
        <f t="shared" si="67"/>
        <v>17226.193500000001</v>
      </c>
      <c r="Z94" s="290"/>
      <c r="AA94" s="115"/>
      <c r="AB94" s="116"/>
      <c r="AC94" s="116"/>
      <c r="AD94" s="116"/>
      <c r="AE94" s="116"/>
      <c r="AF94" s="116"/>
      <c r="AG94" s="116"/>
      <c r="AH94" s="117" t="s">
        <v>115</v>
      </c>
      <c r="AI94" s="296"/>
      <c r="AJ94" s="124" t="str">
        <f t="shared" si="47"/>
        <v/>
      </c>
      <c r="AK94" s="125" t="str">
        <f t="shared" si="48"/>
        <v/>
      </c>
      <c r="AL94" s="125" t="str">
        <f t="shared" si="49"/>
        <v/>
      </c>
      <c r="AM94" s="125" t="str">
        <f t="shared" si="50"/>
        <v/>
      </c>
      <c r="AN94" s="125" t="str">
        <f t="shared" si="51"/>
        <v/>
      </c>
      <c r="AO94" s="125" t="str">
        <f t="shared" si="52"/>
        <v/>
      </c>
      <c r="AP94" s="125" t="str">
        <f t="shared" si="53"/>
        <v/>
      </c>
      <c r="AQ94" s="126">
        <f t="shared" ca="1" si="54"/>
        <v>10243.821969052226</v>
      </c>
      <c r="AR94" s="342">
        <f t="shared" ca="1" si="44"/>
        <v>10243.821969052226</v>
      </c>
      <c r="AS94" s="290"/>
      <c r="AT94" s="124" t="str">
        <f t="shared" si="55"/>
        <v/>
      </c>
      <c r="AU94" s="125" t="str">
        <f t="shared" si="56"/>
        <v/>
      </c>
      <c r="AV94" s="125" t="str">
        <f t="shared" si="57"/>
        <v/>
      </c>
      <c r="AW94" s="125" t="str">
        <f t="shared" si="58"/>
        <v/>
      </c>
      <c r="AX94" s="125" t="str">
        <f t="shared" si="59"/>
        <v/>
      </c>
      <c r="AY94" s="125" t="str">
        <f t="shared" si="60"/>
        <v/>
      </c>
      <c r="AZ94" s="125" t="str">
        <f t="shared" si="61"/>
        <v/>
      </c>
      <c r="BA94" s="125">
        <f t="shared" ca="1" si="62"/>
        <v>17226.193500000001</v>
      </c>
      <c r="BB94" s="131">
        <f t="shared" ca="1" si="63"/>
        <v>17226.193500000001</v>
      </c>
    </row>
    <row r="95" spans="1:54" x14ac:dyDescent="0.3">
      <c r="A95" s="453"/>
      <c r="B95" s="448">
        <v>83</v>
      </c>
      <c r="C95" s="449" t="s">
        <v>2832</v>
      </c>
      <c r="D95" s="449" t="s">
        <v>2676</v>
      </c>
      <c r="E95" s="103" t="s">
        <v>1514</v>
      </c>
      <c r="F95" s="103" t="s">
        <v>3200</v>
      </c>
      <c r="G95" s="103" t="s">
        <v>2769</v>
      </c>
      <c r="H95" s="103" t="s">
        <v>1514</v>
      </c>
      <c r="I95" s="103" t="s">
        <v>2301</v>
      </c>
      <c r="J95" s="419">
        <v>24058.9</v>
      </c>
      <c r="K95" s="426" t="s">
        <v>110</v>
      </c>
      <c r="L95" s="360" t="s">
        <v>1544</v>
      </c>
      <c r="M95" s="103"/>
      <c r="N95" s="104">
        <f t="shared" si="69"/>
        <v>24058.9</v>
      </c>
      <c r="O95" s="105"/>
      <c r="P95" s="616">
        <f t="shared" si="45"/>
        <v>31.13</v>
      </c>
      <c r="Q95" s="139">
        <f t="shared" si="70"/>
        <v>748953.55700000003</v>
      </c>
      <c r="R95" s="140" t="str">
        <f t="shared" si="46"/>
        <v/>
      </c>
      <c r="S95" s="337">
        <v>0</v>
      </c>
      <c r="T95" s="109">
        <v>1</v>
      </c>
      <c r="U95" s="143">
        <f t="shared" si="65"/>
        <v>0</v>
      </c>
      <c r="V95" s="111">
        <v>0.2</v>
      </c>
      <c r="W95" s="139">
        <f t="shared" si="66"/>
        <v>0</v>
      </c>
      <c r="X95" s="113"/>
      <c r="Y95" s="147">
        <f t="shared" si="67"/>
        <v>748953.55700000003</v>
      </c>
      <c r="Z95" s="290"/>
      <c r="AA95" s="115"/>
      <c r="AB95" s="116"/>
      <c r="AC95" s="116"/>
      <c r="AD95" s="116" t="s">
        <v>115</v>
      </c>
      <c r="AE95" s="116"/>
      <c r="AF95" s="116"/>
      <c r="AG95" s="116"/>
      <c r="AH95" s="117"/>
      <c r="AI95" s="296"/>
      <c r="AJ95" s="124" t="str">
        <f t="shared" si="47"/>
        <v/>
      </c>
      <c r="AK95" s="125" t="str">
        <f t="shared" si="48"/>
        <v/>
      </c>
      <c r="AL95" s="125" t="str">
        <f t="shared" si="49"/>
        <v/>
      </c>
      <c r="AM95" s="125">
        <f t="shared" ca="1" si="50"/>
        <v>4125.1301905466444</v>
      </c>
      <c r="AN95" s="125" t="str">
        <f t="shared" si="51"/>
        <v/>
      </c>
      <c r="AO95" s="125" t="str">
        <f t="shared" si="52"/>
        <v/>
      </c>
      <c r="AP95" s="125" t="str">
        <f t="shared" si="53"/>
        <v/>
      </c>
      <c r="AQ95" s="126" t="str">
        <f t="shared" si="54"/>
        <v/>
      </c>
      <c r="AR95" s="342">
        <f t="shared" ca="1" si="44"/>
        <v>4125.1301905466444</v>
      </c>
      <c r="AS95" s="290"/>
      <c r="AT95" s="124" t="str">
        <f t="shared" si="55"/>
        <v/>
      </c>
      <c r="AU95" s="125" t="str">
        <f t="shared" si="56"/>
        <v/>
      </c>
      <c r="AV95" s="125" t="str">
        <f t="shared" si="57"/>
        <v/>
      </c>
      <c r="AW95" s="125">
        <f t="shared" ca="1" si="58"/>
        <v>748953.55700000003</v>
      </c>
      <c r="AX95" s="125" t="str">
        <f t="shared" si="59"/>
        <v/>
      </c>
      <c r="AY95" s="125" t="str">
        <f t="shared" si="60"/>
        <v/>
      </c>
      <c r="AZ95" s="125" t="str">
        <f t="shared" si="61"/>
        <v/>
      </c>
      <c r="BA95" s="125" t="str">
        <f t="shared" si="62"/>
        <v/>
      </c>
      <c r="BB95" s="131">
        <f t="shared" ca="1" si="63"/>
        <v>748953.55700000003</v>
      </c>
    </row>
    <row r="96" spans="1:54" x14ac:dyDescent="0.3">
      <c r="A96" s="453"/>
      <c r="B96" s="448">
        <v>92</v>
      </c>
      <c r="C96" s="449" t="s">
        <v>2833</v>
      </c>
      <c r="D96" s="449" t="s">
        <v>2677</v>
      </c>
      <c r="E96" s="103" t="s">
        <v>1514</v>
      </c>
      <c r="F96" s="103" t="s">
        <v>1530</v>
      </c>
      <c r="G96" s="103" t="s">
        <v>2770</v>
      </c>
      <c r="H96" s="103" t="s">
        <v>1514</v>
      </c>
      <c r="I96" s="103" t="s">
        <v>2312</v>
      </c>
      <c r="J96" s="419">
        <v>31287.3</v>
      </c>
      <c r="K96" s="426" t="s">
        <v>110</v>
      </c>
      <c r="L96" s="360" t="s">
        <v>1545</v>
      </c>
      <c r="M96" s="103"/>
      <c r="N96" s="104">
        <f t="shared" si="69"/>
        <v>31287.3</v>
      </c>
      <c r="O96" s="105"/>
      <c r="P96" s="616">
        <f t="shared" si="45"/>
        <v>12.45</v>
      </c>
      <c r="Q96" s="139">
        <f t="shared" si="70"/>
        <v>389526.88499999995</v>
      </c>
      <c r="R96" s="140" t="str">
        <f t="shared" si="46"/>
        <v/>
      </c>
      <c r="S96" s="337">
        <v>0</v>
      </c>
      <c r="T96" s="109">
        <v>1</v>
      </c>
      <c r="U96" s="143">
        <f t="shared" si="65"/>
        <v>0</v>
      </c>
      <c r="V96" s="111">
        <v>0.2</v>
      </c>
      <c r="W96" s="139">
        <f t="shared" si="66"/>
        <v>0</v>
      </c>
      <c r="X96" s="113"/>
      <c r="Y96" s="147">
        <f t="shared" si="67"/>
        <v>389526.88499999995</v>
      </c>
      <c r="Z96" s="290"/>
      <c r="AA96" s="115"/>
      <c r="AB96" s="116"/>
      <c r="AC96" s="116" t="s">
        <v>115</v>
      </c>
      <c r="AD96" s="116"/>
      <c r="AE96" s="116"/>
      <c r="AF96" s="116"/>
      <c r="AG96" s="116"/>
      <c r="AH96" s="117"/>
      <c r="AI96" s="296"/>
      <c r="AJ96" s="124" t="str">
        <f t="shared" si="47"/>
        <v/>
      </c>
      <c r="AK96" s="125" t="str">
        <f t="shared" si="48"/>
        <v/>
      </c>
      <c r="AL96" s="125">
        <f t="shared" ca="1" si="49"/>
        <v>5552.8991109204189</v>
      </c>
      <c r="AM96" s="125" t="str">
        <f t="shared" si="50"/>
        <v/>
      </c>
      <c r="AN96" s="125" t="str">
        <f t="shared" si="51"/>
        <v/>
      </c>
      <c r="AO96" s="125" t="str">
        <f t="shared" si="52"/>
        <v/>
      </c>
      <c r="AP96" s="125" t="str">
        <f t="shared" si="53"/>
        <v/>
      </c>
      <c r="AQ96" s="126" t="str">
        <f t="shared" si="54"/>
        <v/>
      </c>
      <c r="AR96" s="342">
        <f t="shared" ca="1" si="44"/>
        <v>5552.8991109204189</v>
      </c>
      <c r="AS96" s="290"/>
      <c r="AT96" s="124" t="str">
        <f t="shared" si="55"/>
        <v/>
      </c>
      <c r="AU96" s="125" t="str">
        <f t="shared" si="56"/>
        <v/>
      </c>
      <c r="AV96" s="125">
        <f t="shared" ca="1" si="57"/>
        <v>389526.88499999995</v>
      </c>
      <c r="AW96" s="125" t="str">
        <f t="shared" si="58"/>
        <v/>
      </c>
      <c r="AX96" s="125" t="str">
        <f t="shared" si="59"/>
        <v/>
      </c>
      <c r="AY96" s="125" t="str">
        <f t="shared" si="60"/>
        <v/>
      </c>
      <c r="AZ96" s="125" t="str">
        <f t="shared" si="61"/>
        <v/>
      </c>
      <c r="BA96" s="125" t="str">
        <f t="shared" si="62"/>
        <v/>
      </c>
      <c r="BB96" s="131">
        <f t="shared" ca="1" si="63"/>
        <v>389526.88499999995</v>
      </c>
    </row>
    <row r="97" spans="1:54" x14ac:dyDescent="0.3">
      <c r="A97" s="453"/>
      <c r="B97" s="448">
        <v>101</v>
      </c>
      <c r="C97" s="449" t="s">
        <v>2678</v>
      </c>
      <c r="D97" s="449" t="s">
        <v>2679</v>
      </c>
      <c r="E97" s="103" t="s">
        <v>1514</v>
      </c>
      <c r="F97" s="103" t="s">
        <v>1517</v>
      </c>
      <c r="G97" s="103" t="s">
        <v>2771</v>
      </c>
      <c r="H97" s="103" t="s">
        <v>1514</v>
      </c>
      <c r="I97" s="103" t="s">
        <v>2301</v>
      </c>
      <c r="J97" s="419">
        <v>7789.26</v>
      </c>
      <c r="K97" s="426" t="s">
        <v>110</v>
      </c>
      <c r="L97" s="360" t="s">
        <v>1544</v>
      </c>
      <c r="M97" s="103"/>
      <c r="N97" s="104">
        <f t="shared" si="69"/>
        <v>7789.26</v>
      </c>
      <c r="O97" s="105"/>
      <c r="P97" s="616">
        <f t="shared" si="45"/>
        <v>31.13</v>
      </c>
      <c r="Q97" s="139">
        <f t="shared" si="70"/>
        <v>242479.66380000001</v>
      </c>
      <c r="R97" s="140" t="str">
        <f t="shared" si="46"/>
        <v/>
      </c>
      <c r="S97" s="337">
        <v>0</v>
      </c>
      <c r="T97" s="109">
        <v>1</v>
      </c>
      <c r="U97" s="143">
        <f t="shared" si="65"/>
        <v>0</v>
      </c>
      <c r="V97" s="111">
        <v>0.2</v>
      </c>
      <c r="W97" s="139">
        <f t="shared" si="66"/>
        <v>0</v>
      </c>
      <c r="X97" s="113"/>
      <c r="Y97" s="147">
        <f t="shared" si="67"/>
        <v>242479.66380000001</v>
      </c>
      <c r="Z97" s="290"/>
      <c r="AA97" s="115"/>
      <c r="AB97" s="116"/>
      <c r="AC97" s="116" t="s">
        <v>115</v>
      </c>
      <c r="AD97" s="116"/>
      <c r="AE97" s="116"/>
      <c r="AF97" s="116"/>
      <c r="AG97" s="116"/>
      <c r="AH97" s="117"/>
      <c r="AI97" s="296"/>
      <c r="AJ97" s="124" t="str">
        <f t="shared" si="47"/>
        <v/>
      </c>
      <c r="AK97" s="125" t="str">
        <f t="shared" si="48"/>
        <v/>
      </c>
      <c r="AL97" s="125">
        <f t="shared" ca="1" si="49"/>
        <v>5552.8991109204189</v>
      </c>
      <c r="AM97" s="125" t="str">
        <f t="shared" si="50"/>
        <v/>
      </c>
      <c r="AN97" s="125" t="str">
        <f t="shared" si="51"/>
        <v/>
      </c>
      <c r="AO97" s="125" t="str">
        <f t="shared" si="52"/>
        <v/>
      </c>
      <c r="AP97" s="125" t="str">
        <f t="shared" si="53"/>
        <v/>
      </c>
      <c r="AQ97" s="126" t="str">
        <f t="shared" si="54"/>
        <v/>
      </c>
      <c r="AR97" s="342">
        <f t="shared" ca="1" si="44"/>
        <v>5552.8991109204189</v>
      </c>
      <c r="AS97" s="290"/>
      <c r="AT97" s="124" t="str">
        <f t="shared" si="55"/>
        <v/>
      </c>
      <c r="AU97" s="125" t="str">
        <f t="shared" si="56"/>
        <v/>
      </c>
      <c r="AV97" s="125">
        <f t="shared" ca="1" si="57"/>
        <v>242479.66380000001</v>
      </c>
      <c r="AW97" s="125" t="str">
        <f t="shared" si="58"/>
        <v/>
      </c>
      <c r="AX97" s="125" t="str">
        <f t="shared" si="59"/>
        <v/>
      </c>
      <c r="AY97" s="125" t="str">
        <f t="shared" si="60"/>
        <v/>
      </c>
      <c r="AZ97" s="125" t="str">
        <f t="shared" si="61"/>
        <v/>
      </c>
      <c r="BA97" s="125" t="str">
        <f t="shared" si="62"/>
        <v/>
      </c>
      <c r="BB97" s="131">
        <f t="shared" ca="1" si="63"/>
        <v>242479.66380000001</v>
      </c>
    </row>
    <row r="98" spans="1:54" s="470" customFormat="1" ht="70" x14ac:dyDescent="0.3">
      <c r="A98" s="453"/>
      <c r="B98" s="448">
        <v>138</v>
      </c>
      <c r="C98" s="449" t="s">
        <v>2791</v>
      </c>
      <c r="D98" s="449" t="s">
        <v>2680</v>
      </c>
      <c r="E98" s="456" t="s">
        <v>1514</v>
      </c>
      <c r="F98" s="456" t="s">
        <v>2783</v>
      </c>
      <c r="G98" s="457" t="s">
        <v>2784</v>
      </c>
      <c r="H98" s="456" t="s">
        <v>1514</v>
      </c>
      <c r="I98" s="456" t="s">
        <v>2314</v>
      </c>
      <c r="J98" s="458">
        <v>12355.89</v>
      </c>
      <c r="K98" s="426" t="s">
        <v>110</v>
      </c>
      <c r="L98" s="116" t="s">
        <v>1544</v>
      </c>
      <c r="M98" s="456"/>
      <c r="N98" s="459">
        <f t="shared" si="69"/>
        <v>12355.89</v>
      </c>
      <c r="O98" s="460"/>
      <c r="P98" s="617">
        <f t="shared" si="45"/>
        <v>31.13</v>
      </c>
      <c r="Q98" s="462">
        <f t="shared" si="70"/>
        <v>384638.85569999996</v>
      </c>
      <c r="R98" s="463" t="str">
        <f t="shared" si="46"/>
        <v/>
      </c>
      <c r="S98" s="464">
        <v>0</v>
      </c>
      <c r="T98" s="465">
        <v>1</v>
      </c>
      <c r="U98" s="466">
        <f t="shared" si="65"/>
        <v>0</v>
      </c>
      <c r="V98" s="467">
        <v>0.2</v>
      </c>
      <c r="W98" s="462">
        <f t="shared" si="66"/>
        <v>0</v>
      </c>
      <c r="X98" s="468"/>
      <c r="Y98" s="469">
        <f t="shared" si="67"/>
        <v>384638.85569999996</v>
      </c>
      <c r="Z98" s="455"/>
      <c r="AA98" s="115"/>
      <c r="AB98" s="116"/>
      <c r="AC98" s="116"/>
      <c r="AD98" s="116" t="s">
        <v>115</v>
      </c>
      <c r="AE98" s="116"/>
      <c r="AF98" s="116"/>
      <c r="AG98" s="116"/>
      <c r="AH98" s="117"/>
      <c r="AI98" s="296"/>
      <c r="AJ98" s="124" t="str">
        <f t="shared" si="47"/>
        <v/>
      </c>
      <c r="AK98" s="125" t="str">
        <f t="shared" si="48"/>
        <v/>
      </c>
      <c r="AL98" s="125" t="str">
        <f t="shared" si="49"/>
        <v/>
      </c>
      <c r="AM98" s="125">
        <f t="shared" ca="1" si="50"/>
        <v>4125.1301905466444</v>
      </c>
      <c r="AN98" s="125" t="str">
        <f t="shared" si="51"/>
        <v/>
      </c>
      <c r="AO98" s="125" t="str">
        <f t="shared" si="52"/>
        <v/>
      </c>
      <c r="AP98" s="125" t="str">
        <f t="shared" si="53"/>
        <v/>
      </c>
      <c r="AQ98" s="126" t="str">
        <f t="shared" si="54"/>
        <v/>
      </c>
      <c r="AR98" s="342">
        <f t="shared" ca="1" si="44"/>
        <v>4125.1301905466444</v>
      </c>
      <c r="AS98" s="455"/>
      <c r="AT98" s="124" t="str">
        <f t="shared" si="55"/>
        <v/>
      </c>
      <c r="AU98" s="125" t="str">
        <f t="shared" si="56"/>
        <v/>
      </c>
      <c r="AV98" s="125" t="str">
        <f t="shared" si="57"/>
        <v/>
      </c>
      <c r="AW98" s="125">
        <f t="shared" ca="1" si="58"/>
        <v>384638.85569999996</v>
      </c>
      <c r="AX98" s="125" t="str">
        <f t="shared" si="59"/>
        <v/>
      </c>
      <c r="AY98" s="125" t="str">
        <f t="shared" si="60"/>
        <v/>
      </c>
      <c r="AZ98" s="125" t="str">
        <f t="shared" si="61"/>
        <v/>
      </c>
      <c r="BA98" s="125" t="str">
        <f t="shared" si="62"/>
        <v/>
      </c>
      <c r="BB98" s="131">
        <f t="shared" ca="1" si="63"/>
        <v>384638.85569999996</v>
      </c>
    </row>
    <row r="99" spans="1:54" x14ac:dyDescent="0.3">
      <c r="A99" s="453"/>
      <c r="B99" s="448">
        <v>341</v>
      </c>
      <c r="C99" s="449" t="s">
        <v>1511</v>
      </c>
      <c r="D99" s="449" t="s">
        <v>2681</v>
      </c>
      <c r="E99" s="103" t="s">
        <v>1514</v>
      </c>
      <c r="F99" s="103" t="s">
        <v>1515</v>
      </c>
      <c r="G99" s="103" t="s">
        <v>2772</v>
      </c>
      <c r="H99" s="103" t="s">
        <v>1514</v>
      </c>
      <c r="I99" s="103" t="s">
        <v>2315</v>
      </c>
      <c r="J99" s="419">
        <v>38327.4</v>
      </c>
      <c r="K99" s="426" t="s">
        <v>110</v>
      </c>
      <c r="L99" s="360" t="s">
        <v>1545</v>
      </c>
      <c r="M99" s="103"/>
      <c r="N99" s="104">
        <f t="shared" si="69"/>
        <v>38327.4</v>
      </c>
      <c r="O99" s="105"/>
      <c r="P99" s="616">
        <f t="shared" si="45"/>
        <v>12.45</v>
      </c>
      <c r="Q99" s="139">
        <f t="shared" si="70"/>
        <v>477176.13</v>
      </c>
      <c r="R99" s="140" t="str">
        <f t="shared" si="46"/>
        <v/>
      </c>
      <c r="S99" s="337">
        <v>0</v>
      </c>
      <c r="T99" s="109">
        <v>1</v>
      </c>
      <c r="U99" s="143">
        <f t="shared" si="65"/>
        <v>0</v>
      </c>
      <c r="V99" s="111">
        <v>0.2</v>
      </c>
      <c r="W99" s="139">
        <f t="shared" si="66"/>
        <v>0</v>
      </c>
      <c r="X99" s="113"/>
      <c r="Y99" s="147">
        <f t="shared" si="67"/>
        <v>477176.13</v>
      </c>
      <c r="Z99" s="290"/>
      <c r="AA99" s="115" t="s">
        <v>115</v>
      </c>
      <c r="AB99" s="116"/>
      <c r="AC99" s="116"/>
      <c r="AD99" s="116"/>
      <c r="AE99" s="116"/>
      <c r="AF99" s="116"/>
      <c r="AG99" s="116"/>
      <c r="AH99" s="117"/>
      <c r="AI99" s="296"/>
      <c r="AJ99" s="124">
        <f t="shared" ca="1" si="47"/>
        <v>3302.4974881752532</v>
      </c>
      <c r="AK99" s="125" t="str">
        <f t="shared" si="48"/>
        <v/>
      </c>
      <c r="AL99" s="125" t="str">
        <f t="shared" si="49"/>
        <v/>
      </c>
      <c r="AM99" s="125" t="str">
        <f t="shared" si="50"/>
        <v/>
      </c>
      <c r="AN99" s="125" t="str">
        <f t="shared" si="51"/>
        <v/>
      </c>
      <c r="AO99" s="125" t="str">
        <f t="shared" si="52"/>
        <v/>
      </c>
      <c r="AP99" s="125" t="str">
        <f t="shared" si="53"/>
        <v/>
      </c>
      <c r="AQ99" s="126" t="str">
        <f t="shared" si="54"/>
        <v/>
      </c>
      <c r="AR99" s="342">
        <f t="shared" ca="1" si="44"/>
        <v>3302.4974881752532</v>
      </c>
      <c r="AS99" s="290"/>
      <c r="AT99" s="124">
        <f t="shared" ca="1" si="55"/>
        <v>477176.12999999995</v>
      </c>
      <c r="AU99" s="125" t="str">
        <f t="shared" si="56"/>
        <v/>
      </c>
      <c r="AV99" s="125" t="str">
        <f t="shared" si="57"/>
        <v/>
      </c>
      <c r="AW99" s="125" t="str">
        <f t="shared" si="58"/>
        <v/>
      </c>
      <c r="AX99" s="125" t="str">
        <f t="shared" si="59"/>
        <v/>
      </c>
      <c r="AY99" s="125" t="str">
        <f t="shared" si="60"/>
        <v/>
      </c>
      <c r="AZ99" s="125" t="str">
        <f t="shared" si="61"/>
        <v/>
      </c>
      <c r="BA99" s="125" t="str">
        <f t="shared" si="62"/>
        <v/>
      </c>
      <c r="BB99" s="131">
        <f t="shared" ca="1" si="63"/>
        <v>477176.12999999995</v>
      </c>
    </row>
    <row r="100" spans="1:54" x14ac:dyDescent="0.3">
      <c r="A100" s="453"/>
      <c r="B100" s="448">
        <v>354</v>
      </c>
      <c r="C100" s="449" t="s">
        <v>2834</v>
      </c>
      <c r="D100" s="449" t="s">
        <v>2682</v>
      </c>
      <c r="E100" s="103" t="s">
        <v>1514</v>
      </c>
      <c r="F100" s="103" t="s">
        <v>1516</v>
      </c>
      <c r="G100" s="103" t="s">
        <v>2773</v>
      </c>
      <c r="H100" s="103" t="s">
        <v>1514</v>
      </c>
      <c r="I100" s="103" t="s">
        <v>2305</v>
      </c>
      <c r="J100" s="419">
        <v>18307.900000000001</v>
      </c>
      <c r="K100" s="426" t="s">
        <v>110</v>
      </c>
      <c r="L100" s="360" t="s">
        <v>1544</v>
      </c>
      <c r="M100" s="103"/>
      <c r="N100" s="104">
        <f t="shared" si="69"/>
        <v>18307.900000000001</v>
      </c>
      <c r="O100" s="105"/>
      <c r="P100" s="616">
        <f t="shared" si="45"/>
        <v>31.13</v>
      </c>
      <c r="Q100" s="139">
        <f t="shared" si="70"/>
        <v>569924.92700000003</v>
      </c>
      <c r="R100" s="140" t="str">
        <f t="shared" si="46"/>
        <v/>
      </c>
      <c r="S100" s="337">
        <v>0</v>
      </c>
      <c r="T100" s="109">
        <v>1</v>
      </c>
      <c r="U100" s="143">
        <f t="shared" si="65"/>
        <v>0</v>
      </c>
      <c r="V100" s="111">
        <v>0.2</v>
      </c>
      <c r="W100" s="139">
        <f t="shared" si="66"/>
        <v>0</v>
      </c>
      <c r="X100" s="113"/>
      <c r="Y100" s="147">
        <f t="shared" si="67"/>
        <v>569924.92700000003</v>
      </c>
      <c r="Z100" s="290"/>
      <c r="AA100" s="115" t="s">
        <v>115</v>
      </c>
      <c r="AB100" s="116"/>
      <c r="AC100" s="116"/>
      <c r="AD100" s="116"/>
      <c r="AE100" s="116"/>
      <c r="AF100" s="116"/>
      <c r="AG100" s="116"/>
      <c r="AH100" s="117"/>
      <c r="AI100" s="296"/>
      <c r="AJ100" s="124">
        <f t="shared" ca="1" si="47"/>
        <v>3302.4974881752532</v>
      </c>
      <c r="AK100" s="125" t="str">
        <f t="shared" si="48"/>
        <v/>
      </c>
      <c r="AL100" s="125" t="str">
        <f t="shared" si="49"/>
        <v/>
      </c>
      <c r="AM100" s="125" t="str">
        <f t="shared" si="50"/>
        <v/>
      </c>
      <c r="AN100" s="125" t="str">
        <f t="shared" si="51"/>
        <v/>
      </c>
      <c r="AO100" s="125" t="str">
        <f t="shared" si="52"/>
        <v/>
      </c>
      <c r="AP100" s="125" t="str">
        <f t="shared" si="53"/>
        <v/>
      </c>
      <c r="AQ100" s="126" t="str">
        <f t="shared" si="54"/>
        <v/>
      </c>
      <c r="AR100" s="342">
        <f t="shared" ca="1" si="44"/>
        <v>3302.4974881752532</v>
      </c>
      <c r="AS100" s="290"/>
      <c r="AT100" s="124">
        <f t="shared" ca="1" si="55"/>
        <v>569924.92700000003</v>
      </c>
      <c r="AU100" s="125" t="str">
        <f t="shared" si="56"/>
        <v/>
      </c>
      <c r="AV100" s="125" t="str">
        <f t="shared" si="57"/>
        <v/>
      </c>
      <c r="AW100" s="125" t="str">
        <f t="shared" si="58"/>
        <v/>
      </c>
      <c r="AX100" s="125" t="str">
        <f t="shared" si="59"/>
        <v/>
      </c>
      <c r="AY100" s="125" t="str">
        <f t="shared" si="60"/>
        <v/>
      </c>
      <c r="AZ100" s="125" t="str">
        <f t="shared" si="61"/>
        <v/>
      </c>
      <c r="BA100" s="125" t="str">
        <f t="shared" si="62"/>
        <v/>
      </c>
      <c r="BB100" s="131">
        <f t="shared" ca="1" si="63"/>
        <v>569924.92700000003</v>
      </c>
    </row>
    <row r="101" spans="1:54" x14ac:dyDescent="0.3">
      <c r="A101" s="453"/>
      <c r="B101" s="448">
        <v>480</v>
      </c>
      <c r="C101" s="449" t="s">
        <v>2835</v>
      </c>
      <c r="D101" s="449" t="s">
        <v>2683</v>
      </c>
      <c r="E101" s="103" t="s">
        <v>1514</v>
      </c>
      <c r="F101" s="103" t="s">
        <v>1518</v>
      </c>
      <c r="G101" s="103" t="s">
        <v>2774</v>
      </c>
      <c r="H101" s="103" t="s">
        <v>1514</v>
      </c>
      <c r="I101" s="103" t="s">
        <v>2314</v>
      </c>
      <c r="J101" s="419">
        <v>10112.700000000001</v>
      </c>
      <c r="K101" s="426" t="s">
        <v>110</v>
      </c>
      <c r="L101" s="360" t="s">
        <v>1544</v>
      </c>
      <c r="M101" s="103"/>
      <c r="N101" s="104">
        <f t="shared" si="69"/>
        <v>10112.700000000001</v>
      </c>
      <c r="O101" s="105"/>
      <c r="P101" s="616">
        <f t="shared" si="45"/>
        <v>31.13</v>
      </c>
      <c r="Q101" s="139">
        <f t="shared" si="70"/>
        <v>314808.35100000002</v>
      </c>
      <c r="R101" s="140" t="str">
        <f t="shared" si="46"/>
        <v/>
      </c>
      <c r="S101" s="337">
        <v>0</v>
      </c>
      <c r="T101" s="109">
        <v>1</v>
      </c>
      <c r="U101" s="143">
        <f t="shared" si="65"/>
        <v>0</v>
      </c>
      <c r="V101" s="111">
        <v>0.2</v>
      </c>
      <c r="W101" s="139">
        <f t="shared" si="66"/>
        <v>0</v>
      </c>
      <c r="X101" s="113"/>
      <c r="Y101" s="147">
        <f t="shared" si="67"/>
        <v>314808.35100000002</v>
      </c>
      <c r="Z101" s="290"/>
      <c r="AA101" s="115"/>
      <c r="AB101" s="116"/>
      <c r="AC101" s="116" t="s">
        <v>115</v>
      </c>
      <c r="AD101" s="116"/>
      <c r="AE101" s="116"/>
      <c r="AF101" s="116"/>
      <c r="AG101" s="116"/>
      <c r="AH101" s="117"/>
      <c r="AI101" s="296"/>
      <c r="AJ101" s="124" t="str">
        <f t="shared" si="47"/>
        <v/>
      </c>
      <c r="AK101" s="125" t="str">
        <f t="shared" si="48"/>
        <v/>
      </c>
      <c r="AL101" s="125">
        <f t="shared" ca="1" si="49"/>
        <v>5552.8991109204189</v>
      </c>
      <c r="AM101" s="125" t="str">
        <f t="shared" si="50"/>
        <v/>
      </c>
      <c r="AN101" s="125" t="str">
        <f t="shared" si="51"/>
        <v/>
      </c>
      <c r="AO101" s="125" t="str">
        <f t="shared" si="52"/>
        <v/>
      </c>
      <c r="AP101" s="125" t="str">
        <f t="shared" si="53"/>
        <v/>
      </c>
      <c r="AQ101" s="126" t="str">
        <f t="shared" si="54"/>
        <v/>
      </c>
      <c r="AR101" s="342">
        <f t="shared" ref="AR101:AR113" ca="1" si="71">SUM(AJ101:AQ101)</f>
        <v>5552.8991109204189</v>
      </c>
      <c r="AS101" s="290"/>
      <c r="AT101" s="124" t="str">
        <f t="shared" si="55"/>
        <v/>
      </c>
      <c r="AU101" s="125" t="str">
        <f t="shared" si="56"/>
        <v/>
      </c>
      <c r="AV101" s="125">
        <f t="shared" ca="1" si="57"/>
        <v>314808.35100000002</v>
      </c>
      <c r="AW101" s="125" t="str">
        <f t="shared" si="58"/>
        <v/>
      </c>
      <c r="AX101" s="125" t="str">
        <f t="shared" si="59"/>
        <v/>
      </c>
      <c r="AY101" s="125" t="str">
        <f t="shared" si="60"/>
        <v/>
      </c>
      <c r="AZ101" s="125" t="str">
        <f t="shared" si="61"/>
        <v/>
      </c>
      <c r="BA101" s="125" t="str">
        <f t="shared" si="62"/>
        <v/>
      </c>
      <c r="BB101" s="131">
        <f t="shared" ca="1" si="63"/>
        <v>314808.35100000002</v>
      </c>
    </row>
    <row r="102" spans="1:54" x14ac:dyDescent="0.3">
      <c r="A102" s="453"/>
      <c r="B102" s="448">
        <v>481</v>
      </c>
      <c r="C102" s="449" t="s">
        <v>2836</v>
      </c>
      <c r="D102" s="449" t="s">
        <v>2684</v>
      </c>
      <c r="E102" s="103" t="s">
        <v>1514</v>
      </c>
      <c r="F102" s="103" t="s">
        <v>1519</v>
      </c>
      <c r="G102" s="103" t="s">
        <v>2775</v>
      </c>
      <c r="H102" s="103" t="s">
        <v>1514</v>
      </c>
      <c r="I102" s="103" t="s">
        <v>2316</v>
      </c>
      <c r="J102" s="419">
        <v>11891.2</v>
      </c>
      <c r="K102" s="426" t="s">
        <v>110</v>
      </c>
      <c r="L102" s="360" t="s">
        <v>1544</v>
      </c>
      <c r="M102" s="103"/>
      <c r="N102" s="104">
        <f t="shared" si="69"/>
        <v>11891.2</v>
      </c>
      <c r="O102" s="105"/>
      <c r="P102" s="616">
        <f t="shared" si="45"/>
        <v>31.13</v>
      </c>
      <c r="Q102" s="139">
        <f t="shared" si="70"/>
        <v>370173.05599999998</v>
      </c>
      <c r="R102" s="140" t="str">
        <f t="shared" si="46"/>
        <v/>
      </c>
      <c r="S102" s="337">
        <v>0</v>
      </c>
      <c r="T102" s="109">
        <v>1</v>
      </c>
      <c r="U102" s="143">
        <f t="shared" si="65"/>
        <v>0</v>
      </c>
      <c r="V102" s="111">
        <v>0.2</v>
      </c>
      <c r="W102" s="139">
        <f t="shared" si="66"/>
        <v>0</v>
      </c>
      <c r="X102" s="113"/>
      <c r="Y102" s="147">
        <f t="shared" si="67"/>
        <v>370173.05599999998</v>
      </c>
      <c r="Z102" s="290"/>
      <c r="AA102" s="115"/>
      <c r="AB102" s="116"/>
      <c r="AC102" s="116" t="s">
        <v>115</v>
      </c>
      <c r="AD102" s="116"/>
      <c r="AE102" s="116"/>
      <c r="AF102" s="116"/>
      <c r="AG102" s="116"/>
      <c r="AH102" s="117"/>
      <c r="AI102" s="296"/>
      <c r="AJ102" s="124" t="str">
        <f t="shared" ref="AJ102:AJ113" si="72">IF(AA102="","",AJ$8)</f>
        <v/>
      </c>
      <c r="AK102" s="125" t="str">
        <f t="shared" ref="AK102:AK113" si="73">IF(AB102="","",AK$8)</f>
        <v/>
      </c>
      <c r="AL102" s="125">
        <f t="shared" ref="AL102:AL113" ca="1" si="74">IF(AC102="","",AL$8)</f>
        <v>5552.8991109204189</v>
      </c>
      <c r="AM102" s="125" t="str">
        <f t="shared" ref="AM102:AM113" si="75">IF(AD102="","",AM$8)</f>
        <v/>
      </c>
      <c r="AN102" s="125" t="str">
        <f t="shared" ref="AN102:AN113" si="76">IF(AE102="","",AN$8)</f>
        <v/>
      </c>
      <c r="AO102" s="125" t="str">
        <f t="shared" ref="AO102:AO113" si="77">IF(AF102="","",AO$8)</f>
        <v/>
      </c>
      <c r="AP102" s="125" t="str">
        <f t="shared" ref="AP102:AP113" si="78">IF(AG102="","",AP$8)</f>
        <v/>
      </c>
      <c r="AQ102" s="126" t="str">
        <f t="shared" ref="AQ102:AQ113" si="79">IF(AH102="","",AQ$8)</f>
        <v/>
      </c>
      <c r="AR102" s="342">
        <f t="shared" ca="1" si="71"/>
        <v>5552.8991109204189</v>
      </c>
      <c r="AS102" s="290"/>
      <c r="AT102" s="124" t="str">
        <f t="shared" ref="AT102:AT113" si="80">IF(AA102="","",IFERROR(AA102*$Y102,$Y102/$AR102*AJ102))</f>
        <v/>
      </c>
      <c r="AU102" s="125" t="str">
        <f t="shared" ref="AU102:AU113" si="81">IF(AB102="","",IFERROR(AB102*$Y102,$Y102/$AR102*AK102))</f>
        <v/>
      </c>
      <c r="AV102" s="125">
        <f t="shared" ref="AV102:AV113" ca="1" si="82">IF(AC102="","",IFERROR(AC102*$Y102,$Y102/$AR102*AL102))</f>
        <v>370173.05600000004</v>
      </c>
      <c r="AW102" s="125" t="str">
        <f t="shared" ref="AW102:AW113" si="83">IF(AD102="","",IFERROR(AD102*$Y102,$Y102/$AR102*AM102))</f>
        <v/>
      </c>
      <c r="AX102" s="125" t="str">
        <f t="shared" ref="AX102:AX113" si="84">IF(AE102="","",IFERROR(AE102*$Y102,$Y102/$AR102*AN102))</f>
        <v/>
      </c>
      <c r="AY102" s="125" t="str">
        <f t="shared" ref="AY102:AY113" si="85">IF(AF102="","",IFERROR(AF102*$Y102,$Y102/$AR102*AO102))</f>
        <v/>
      </c>
      <c r="AZ102" s="125" t="str">
        <f t="shared" ref="AZ102:AZ113" si="86">IF(AG102="","",IFERROR(AG102*$Y102,$Y102/$AR102*AP102))</f>
        <v/>
      </c>
      <c r="BA102" s="125" t="str">
        <f t="shared" ref="BA102:BA113" si="87">IF(AH102="","",IFERROR(AH102*$Y102,$Y102/$AR102*AQ102))</f>
        <v/>
      </c>
      <c r="BB102" s="131">
        <f t="shared" ref="BB102:BB113" ca="1" si="88">SUM(AT102:BA102)</f>
        <v>370173.05600000004</v>
      </c>
    </row>
    <row r="103" spans="1:54" x14ac:dyDescent="0.3">
      <c r="A103" s="453"/>
      <c r="B103" s="448">
        <v>504</v>
      </c>
      <c r="C103" s="449" t="s">
        <v>2837</v>
      </c>
      <c r="D103" s="449" t="s">
        <v>2685</v>
      </c>
      <c r="E103" s="103" t="s">
        <v>1514</v>
      </c>
      <c r="F103" s="103" t="s">
        <v>3199</v>
      </c>
      <c r="G103" s="103" t="s">
        <v>2776</v>
      </c>
      <c r="H103" s="103" t="s">
        <v>1514</v>
      </c>
      <c r="I103" s="103" t="s">
        <v>2317</v>
      </c>
      <c r="J103" s="419">
        <v>20572.900000000001</v>
      </c>
      <c r="K103" s="426" t="s">
        <v>110</v>
      </c>
      <c r="L103" s="360" t="s">
        <v>1545</v>
      </c>
      <c r="M103" s="103"/>
      <c r="N103" s="104">
        <f t="shared" si="69"/>
        <v>20572.900000000001</v>
      </c>
      <c r="O103" s="105"/>
      <c r="P103" s="616">
        <f t="shared" si="45"/>
        <v>12.45</v>
      </c>
      <c r="Q103" s="139">
        <f t="shared" si="70"/>
        <v>256132.60500000001</v>
      </c>
      <c r="R103" s="140" t="str">
        <f t="shared" si="46"/>
        <v/>
      </c>
      <c r="S103" s="337">
        <v>0</v>
      </c>
      <c r="T103" s="109">
        <v>1</v>
      </c>
      <c r="U103" s="143">
        <f t="shared" si="65"/>
        <v>0</v>
      </c>
      <c r="V103" s="111">
        <v>0.2</v>
      </c>
      <c r="W103" s="139">
        <f t="shared" si="66"/>
        <v>0</v>
      </c>
      <c r="X103" s="113"/>
      <c r="Y103" s="147">
        <f t="shared" si="67"/>
        <v>256132.60500000001</v>
      </c>
      <c r="Z103" s="290"/>
      <c r="AA103" s="115"/>
      <c r="AB103" s="116"/>
      <c r="AC103" s="116"/>
      <c r="AD103" s="116"/>
      <c r="AE103" s="116"/>
      <c r="AF103" s="116"/>
      <c r="AG103" s="116"/>
      <c r="AH103" s="117" t="s">
        <v>115</v>
      </c>
      <c r="AI103" s="296"/>
      <c r="AJ103" s="124" t="str">
        <f t="shared" si="72"/>
        <v/>
      </c>
      <c r="AK103" s="125" t="str">
        <f t="shared" si="73"/>
        <v/>
      </c>
      <c r="AL103" s="125" t="str">
        <f t="shared" si="74"/>
        <v/>
      </c>
      <c r="AM103" s="125" t="str">
        <f t="shared" si="75"/>
        <v/>
      </c>
      <c r="AN103" s="125" t="str">
        <f t="shared" si="76"/>
        <v/>
      </c>
      <c r="AO103" s="125" t="str">
        <f t="shared" si="77"/>
        <v/>
      </c>
      <c r="AP103" s="125" t="str">
        <f t="shared" si="78"/>
        <v/>
      </c>
      <c r="AQ103" s="126">
        <f t="shared" ca="1" si="79"/>
        <v>10243.821969052226</v>
      </c>
      <c r="AR103" s="342">
        <f t="shared" ca="1" si="71"/>
        <v>10243.821969052226</v>
      </c>
      <c r="AS103" s="290"/>
      <c r="AT103" s="124" t="str">
        <f t="shared" si="80"/>
        <v/>
      </c>
      <c r="AU103" s="125" t="str">
        <f t="shared" si="81"/>
        <v/>
      </c>
      <c r="AV103" s="125" t="str">
        <f t="shared" si="82"/>
        <v/>
      </c>
      <c r="AW103" s="125" t="str">
        <f t="shared" si="83"/>
        <v/>
      </c>
      <c r="AX103" s="125" t="str">
        <f t="shared" si="84"/>
        <v/>
      </c>
      <c r="AY103" s="125" t="str">
        <f t="shared" si="85"/>
        <v/>
      </c>
      <c r="AZ103" s="125" t="str">
        <f t="shared" si="86"/>
        <v/>
      </c>
      <c r="BA103" s="125">
        <f t="shared" ca="1" si="87"/>
        <v>256132.60500000001</v>
      </c>
      <c r="BB103" s="131">
        <f t="shared" ca="1" si="88"/>
        <v>256132.60500000001</v>
      </c>
    </row>
    <row r="104" spans="1:54" x14ac:dyDescent="0.3">
      <c r="A104" s="453"/>
      <c r="B104" s="448">
        <v>581</v>
      </c>
      <c r="C104" s="449" t="s">
        <v>1511</v>
      </c>
      <c r="D104" s="449" t="s">
        <v>2686</v>
      </c>
      <c r="E104" s="103" t="s">
        <v>1514</v>
      </c>
      <c r="F104" s="103" t="s">
        <v>1525</v>
      </c>
      <c r="G104" s="103" t="s">
        <v>2777</v>
      </c>
      <c r="H104" s="103" t="s">
        <v>1514</v>
      </c>
      <c r="I104" s="103" t="s">
        <v>2318</v>
      </c>
      <c r="J104" s="419">
        <v>12190.4</v>
      </c>
      <c r="K104" s="426" t="s">
        <v>110</v>
      </c>
      <c r="L104" s="360" t="s">
        <v>1544</v>
      </c>
      <c r="M104" s="103"/>
      <c r="N104" s="104">
        <f t="shared" si="69"/>
        <v>12190.4</v>
      </c>
      <c r="O104" s="105"/>
      <c r="P104" s="616">
        <f t="shared" si="45"/>
        <v>31.13</v>
      </c>
      <c r="Q104" s="139">
        <f t="shared" si="70"/>
        <v>379487.152</v>
      </c>
      <c r="R104" s="140" t="str">
        <f t="shared" si="46"/>
        <v/>
      </c>
      <c r="S104" s="337">
        <v>0</v>
      </c>
      <c r="T104" s="109">
        <v>1</v>
      </c>
      <c r="U104" s="143">
        <f t="shared" si="65"/>
        <v>0</v>
      </c>
      <c r="V104" s="111">
        <v>0.2</v>
      </c>
      <c r="W104" s="139">
        <f t="shared" si="66"/>
        <v>0</v>
      </c>
      <c r="X104" s="113"/>
      <c r="Y104" s="147">
        <f t="shared" si="67"/>
        <v>379487.152</v>
      </c>
      <c r="Z104" s="290"/>
      <c r="AA104" s="115"/>
      <c r="AB104" s="116"/>
      <c r="AC104" s="116"/>
      <c r="AD104" s="116"/>
      <c r="AE104" s="116"/>
      <c r="AF104" s="116" t="s">
        <v>115</v>
      </c>
      <c r="AG104" s="116"/>
      <c r="AH104" s="117"/>
      <c r="AI104" s="296"/>
      <c r="AJ104" s="124" t="str">
        <f t="shared" si="72"/>
        <v/>
      </c>
      <c r="AK104" s="125" t="str">
        <f t="shared" si="73"/>
        <v/>
      </c>
      <c r="AL104" s="125" t="str">
        <f t="shared" si="74"/>
        <v/>
      </c>
      <c r="AM104" s="125" t="str">
        <f t="shared" si="75"/>
        <v/>
      </c>
      <c r="AN104" s="125" t="str">
        <f t="shared" si="76"/>
        <v/>
      </c>
      <c r="AO104" s="125">
        <f t="shared" ca="1" si="77"/>
        <v>1387.7053636787189</v>
      </c>
      <c r="AP104" s="125" t="str">
        <f t="shared" si="78"/>
        <v/>
      </c>
      <c r="AQ104" s="126" t="str">
        <f t="shared" si="79"/>
        <v/>
      </c>
      <c r="AR104" s="342">
        <f t="shared" ca="1" si="71"/>
        <v>1387.7053636787189</v>
      </c>
      <c r="AS104" s="290"/>
      <c r="AT104" s="124" t="str">
        <f t="shared" si="80"/>
        <v/>
      </c>
      <c r="AU104" s="125" t="str">
        <f t="shared" si="81"/>
        <v/>
      </c>
      <c r="AV104" s="125" t="str">
        <f t="shared" si="82"/>
        <v/>
      </c>
      <c r="AW104" s="125" t="str">
        <f t="shared" si="83"/>
        <v/>
      </c>
      <c r="AX104" s="125" t="str">
        <f t="shared" si="84"/>
        <v/>
      </c>
      <c r="AY104" s="125">
        <f t="shared" ca="1" si="85"/>
        <v>379487.15200000006</v>
      </c>
      <c r="AZ104" s="125" t="str">
        <f t="shared" si="86"/>
        <v/>
      </c>
      <c r="BA104" s="125" t="str">
        <f t="shared" si="87"/>
        <v/>
      </c>
      <c r="BB104" s="131">
        <f t="shared" ca="1" si="88"/>
        <v>379487.15200000006</v>
      </c>
    </row>
    <row r="105" spans="1:54" x14ac:dyDescent="0.3">
      <c r="A105" s="453"/>
      <c r="B105" s="448">
        <v>603</v>
      </c>
      <c r="C105" s="449" t="s">
        <v>2838</v>
      </c>
      <c r="D105" s="449" t="s">
        <v>2687</v>
      </c>
      <c r="E105" s="103" t="s">
        <v>1514</v>
      </c>
      <c r="F105" s="103" t="s">
        <v>1513</v>
      </c>
      <c r="G105" s="103" t="s">
        <v>2778</v>
      </c>
      <c r="H105" s="103" t="s">
        <v>1514</v>
      </c>
      <c r="I105" s="103" t="s">
        <v>2308</v>
      </c>
      <c r="J105" s="419">
        <v>2036.73</v>
      </c>
      <c r="K105" s="426" t="s">
        <v>110</v>
      </c>
      <c r="L105" s="360" t="s">
        <v>1544</v>
      </c>
      <c r="M105" s="103"/>
      <c r="N105" s="104">
        <f t="shared" si="69"/>
        <v>2036.73</v>
      </c>
      <c r="O105" s="105"/>
      <c r="P105" s="616">
        <f t="shared" si="45"/>
        <v>31.13</v>
      </c>
      <c r="Q105" s="139">
        <f t="shared" si="70"/>
        <v>63403.404900000001</v>
      </c>
      <c r="R105" s="140" t="str">
        <f t="shared" si="46"/>
        <v/>
      </c>
      <c r="S105" s="337">
        <v>290274.45859297318</v>
      </c>
      <c r="T105" s="109">
        <v>1</v>
      </c>
      <c r="U105" s="143">
        <f t="shared" si="65"/>
        <v>290274.45859297318</v>
      </c>
      <c r="V105" s="111">
        <v>0.2</v>
      </c>
      <c r="W105" s="139">
        <f t="shared" si="66"/>
        <v>348329.35031156783</v>
      </c>
      <c r="X105" s="113"/>
      <c r="Y105" s="147">
        <f t="shared" si="67"/>
        <v>411732.75521156786</v>
      </c>
      <c r="Z105" s="290"/>
      <c r="AA105" s="115"/>
      <c r="AB105" s="116"/>
      <c r="AC105" s="116"/>
      <c r="AD105" s="116"/>
      <c r="AE105" s="116"/>
      <c r="AF105" s="116" t="s">
        <v>115</v>
      </c>
      <c r="AG105" s="116"/>
      <c r="AH105" s="117"/>
      <c r="AI105" s="296"/>
      <c r="AJ105" s="124" t="str">
        <f t="shared" si="72"/>
        <v/>
      </c>
      <c r="AK105" s="125" t="str">
        <f t="shared" si="73"/>
        <v/>
      </c>
      <c r="AL105" s="125" t="str">
        <f t="shared" si="74"/>
        <v/>
      </c>
      <c r="AM105" s="125" t="str">
        <f t="shared" si="75"/>
        <v/>
      </c>
      <c r="AN105" s="125" t="str">
        <f t="shared" si="76"/>
        <v/>
      </c>
      <c r="AO105" s="125">
        <f t="shared" ca="1" si="77"/>
        <v>1387.7053636787189</v>
      </c>
      <c r="AP105" s="125" t="str">
        <f t="shared" si="78"/>
        <v/>
      </c>
      <c r="AQ105" s="126" t="str">
        <f t="shared" si="79"/>
        <v/>
      </c>
      <c r="AR105" s="342">
        <f t="shared" ca="1" si="71"/>
        <v>1387.7053636787189</v>
      </c>
      <c r="AS105" s="290"/>
      <c r="AT105" s="124" t="str">
        <f t="shared" si="80"/>
        <v/>
      </c>
      <c r="AU105" s="125" t="str">
        <f t="shared" si="81"/>
        <v/>
      </c>
      <c r="AV105" s="125" t="str">
        <f t="shared" si="82"/>
        <v/>
      </c>
      <c r="AW105" s="125" t="str">
        <f t="shared" si="83"/>
        <v/>
      </c>
      <c r="AX105" s="125" t="str">
        <f t="shared" si="84"/>
        <v/>
      </c>
      <c r="AY105" s="125">
        <f t="shared" ca="1" si="85"/>
        <v>411732.75521156786</v>
      </c>
      <c r="AZ105" s="125" t="str">
        <f t="shared" si="86"/>
        <v/>
      </c>
      <c r="BA105" s="125" t="str">
        <f t="shared" si="87"/>
        <v/>
      </c>
      <c r="BB105" s="131">
        <f t="shared" ca="1" si="88"/>
        <v>411732.75521156786</v>
      </c>
    </row>
    <row r="106" spans="1:54" x14ac:dyDescent="0.3">
      <c r="A106" s="453"/>
      <c r="B106" s="448">
        <v>388</v>
      </c>
      <c r="C106" s="449" t="s">
        <v>1511</v>
      </c>
      <c r="D106" s="449" t="s">
        <v>2688</v>
      </c>
      <c r="E106" s="103" t="s">
        <v>1514</v>
      </c>
      <c r="F106" s="103" t="s">
        <v>3198</v>
      </c>
      <c r="G106" s="103" t="s">
        <v>2779</v>
      </c>
      <c r="H106" s="103" t="s">
        <v>1514</v>
      </c>
      <c r="I106" s="103" t="s">
        <v>2319</v>
      </c>
      <c r="J106" s="419">
        <v>2955.81</v>
      </c>
      <c r="K106" s="426" t="s">
        <v>110</v>
      </c>
      <c r="L106" s="360" t="s">
        <v>1545</v>
      </c>
      <c r="M106" s="103"/>
      <c r="N106" s="104">
        <f t="shared" si="69"/>
        <v>2955.81</v>
      </c>
      <c r="O106" s="105"/>
      <c r="P106" s="616">
        <f t="shared" si="45"/>
        <v>12.45</v>
      </c>
      <c r="Q106" s="139">
        <f t="shared" si="70"/>
        <v>36799.834499999997</v>
      </c>
      <c r="R106" s="140" t="str">
        <f t="shared" si="46"/>
        <v/>
      </c>
      <c r="S106" s="337">
        <v>0</v>
      </c>
      <c r="T106" s="109">
        <v>1</v>
      </c>
      <c r="U106" s="143">
        <f t="shared" si="65"/>
        <v>0</v>
      </c>
      <c r="V106" s="111">
        <v>0.2</v>
      </c>
      <c r="W106" s="139">
        <f t="shared" si="66"/>
        <v>0</v>
      </c>
      <c r="X106" s="113"/>
      <c r="Y106" s="147">
        <f t="shared" si="67"/>
        <v>36799.834499999997</v>
      </c>
      <c r="Z106" s="290"/>
      <c r="AA106" s="115"/>
      <c r="AB106" s="116"/>
      <c r="AC106" s="116"/>
      <c r="AD106" s="116"/>
      <c r="AE106" s="116" t="s">
        <v>115</v>
      </c>
      <c r="AF106" s="116"/>
      <c r="AG106" s="116"/>
      <c r="AH106" s="117"/>
      <c r="AI106" s="296"/>
      <c r="AJ106" s="124" t="str">
        <f t="shared" si="72"/>
        <v/>
      </c>
      <c r="AK106" s="125" t="str">
        <f t="shared" si="73"/>
        <v/>
      </c>
      <c r="AL106" s="125" t="str">
        <f t="shared" si="74"/>
        <v/>
      </c>
      <c r="AM106" s="125" t="str">
        <f t="shared" si="75"/>
        <v/>
      </c>
      <c r="AN106" s="125">
        <f t="shared" ca="1" si="76"/>
        <v>1235.5914925157272</v>
      </c>
      <c r="AO106" s="125" t="str">
        <f t="shared" si="77"/>
        <v/>
      </c>
      <c r="AP106" s="125" t="str">
        <f t="shared" si="78"/>
        <v/>
      </c>
      <c r="AQ106" s="126" t="str">
        <f t="shared" si="79"/>
        <v/>
      </c>
      <c r="AR106" s="342">
        <f t="shared" ca="1" si="71"/>
        <v>1235.5914925157272</v>
      </c>
      <c r="AS106" s="290"/>
      <c r="AT106" s="124" t="str">
        <f t="shared" si="80"/>
        <v/>
      </c>
      <c r="AU106" s="125" t="str">
        <f t="shared" si="81"/>
        <v/>
      </c>
      <c r="AV106" s="125" t="str">
        <f t="shared" si="82"/>
        <v/>
      </c>
      <c r="AW106" s="125" t="str">
        <f t="shared" si="83"/>
        <v/>
      </c>
      <c r="AX106" s="125">
        <f t="shared" ca="1" si="84"/>
        <v>36799.834499999997</v>
      </c>
      <c r="AY106" s="125" t="str">
        <f t="shared" si="85"/>
        <v/>
      </c>
      <c r="AZ106" s="125" t="str">
        <f t="shared" si="86"/>
        <v/>
      </c>
      <c r="BA106" s="125" t="str">
        <f t="shared" si="87"/>
        <v/>
      </c>
      <c r="BB106" s="131">
        <f t="shared" ca="1" si="88"/>
        <v>36799.834499999997</v>
      </c>
    </row>
    <row r="107" spans="1:54" x14ac:dyDescent="0.3">
      <c r="A107" s="453"/>
      <c r="B107" s="448">
        <v>383</v>
      </c>
      <c r="C107" s="449" t="s">
        <v>2839</v>
      </c>
      <c r="D107" s="449" t="s">
        <v>2689</v>
      </c>
      <c r="E107" s="103" t="s">
        <v>1514</v>
      </c>
      <c r="F107" s="103" t="s">
        <v>1520</v>
      </c>
      <c r="G107" s="103" t="s">
        <v>2780</v>
      </c>
      <c r="H107" s="103" t="s">
        <v>1514</v>
      </c>
      <c r="I107" s="103" t="s">
        <v>2308</v>
      </c>
      <c r="J107" s="419">
        <v>25453.4</v>
      </c>
      <c r="K107" s="426" t="s">
        <v>110</v>
      </c>
      <c r="L107" s="360" t="s">
        <v>1545</v>
      </c>
      <c r="M107" s="103"/>
      <c r="N107" s="104">
        <f t="shared" si="69"/>
        <v>25453.4</v>
      </c>
      <c r="O107" s="105"/>
      <c r="P107" s="616">
        <f t="shared" si="45"/>
        <v>12.45</v>
      </c>
      <c r="Q107" s="139">
        <f t="shared" si="70"/>
        <v>316894.83</v>
      </c>
      <c r="R107" s="140" t="str">
        <f t="shared" si="46"/>
        <v/>
      </c>
      <c r="S107" s="337">
        <v>0</v>
      </c>
      <c r="T107" s="109">
        <v>1</v>
      </c>
      <c r="U107" s="143">
        <f t="shared" si="65"/>
        <v>0</v>
      </c>
      <c r="V107" s="111">
        <v>0.2</v>
      </c>
      <c r="W107" s="139">
        <f t="shared" si="66"/>
        <v>0</v>
      </c>
      <c r="X107" s="113"/>
      <c r="Y107" s="147">
        <f t="shared" si="67"/>
        <v>316894.83</v>
      </c>
      <c r="Z107" s="290"/>
      <c r="AA107" s="115"/>
      <c r="AB107" s="116"/>
      <c r="AC107" s="116"/>
      <c r="AD107" s="116"/>
      <c r="AE107" s="116" t="s">
        <v>115</v>
      </c>
      <c r="AF107" s="116"/>
      <c r="AG107" s="116"/>
      <c r="AH107" s="117"/>
      <c r="AI107" s="296"/>
      <c r="AJ107" s="124" t="str">
        <f t="shared" si="72"/>
        <v/>
      </c>
      <c r="AK107" s="125" t="str">
        <f t="shared" si="73"/>
        <v/>
      </c>
      <c r="AL107" s="125" t="str">
        <f t="shared" si="74"/>
        <v/>
      </c>
      <c r="AM107" s="125" t="str">
        <f t="shared" si="75"/>
        <v/>
      </c>
      <c r="AN107" s="125">
        <f t="shared" ca="1" si="76"/>
        <v>1235.5914925157272</v>
      </c>
      <c r="AO107" s="125" t="str">
        <f t="shared" si="77"/>
        <v/>
      </c>
      <c r="AP107" s="125" t="str">
        <f t="shared" si="78"/>
        <v/>
      </c>
      <c r="AQ107" s="126" t="str">
        <f t="shared" si="79"/>
        <v/>
      </c>
      <c r="AR107" s="342">
        <f t="shared" ca="1" si="71"/>
        <v>1235.5914925157272</v>
      </c>
      <c r="AS107" s="290"/>
      <c r="AT107" s="124" t="str">
        <f t="shared" si="80"/>
        <v/>
      </c>
      <c r="AU107" s="125" t="str">
        <f t="shared" si="81"/>
        <v/>
      </c>
      <c r="AV107" s="125" t="str">
        <f t="shared" si="82"/>
        <v/>
      </c>
      <c r="AW107" s="125" t="str">
        <f t="shared" si="83"/>
        <v/>
      </c>
      <c r="AX107" s="125">
        <f t="shared" ca="1" si="84"/>
        <v>316894.83</v>
      </c>
      <c r="AY107" s="125" t="str">
        <f t="shared" si="85"/>
        <v/>
      </c>
      <c r="AZ107" s="125" t="str">
        <f t="shared" si="86"/>
        <v/>
      </c>
      <c r="BA107" s="125" t="str">
        <f t="shared" si="87"/>
        <v/>
      </c>
      <c r="BB107" s="131">
        <f t="shared" ca="1" si="88"/>
        <v>316894.83</v>
      </c>
    </row>
    <row r="108" spans="1:54" x14ac:dyDescent="0.3">
      <c r="A108" s="453"/>
      <c r="B108" s="448">
        <v>178</v>
      </c>
      <c r="C108" s="449" t="s">
        <v>2840</v>
      </c>
      <c r="D108" s="449" t="s">
        <v>2690</v>
      </c>
      <c r="E108" s="103" t="s">
        <v>1514</v>
      </c>
      <c r="F108" s="103" t="s">
        <v>1526</v>
      </c>
      <c r="G108" s="103" t="s">
        <v>2781</v>
      </c>
      <c r="H108" s="103" t="s">
        <v>1514</v>
      </c>
      <c r="I108" s="103" t="s">
        <v>2308</v>
      </c>
      <c r="J108" s="419">
        <v>235653</v>
      </c>
      <c r="K108" s="426" t="s">
        <v>110</v>
      </c>
      <c r="L108" s="360" t="s">
        <v>1545</v>
      </c>
      <c r="M108" s="103"/>
      <c r="N108" s="104">
        <f t="shared" si="69"/>
        <v>235653</v>
      </c>
      <c r="O108" s="105"/>
      <c r="P108" s="616">
        <f t="shared" si="45"/>
        <v>12.45</v>
      </c>
      <c r="Q108" s="139">
        <f t="shared" si="70"/>
        <v>2933879.8499999996</v>
      </c>
      <c r="R108" s="140" t="str">
        <f t="shared" si="46"/>
        <v/>
      </c>
      <c r="S108" s="337">
        <v>0</v>
      </c>
      <c r="T108" s="109">
        <v>1</v>
      </c>
      <c r="U108" s="143">
        <f t="shared" si="65"/>
        <v>0</v>
      </c>
      <c r="V108" s="111">
        <v>0.2</v>
      </c>
      <c r="W108" s="139">
        <f t="shared" si="66"/>
        <v>0</v>
      </c>
      <c r="X108" s="113"/>
      <c r="Y108" s="147">
        <f t="shared" si="67"/>
        <v>2933879.8499999996</v>
      </c>
      <c r="Z108" s="290"/>
      <c r="AA108" s="115"/>
      <c r="AB108" s="116"/>
      <c r="AC108" s="116"/>
      <c r="AD108" s="116"/>
      <c r="AE108" s="116"/>
      <c r="AF108" s="116" t="s">
        <v>115</v>
      </c>
      <c r="AG108" s="116"/>
      <c r="AH108" s="117"/>
      <c r="AI108" s="296"/>
      <c r="AJ108" s="124" t="str">
        <f t="shared" si="72"/>
        <v/>
      </c>
      <c r="AK108" s="125" t="str">
        <f t="shared" si="73"/>
        <v/>
      </c>
      <c r="AL108" s="125" t="str">
        <f t="shared" si="74"/>
        <v/>
      </c>
      <c r="AM108" s="125" t="str">
        <f t="shared" si="75"/>
        <v/>
      </c>
      <c r="AN108" s="125" t="str">
        <f t="shared" si="76"/>
        <v/>
      </c>
      <c r="AO108" s="125">
        <f t="shared" ca="1" si="77"/>
        <v>1387.7053636787189</v>
      </c>
      <c r="AP108" s="125" t="str">
        <f t="shared" si="78"/>
        <v/>
      </c>
      <c r="AQ108" s="126" t="str">
        <f t="shared" si="79"/>
        <v/>
      </c>
      <c r="AR108" s="342">
        <f t="shared" ca="1" si="71"/>
        <v>1387.7053636787189</v>
      </c>
      <c r="AS108" s="290"/>
      <c r="AT108" s="124" t="str">
        <f t="shared" si="80"/>
        <v/>
      </c>
      <c r="AU108" s="125" t="str">
        <f t="shared" si="81"/>
        <v/>
      </c>
      <c r="AV108" s="125" t="str">
        <f t="shared" si="82"/>
        <v/>
      </c>
      <c r="AW108" s="125" t="str">
        <f t="shared" si="83"/>
        <v/>
      </c>
      <c r="AX108" s="125" t="str">
        <f t="shared" si="84"/>
        <v/>
      </c>
      <c r="AY108" s="125">
        <f t="shared" ca="1" si="85"/>
        <v>2933879.85</v>
      </c>
      <c r="AZ108" s="125" t="str">
        <f t="shared" si="86"/>
        <v/>
      </c>
      <c r="BA108" s="125" t="str">
        <f t="shared" si="87"/>
        <v/>
      </c>
      <c r="BB108" s="131">
        <f t="shared" ca="1" si="88"/>
        <v>2933879.85</v>
      </c>
    </row>
    <row r="109" spans="1:54" x14ac:dyDescent="0.3">
      <c r="A109" s="453"/>
      <c r="B109" s="448">
        <v>456</v>
      </c>
      <c r="C109" s="449" t="s">
        <v>2841</v>
      </c>
      <c r="D109" s="449" t="s">
        <v>2691</v>
      </c>
      <c r="E109" s="103" t="s">
        <v>1514</v>
      </c>
      <c r="F109" s="103" t="s">
        <v>1529</v>
      </c>
      <c r="G109" s="103" t="s">
        <v>2782</v>
      </c>
      <c r="H109" s="103" t="s">
        <v>1514</v>
      </c>
      <c r="I109" s="103" t="s">
        <v>2301</v>
      </c>
      <c r="J109" s="419">
        <v>759136</v>
      </c>
      <c r="K109" s="426" t="s">
        <v>110</v>
      </c>
      <c r="L109" s="360" t="s">
        <v>1545</v>
      </c>
      <c r="M109" s="103"/>
      <c r="N109" s="104">
        <f t="shared" si="69"/>
        <v>759136</v>
      </c>
      <c r="O109" s="105"/>
      <c r="P109" s="616">
        <f t="shared" si="45"/>
        <v>12.45</v>
      </c>
      <c r="Q109" s="139">
        <f t="shared" si="70"/>
        <v>9451243.1999999993</v>
      </c>
      <c r="R109" s="140" t="str">
        <f t="shared" si="46"/>
        <v/>
      </c>
      <c r="S109" s="337">
        <v>527505.13943475904</v>
      </c>
      <c r="T109" s="109">
        <v>1</v>
      </c>
      <c r="U109" s="143">
        <f t="shared" si="65"/>
        <v>527505.13943475904</v>
      </c>
      <c r="V109" s="111">
        <v>0.2</v>
      </c>
      <c r="W109" s="139">
        <f t="shared" si="66"/>
        <v>633006.16732171085</v>
      </c>
      <c r="X109" s="113"/>
      <c r="Y109" s="147">
        <f t="shared" si="67"/>
        <v>10084249.367321711</v>
      </c>
      <c r="Z109" s="290"/>
      <c r="AA109" s="115"/>
      <c r="AB109" s="116"/>
      <c r="AC109" s="116"/>
      <c r="AD109" s="116"/>
      <c r="AE109" s="116"/>
      <c r="AF109" s="116"/>
      <c r="AG109" s="116"/>
      <c r="AH109" s="117" t="s">
        <v>115</v>
      </c>
      <c r="AI109" s="296"/>
      <c r="AJ109" s="124" t="str">
        <f t="shared" si="72"/>
        <v/>
      </c>
      <c r="AK109" s="125" t="str">
        <f t="shared" si="73"/>
        <v/>
      </c>
      <c r="AL109" s="125" t="str">
        <f t="shared" si="74"/>
        <v/>
      </c>
      <c r="AM109" s="125" t="str">
        <f t="shared" si="75"/>
        <v/>
      </c>
      <c r="AN109" s="125" t="str">
        <f t="shared" si="76"/>
        <v/>
      </c>
      <c r="AO109" s="125" t="str">
        <f t="shared" si="77"/>
        <v/>
      </c>
      <c r="AP109" s="125" t="str">
        <f t="shared" si="78"/>
        <v/>
      </c>
      <c r="AQ109" s="126">
        <f t="shared" ca="1" si="79"/>
        <v>10243.821969052226</v>
      </c>
      <c r="AR109" s="342">
        <f t="shared" ca="1" si="71"/>
        <v>10243.821969052226</v>
      </c>
      <c r="AS109" s="290"/>
      <c r="AT109" s="124" t="str">
        <f t="shared" si="80"/>
        <v/>
      </c>
      <c r="AU109" s="125" t="str">
        <f t="shared" si="81"/>
        <v/>
      </c>
      <c r="AV109" s="125" t="str">
        <f t="shared" si="82"/>
        <v/>
      </c>
      <c r="AW109" s="125" t="str">
        <f t="shared" si="83"/>
        <v/>
      </c>
      <c r="AX109" s="125" t="str">
        <f t="shared" si="84"/>
        <v/>
      </c>
      <c r="AY109" s="125" t="str">
        <f t="shared" si="85"/>
        <v/>
      </c>
      <c r="AZ109" s="125" t="str">
        <f t="shared" si="86"/>
        <v/>
      </c>
      <c r="BA109" s="125">
        <f t="shared" ca="1" si="87"/>
        <v>10084249.367321711</v>
      </c>
      <c r="BB109" s="131">
        <f t="shared" ca="1" si="88"/>
        <v>10084249.367321711</v>
      </c>
    </row>
    <row r="110" spans="1:54" x14ac:dyDescent="0.3">
      <c r="A110" s="453"/>
      <c r="B110" s="448">
        <v>207</v>
      </c>
      <c r="C110" s="449" t="s">
        <v>2692</v>
      </c>
      <c r="D110" s="449" t="s">
        <v>2693</v>
      </c>
      <c r="E110" s="103" t="s">
        <v>1514</v>
      </c>
      <c r="F110" s="103" t="s">
        <v>1524</v>
      </c>
      <c r="G110" s="103" t="s">
        <v>2847</v>
      </c>
      <c r="H110" s="103" t="s">
        <v>1514</v>
      </c>
      <c r="I110" s="103" t="s">
        <v>2305</v>
      </c>
      <c r="J110" s="419">
        <v>7627.84</v>
      </c>
      <c r="K110" s="426" t="s">
        <v>110</v>
      </c>
      <c r="L110" s="360" t="s">
        <v>1543</v>
      </c>
      <c r="M110" s="103"/>
      <c r="N110" s="104">
        <f t="shared" si="69"/>
        <v>7627.84</v>
      </c>
      <c r="O110" s="105"/>
      <c r="P110" s="616">
        <f t="shared" si="45"/>
        <v>49.81</v>
      </c>
      <c r="Q110" s="139">
        <f t="shared" si="70"/>
        <v>379942.71040000004</v>
      </c>
      <c r="R110" s="140" t="str">
        <f t="shared" si="46"/>
        <v/>
      </c>
      <c r="S110" s="337">
        <v>0</v>
      </c>
      <c r="T110" s="109">
        <v>1</v>
      </c>
      <c r="U110" s="143">
        <f t="shared" si="65"/>
        <v>0</v>
      </c>
      <c r="V110" s="111">
        <v>0.2</v>
      </c>
      <c r="W110" s="139">
        <f t="shared" si="66"/>
        <v>0</v>
      </c>
      <c r="X110" s="113"/>
      <c r="Y110" s="147">
        <f t="shared" si="67"/>
        <v>379942.71040000004</v>
      </c>
      <c r="Z110" s="290"/>
      <c r="AA110" s="115"/>
      <c r="AB110" s="116" t="s">
        <v>115</v>
      </c>
      <c r="AC110" s="116"/>
      <c r="AD110" s="116"/>
      <c r="AE110" s="116"/>
      <c r="AF110" s="116"/>
      <c r="AG110" s="116"/>
      <c r="AH110" s="117"/>
      <c r="AI110" s="296"/>
      <c r="AJ110" s="124" t="str">
        <f t="shared" si="72"/>
        <v/>
      </c>
      <c r="AK110" s="125">
        <f t="shared" ca="1" si="73"/>
        <v>14263.203248032572</v>
      </c>
      <c r="AL110" s="125" t="str">
        <f t="shared" si="74"/>
        <v/>
      </c>
      <c r="AM110" s="125" t="str">
        <f t="shared" si="75"/>
        <v/>
      </c>
      <c r="AN110" s="125" t="str">
        <f t="shared" si="76"/>
        <v/>
      </c>
      <c r="AO110" s="125" t="str">
        <f t="shared" si="77"/>
        <v/>
      </c>
      <c r="AP110" s="125" t="str">
        <f t="shared" si="78"/>
        <v/>
      </c>
      <c r="AQ110" s="126" t="str">
        <f t="shared" si="79"/>
        <v/>
      </c>
      <c r="AR110" s="342">
        <f t="shared" ca="1" si="71"/>
        <v>14263.203248032572</v>
      </c>
      <c r="AS110" s="290"/>
      <c r="AT110" s="124" t="str">
        <f t="shared" si="80"/>
        <v/>
      </c>
      <c r="AU110" s="125">
        <f t="shared" ca="1" si="81"/>
        <v>379942.71040000004</v>
      </c>
      <c r="AV110" s="125" t="str">
        <f t="shared" si="82"/>
        <v/>
      </c>
      <c r="AW110" s="125" t="str">
        <f t="shared" si="83"/>
        <v/>
      </c>
      <c r="AX110" s="125" t="str">
        <f t="shared" si="84"/>
        <v/>
      </c>
      <c r="AY110" s="125" t="str">
        <f t="shared" si="85"/>
        <v/>
      </c>
      <c r="AZ110" s="125" t="str">
        <f t="shared" si="86"/>
        <v/>
      </c>
      <c r="BA110" s="125" t="str">
        <f t="shared" si="87"/>
        <v/>
      </c>
      <c r="BB110" s="131">
        <f t="shared" ca="1" si="88"/>
        <v>379942.71040000004</v>
      </c>
    </row>
    <row r="111" spans="1:54" x14ac:dyDescent="0.3">
      <c r="A111" s="453"/>
      <c r="B111" s="448">
        <v>204</v>
      </c>
      <c r="C111" s="449" t="s">
        <v>1511</v>
      </c>
      <c r="D111" s="449" t="s">
        <v>2620</v>
      </c>
      <c r="E111" s="103" t="s">
        <v>1514</v>
      </c>
      <c r="F111" s="103" t="s">
        <v>2785</v>
      </c>
      <c r="G111" s="103" t="s">
        <v>2786</v>
      </c>
      <c r="H111" s="103" t="s">
        <v>1514</v>
      </c>
      <c r="I111" s="103" t="s">
        <v>2300</v>
      </c>
      <c r="J111" s="419">
        <v>9804</v>
      </c>
      <c r="K111" s="426" t="s">
        <v>110</v>
      </c>
      <c r="L111" s="360" t="s">
        <v>1543</v>
      </c>
      <c r="M111" s="103"/>
      <c r="N111" s="104">
        <v>9804</v>
      </c>
      <c r="O111" s="105"/>
      <c r="P111" s="616">
        <f>IFERROR(VLOOKUP(L111,UR_N4,3,FALSE),"")</f>
        <v>49.81</v>
      </c>
      <c r="Q111" s="139">
        <f>IFERROR(P111*N111,0)</f>
        <v>488337.24000000005</v>
      </c>
      <c r="R111" s="140" t="str">
        <f>IFERROR(VLOOKUP(M111,UR_N4,3,FALSE),"")</f>
        <v/>
      </c>
      <c r="S111" s="337">
        <v>0</v>
      </c>
      <c r="T111" s="109">
        <v>1</v>
      </c>
      <c r="U111" s="143">
        <f>S111*T111</f>
        <v>0</v>
      </c>
      <c r="V111" s="111">
        <v>0.2</v>
      </c>
      <c r="W111" s="139">
        <f>U111*(1+V111)</f>
        <v>0</v>
      </c>
      <c r="X111" s="113"/>
      <c r="Y111" s="147">
        <f>(W111*(1-X111))+Q111</f>
        <v>488337.24000000005</v>
      </c>
      <c r="Z111" s="290"/>
      <c r="AA111" s="115"/>
      <c r="AB111" s="116" t="s">
        <v>115</v>
      </c>
      <c r="AC111" s="116"/>
      <c r="AD111" s="116"/>
      <c r="AE111" s="116"/>
      <c r="AF111" s="116"/>
      <c r="AG111" s="116"/>
      <c r="AH111" s="117"/>
      <c r="AI111" s="296"/>
      <c r="AJ111" s="124" t="str">
        <f t="shared" ref="AJ111:AQ111" si="89">IF(AA111="","",AJ$8)</f>
        <v/>
      </c>
      <c r="AK111" s="125">
        <f t="shared" ca="1" si="89"/>
        <v>14263.203248032572</v>
      </c>
      <c r="AL111" s="125" t="str">
        <f t="shared" si="89"/>
        <v/>
      </c>
      <c r="AM111" s="125" t="str">
        <f t="shared" si="89"/>
        <v/>
      </c>
      <c r="AN111" s="125" t="str">
        <f t="shared" si="89"/>
        <v/>
      </c>
      <c r="AO111" s="125" t="str">
        <f t="shared" si="89"/>
        <v/>
      </c>
      <c r="AP111" s="125" t="str">
        <f t="shared" si="89"/>
        <v/>
      </c>
      <c r="AQ111" s="126" t="str">
        <f t="shared" si="89"/>
        <v/>
      </c>
      <c r="AR111" s="342">
        <f ca="1">SUM(AJ111:AQ111)</f>
        <v>14263.203248032572</v>
      </c>
      <c r="AS111" s="290"/>
      <c r="AT111" s="124" t="str">
        <f t="shared" ref="AT111:BA111" si="90">IF(AA111="","",IFERROR(AA111*$Y111,$Y111/$AR111*AJ111))</f>
        <v/>
      </c>
      <c r="AU111" s="125">
        <f t="shared" ca="1" si="90"/>
        <v>488337.24000000005</v>
      </c>
      <c r="AV111" s="125" t="str">
        <f t="shared" si="90"/>
        <v/>
      </c>
      <c r="AW111" s="125" t="str">
        <f t="shared" si="90"/>
        <v/>
      </c>
      <c r="AX111" s="125" t="str">
        <f t="shared" si="90"/>
        <v/>
      </c>
      <c r="AY111" s="125" t="str">
        <f t="shared" si="90"/>
        <v/>
      </c>
      <c r="AZ111" s="125" t="str">
        <f t="shared" si="90"/>
        <v/>
      </c>
      <c r="BA111" s="125" t="str">
        <f t="shared" si="90"/>
        <v/>
      </c>
      <c r="BB111" s="131">
        <f ca="1">SUM(AT111:BA111)</f>
        <v>488337.24000000005</v>
      </c>
    </row>
    <row r="112" spans="1:54" x14ac:dyDescent="0.3">
      <c r="A112" s="453"/>
      <c r="B112" s="448"/>
      <c r="C112" s="449"/>
      <c r="D112" s="449"/>
      <c r="E112" s="103"/>
      <c r="F112" s="103"/>
      <c r="G112" s="103"/>
      <c r="H112" s="103"/>
      <c r="I112" s="103"/>
      <c r="J112" s="103"/>
      <c r="K112" s="419"/>
      <c r="L112" s="103"/>
      <c r="M112" s="103"/>
      <c r="N112" s="104"/>
      <c r="O112" s="105"/>
      <c r="P112" s="616" t="str">
        <f t="shared" si="45"/>
        <v/>
      </c>
      <c r="Q112" s="139"/>
      <c r="R112" s="140"/>
      <c r="S112" s="337"/>
      <c r="T112" s="109"/>
      <c r="U112" s="143"/>
      <c r="V112" s="111"/>
      <c r="W112" s="139"/>
      <c r="X112" s="113"/>
      <c r="Y112" s="147"/>
      <c r="Z112" s="290"/>
      <c r="AA112" s="115"/>
      <c r="AB112" s="116"/>
      <c r="AC112" s="116"/>
      <c r="AD112" s="116"/>
      <c r="AE112" s="116"/>
      <c r="AF112" s="116"/>
      <c r="AG112" s="116"/>
      <c r="AH112" s="117"/>
      <c r="AI112" s="296"/>
      <c r="AJ112" s="124" t="str">
        <f t="shared" si="72"/>
        <v/>
      </c>
      <c r="AK112" s="125" t="str">
        <f t="shared" si="73"/>
        <v/>
      </c>
      <c r="AL112" s="125" t="str">
        <f t="shared" si="74"/>
        <v/>
      </c>
      <c r="AM112" s="125" t="str">
        <f t="shared" si="75"/>
        <v/>
      </c>
      <c r="AN112" s="125" t="str">
        <f t="shared" si="76"/>
        <v/>
      </c>
      <c r="AO112" s="125" t="str">
        <f t="shared" si="77"/>
        <v/>
      </c>
      <c r="AP112" s="125" t="str">
        <f t="shared" si="78"/>
        <v/>
      </c>
      <c r="AQ112" s="126" t="str">
        <f t="shared" si="79"/>
        <v/>
      </c>
      <c r="AR112" s="342">
        <f t="shared" si="71"/>
        <v>0</v>
      </c>
      <c r="AS112" s="290"/>
      <c r="AT112" s="124" t="str">
        <f t="shared" si="80"/>
        <v/>
      </c>
      <c r="AU112" s="125" t="str">
        <f t="shared" si="81"/>
        <v/>
      </c>
      <c r="AV112" s="125" t="str">
        <f t="shared" si="82"/>
        <v/>
      </c>
      <c r="AW112" s="125" t="str">
        <f t="shared" si="83"/>
        <v/>
      </c>
      <c r="AX112" s="125" t="str">
        <f t="shared" si="84"/>
        <v/>
      </c>
      <c r="AY112" s="125" t="str">
        <f t="shared" si="85"/>
        <v/>
      </c>
      <c r="AZ112" s="125" t="str">
        <f t="shared" si="86"/>
        <v/>
      </c>
      <c r="BA112" s="125" t="str">
        <f t="shared" si="87"/>
        <v/>
      </c>
      <c r="BB112" s="131">
        <f t="shared" si="88"/>
        <v>0</v>
      </c>
    </row>
    <row r="113" spans="1:54" ht="14.5" thickBot="1" x14ac:dyDescent="0.35">
      <c r="A113" s="453"/>
      <c r="B113" s="451"/>
      <c r="C113" s="452"/>
      <c r="D113" s="452"/>
      <c r="E113" s="107"/>
      <c r="F113" s="107"/>
      <c r="G113" s="107"/>
      <c r="H113" s="107"/>
      <c r="I113" s="107"/>
      <c r="J113" s="107"/>
      <c r="K113" s="423"/>
      <c r="L113" s="107"/>
      <c r="M113" s="107"/>
      <c r="N113" s="107"/>
      <c r="O113" s="108"/>
      <c r="P113" s="618" t="str">
        <f>IFERROR(VLOOKUP(L113,UR_N4,3,FALSE),"")</f>
        <v/>
      </c>
      <c r="Q113" s="139"/>
      <c r="R113" s="142"/>
      <c r="S113" s="107"/>
      <c r="T113" s="110"/>
      <c r="U113" s="144"/>
      <c r="V113" s="112"/>
      <c r="W113" s="145"/>
      <c r="X113" s="114"/>
      <c r="Y113" s="148"/>
      <c r="Z113" s="290"/>
      <c r="AA113" s="118"/>
      <c r="AB113" s="119"/>
      <c r="AC113" s="119"/>
      <c r="AD113" s="119"/>
      <c r="AE113" s="119"/>
      <c r="AF113" s="119"/>
      <c r="AG113" s="119"/>
      <c r="AH113" s="120"/>
      <c r="AI113" s="296"/>
      <c r="AJ113" s="127" t="str">
        <f t="shared" si="72"/>
        <v/>
      </c>
      <c r="AK113" s="128" t="str">
        <f t="shared" si="73"/>
        <v/>
      </c>
      <c r="AL113" s="128" t="str">
        <f t="shared" si="74"/>
        <v/>
      </c>
      <c r="AM113" s="128" t="str">
        <f t="shared" si="75"/>
        <v/>
      </c>
      <c r="AN113" s="128" t="str">
        <f t="shared" si="76"/>
        <v/>
      </c>
      <c r="AO113" s="128" t="str">
        <f t="shared" si="77"/>
        <v/>
      </c>
      <c r="AP113" s="128" t="str">
        <f t="shared" si="78"/>
        <v/>
      </c>
      <c r="AQ113" s="129" t="str">
        <f t="shared" si="79"/>
        <v/>
      </c>
      <c r="AR113" s="343">
        <f t="shared" si="71"/>
        <v>0</v>
      </c>
      <c r="AS113" s="290"/>
      <c r="AT113" s="132" t="str">
        <f t="shared" si="80"/>
        <v/>
      </c>
      <c r="AU113" s="133" t="str">
        <f t="shared" si="81"/>
        <v/>
      </c>
      <c r="AV113" s="133" t="str">
        <f t="shared" si="82"/>
        <v/>
      </c>
      <c r="AW113" s="133" t="str">
        <f t="shared" si="83"/>
        <v/>
      </c>
      <c r="AX113" s="133" t="str">
        <f t="shared" si="84"/>
        <v/>
      </c>
      <c r="AY113" s="133" t="str">
        <f t="shared" si="85"/>
        <v/>
      </c>
      <c r="AZ113" s="133" t="str">
        <f t="shared" si="86"/>
        <v/>
      </c>
      <c r="BA113" s="133" t="str">
        <f t="shared" si="87"/>
        <v/>
      </c>
      <c r="BB113" s="134">
        <f t="shared" si="88"/>
        <v>0</v>
      </c>
    </row>
    <row r="114" spans="1:54" ht="14.5" thickBot="1" x14ac:dyDescent="0.35">
      <c r="A114" s="453"/>
      <c r="B114" s="453"/>
      <c r="C114" s="454"/>
      <c r="D114" s="454"/>
      <c r="E114" s="290"/>
      <c r="F114" s="290"/>
      <c r="G114" s="290"/>
      <c r="H114" s="290"/>
      <c r="I114" s="290"/>
      <c r="J114" s="425"/>
      <c r="K114" s="420"/>
      <c r="L114" s="290"/>
      <c r="M114" s="290"/>
      <c r="N114" s="290"/>
      <c r="O114" s="290"/>
      <c r="P114" s="290"/>
      <c r="Q114" s="146">
        <f>SUBTOTAL(9,Q9:Q113)</f>
        <v>64078427.616100006</v>
      </c>
      <c r="R114" s="290"/>
      <c r="S114" s="146">
        <f>SUBTOTAL(9,S9:S113)</f>
        <v>26421485.244245332</v>
      </c>
      <c r="T114" s="290"/>
      <c r="U114" s="146">
        <f>SUBTOTAL(9,U9:U113)</f>
        <v>26421485.244245332</v>
      </c>
      <c r="V114" s="290"/>
      <c r="W114" s="146">
        <f>SUBTOTAL(9,W9:W113)</f>
        <v>31705782.2930944</v>
      </c>
      <c r="X114" s="290"/>
      <c r="Y114" s="146">
        <f>SUBTOTAL(9,Y9:Y113)</f>
        <v>95784209.909194365</v>
      </c>
      <c r="Z114" s="290"/>
      <c r="AA114" s="290"/>
      <c r="AB114" s="290"/>
      <c r="AC114" s="290"/>
      <c r="AD114" s="290"/>
      <c r="AE114" s="290"/>
      <c r="AF114" s="290"/>
      <c r="AG114" s="290"/>
      <c r="AH114" s="290"/>
      <c r="AI114" s="290"/>
      <c r="AJ114" s="290"/>
      <c r="AK114" s="290"/>
      <c r="AL114" s="290"/>
      <c r="AM114" s="290"/>
      <c r="AN114" s="290"/>
      <c r="AO114" s="290"/>
      <c r="AP114" s="290"/>
      <c r="AQ114" s="290"/>
      <c r="AR114" s="290"/>
      <c r="AS114" s="290"/>
      <c r="AT114" s="135">
        <f t="shared" ref="AT114:BB114" ca="1" si="91">SUBTOTAL(9,AT9:AT113)</f>
        <v>6479800.8928868305</v>
      </c>
      <c r="AU114" s="136">
        <f t="shared" ca="1" si="91"/>
        <v>32266514.18672106</v>
      </c>
      <c r="AV114" s="136">
        <f t="shared" ca="1" si="91"/>
        <v>13239680.397164935</v>
      </c>
      <c r="AW114" s="136">
        <f t="shared" ca="1" si="91"/>
        <v>11198427.718250183</v>
      </c>
      <c r="AX114" s="136">
        <f t="shared" ca="1" si="91"/>
        <v>2123166.296480732</v>
      </c>
      <c r="AY114" s="136">
        <f t="shared" ca="1" si="91"/>
        <v>5717608.6388005503</v>
      </c>
      <c r="AZ114" s="136">
        <f t="shared" ca="1" si="91"/>
        <v>1252166.5568535933</v>
      </c>
      <c r="BA114" s="136">
        <f t="shared" ca="1" si="91"/>
        <v>23506845.222036514</v>
      </c>
      <c r="BB114" s="137">
        <f t="shared" ca="1" si="91"/>
        <v>95784209.909194365</v>
      </c>
    </row>
    <row r="115" spans="1:54" x14ac:dyDescent="0.3">
      <c r="A115" s="453"/>
      <c r="B115" s="294" t="s">
        <v>3212</v>
      </c>
      <c r="C115" s="454"/>
      <c r="D115" s="454"/>
      <c r="E115" s="290"/>
      <c r="F115" s="290"/>
      <c r="G115" s="290"/>
      <c r="H115" s="290"/>
      <c r="I115" s="290"/>
      <c r="J115" s="425"/>
      <c r="K115" s="420"/>
      <c r="L115" s="290"/>
      <c r="M115" s="290"/>
      <c r="N115" s="290"/>
      <c r="O115" s="290"/>
      <c r="P115" s="290"/>
      <c r="Q115" s="290"/>
      <c r="R115" s="290"/>
      <c r="S115" s="290"/>
      <c r="T115" s="290"/>
      <c r="U115" s="290"/>
      <c r="V115" s="290"/>
      <c r="W115" s="290"/>
      <c r="X115" s="290"/>
      <c r="Y115" s="290"/>
      <c r="Z115" s="290"/>
      <c r="AA115" s="290"/>
      <c r="AB115" s="290"/>
      <c r="AC115" s="290"/>
      <c r="AD115" s="290"/>
      <c r="AE115" s="290"/>
      <c r="AF115" s="290"/>
      <c r="AG115" s="290"/>
      <c r="AH115" s="290"/>
      <c r="AI115" s="290"/>
      <c r="AJ115" s="290"/>
      <c r="AK115" s="290"/>
      <c r="AL115" s="290"/>
      <c r="AM115" s="290"/>
      <c r="AN115" s="290"/>
      <c r="AO115" s="290"/>
      <c r="AP115" s="290"/>
      <c r="AQ115" s="290"/>
      <c r="AR115" s="290"/>
      <c r="AS115" s="290"/>
      <c r="AT115" s="290"/>
      <c r="AU115" s="290"/>
      <c r="AV115" s="290"/>
      <c r="AW115" s="290"/>
      <c r="AX115" s="290"/>
      <c r="AY115" s="290"/>
      <c r="AZ115" s="290"/>
      <c r="BA115" s="290"/>
      <c r="BB115" s="319">
        <f ca="1">SUM(AT114:BA114)</f>
        <v>95784209.909194395</v>
      </c>
    </row>
    <row r="116" spans="1:54" ht="33.75" customHeight="1" thickBot="1" x14ac:dyDescent="0.35">
      <c r="A116" s="453"/>
      <c r="B116" s="603" t="s">
        <v>11</v>
      </c>
      <c r="C116" s="603" t="s">
        <v>81</v>
      </c>
      <c r="D116" s="756" t="s">
        <v>227</v>
      </c>
      <c r="E116" s="757"/>
      <c r="F116" s="603" t="s">
        <v>3332</v>
      </c>
      <c r="G116" s="750" t="s">
        <v>3290</v>
      </c>
      <c r="H116" s="751"/>
      <c r="I116" s="752"/>
      <c r="J116" s="290"/>
      <c r="K116" s="290"/>
      <c r="L116" s="290"/>
      <c r="M116" s="290"/>
      <c r="N116" s="290"/>
      <c r="O116" s="290"/>
      <c r="P116" s="290"/>
      <c r="Q116" s="290"/>
      <c r="R116" s="290"/>
      <c r="S116" s="290"/>
      <c r="T116" s="290"/>
      <c r="U116" s="290"/>
      <c r="V116" s="290"/>
      <c r="W116" s="290"/>
      <c r="X116" s="290"/>
      <c r="Y116" s="290"/>
      <c r="Z116" s="290"/>
      <c r="AA116" s="290"/>
      <c r="AB116" s="290"/>
      <c r="AC116" s="290"/>
      <c r="AD116" s="290"/>
      <c r="AE116" s="290"/>
      <c r="AF116" s="290"/>
      <c r="AG116" s="290"/>
      <c r="AH116" s="290"/>
      <c r="AI116" s="290"/>
      <c r="AJ116" s="290"/>
      <c r="AK116" s="290"/>
      <c r="AL116" s="290"/>
      <c r="AM116" s="290"/>
      <c r="AN116" s="290"/>
      <c r="AO116" s="290"/>
      <c r="AP116" s="290"/>
      <c r="AQ116" s="290"/>
      <c r="AR116" s="290"/>
      <c r="AS116" s="290"/>
      <c r="AT116" s="290"/>
      <c r="AU116" s="290"/>
      <c r="AV116" s="290"/>
      <c r="AW116" s="290"/>
      <c r="AX116" s="290"/>
      <c r="AY116" s="290"/>
      <c r="AZ116" s="290"/>
      <c r="BA116" s="290"/>
      <c r="BB116" s="319">
        <f>SUM(Y114)</f>
        <v>95784209.909194365</v>
      </c>
    </row>
    <row r="117" spans="1:54" x14ac:dyDescent="0.3">
      <c r="A117" s="453"/>
      <c r="B117" s="471">
        <v>113</v>
      </c>
      <c r="C117" s="472" t="s">
        <v>1514</v>
      </c>
      <c r="D117" s="472" t="s">
        <v>1527</v>
      </c>
      <c r="E117" s="472"/>
      <c r="F117" s="472" t="s">
        <v>3547</v>
      </c>
      <c r="G117" s="753" t="s">
        <v>3541</v>
      </c>
      <c r="H117" s="754"/>
      <c r="I117" s="755"/>
      <c r="J117" s="290"/>
      <c r="K117" s="290"/>
      <c r="L117" s="290"/>
      <c r="M117" s="290"/>
      <c r="N117" s="290"/>
      <c r="O117" s="290"/>
      <c r="P117" s="290"/>
      <c r="Q117" s="290"/>
      <c r="R117" s="290"/>
      <c r="S117" s="290"/>
      <c r="T117" s="290"/>
      <c r="U117" s="290"/>
      <c r="V117" s="290"/>
      <c r="W117" s="320"/>
      <c r="X117" s="290"/>
      <c r="Y117" s="290"/>
      <c r="Z117" s="290"/>
      <c r="AA117" s="290"/>
      <c r="AB117" s="290"/>
      <c r="AC117" s="290"/>
      <c r="AD117" s="290"/>
      <c r="AE117" s="290"/>
      <c r="AF117" s="290"/>
      <c r="AG117" s="290"/>
      <c r="AH117" s="290"/>
      <c r="AI117" s="290"/>
      <c r="AJ117" s="290"/>
      <c r="AK117" s="290"/>
      <c r="AL117" s="290"/>
      <c r="AM117" s="290"/>
      <c r="AN117" s="290"/>
      <c r="AO117" s="290"/>
      <c r="AP117" s="290"/>
      <c r="AQ117" s="290"/>
      <c r="AR117" s="290"/>
      <c r="AS117" s="290"/>
      <c r="AT117" s="290"/>
      <c r="AU117" s="290"/>
      <c r="AV117" s="290"/>
      <c r="AW117" s="290"/>
      <c r="AX117" s="290"/>
      <c r="AY117" s="290"/>
      <c r="AZ117" s="290"/>
      <c r="BA117" s="290"/>
      <c r="BB117" s="319">
        <f ca="1">'Summary Cost Schedule'!$F$58</f>
        <v>95784209.909194395</v>
      </c>
    </row>
    <row r="118" spans="1:54" ht="14.5" thickBot="1" x14ac:dyDescent="0.35">
      <c r="A118" s="453"/>
      <c r="B118" s="473">
        <v>609</v>
      </c>
      <c r="C118" s="107" t="s">
        <v>1429</v>
      </c>
      <c r="D118" s="107" t="s">
        <v>1491</v>
      </c>
      <c r="E118" s="107"/>
      <c r="F118" s="107" t="s">
        <v>3548</v>
      </c>
      <c r="G118" s="747" t="s">
        <v>3541</v>
      </c>
      <c r="H118" s="748"/>
      <c r="I118" s="749"/>
      <c r="J118" s="290"/>
      <c r="K118" s="290"/>
      <c r="L118" s="290"/>
      <c r="M118" s="290"/>
      <c r="N118" s="290"/>
      <c r="O118" s="290"/>
      <c r="P118" s="290"/>
      <c r="Q118" s="290"/>
      <c r="R118" s="290"/>
      <c r="S118" s="290"/>
      <c r="T118" s="290"/>
      <c r="U118" s="290"/>
      <c r="V118" s="290"/>
      <c r="W118" s="290"/>
      <c r="X118" s="290"/>
      <c r="Y118" s="290"/>
      <c r="Z118" s="290"/>
      <c r="AA118" s="290"/>
      <c r="AB118" s="290"/>
      <c r="AC118" s="290"/>
      <c r="AD118" s="290"/>
      <c r="AE118" s="290"/>
      <c r="AF118" s="290"/>
      <c r="AG118" s="290"/>
      <c r="AH118" s="290"/>
      <c r="AI118" s="290"/>
      <c r="AJ118" s="290"/>
      <c r="AK118" s="290"/>
      <c r="AL118" s="290"/>
      <c r="AM118" s="290"/>
      <c r="AN118" s="290"/>
      <c r="AO118" s="290"/>
      <c r="AP118" s="290"/>
      <c r="AQ118" s="290"/>
      <c r="AR118" s="290"/>
      <c r="AS118" s="290"/>
      <c r="AT118" s="290"/>
      <c r="AU118" s="290"/>
      <c r="AV118" s="290"/>
      <c r="AW118" s="290"/>
      <c r="AX118" s="290"/>
      <c r="AY118" s="290"/>
      <c r="AZ118" s="290"/>
      <c r="BA118" s="290"/>
      <c r="BB118" s="290"/>
    </row>
    <row r="119" spans="1:54" s="290" customFormat="1" x14ac:dyDescent="0.3"/>
    <row r="120" spans="1:54" s="290" customFormat="1" x14ac:dyDescent="0.3"/>
    <row r="121" spans="1:54" s="290" customFormat="1" x14ac:dyDescent="0.3"/>
    <row r="122" spans="1:54" s="290" customFormat="1" x14ac:dyDescent="0.3"/>
  </sheetData>
  <mergeCells count="12">
    <mergeCell ref="G118:I118"/>
    <mergeCell ref="G116:I116"/>
    <mergeCell ref="G117:I117"/>
    <mergeCell ref="AT6:BB6"/>
    <mergeCell ref="B6:O6"/>
    <mergeCell ref="P6:Q6"/>
    <mergeCell ref="R6:U6"/>
    <mergeCell ref="V6:W6"/>
    <mergeCell ref="AA6:AH6"/>
    <mergeCell ref="AJ6:AR6"/>
    <mergeCell ref="X6:Y6"/>
    <mergeCell ref="D116:E116"/>
  </mergeCells>
  <hyperlinks>
    <hyperlink ref="H1" location="Navigation!A1" display="Return to Navigation" xr:uid="{00000000-0004-0000-0B00-000000000000}"/>
  </hyperlinks>
  <pageMargins left="0.70866141732283472" right="0.70866141732283472" top="0.74803149606299213" bottom="0.74803149606299213" header="0.31496062992125984" footer="0.31496062992125984"/>
  <pageSetup paperSize="9" scale="17" fitToHeight="0" orientation="landscape" r:id="rId1"/>
  <headerFooter>
    <oddFooter>&amp;R&amp;"Arial Narrow,Regular"&amp;8LGIP Schedule of Works Model - Created by Integran Pty Ltd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>
    <tabColor theme="4"/>
  </sheetPr>
  <dimension ref="A1:GH12835"/>
  <sheetViews>
    <sheetView zoomScale="70" zoomScaleNormal="70" workbookViewId="0"/>
  </sheetViews>
  <sheetFormatPr defaultColWidth="0" defaultRowHeight="14" zeroHeight="1" x14ac:dyDescent="0.3"/>
  <cols>
    <col min="1" max="1" width="3.7265625" style="1" customWidth="1"/>
    <col min="2" max="2" width="13" style="1" customWidth="1"/>
    <col min="3" max="3" width="14.26953125" style="1" bestFit="1" customWidth="1"/>
    <col min="4" max="4" width="38.26953125" style="1" bestFit="1" customWidth="1"/>
    <col min="5" max="5" width="17.7265625" style="1" bestFit="1" customWidth="1"/>
    <col min="6" max="6" width="25.26953125" style="1" customWidth="1"/>
    <col min="7" max="7" width="32.1796875" style="1" customWidth="1"/>
    <col min="8" max="8" width="16" style="1" customWidth="1"/>
    <col min="9" max="9" width="17.7265625" style="1" customWidth="1"/>
    <col min="10" max="10" width="16.26953125" style="1" customWidth="1"/>
    <col min="11" max="11" width="14" style="290" customWidth="1"/>
    <col min="12" max="12" width="14" style="1" customWidth="1"/>
    <col min="13" max="13" width="18.26953125" style="1" bestFit="1" customWidth="1"/>
    <col min="14" max="15" width="14" style="1" customWidth="1"/>
    <col min="16" max="16" width="12.81640625" style="1" customWidth="1"/>
    <col min="17" max="17" width="17.81640625" style="1" customWidth="1"/>
    <col min="18" max="24" width="16.7265625" style="1" customWidth="1"/>
    <col min="25" max="25" width="3.7265625" style="1" customWidth="1"/>
    <col min="26" max="33" width="5.81640625" style="1" bestFit="1" customWidth="1"/>
    <col min="34" max="34" width="3.81640625" style="1" bestFit="1" customWidth="1"/>
    <col min="35" max="43" width="13.26953125" style="1" customWidth="1"/>
    <col min="44" max="44" width="2.54296875" style="1" bestFit="1" customWidth="1"/>
    <col min="45" max="53" width="18.26953125" style="1" customWidth="1"/>
    <col min="54" max="112" width="9.1796875" style="1" hidden="1" customWidth="1"/>
    <col min="113" max="190" width="0" style="1" hidden="1" customWidth="1"/>
    <col min="191" max="16384" width="9.1796875" style="1" hidden="1"/>
  </cols>
  <sheetData>
    <row r="1" spans="1:53" ht="20" x14ac:dyDescent="0.4">
      <c r="A1" s="290"/>
      <c r="B1" s="291" t="str">
        <f>COUNCIL_NAME</f>
        <v>Isaac Regional Council</v>
      </c>
      <c r="C1" s="290"/>
      <c r="D1" s="290"/>
      <c r="E1" s="292" t="s">
        <v>197</v>
      </c>
      <c r="F1" s="292"/>
      <c r="G1" s="290"/>
      <c r="H1" s="290"/>
      <c r="I1" s="290"/>
      <c r="J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  <c r="AH1" s="290"/>
      <c r="AI1" s="290"/>
      <c r="AJ1" s="290"/>
      <c r="AK1" s="290"/>
      <c r="AL1" s="290"/>
      <c r="AM1" s="290"/>
      <c r="AN1" s="290"/>
      <c r="AO1" s="290"/>
      <c r="AP1" s="290"/>
      <c r="AQ1" s="290"/>
      <c r="AR1" s="290"/>
      <c r="AS1" s="290"/>
      <c r="AT1" s="290"/>
      <c r="AU1" s="290"/>
      <c r="AV1" s="290"/>
      <c r="AW1" s="290"/>
      <c r="AX1" s="290"/>
      <c r="AY1" s="290"/>
      <c r="AZ1" s="290"/>
      <c r="BA1" s="290"/>
    </row>
    <row r="2" spans="1:53" ht="18" x14ac:dyDescent="0.4">
      <c r="A2" s="290"/>
      <c r="B2" s="293" t="str">
        <f>PROJECT_NAME</f>
        <v>Local Government Infrastructure Plan</v>
      </c>
      <c r="C2" s="290"/>
      <c r="D2" s="290"/>
      <c r="E2" s="290"/>
      <c r="F2" s="290"/>
      <c r="G2" s="290"/>
      <c r="H2" s="290"/>
      <c r="I2" s="290"/>
      <c r="J2" s="290"/>
      <c r="L2" s="290"/>
      <c r="M2" s="290"/>
      <c r="N2" s="388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290"/>
      <c r="AE2" s="290"/>
      <c r="AF2" s="290"/>
      <c r="AG2" s="290"/>
      <c r="AH2" s="290"/>
      <c r="AI2" s="290"/>
      <c r="AJ2" s="290"/>
      <c r="AK2" s="290"/>
      <c r="AL2" s="290"/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</row>
    <row r="3" spans="1:53" ht="15.5" x14ac:dyDescent="0.35">
      <c r="A3" s="290"/>
      <c r="B3" s="302" t="str">
        <f>"Future "&amp;NETWORK_4&amp;" Network"</f>
        <v>Future Parks and Land for Community Facilities Network</v>
      </c>
      <c r="C3" s="290"/>
      <c r="D3" s="290"/>
      <c r="E3" s="290"/>
      <c r="F3" s="290"/>
      <c r="G3" s="290"/>
      <c r="H3" s="290"/>
      <c r="I3" s="290"/>
      <c r="J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320"/>
      <c r="Y3" s="290"/>
      <c r="Z3" s="290"/>
      <c r="AA3" s="290"/>
      <c r="AB3" s="290"/>
      <c r="AC3" s="290"/>
      <c r="AD3" s="290"/>
      <c r="AE3" s="290"/>
      <c r="AF3" s="290"/>
      <c r="AG3" s="290"/>
      <c r="AH3" s="290"/>
      <c r="AI3" s="290"/>
      <c r="AJ3" s="290"/>
      <c r="AK3" s="290"/>
      <c r="AL3" s="290"/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</row>
    <row r="4" spans="1:53" x14ac:dyDescent="0.3">
      <c r="A4" s="290"/>
      <c r="B4" s="290"/>
      <c r="C4" s="290"/>
      <c r="D4" s="290"/>
      <c r="E4" s="290"/>
      <c r="F4" s="290"/>
      <c r="G4" s="290"/>
      <c r="H4" s="290"/>
      <c r="I4" s="290"/>
      <c r="J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290"/>
      <c r="AA4" s="290"/>
      <c r="AB4" s="290"/>
      <c r="AC4" s="290"/>
      <c r="AD4" s="290"/>
      <c r="AE4" s="290"/>
      <c r="AF4" s="290"/>
      <c r="AG4" s="290"/>
      <c r="AH4" s="290"/>
      <c r="AI4" s="290"/>
      <c r="AJ4" s="290"/>
      <c r="AK4" s="290"/>
      <c r="AL4" s="290"/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</row>
    <row r="5" spans="1:53" ht="14.5" thickBot="1" x14ac:dyDescent="0.35">
      <c r="A5" s="290"/>
      <c r="B5" s="290"/>
      <c r="C5" s="290"/>
      <c r="D5" s="290"/>
      <c r="E5" s="290"/>
      <c r="F5" s="290"/>
      <c r="G5" s="290"/>
      <c r="H5" s="290"/>
      <c r="I5" s="290"/>
      <c r="J5" s="290"/>
      <c r="L5" s="290"/>
      <c r="M5" s="290"/>
      <c r="N5" s="290"/>
      <c r="O5" s="290"/>
      <c r="P5" s="290"/>
      <c r="Q5" s="290"/>
      <c r="R5" s="290"/>
      <c r="S5" s="290"/>
      <c r="T5" s="317"/>
      <c r="U5" s="317"/>
      <c r="V5" s="290"/>
      <c r="W5" s="290"/>
      <c r="X5" s="290"/>
      <c r="Y5" s="290"/>
      <c r="Z5" s="290"/>
      <c r="AA5" s="290"/>
      <c r="AB5" s="290"/>
      <c r="AC5" s="290"/>
      <c r="AD5" s="290"/>
      <c r="AE5" s="290"/>
      <c r="AF5" s="290"/>
      <c r="AG5" s="290"/>
      <c r="AH5" s="290"/>
      <c r="AI5" s="290"/>
      <c r="AJ5" s="290"/>
      <c r="AK5" s="290"/>
      <c r="AL5" s="290"/>
      <c r="AM5" s="290"/>
      <c r="AN5" s="290"/>
      <c r="AO5" s="290"/>
      <c r="AP5" s="290"/>
      <c r="AQ5" s="290"/>
      <c r="AR5" s="290"/>
      <c r="AS5" s="290"/>
      <c r="AT5" s="290"/>
      <c r="AU5" s="290"/>
      <c r="AV5" s="290"/>
      <c r="AW5" s="290"/>
      <c r="AX5" s="290"/>
      <c r="AY5" s="290"/>
      <c r="AZ5" s="290"/>
      <c r="BA5" s="290"/>
    </row>
    <row r="6" spans="1:53" ht="14.5" thickBot="1" x14ac:dyDescent="0.35">
      <c r="A6" s="290"/>
      <c r="B6" s="727" t="s">
        <v>12</v>
      </c>
      <c r="C6" s="729"/>
      <c r="D6" s="729"/>
      <c r="E6" s="729"/>
      <c r="F6" s="729"/>
      <c r="G6" s="729"/>
      <c r="H6" s="729"/>
      <c r="I6" s="729"/>
      <c r="J6" s="729"/>
      <c r="K6" s="730"/>
      <c r="L6" s="725" t="s">
        <v>23</v>
      </c>
      <c r="M6" s="726"/>
      <c r="N6" s="731" t="s">
        <v>72</v>
      </c>
      <c r="O6" s="731"/>
      <c r="P6" s="731"/>
      <c r="Q6" s="731"/>
      <c r="R6" s="725" t="s">
        <v>73</v>
      </c>
      <c r="S6" s="726"/>
      <c r="T6" s="725" t="s">
        <v>14</v>
      </c>
      <c r="U6" s="731"/>
      <c r="V6" s="731"/>
      <c r="W6" s="731"/>
      <c r="X6" s="726"/>
      <c r="Y6" s="321"/>
      <c r="Z6" s="740" t="s">
        <v>8</v>
      </c>
      <c r="AA6" s="741"/>
      <c r="AB6" s="741"/>
      <c r="AC6" s="741"/>
      <c r="AD6" s="741"/>
      <c r="AE6" s="741"/>
      <c r="AF6" s="741"/>
      <c r="AG6" s="742"/>
      <c r="AH6" s="296"/>
      <c r="AI6" s="723" t="s">
        <v>9</v>
      </c>
      <c r="AJ6" s="724"/>
      <c r="AK6" s="724"/>
      <c r="AL6" s="724"/>
      <c r="AM6" s="724"/>
      <c r="AN6" s="724"/>
      <c r="AO6" s="724"/>
      <c r="AP6" s="724"/>
      <c r="AQ6" s="722"/>
      <c r="AR6" s="296"/>
      <c r="AS6" s="723" t="s">
        <v>10</v>
      </c>
      <c r="AT6" s="724"/>
      <c r="AU6" s="724"/>
      <c r="AV6" s="724"/>
      <c r="AW6" s="724"/>
      <c r="AX6" s="724"/>
      <c r="AY6" s="724"/>
      <c r="AZ6" s="724"/>
      <c r="BA6" s="722"/>
    </row>
    <row r="7" spans="1:53" s="2" customFormat="1" ht="130" thickBot="1" x14ac:dyDescent="0.35">
      <c r="A7" s="290"/>
      <c r="B7" s="370" t="s">
        <v>11</v>
      </c>
      <c r="C7" s="175" t="s">
        <v>81</v>
      </c>
      <c r="D7" s="175" t="s">
        <v>227</v>
      </c>
      <c r="E7" s="175" t="s">
        <v>1155</v>
      </c>
      <c r="F7" s="149" t="s">
        <v>3202</v>
      </c>
      <c r="G7" s="149" t="s">
        <v>195</v>
      </c>
      <c r="H7" s="149" t="s">
        <v>196</v>
      </c>
      <c r="I7" s="149" t="s">
        <v>13</v>
      </c>
      <c r="J7" s="149" t="s">
        <v>1534</v>
      </c>
      <c r="K7" s="369" t="s">
        <v>1537</v>
      </c>
      <c r="L7" s="150" t="s">
        <v>82</v>
      </c>
      <c r="M7" s="371" t="s">
        <v>79</v>
      </c>
      <c r="N7" s="152" t="s">
        <v>78</v>
      </c>
      <c r="O7" s="153" t="s">
        <v>74</v>
      </c>
      <c r="P7" s="153" t="s">
        <v>75</v>
      </c>
      <c r="Q7" s="154" t="s">
        <v>83</v>
      </c>
      <c r="R7" s="150" t="s">
        <v>1538</v>
      </c>
      <c r="S7" s="151" t="s">
        <v>84</v>
      </c>
      <c r="T7" s="150" t="s">
        <v>1539</v>
      </c>
      <c r="U7" s="173" t="s">
        <v>201</v>
      </c>
      <c r="V7" s="173" t="s">
        <v>60</v>
      </c>
      <c r="W7" s="173" t="s">
        <v>59</v>
      </c>
      <c r="X7" s="174" t="s">
        <v>16</v>
      </c>
      <c r="Y7" s="294"/>
      <c r="Z7" s="156" t="str">
        <f>N4_C1</f>
        <v>PPCL01 - Clermont</v>
      </c>
      <c r="AA7" s="157" t="str">
        <f>N4_C2</f>
        <v>PPCL02 - Moranbah</v>
      </c>
      <c r="AB7" s="157" t="str">
        <f>N4_C3</f>
        <v>PPCL03 - Dysart</v>
      </c>
      <c r="AC7" s="157" t="str">
        <f>N4_C4</f>
        <v>PPCL04 - Middlemount</v>
      </c>
      <c r="AD7" s="157" t="str">
        <f>N4_C5</f>
        <v>PPCL05 - Glenden</v>
      </c>
      <c r="AE7" s="157" t="str">
        <f>N4_C6</f>
        <v>PPCL06 - Nebo</v>
      </c>
      <c r="AF7" s="157" t="str">
        <f>N4_C7</f>
        <v>PPCL07 - St. Lawrence</v>
      </c>
      <c r="AG7" s="158" t="str">
        <f>N4_C8</f>
        <v>PPCL08 - Remainder of LGA</v>
      </c>
      <c r="AH7" s="294"/>
      <c r="AI7" s="156" t="str">
        <f>N4_C1</f>
        <v>PPCL01 - Clermont</v>
      </c>
      <c r="AJ7" s="157" t="str">
        <f>N4_C2</f>
        <v>PPCL02 - Moranbah</v>
      </c>
      <c r="AK7" s="157" t="str">
        <f>N4_C3</f>
        <v>PPCL03 - Dysart</v>
      </c>
      <c r="AL7" s="157" t="str">
        <f>N4_C4</f>
        <v>PPCL04 - Middlemount</v>
      </c>
      <c r="AM7" s="157" t="str">
        <f>N4_C5</f>
        <v>PPCL05 - Glenden</v>
      </c>
      <c r="AN7" s="157" t="str">
        <f>N4_C6</f>
        <v>PPCL06 - Nebo</v>
      </c>
      <c r="AO7" s="157" t="str">
        <f>N4_C7</f>
        <v>PPCL07 - St. Lawrence</v>
      </c>
      <c r="AP7" s="158" t="str">
        <f>N4_C8</f>
        <v>PPCL08 - Remainder of LGA</v>
      </c>
      <c r="AQ7" s="340" t="s">
        <v>20</v>
      </c>
      <c r="AR7" s="294"/>
      <c r="AS7" s="156" t="str">
        <f>N4_C1</f>
        <v>PPCL01 - Clermont</v>
      </c>
      <c r="AT7" s="157" t="str">
        <f>N4_C2</f>
        <v>PPCL02 - Moranbah</v>
      </c>
      <c r="AU7" s="157" t="str">
        <f>N4_C3</f>
        <v>PPCL03 - Dysart</v>
      </c>
      <c r="AV7" s="157" t="str">
        <f>N4_C4</f>
        <v>PPCL04 - Middlemount</v>
      </c>
      <c r="AW7" s="157" t="str">
        <f>N4_C5</f>
        <v>PPCL05 - Glenden</v>
      </c>
      <c r="AX7" s="157" t="str">
        <f>N4_C6</f>
        <v>PPCL06 - Nebo</v>
      </c>
      <c r="AY7" s="157" t="str">
        <f>N4_C7</f>
        <v>PPCL07 - St. Lawrence</v>
      </c>
      <c r="AZ7" s="158" t="str">
        <f>N4_C8</f>
        <v>PPCL08 - Remainder of LGA</v>
      </c>
      <c r="BA7" s="340" t="s">
        <v>20</v>
      </c>
    </row>
    <row r="8" spans="1:53" s="3" customFormat="1" x14ac:dyDescent="0.3">
      <c r="A8" s="290"/>
      <c r="B8" s="163"/>
      <c r="C8" s="164"/>
      <c r="D8" s="160"/>
      <c r="E8" s="160"/>
      <c r="F8" s="160"/>
      <c r="G8" s="164"/>
      <c r="H8" s="164"/>
      <c r="I8" s="164"/>
      <c r="J8" s="164"/>
      <c r="K8" s="165"/>
      <c r="L8" s="176"/>
      <c r="M8" s="177"/>
      <c r="N8" s="178"/>
      <c r="O8" s="168"/>
      <c r="P8" s="169"/>
      <c r="Q8" s="179"/>
      <c r="R8" s="163"/>
      <c r="S8" s="171"/>
      <c r="T8" s="180"/>
      <c r="U8" s="168"/>
      <c r="V8" s="168"/>
      <c r="W8" s="168"/>
      <c r="X8" s="177"/>
      <c r="Y8" s="318"/>
      <c r="Z8" s="159"/>
      <c r="AA8" s="160"/>
      <c r="AB8" s="160"/>
      <c r="AC8" s="160"/>
      <c r="AD8" s="160"/>
      <c r="AE8" s="160"/>
      <c r="AF8" s="160"/>
      <c r="AG8" s="161"/>
      <c r="AH8" s="318"/>
      <c r="AI8" s="121">
        <f ca="1">IFERROR(Demands!$AB$89+Demands!$C$89,"")</f>
        <v>3302.4974881752532</v>
      </c>
      <c r="AJ8" s="122">
        <f ca="1">IFERROR(Demands!$AB$90+Demands!$C$90,"")</f>
        <v>14263.203248032572</v>
      </c>
      <c r="AK8" s="122">
        <f ca="1">IFERROR(Demands!$AB$91+Demands!$C$91,"")</f>
        <v>5552.8991109204189</v>
      </c>
      <c r="AL8" s="122">
        <f ca="1">IFERROR(Demands!$AB$92+Demands!$C$92,"")</f>
        <v>4125.1301905466444</v>
      </c>
      <c r="AM8" s="122">
        <f ca="1">IFERROR(Demands!$AB$93+Demands!$C$93,"")</f>
        <v>1235.5914925157272</v>
      </c>
      <c r="AN8" s="122">
        <f ca="1">IFERROR(Demands!$AB$94+Demands!$C$94,"")</f>
        <v>1387.7053636787189</v>
      </c>
      <c r="AO8" s="122">
        <f ca="1">IFERROR(Demands!$AB$95+Demands!$C$95,"")</f>
        <v>355.38378744961767</v>
      </c>
      <c r="AP8" s="123">
        <f ca="1">IFERROR(Demands!$AB$96+Demands!$C$96,"")</f>
        <v>10243.821969052226</v>
      </c>
      <c r="AQ8" s="341">
        <f t="shared" ref="AQ8:AQ15" ca="1" si="0">SUM(AI8:AP8)</f>
        <v>40466.232650371181</v>
      </c>
      <c r="AR8" s="318"/>
      <c r="AS8" s="159"/>
      <c r="AT8" s="160"/>
      <c r="AU8" s="160"/>
      <c r="AV8" s="160"/>
      <c r="AW8" s="160"/>
      <c r="AX8" s="160"/>
      <c r="AY8" s="160"/>
      <c r="AZ8" s="160"/>
      <c r="BA8" s="162"/>
    </row>
    <row r="9" spans="1:53" x14ac:dyDescent="0.3">
      <c r="A9" s="290"/>
      <c r="B9" s="102"/>
      <c r="C9" s="103"/>
      <c r="D9" s="103"/>
      <c r="E9" s="103"/>
      <c r="F9" s="103"/>
      <c r="G9" s="103"/>
      <c r="H9" s="103"/>
      <c r="I9" s="103"/>
      <c r="J9" s="104"/>
      <c r="K9" s="105"/>
      <c r="L9" s="138" t="str">
        <f t="shared" ref="L9:L14" si="1">IFERROR(VLOOKUP(G9,UR_N4,3,FALSE),"")</f>
        <v/>
      </c>
      <c r="M9" s="139"/>
      <c r="N9" s="140"/>
      <c r="O9" s="337"/>
      <c r="P9" s="109"/>
      <c r="Q9" s="147"/>
      <c r="R9" s="111"/>
      <c r="S9" s="139"/>
      <c r="T9" s="113"/>
      <c r="U9" s="181"/>
      <c r="V9" s="187"/>
      <c r="W9" s="143"/>
      <c r="X9" s="147"/>
      <c r="Y9" s="290"/>
      <c r="Z9" s="115"/>
      <c r="AA9" s="116"/>
      <c r="AB9" s="116"/>
      <c r="AC9" s="116"/>
      <c r="AD9" s="116"/>
      <c r="AE9" s="116"/>
      <c r="AF9" s="116"/>
      <c r="AG9" s="117"/>
      <c r="AH9" s="296"/>
      <c r="AI9" s="124" t="str">
        <f t="shared" ref="AI9:AI15" si="2">IF(Z9="","",AI$8)</f>
        <v/>
      </c>
      <c r="AJ9" s="125" t="str">
        <f t="shared" ref="AJ9:AJ15" si="3">IF(AA9="","",AJ$8)</f>
        <v/>
      </c>
      <c r="AK9" s="125" t="str">
        <f t="shared" ref="AK9:AK15" si="4">IF(AB9="","",AK$8)</f>
        <v/>
      </c>
      <c r="AL9" s="125" t="str">
        <f t="shared" ref="AL9:AL15" si="5">IF(AC9="","",AL$8)</f>
        <v/>
      </c>
      <c r="AM9" s="125" t="str">
        <f t="shared" ref="AM9:AM15" si="6">IF(AD9="","",AM$8)</f>
        <v/>
      </c>
      <c r="AN9" s="125" t="str">
        <f t="shared" ref="AN9:AN15" si="7">IF(AE9="","",AN$8)</f>
        <v/>
      </c>
      <c r="AO9" s="125" t="str">
        <f t="shared" ref="AO9:AO15" si="8">IF(AF9="","",AO$8)</f>
        <v/>
      </c>
      <c r="AP9" s="126" t="str">
        <f t="shared" ref="AP9:AP15" si="9">IF(AG9="","",AP$8)</f>
        <v/>
      </c>
      <c r="AQ9" s="342">
        <f t="shared" si="0"/>
        <v>0</v>
      </c>
      <c r="AR9" s="290"/>
      <c r="AS9" s="124" t="str">
        <f t="shared" ref="AS9:AZ15" si="10">IF(Z9="","",IFERROR(Z9*$X9,$X9/$AQ9*AI9))</f>
        <v/>
      </c>
      <c r="AT9" s="125" t="str">
        <f t="shared" si="10"/>
        <v/>
      </c>
      <c r="AU9" s="125" t="str">
        <f t="shared" si="10"/>
        <v/>
      </c>
      <c r="AV9" s="125" t="str">
        <f t="shared" si="10"/>
        <v/>
      </c>
      <c r="AW9" s="125" t="str">
        <f t="shared" si="10"/>
        <v/>
      </c>
      <c r="AX9" s="125" t="str">
        <f t="shared" si="10"/>
        <v/>
      </c>
      <c r="AY9" s="125" t="str">
        <f t="shared" si="10"/>
        <v/>
      </c>
      <c r="AZ9" s="125" t="str">
        <f t="shared" si="10"/>
        <v/>
      </c>
      <c r="BA9" s="130">
        <f t="shared" ref="BA9:BA15" si="11">SUM(AS9:AZ9)</f>
        <v>0</v>
      </c>
    </row>
    <row r="10" spans="1:53" x14ac:dyDescent="0.3">
      <c r="A10" s="290"/>
      <c r="B10" s="338" t="s">
        <v>1428</v>
      </c>
      <c r="C10" s="103"/>
      <c r="D10" s="103"/>
      <c r="E10" s="103"/>
      <c r="F10" s="103"/>
      <c r="G10" s="103"/>
      <c r="H10" s="103"/>
      <c r="I10" s="103"/>
      <c r="J10" s="104"/>
      <c r="K10" s="105"/>
      <c r="L10" s="138" t="str">
        <f t="shared" si="1"/>
        <v/>
      </c>
      <c r="M10" s="139"/>
      <c r="N10" s="140"/>
      <c r="O10" s="337"/>
      <c r="P10" s="109"/>
      <c r="Q10" s="147"/>
      <c r="R10" s="111"/>
      <c r="S10" s="139"/>
      <c r="T10" s="113"/>
      <c r="U10" s="181"/>
      <c r="V10" s="187"/>
      <c r="W10" s="143"/>
      <c r="X10" s="147"/>
      <c r="Y10" s="290"/>
      <c r="Z10" s="115"/>
      <c r="AA10" s="116"/>
      <c r="AB10" s="116"/>
      <c r="AC10" s="116"/>
      <c r="AD10" s="116"/>
      <c r="AE10" s="116"/>
      <c r="AF10" s="116"/>
      <c r="AG10" s="117"/>
      <c r="AH10" s="296"/>
      <c r="AI10" s="124" t="str">
        <f t="shared" si="2"/>
        <v/>
      </c>
      <c r="AJ10" s="125" t="str">
        <f t="shared" si="3"/>
        <v/>
      </c>
      <c r="AK10" s="125" t="str">
        <f t="shared" si="4"/>
        <v/>
      </c>
      <c r="AL10" s="125" t="str">
        <f t="shared" si="5"/>
        <v/>
      </c>
      <c r="AM10" s="125" t="str">
        <f t="shared" si="6"/>
        <v/>
      </c>
      <c r="AN10" s="125" t="str">
        <f t="shared" si="7"/>
        <v/>
      </c>
      <c r="AO10" s="125" t="str">
        <f t="shared" si="8"/>
        <v/>
      </c>
      <c r="AP10" s="126" t="str">
        <f t="shared" si="9"/>
        <v/>
      </c>
      <c r="AQ10" s="342">
        <f t="shared" si="0"/>
        <v>0</v>
      </c>
      <c r="AR10" s="290"/>
      <c r="AS10" s="124" t="str">
        <f t="shared" si="10"/>
        <v/>
      </c>
      <c r="AT10" s="125" t="str">
        <f t="shared" si="10"/>
        <v/>
      </c>
      <c r="AU10" s="125" t="str">
        <f t="shared" si="10"/>
        <v/>
      </c>
      <c r="AV10" s="125" t="str">
        <f t="shared" si="10"/>
        <v/>
      </c>
      <c r="AW10" s="125" t="str">
        <f t="shared" si="10"/>
        <v/>
      </c>
      <c r="AX10" s="125" t="str">
        <f t="shared" si="10"/>
        <v/>
      </c>
      <c r="AY10" s="125" t="str">
        <f t="shared" si="10"/>
        <v/>
      </c>
      <c r="AZ10" s="125" t="str">
        <f t="shared" si="10"/>
        <v/>
      </c>
      <c r="BA10" s="131">
        <f t="shared" si="11"/>
        <v>0</v>
      </c>
    </row>
    <row r="11" spans="1:53" x14ac:dyDescent="0.3">
      <c r="A11" s="290"/>
      <c r="B11" s="102" t="s">
        <v>3216</v>
      </c>
      <c r="C11" s="103" t="s">
        <v>1429</v>
      </c>
      <c r="D11" s="103" t="s">
        <v>3238</v>
      </c>
      <c r="E11" s="103" t="s">
        <v>3219</v>
      </c>
      <c r="F11" s="103" t="s">
        <v>3220</v>
      </c>
      <c r="G11" s="103" t="s">
        <v>1545</v>
      </c>
      <c r="H11" s="103"/>
      <c r="I11" s="103">
        <v>2027</v>
      </c>
      <c r="J11" s="104">
        <v>17320</v>
      </c>
      <c r="K11" s="105">
        <v>1</v>
      </c>
      <c r="L11" s="616">
        <f t="shared" si="1"/>
        <v>12.45</v>
      </c>
      <c r="M11" s="139">
        <f>IFERROR(J11*L11,0)</f>
        <v>215634</v>
      </c>
      <c r="N11" s="140" t="str">
        <f>IFERROR(VLOOKUP(H11,UR_N4,3,FALSE),"")</f>
        <v/>
      </c>
      <c r="O11" s="337"/>
      <c r="P11" s="109">
        <v>1</v>
      </c>
      <c r="Q11" s="147">
        <f>O11*P11</f>
        <v>0</v>
      </c>
      <c r="R11" s="113">
        <v>0.2</v>
      </c>
      <c r="S11" s="139">
        <f>Q11*(1+R11)</f>
        <v>0</v>
      </c>
      <c r="T11" s="113">
        <v>0.25</v>
      </c>
      <c r="U11" s="181"/>
      <c r="V11" s="187">
        <f>(S11*(1+T11)*(1-U11))+M11</f>
        <v>215634</v>
      </c>
      <c r="W11" s="143">
        <f>((S11*(1+T11)*(1-U11))*((1+WEI_4)^(I11-BASE_YEAR)))+(M11*((1+LEI_4)^(I11-BASE_YEAR)))</f>
        <v>234837.33055008017</v>
      </c>
      <c r="X11" s="147">
        <f>W11*((1/(1+WACC_4))^(I11-BASE_YEAR))</f>
        <v>197379.99154674989</v>
      </c>
      <c r="Y11" s="290"/>
      <c r="Z11" s="115"/>
      <c r="AA11" s="116"/>
      <c r="AB11" s="116"/>
      <c r="AC11" s="116"/>
      <c r="AD11" s="116"/>
      <c r="AE11" s="116"/>
      <c r="AF11" s="116"/>
      <c r="AG11" s="117" t="s">
        <v>115</v>
      </c>
      <c r="AH11" s="296"/>
      <c r="AI11" s="124" t="str">
        <f t="shared" si="2"/>
        <v/>
      </c>
      <c r="AJ11" s="125" t="str">
        <f t="shared" si="3"/>
        <v/>
      </c>
      <c r="AK11" s="125" t="str">
        <f t="shared" si="4"/>
        <v/>
      </c>
      <c r="AL11" s="125" t="str">
        <f t="shared" si="5"/>
        <v/>
      </c>
      <c r="AM11" s="125" t="str">
        <f t="shared" si="6"/>
        <v/>
      </c>
      <c r="AN11" s="125" t="str">
        <f t="shared" si="7"/>
        <v/>
      </c>
      <c r="AO11" s="125" t="str">
        <f t="shared" si="8"/>
        <v/>
      </c>
      <c r="AP11" s="126">
        <f t="shared" ca="1" si="9"/>
        <v>10243.821969052226</v>
      </c>
      <c r="AQ11" s="342">
        <f t="shared" ca="1" si="0"/>
        <v>10243.821969052226</v>
      </c>
      <c r="AR11" s="290"/>
      <c r="AS11" s="124" t="str">
        <f t="shared" si="10"/>
        <v/>
      </c>
      <c r="AT11" s="125" t="str">
        <f t="shared" si="10"/>
        <v/>
      </c>
      <c r="AU11" s="125" t="str">
        <f t="shared" si="10"/>
        <v/>
      </c>
      <c r="AV11" s="125" t="str">
        <f t="shared" si="10"/>
        <v/>
      </c>
      <c r="AW11" s="125" t="str">
        <f t="shared" si="10"/>
        <v/>
      </c>
      <c r="AX11" s="125" t="str">
        <f t="shared" si="10"/>
        <v/>
      </c>
      <c r="AY11" s="125" t="str">
        <f t="shared" si="10"/>
        <v/>
      </c>
      <c r="AZ11" s="125">
        <f t="shared" ca="1" si="10"/>
        <v>197379.99154674992</v>
      </c>
      <c r="BA11" s="131">
        <f t="shared" ca="1" si="11"/>
        <v>197379.99154674992</v>
      </c>
    </row>
    <row r="12" spans="1:53" x14ac:dyDescent="0.3">
      <c r="A12" s="290"/>
      <c r="B12" s="102" t="s">
        <v>3217</v>
      </c>
      <c r="C12" s="103" t="s">
        <v>1429</v>
      </c>
      <c r="D12" s="103" t="s">
        <v>3346</v>
      </c>
      <c r="E12" s="103" t="s">
        <v>3219</v>
      </c>
      <c r="F12" s="103" t="s">
        <v>3347</v>
      </c>
      <c r="G12" s="103" t="s">
        <v>1544</v>
      </c>
      <c r="H12" s="103" t="s">
        <v>3540</v>
      </c>
      <c r="I12" s="103">
        <v>2027</v>
      </c>
      <c r="J12" s="104">
        <v>0</v>
      </c>
      <c r="K12" s="105">
        <v>1</v>
      </c>
      <c r="L12" s="616">
        <f t="shared" si="1"/>
        <v>31.13</v>
      </c>
      <c r="M12" s="139">
        <f>IFERROR(J12*L12,0)</f>
        <v>0</v>
      </c>
      <c r="N12" s="140" t="str">
        <f>IFERROR(VLOOKUP(H12,UR_N4,3,FALSE),"")</f>
        <v/>
      </c>
      <c r="O12" s="337">
        <v>100000</v>
      </c>
      <c r="P12" s="109">
        <v>1</v>
      </c>
      <c r="Q12" s="147">
        <f>O12*P12</f>
        <v>100000</v>
      </c>
      <c r="R12" s="113">
        <v>0.2</v>
      </c>
      <c r="S12" s="139">
        <f>Q12*(1+R12)</f>
        <v>120000</v>
      </c>
      <c r="T12" s="113">
        <v>0.25</v>
      </c>
      <c r="U12" s="181"/>
      <c r="V12" s="187">
        <f>(S12*(1+T12)*(1-U12))+M12</f>
        <v>150000</v>
      </c>
      <c r="W12" s="143">
        <f>((S12*(1+T12)*(1-U12))*((1+WEI_4)^(I12-BASE_YEAR)))+(M12*((1+LEI_4)^(I12-BASE_YEAR)))</f>
        <v>162979.96863014079</v>
      </c>
      <c r="X12" s="147">
        <f>W12*((1/(1+WACC_4))^(I12-BASE_YEAR))</f>
        <v>136984.11898634047</v>
      </c>
      <c r="Y12" s="290"/>
      <c r="Z12" s="115" t="s">
        <v>115</v>
      </c>
      <c r="AA12" s="116"/>
      <c r="AB12" s="116"/>
      <c r="AC12" s="116"/>
      <c r="AD12" s="116"/>
      <c r="AE12" s="116"/>
      <c r="AF12" s="116"/>
      <c r="AG12" s="117"/>
      <c r="AH12" s="296"/>
      <c r="AI12" s="124">
        <f t="shared" ref="AI12:AP13" ca="1" si="12">IF(Z12="","",AI$8)</f>
        <v>3302.4974881752532</v>
      </c>
      <c r="AJ12" s="125" t="str">
        <f t="shared" si="12"/>
        <v/>
      </c>
      <c r="AK12" s="125" t="str">
        <f t="shared" si="12"/>
        <v/>
      </c>
      <c r="AL12" s="125" t="str">
        <f t="shared" si="12"/>
        <v/>
      </c>
      <c r="AM12" s="125" t="str">
        <f t="shared" si="12"/>
        <v/>
      </c>
      <c r="AN12" s="125" t="str">
        <f t="shared" si="12"/>
        <v/>
      </c>
      <c r="AO12" s="125" t="str">
        <f t="shared" si="12"/>
        <v/>
      </c>
      <c r="AP12" s="126" t="str">
        <f t="shared" si="12"/>
        <v/>
      </c>
      <c r="AQ12" s="342">
        <f ca="1">SUM(AI12:AP12)</f>
        <v>3302.4974881752532</v>
      </c>
      <c r="AR12" s="290"/>
      <c r="AS12" s="124">
        <f t="shared" ref="AS12:AZ13" ca="1" si="13">IF(Z12="","",IFERROR(Z12*$X12,$X12/$AQ12*AI12))</f>
        <v>136984.11898634047</v>
      </c>
      <c r="AT12" s="125" t="str">
        <f t="shared" si="13"/>
        <v/>
      </c>
      <c r="AU12" s="125" t="str">
        <f t="shared" si="13"/>
        <v/>
      </c>
      <c r="AV12" s="125" t="str">
        <f t="shared" si="13"/>
        <v/>
      </c>
      <c r="AW12" s="125" t="str">
        <f t="shared" si="13"/>
        <v/>
      </c>
      <c r="AX12" s="125" t="str">
        <f t="shared" si="13"/>
        <v/>
      </c>
      <c r="AY12" s="125" t="str">
        <f t="shared" si="13"/>
        <v/>
      </c>
      <c r="AZ12" s="125" t="str">
        <f t="shared" si="13"/>
        <v/>
      </c>
      <c r="BA12" s="131">
        <f ca="1">SUM(AS12:AZ12)</f>
        <v>136984.11898634047</v>
      </c>
    </row>
    <row r="13" spans="1:53" x14ac:dyDescent="0.3">
      <c r="A13" s="290"/>
      <c r="B13" s="102" t="s">
        <v>3218</v>
      </c>
      <c r="C13" s="103" t="s">
        <v>1429</v>
      </c>
      <c r="D13" s="103" t="s">
        <v>3238</v>
      </c>
      <c r="E13" s="103" t="s">
        <v>3219</v>
      </c>
      <c r="F13" s="103" t="s">
        <v>3220</v>
      </c>
      <c r="G13" s="103" t="s">
        <v>1545</v>
      </c>
      <c r="H13" s="103" t="s">
        <v>3540</v>
      </c>
      <c r="I13" s="103">
        <v>2029</v>
      </c>
      <c r="J13" s="104">
        <v>0</v>
      </c>
      <c r="K13" s="105">
        <v>1</v>
      </c>
      <c r="L13" s="616">
        <f t="shared" si="1"/>
        <v>12.45</v>
      </c>
      <c r="M13" s="139">
        <f>IFERROR(J13*L13,0)</f>
        <v>0</v>
      </c>
      <c r="N13" s="140" t="str">
        <f>IFERROR(VLOOKUP(H13,UR_N4,3,FALSE),"")</f>
        <v/>
      </c>
      <c r="O13" s="337">
        <v>300000</v>
      </c>
      <c r="P13" s="109">
        <v>1</v>
      </c>
      <c r="Q13" s="147">
        <f>O13*P13</f>
        <v>300000</v>
      </c>
      <c r="R13" s="113">
        <v>0.2</v>
      </c>
      <c r="S13" s="139">
        <f>Q13*(1+R13)</f>
        <v>360000</v>
      </c>
      <c r="T13" s="113">
        <v>0.25</v>
      </c>
      <c r="U13" s="181">
        <v>0.5</v>
      </c>
      <c r="V13" s="187">
        <f>(S13*(1+T13)*(1-U13))+M13</f>
        <v>225000</v>
      </c>
      <c r="W13" s="143">
        <f>((S13*(1+T13)*(1-U13))*((1+WEI_4)^(I13-BASE_YEAR)))+(M13*((1+LEI_4)^(I13-BASE_YEAR)))</f>
        <v>258377.16942919517</v>
      </c>
      <c r="X13" s="147">
        <f>W13*((1/(1+WACC_4))^(I13-BASE_YEAR))</f>
        <v>193410.82964467141</v>
      </c>
      <c r="Y13" s="290"/>
      <c r="Z13" s="115"/>
      <c r="AA13" s="116"/>
      <c r="AB13" s="116"/>
      <c r="AC13" s="116"/>
      <c r="AD13" s="116"/>
      <c r="AE13" s="116"/>
      <c r="AF13" s="116"/>
      <c r="AG13" s="117" t="s">
        <v>115</v>
      </c>
      <c r="AH13" s="296"/>
      <c r="AI13" s="124" t="str">
        <f t="shared" si="12"/>
        <v/>
      </c>
      <c r="AJ13" s="125" t="str">
        <f t="shared" si="12"/>
        <v/>
      </c>
      <c r="AK13" s="125" t="str">
        <f t="shared" si="12"/>
        <v/>
      </c>
      <c r="AL13" s="125" t="str">
        <f t="shared" si="12"/>
        <v/>
      </c>
      <c r="AM13" s="125" t="str">
        <f t="shared" si="12"/>
        <v/>
      </c>
      <c r="AN13" s="125" t="str">
        <f t="shared" si="12"/>
        <v/>
      </c>
      <c r="AO13" s="125" t="str">
        <f t="shared" si="12"/>
        <v/>
      </c>
      <c r="AP13" s="126">
        <f t="shared" ca="1" si="12"/>
        <v>10243.821969052226</v>
      </c>
      <c r="AQ13" s="342">
        <f ca="1">SUM(AI13:AP13)</f>
        <v>10243.821969052226</v>
      </c>
      <c r="AR13" s="290"/>
      <c r="AS13" s="124" t="str">
        <f t="shared" si="13"/>
        <v/>
      </c>
      <c r="AT13" s="125" t="str">
        <f t="shared" si="13"/>
        <v/>
      </c>
      <c r="AU13" s="125" t="str">
        <f t="shared" si="13"/>
        <v/>
      </c>
      <c r="AV13" s="125" t="str">
        <f t="shared" si="13"/>
        <v/>
      </c>
      <c r="AW13" s="125" t="str">
        <f t="shared" si="13"/>
        <v/>
      </c>
      <c r="AX13" s="125" t="str">
        <f t="shared" si="13"/>
        <v/>
      </c>
      <c r="AY13" s="125" t="str">
        <f t="shared" si="13"/>
        <v/>
      </c>
      <c r="AZ13" s="125">
        <f t="shared" ca="1" si="13"/>
        <v>193410.82964467138</v>
      </c>
      <c r="BA13" s="131">
        <f ca="1">SUM(AS13:AZ13)</f>
        <v>193410.82964467138</v>
      </c>
    </row>
    <row r="14" spans="1:53" x14ac:dyDescent="0.3">
      <c r="A14" s="290"/>
      <c r="B14" s="102"/>
      <c r="C14" s="103"/>
      <c r="D14" s="103"/>
      <c r="E14" s="103"/>
      <c r="F14" s="103"/>
      <c r="G14" s="103"/>
      <c r="H14" s="103"/>
      <c r="I14" s="103"/>
      <c r="J14" s="104"/>
      <c r="K14" s="105"/>
      <c r="L14" s="138" t="str">
        <f t="shared" si="1"/>
        <v/>
      </c>
      <c r="M14" s="139"/>
      <c r="N14" s="140"/>
      <c r="O14" s="337"/>
      <c r="P14" s="109"/>
      <c r="Q14" s="147"/>
      <c r="R14" s="111"/>
      <c r="S14" s="139"/>
      <c r="T14" s="113"/>
      <c r="U14" s="181"/>
      <c r="V14" s="187"/>
      <c r="W14" s="143"/>
      <c r="X14" s="147"/>
      <c r="Y14" s="290"/>
      <c r="Z14" s="115"/>
      <c r="AA14" s="116"/>
      <c r="AB14" s="116"/>
      <c r="AC14" s="116"/>
      <c r="AD14" s="116"/>
      <c r="AE14" s="116"/>
      <c r="AF14" s="116"/>
      <c r="AG14" s="117"/>
      <c r="AH14" s="296"/>
      <c r="AI14" s="124" t="str">
        <f t="shared" si="2"/>
        <v/>
      </c>
      <c r="AJ14" s="125" t="str">
        <f t="shared" si="3"/>
        <v/>
      </c>
      <c r="AK14" s="125" t="str">
        <f t="shared" si="4"/>
        <v/>
      </c>
      <c r="AL14" s="125" t="str">
        <f t="shared" si="5"/>
        <v/>
      </c>
      <c r="AM14" s="125" t="str">
        <f t="shared" si="6"/>
        <v/>
      </c>
      <c r="AN14" s="125" t="str">
        <f t="shared" si="7"/>
        <v/>
      </c>
      <c r="AO14" s="125" t="str">
        <f t="shared" si="8"/>
        <v/>
      </c>
      <c r="AP14" s="126" t="str">
        <f t="shared" si="9"/>
        <v/>
      </c>
      <c r="AQ14" s="342">
        <f t="shared" si="0"/>
        <v>0</v>
      </c>
      <c r="AR14" s="290"/>
      <c r="AS14" s="124" t="str">
        <f t="shared" si="10"/>
        <v/>
      </c>
      <c r="AT14" s="125" t="str">
        <f t="shared" si="10"/>
        <v/>
      </c>
      <c r="AU14" s="125" t="str">
        <f t="shared" si="10"/>
        <v/>
      </c>
      <c r="AV14" s="125" t="str">
        <f t="shared" si="10"/>
        <v/>
      </c>
      <c r="AW14" s="125" t="str">
        <f t="shared" si="10"/>
        <v/>
      </c>
      <c r="AX14" s="125" t="str">
        <f t="shared" si="10"/>
        <v/>
      </c>
      <c r="AY14" s="125" t="str">
        <f t="shared" si="10"/>
        <v/>
      </c>
      <c r="AZ14" s="125" t="str">
        <f t="shared" si="10"/>
        <v/>
      </c>
      <c r="BA14" s="131">
        <f t="shared" si="11"/>
        <v>0</v>
      </c>
    </row>
    <row r="15" spans="1:53" ht="14.5" thickBot="1" x14ac:dyDescent="0.35">
      <c r="A15" s="290"/>
      <c r="B15" s="106"/>
      <c r="C15" s="107"/>
      <c r="D15" s="107"/>
      <c r="E15" s="107"/>
      <c r="F15" s="107"/>
      <c r="G15" s="107"/>
      <c r="H15" s="107"/>
      <c r="I15" s="107"/>
      <c r="J15" s="107"/>
      <c r="K15" s="108"/>
      <c r="L15" s="184" t="str">
        <f>IFERROR(VLOOKUP(G15,UR_N4,3,FALSE),"")</f>
        <v/>
      </c>
      <c r="M15" s="145"/>
      <c r="N15" s="185"/>
      <c r="O15" s="390"/>
      <c r="P15" s="110"/>
      <c r="Q15" s="148"/>
      <c r="R15" s="112"/>
      <c r="S15" s="145"/>
      <c r="T15" s="182"/>
      <c r="U15" s="183"/>
      <c r="V15" s="188"/>
      <c r="W15" s="189"/>
      <c r="X15" s="147"/>
      <c r="Y15" s="290"/>
      <c r="Z15" s="118"/>
      <c r="AA15" s="119"/>
      <c r="AB15" s="119"/>
      <c r="AC15" s="119"/>
      <c r="AD15" s="119"/>
      <c r="AE15" s="119"/>
      <c r="AF15" s="119"/>
      <c r="AG15" s="120"/>
      <c r="AH15" s="296"/>
      <c r="AI15" s="127" t="str">
        <f t="shared" si="2"/>
        <v/>
      </c>
      <c r="AJ15" s="128" t="str">
        <f t="shared" si="3"/>
        <v/>
      </c>
      <c r="AK15" s="128" t="str">
        <f t="shared" si="4"/>
        <v/>
      </c>
      <c r="AL15" s="128" t="str">
        <f t="shared" si="5"/>
        <v/>
      </c>
      <c r="AM15" s="128" t="str">
        <f t="shared" si="6"/>
        <v/>
      </c>
      <c r="AN15" s="128" t="str">
        <f t="shared" si="7"/>
        <v/>
      </c>
      <c r="AO15" s="128" t="str">
        <f t="shared" si="8"/>
        <v/>
      </c>
      <c r="AP15" s="129" t="str">
        <f t="shared" si="9"/>
        <v/>
      </c>
      <c r="AQ15" s="343">
        <f t="shared" si="0"/>
        <v>0</v>
      </c>
      <c r="AR15" s="290"/>
      <c r="AS15" s="132" t="str">
        <f t="shared" si="10"/>
        <v/>
      </c>
      <c r="AT15" s="133" t="str">
        <f t="shared" si="10"/>
        <v/>
      </c>
      <c r="AU15" s="133" t="str">
        <f t="shared" si="10"/>
        <v/>
      </c>
      <c r="AV15" s="133" t="str">
        <f t="shared" si="10"/>
        <v/>
      </c>
      <c r="AW15" s="133" t="str">
        <f t="shared" si="10"/>
        <v/>
      </c>
      <c r="AX15" s="133" t="str">
        <f t="shared" si="10"/>
        <v/>
      </c>
      <c r="AY15" s="133" t="str">
        <f t="shared" si="10"/>
        <v/>
      </c>
      <c r="AZ15" s="133" t="str">
        <f t="shared" si="10"/>
        <v/>
      </c>
      <c r="BA15" s="134">
        <f t="shared" si="11"/>
        <v>0</v>
      </c>
    </row>
    <row r="16" spans="1:53" ht="14.5" thickBot="1" x14ac:dyDescent="0.35">
      <c r="A16" s="290"/>
      <c r="B16" s="290"/>
      <c r="C16" s="290"/>
      <c r="D16" s="290"/>
      <c r="E16" s="290"/>
      <c r="F16" s="290"/>
      <c r="G16" s="290"/>
      <c r="H16" s="290"/>
      <c r="I16" s="290"/>
      <c r="J16" s="290"/>
      <c r="L16" s="290"/>
      <c r="M16" s="186">
        <f>SUBTOTAL(9,M9:M15)</f>
        <v>215634</v>
      </c>
      <c r="N16" s="290"/>
      <c r="O16" s="186">
        <f>SUBTOTAL(9,O9:O15)</f>
        <v>400000</v>
      </c>
      <c r="P16" s="290"/>
      <c r="Q16" s="186">
        <f>SUBTOTAL(9,Q9:Q15)</f>
        <v>400000</v>
      </c>
      <c r="R16" s="290"/>
      <c r="S16" s="146">
        <f>SUBTOTAL(9,S9:S15)</f>
        <v>480000</v>
      </c>
      <c r="T16" s="290"/>
      <c r="U16" s="290"/>
      <c r="V16" s="190">
        <f>SUBTOTAL(9,V9:V15)</f>
        <v>590634</v>
      </c>
      <c r="W16" s="191">
        <f>SUBTOTAL(9,W9:W15)</f>
        <v>656194.46860941616</v>
      </c>
      <c r="X16" s="192">
        <f>SUBTOTAL(9,X9:X15)</f>
        <v>527774.94017776172</v>
      </c>
      <c r="Y16" s="290"/>
      <c r="Z16" s="290"/>
      <c r="AA16" s="290"/>
      <c r="AB16" s="290"/>
      <c r="AC16" s="290"/>
      <c r="AD16" s="290"/>
      <c r="AE16" s="290"/>
      <c r="AF16" s="290"/>
      <c r="AG16" s="290"/>
      <c r="AH16" s="290"/>
      <c r="AI16" s="290"/>
      <c r="AJ16" s="290"/>
      <c r="AK16" s="290"/>
      <c r="AL16" s="290"/>
      <c r="AM16" s="290"/>
      <c r="AN16" s="290"/>
      <c r="AO16" s="290"/>
      <c r="AP16" s="290"/>
      <c r="AQ16" s="290"/>
      <c r="AR16" s="290"/>
      <c r="AS16" s="135">
        <f t="shared" ref="AS16:BA16" ca="1" si="14">SUBTOTAL(9,AS9:AS15)</f>
        <v>136984.11898634047</v>
      </c>
      <c r="AT16" s="136">
        <f t="shared" si="14"/>
        <v>0</v>
      </c>
      <c r="AU16" s="136">
        <f t="shared" si="14"/>
        <v>0</v>
      </c>
      <c r="AV16" s="136">
        <f t="shared" si="14"/>
        <v>0</v>
      </c>
      <c r="AW16" s="136">
        <f t="shared" si="14"/>
        <v>0</v>
      </c>
      <c r="AX16" s="136">
        <f t="shared" si="14"/>
        <v>0</v>
      </c>
      <c r="AY16" s="136">
        <f t="shared" si="14"/>
        <v>0</v>
      </c>
      <c r="AZ16" s="136">
        <f t="shared" ca="1" si="14"/>
        <v>390790.8211914213</v>
      </c>
      <c r="BA16" s="137">
        <f t="shared" ca="1" si="14"/>
        <v>527774.94017776183</v>
      </c>
    </row>
    <row r="17" spans="1:53" x14ac:dyDescent="0.3">
      <c r="A17" s="290"/>
      <c r="B17" s="290"/>
      <c r="C17" s="290"/>
      <c r="D17" s="290"/>
      <c r="E17" s="290"/>
      <c r="F17" s="290"/>
      <c r="G17" s="290"/>
      <c r="H17" s="290"/>
      <c r="I17" s="290"/>
      <c r="J17" s="290"/>
      <c r="L17" s="290"/>
      <c r="M17" s="290"/>
      <c r="N17" s="290"/>
      <c r="O17" s="290"/>
      <c r="P17" s="290"/>
      <c r="Q17" s="290"/>
      <c r="R17" s="290"/>
      <c r="S17" s="290"/>
      <c r="T17" s="290"/>
      <c r="U17" s="290"/>
      <c r="V17" s="290"/>
      <c r="W17" s="290"/>
      <c r="X17" s="290"/>
      <c r="Y17" s="290"/>
      <c r="Z17" s="290"/>
      <c r="AA17" s="290"/>
      <c r="AB17" s="290"/>
      <c r="AC17" s="290"/>
      <c r="AD17" s="290"/>
      <c r="AE17" s="290"/>
      <c r="AF17" s="290"/>
      <c r="AG17" s="290"/>
      <c r="AH17" s="290"/>
      <c r="AI17" s="290"/>
      <c r="AJ17" s="290"/>
      <c r="AK17" s="290"/>
      <c r="AL17" s="290"/>
      <c r="AM17" s="290"/>
      <c r="AN17" s="290"/>
      <c r="AO17" s="290"/>
      <c r="AP17" s="290"/>
      <c r="AQ17" s="290"/>
      <c r="AR17" s="290"/>
      <c r="AS17" s="290"/>
      <c r="AT17" s="290"/>
      <c r="AU17" s="290"/>
      <c r="AV17" s="290"/>
      <c r="AW17" s="290"/>
      <c r="AX17" s="290"/>
      <c r="AY17" s="290"/>
      <c r="AZ17" s="290"/>
      <c r="BA17" s="319">
        <f ca="1">SUM(AS16:AZ16)</f>
        <v>527774.94017776172</v>
      </c>
    </row>
    <row r="18" spans="1:53" x14ac:dyDescent="0.3">
      <c r="A18" s="290"/>
      <c r="B18" s="294" t="s">
        <v>3212</v>
      </c>
      <c r="C18" s="290"/>
      <c r="D18" s="290"/>
      <c r="E18" s="290"/>
      <c r="F18" s="290"/>
      <c r="G18" s="290"/>
      <c r="H18" s="290"/>
      <c r="I18" s="290"/>
      <c r="J18" s="290"/>
      <c r="L18" s="290"/>
      <c r="M18" s="290"/>
      <c r="N18" s="290"/>
      <c r="O18" s="290"/>
      <c r="P18" s="290"/>
      <c r="Q18" s="290"/>
      <c r="R18" s="290"/>
      <c r="S18" s="290"/>
      <c r="T18" s="290"/>
      <c r="U18" s="290"/>
      <c r="V18" s="290"/>
      <c r="W18" s="290"/>
      <c r="X18" s="290"/>
      <c r="Y18" s="290"/>
      <c r="Z18" s="290"/>
      <c r="AA18" s="290"/>
      <c r="AB18" s="290"/>
      <c r="AC18" s="290"/>
      <c r="AD18" s="290"/>
      <c r="AE18" s="290"/>
      <c r="AF18" s="290"/>
      <c r="AG18" s="290"/>
      <c r="AH18" s="290"/>
      <c r="AI18" s="290"/>
      <c r="AJ18" s="290"/>
      <c r="AK18" s="290"/>
      <c r="AL18" s="290"/>
      <c r="AM18" s="290"/>
      <c r="AN18" s="290"/>
      <c r="AO18" s="290"/>
      <c r="AP18" s="290"/>
      <c r="AQ18" s="290"/>
      <c r="AR18" s="290"/>
      <c r="AS18" s="290"/>
      <c r="AT18" s="290"/>
      <c r="AU18" s="290"/>
      <c r="AV18" s="290"/>
      <c r="AW18" s="290"/>
      <c r="AX18" s="290"/>
      <c r="AY18" s="290"/>
      <c r="AZ18" s="290"/>
      <c r="BA18" s="319">
        <f>SUM(X16)</f>
        <v>527774.94017776172</v>
      </c>
    </row>
    <row r="19" spans="1:53" x14ac:dyDescent="0.3">
      <c r="A19" s="290"/>
      <c r="B19" s="603" t="s">
        <v>11</v>
      </c>
      <c r="C19" s="603" t="s">
        <v>81</v>
      </c>
      <c r="D19" s="603" t="s">
        <v>227</v>
      </c>
      <c r="E19" s="603" t="s">
        <v>1155</v>
      </c>
      <c r="F19" s="603" t="s">
        <v>3202</v>
      </c>
      <c r="G19" s="603" t="s">
        <v>3289</v>
      </c>
      <c r="H19" s="759" t="s">
        <v>3290</v>
      </c>
      <c r="I19" s="759"/>
      <c r="J19" s="759"/>
      <c r="L19" s="290"/>
      <c r="M19" s="290"/>
      <c r="N19" s="290"/>
      <c r="O19" s="290"/>
      <c r="P19" s="290"/>
      <c r="Q19" s="290"/>
      <c r="R19" s="290"/>
      <c r="S19" s="290"/>
      <c r="T19" s="290"/>
      <c r="U19" s="290"/>
      <c r="V19" s="290"/>
      <c r="W19" s="290"/>
      <c r="X19" s="290"/>
      <c r="Y19" s="290"/>
      <c r="Z19" s="290"/>
      <c r="AA19" s="290"/>
      <c r="AB19" s="290"/>
      <c r="AC19" s="290"/>
      <c r="AD19" s="290"/>
      <c r="AE19" s="290"/>
      <c r="AF19" s="290"/>
      <c r="AG19" s="290"/>
      <c r="AH19" s="290"/>
      <c r="AI19" s="290"/>
      <c r="AJ19" s="290"/>
      <c r="AK19" s="290"/>
      <c r="AL19" s="290"/>
      <c r="AM19" s="290"/>
      <c r="AN19" s="290"/>
      <c r="AO19" s="290"/>
      <c r="AP19" s="290"/>
      <c r="AQ19" s="290"/>
      <c r="AR19" s="290"/>
      <c r="AS19" s="290"/>
      <c r="AT19" s="290"/>
      <c r="AU19" s="290"/>
      <c r="AV19" s="290"/>
      <c r="AW19" s="290"/>
      <c r="AX19" s="290"/>
      <c r="AY19" s="290"/>
      <c r="AZ19" s="290"/>
      <c r="BA19" s="319">
        <f ca="1">'Summary Cost Schedule'!$G$58</f>
        <v>527774.94017776172</v>
      </c>
    </row>
    <row r="20" spans="1:53" x14ac:dyDescent="0.3">
      <c r="A20" s="290"/>
      <c r="B20" s="606" t="s">
        <v>3291</v>
      </c>
      <c r="C20" s="604"/>
      <c r="D20" s="604"/>
      <c r="E20" s="103"/>
      <c r="F20" s="103"/>
      <c r="G20" s="103"/>
      <c r="H20" s="758"/>
      <c r="I20" s="758"/>
      <c r="J20" s="758"/>
      <c r="L20" s="290"/>
      <c r="M20" s="290"/>
      <c r="N20" s="290"/>
      <c r="O20" s="290"/>
      <c r="P20" s="290"/>
      <c r="Q20" s="290"/>
      <c r="R20" s="290"/>
      <c r="S20" s="290"/>
      <c r="T20" s="290"/>
      <c r="U20" s="290"/>
      <c r="V20" s="290"/>
      <c r="W20" s="290"/>
      <c r="X20" s="290"/>
      <c r="Y20" s="290"/>
      <c r="Z20" s="290"/>
      <c r="AA20" s="290"/>
      <c r="AB20" s="290"/>
      <c r="AC20" s="290"/>
      <c r="AD20" s="290"/>
      <c r="AE20" s="290"/>
      <c r="AF20" s="290"/>
      <c r="AG20" s="290"/>
      <c r="AH20" s="290"/>
      <c r="AI20" s="290"/>
      <c r="AJ20" s="290"/>
      <c r="AK20" s="290"/>
      <c r="AL20" s="290"/>
      <c r="AM20" s="290"/>
      <c r="AN20" s="290"/>
      <c r="AO20" s="290"/>
      <c r="AP20" s="290"/>
      <c r="AQ20" s="290"/>
      <c r="AR20" s="290"/>
      <c r="AS20" s="290"/>
      <c r="AT20" s="290"/>
      <c r="AU20" s="290"/>
      <c r="AV20" s="290"/>
      <c r="AW20" s="290"/>
      <c r="AX20" s="290"/>
      <c r="AY20" s="290"/>
      <c r="AZ20" s="290"/>
      <c r="BA20" s="319"/>
    </row>
    <row r="21" spans="1:53" x14ac:dyDescent="0.3">
      <c r="A21" s="290"/>
      <c r="B21" s="600" t="s">
        <v>3284</v>
      </c>
      <c r="C21" s="600" t="s">
        <v>1429</v>
      </c>
      <c r="D21" s="600" t="s">
        <v>3285</v>
      </c>
      <c r="E21" s="600" t="s">
        <v>1430</v>
      </c>
      <c r="F21" s="600" t="s">
        <v>3286</v>
      </c>
      <c r="G21" s="600" t="s">
        <v>3292</v>
      </c>
      <c r="H21" s="758" t="s">
        <v>3293</v>
      </c>
      <c r="I21" s="758"/>
      <c r="J21" s="758"/>
      <c r="L21" s="290"/>
      <c r="M21" s="290"/>
      <c r="N21" s="290"/>
      <c r="O21" s="290"/>
      <c r="P21" s="290"/>
      <c r="Q21" s="290"/>
      <c r="R21" s="290"/>
      <c r="S21" s="290"/>
      <c r="T21" s="290"/>
      <c r="U21" s="290"/>
      <c r="V21" s="290"/>
      <c r="W21" s="290"/>
      <c r="X21" s="290"/>
      <c r="Y21" s="290"/>
      <c r="Z21" s="290"/>
      <c r="AA21" s="290"/>
      <c r="AB21" s="290"/>
      <c r="AC21" s="290"/>
      <c r="AD21" s="290"/>
      <c r="AE21" s="290"/>
      <c r="AF21" s="290"/>
      <c r="AG21" s="290"/>
      <c r="AH21" s="290"/>
      <c r="AI21" s="290"/>
      <c r="AJ21" s="290"/>
      <c r="AK21" s="290"/>
      <c r="AL21" s="290"/>
      <c r="AM21" s="290"/>
      <c r="AN21" s="290"/>
      <c r="AO21" s="290"/>
      <c r="AP21" s="290"/>
      <c r="AQ21" s="290"/>
      <c r="AR21" s="290"/>
      <c r="AS21" s="290"/>
      <c r="AT21" s="290"/>
      <c r="AU21" s="290"/>
      <c r="AV21" s="290"/>
      <c r="AW21" s="290"/>
      <c r="AX21" s="290"/>
      <c r="AY21" s="290"/>
      <c r="AZ21" s="290"/>
      <c r="BA21" s="319"/>
    </row>
    <row r="22" spans="1:53" x14ac:dyDescent="0.3">
      <c r="A22" s="290"/>
      <c r="B22" s="600" t="s">
        <v>3294</v>
      </c>
      <c r="C22" s="600" t="s">
        <v>1429</v>
      </c>
      <c r="D22" s="600" t="s">
        <v>3285</v>
      </c>
      <c r="E22" s="600" t="s">
        <v>1430</v>
      </c>
      <c r="F22" s="600" t="s">
        <v>3297</v>
      </c>
      <c r="G22" s="600" t="s">
        <v>3295</v>
      </c>
      <c r="H22" s="758" t="s">
        <v>3296</v>
      </c>
      <c r="I22" s="758"/>
      <c r="J22" s="758"/>
      <c r="L22" s="290"/>
      <c r="M22" s="290"/>
      <c r="N22" s="290"/>
      <c r="O22" s="290"/>
      <c r="P22" s="290"/>
      <c r="Q22" s="290"/>
      <c r="R22" s="290"/>
      <c r="S22" s="290"/>
      <c r="T22" s="290"/>
      <c r="U22" s="290"/>
      <c r="V22" s="290"/>
      <c r="W22" s="290"/>
      <c r="X22" s="290"/>
      <c r="Y22" s="290"/>
      <c r="Z22" s="290"/>
      <c r="AA22" s="290"/>
      <c r="AB22" s="290"/>
      <c r="AC22" s="290"/>
      <c r="AD22" s="290"/>
      <c r="AE22" s="290"/>
      <c r="AF22" s="290"/>
      <c r="AG22" s="290"/>
      <c r="AH22" s="290"/>
      <c r="AI22" s="290"/>
      <c r="AJ22" s="290"/>
      <c r="AK22" s="290"/>
      <c r="AL22" s="290"/>
      <c r="AM22" s="290"/>
      <c r="AN22" s="290"/>
      <c r="AO22" s="290"/>
      <c r="AP22" s="290"/>
      <c r="AQ22" s="290"/>
      <c r="AR22" s="290"/>
      <c r="AS22" s="290"/>
      <c r="AT22" s="290"/>
      <c r="AU22" s="290"/>
      <c r="AV22" s="290"/>
      <c r="AW22" s="290"/>
      <c r="AX22" s="290"/>
      <c r="AY22" s="290"/>
      <c r="AZ22" s="290"/>
      <c r="BA22" s="319"/>
    </row>
    <row r="23" spans="1:53" x14ac:dyDescent="0.3">
      <c r="A23" s="290"/>
      <c r="B23" s="600" t="s">
        <v>3298</v>
      </c>
      <c r="C23" s="600" t="s">
        <v>1429</v>
      </c>
      <c r="D23" s="600" t="s">
        <v>3285</v>
      </c>
      <c r="E23" s="600" t="s">
        <v>1430</v>
      </c>
      <c r="F23" s="600" t="s">
        <v>3300</v>
      </c>
      <c r="G23" s="600" t="s">
        <v>3299</v>
      </c>
      <c r="H23" s="758" t="s">
        <v>3296</v>
      </c>
      <c r="I23" s="758"/>
      <c r="J23" s="758"/>
      <c r="L23" s="290"/>
      <c r="M23" s="290"/>
      <c r="N23" s="290"/>
      <c r="O23" s="290"/>
      <c r="P23" s="290"/>
      <c r="Q23" s="290"/>
      <c r="R23" s="290"/>
      <c r="S23" s="290"/>
      <c r="T23" s="290"/>
      <c r="U23" s="290"/>
      <c r="V23" s="290"/>
      <c r="W23" s="290"/>
      <c r="X23" s="290"/>
      <c r="Y23" s="290"/>
      <c r="Z23" s="290"/>
      <c r="AA23" s="290"/>
      <c r="AB23" s="290"/>
      <c r="AC23" s="290"/>
      <c r="AD23" s="290"/>
      <c r="AE23" s="290"/>
      <c r="AF23" s="290"/>
      <c r="AG23" s="290"/>
      <c r="AH23" s="290"/>
      <c r="AI23" s="290"/>
      <c r="AJ23" s="290"/>
      <c r="AK23" s="290"/>
      <c r="AL23" s="290"/>
      <c r="AM23" s="290"/>
      <c r="AN23" s="290"/>
      <c r="AO23" s="290"/>
      <c r="AP23" s="290"/>
      <c r="AQ23" s="290"/>
      <c r="AR23" s="290"/>
      <c r="AS23" s="290"/>
      <c r="AT23" s="290"/>
      <c r="AU23" s="290"/>
      <c r="AV23" s="290"/>
      <c r="AW23" s="290"/>
      <c r="AX23" s="290"/>
      <c r="AY23" s="290"/>
      <c r="AZ23" s="290"/>
      <c r="BA23" s="319"/>
    </row>
    <row r="24" spans="1:53" x14ac:dyDescent="0.3">
      <c r="A24" s="290"/>
      <c r="B24" s="600" t="s">
        <v>3301</v>
      </c>
      <c r="C24" s="600" t="s">
        <v>1429</v>
      </c>
      <c r="D24" s="600" t="s">
        <v>3285</v>
      </c>
      <c r="E24" s="600" t="s">
        <v>1430</v>
      </c>
      <c r="F24" s="600" t="s">
        <v>3304</v>
      </c>
      <c r="G24" s="600" t="s">
        <v>3302</v>
      </c>
      <c r="H24" s="758" t="s">
        <v>3303</v>
      </c>
      <c r="I24" s="758"/>
      <c r="J24" s="758"/>
      <c r="L24" s="290"/>
      <c r="M24" s="290"/>
      <c r="N24" s="290"/>
      <c r="O24" s="290"/>
      <c r="P24" s="290"/>
      <c r="Q24" s="290"/>
      <c r="R24" s="290"/>
      <c r="S24" s="290"/>
      <c r="T24" s="290"/>
      <c r="U24" s="290"/>
      <c r="V24" s="290"/>
      <c r="W24" s="290"/>
      <c r="X24" s="290"/>
      <c r="Y24" s="290"/>
      <c r="Z24" s="290"/>
      <c r="AA24" s="290"/>
      <c r="AB24" s="290"/>
      <c r="AC24" s="290"/>
      <c r="AD24" s="290"/>
      <c r="AE24" s="290"/>
      <c r="AF24" s="290"/>
      <c r="AG24" s="290"/>
      <c r="AH24" s="290"/>
      <c r="AI24" s="290"/>
      <c r="AJ24" s="290"/>
      <c r="AK24" s="290"/>
      <c r="AL24" s="290"/>
      <c r="AM24" s="290"/>
      <c r="AN24" s="290"/>
      <c r="AO24" s="290"/>
      <c r="AP24" s="290"/>
      <c r="AQ24" s="290"/>
      <c r="AR24" s="290"/>
      <c r="AS24" s="290"/>
      <c r="AT24" s="290"/>
      <c r="AU24" s="290"/>
      <c r="AV24" s="290"/>
      <c r="AW24" s="290"/>
      <c r="AX24" s="290"/>
      <c r="AY24" s="290"/>
      <c r="AZ24" s="290"/>
      <c r="BA24" s="319"/>
    </row>
    <row r="25" spans="1:53" x14ac:dyDescent="0.3">
      <c r="A25" s="290"/>
      <c r="B25" s="600" t="s">
        <v>3305</v>
      </c>
      <c r="C25" s="600" t="s">
        <v>1429</v>
      </c>
      <c r="D25" s="600" t="s">
        <v>3285</v>
      </c>
      <c r="E25" s="600" t="s">
        <v>1430</v>
      </c>
      <c r="F25" s="600" t="s">
        <v>3304</v>
      </c>
      <c r="G25" s="600" t="s">
        <v>3302</v>
      </c>
      <c r="H25" s="758" t="s">
        <v>3303</v>
      </c>
      <c r="I25" s="758"/>
      <c r="J25" s="758"/>
      <c r="L25" s="290"/>
      <c r="M25" s="290"/>
      <c r="N25" s="290"/>
      <c r="O25" s="290"/>
      <c r="P25" s="290"/>
      <c r="Q25" s="290"/>
      <c r="R25" s="290"/>
      <c r="S25" s="290"/>
      <c r="T25" s="290"/>
      <c r="U25" s="290"/>
      <c r="V25" s="290"/>
      <c r="W25" s="290"/>
      <c r="X25" s="290"/>
      <c r="Y25" s="290"/>
      <c r="Z25" s="290"/>
      <c r="AA25" s="290"/>
      <c r="AB25" s="290"/>
      <c r="AC25" s="290"/>
      <c r="AD25" s="290"/>
      <c r="AE25" s="290"/>
      <c r="AF25" s="290"/>
      <c r="AG25" s="290"/>
      <c r="AH25" s="290"/>
      <c r="AI25" s="290"/>
      <c r="AJ25" s="290"/>
      <c r="AK25" s="290"/>
      <c r="AL25" s="290"/>
      <c r="AM25" s="290"/>
      <c r="AN25" s="290"/>
      <c r="AO25" s="290"/>
      <c r="AP25" s="290"/>
      <c r="AQ25" s="290"/>
      <c r="AR25" s="290"/>
      <c r="AS25" s="290"/>
      <c r="AT25" s="290"/>
      <c r="AU25" s="290"/>
      <c r="AV25" s="290"/>
      <c r="AW25" s="290"/>
      <c r="AX25" s="290"/>
      <c r="AY25" s="290"/>
      <c r="AZ25" s="290"/>
      <c r="BA25" s="319"/>
    </row>
    <row r="26" spans="1:53" x14ac:dyDescent="0.3">
      <c r="A26" s="290"/>
      <c r="B26" s="600" t="s">
        <v>3306</v>
      </c>
      <c r="C26" s="600" t="s">
        <v>1429</v>
      </c>
      <c r="D26" s="600" t="s">
        <v>3285</v>
      </c>
      <c r="E26" s="600" t="s">
        <v>1430</v>
      </c>
      <c r="F26" s="600" t="s">
        <v>3307</v>
      </c>
      <c r="G26" s="600" t="s">
        <v>3302</v>
      </c>
      <c r="H26" s="758" t="s">
        <v>3303</v>
      </c>
      <c r="I26" s="758"/>
      <c r="J26" s="758"/>
      <c r="L26" s="290"/>
      <c r="M26" s="290"/>
      <c r="N26" s="290"/>
      <c r="O26" s="290"/>
      <c r="P26" s="290"/>
      <c r="Q26" s="290"/>
      <c r="R26" s="290"/>
      <c r="S26" s="290"/>
      <c r="T26" s="290"/>
      <c r="U26" s="290"/>
      <c r="V26" s="290"/>
      <c r="W26" s="290"/>
      <c r="X26" s="290"/>
      <c r="Y26" s="290"/>
      <c r="Z26" s="290"/>
      <c r="AA26" s="290"/>
      <c r="AB26" s="290"/>
      <c r="AC26" s="290"/>
      <c r="AD26" s="290"/>
      <c r="AE26" s="290"/>
      <c r="AF26" s="290"/>
      <c r="AG26" s="290"/>
      <c r="AH26" s="290"/>
      <c r="AI26" s="290"/>
      <c r="AJ26" s="290"/>
      <c r="AK26" s="290"/>
      <c r="AL26" s="290"/>
      <c r="AM26" s="290"/>
      <c r="AN26" s="290"/>
      <c r="AO26" s="290"/>
      <c r="AP26" s="290"/>
      <c r="AQ26" s="290"/>
      <c r="AR26" s="290"/>
      <c r="AS26" s="290"/>
      <c r="AT26" s="290"/>
      <c r="AU26" s="290"/>
      <c r="AV26" s="290"/>
      <c r="AW26" s="290"/>
      <c r="AX26" s="290"/>
      <c r="AY26" s="290"/>
      <c r="AZ26" s="290"/>
      <c r="BA26" s="319"/>
    </row>
    <row r="27" spans="1:53" x14ac:dyDescent="0.3">
      <c r="A27" s="290"/>
      <c r="B27" s="600" t="s">
        <v>3308</v>
      </c>
      <c r="C27" s="600" t="s">
        <v>1429</v>
      </c>
      <c r="D27" s="600" t="s">
        <v>3285</v>
      </c>
      <c r="E27" s="600" t="s">
        <v>1430</v>
      </c>
      <c r="F27" s="600" t="s">
        <v>3309</v>
      </c>
      <c r="G27" s="600" t="s">
        <v>3302</v>
      </c>
      <c r="H27" s="758" t="s">
        <v>3303</v>
      </c>
      <c r="I27" s="758"/>
      <c r="J27" s="758"/>
      <c r="L27" s="290"/>
      <c r="M27" s="290"/>
      <c r="N27" s="290"/>
      <c r="O27" s="290"/>
      <c r="P27" s="290"/>
      <c r="Q27" s="290"/>
      <c r="R27" s="290"/>
      <c r="S27" s="290"/>
      <c r="T27" s="290"/>
      <c r="U27" s="290"/>
      <c r="V27" s="290"/>
      <c r="W27" s="290"/>
      <c r="X27" s="290"/>
      <c r="Y27" s="290"/>
      <c r="Z27" s="290"/>
      <c r="AA27" s="290"/>
      <c r="AB27" s="290"/>
      <c r="AC27" s="290"/>
      <c r="AD27" s="290"/>
      <c r="AE27" s="290"/>
      <c r="AF27" s="290"/>
      <c r="AG27" s="290"/>
      <c r="AH27" s="290"/>
      <c r="AI27" s="290"/>
      <c r="AJ27" s="290"/>
      <c r="AK27" s="290"/>
      <c r="AL27" s="290"/>
      <c r="AM27" s="290"/>
      <c r="AN27" s="290"/>
      <c r="AO27" s="290"/>
      <c r="AP27" s="290"/>
      <c r="AQ27" s="290"/>
      <c r="AR27" s="290"/>
      <c r="AS27" s="290"/>
      <c r="AT27" s="290"/>
      <c r="AU27" s="290"/>
      <c r="AV27" s="290"/>
      <c r="AW27" s="290"/>
      <c r="AX27" s="290"/>
      <c r="AY27" s="290"/>
      <c r="AZ27" s="290"/>
      <c r="BA27" s="319"/>
    </row>
    <row r="28" spans="1:53" x14ac:dyDescent="0.3">
      <c r="A28" s="290"/>
      <c r="B28" s="600" t="s">
        <v>3310</v>
      </c>
      <c r="C28" s="600" t="s">
        <v>1429</v>
      </c>
      <c r="D28" s="600" t="s">
        <v>3285</v>
      </c>
      <c r="E28" s="600" t="s">
        <v>1430</v>
      </c>
      <c r="F28" s="600" t="s">
        <v>3309</v>
      </c>
      <c r="G28" s="600" t="s">
        <v>3302</v>
      </c>
      <c r="H28" s="758" t="s">
        <v>3303</v>
      </c>
      <c r="I28" s="758"/>
      <c r="J28" s="758"/>
      <c r="L28" s="290"/>
      <c r="M28" s="290"/>
      <c r="N28" s="290"/>
      <c r="O28" s="290"/>
      <c r="P28" s="290"/>
      <c r="Q28" s="290"/>
      <c r="R28" s="290"/>
      <c r="S28" s="290"/>
      <c r="T28" s="290"/>
      <c r="U28" s="290"/>
      <c r="V28" s="290"/>
      <c r="W28" s="290"/>
      <c r="X28" s="290"/>
      <c r="Y28" s="290"/>
      <c r="Z28" s="290"/>
      <c r="AA28" s="290"/>
      <c r="AB28" s="290"/>
      <c r="AC28" s="290"/>
      <c r="AD28" s="290"/>
      <c r="AE28" s="290"/>
      <c r="AF28" s="290"/>
      <c r="AG28" s="290"/>
      <c r="AH28" s="290"/>
      <c r="AI28" s="290"/>
      <c r="AJ28" s="290"/>
      <c r="AK28" s="290"/>
      <c r="AL28" s="290"/>
      <c r="AM28" s="290"/>
      <c r="AN28" s="290"/>
      <c r="AO28" s="290"/>
      <c r="AP28" s="290"/>
      <c r="AQ28" s="290"/>
      <c r="AR28" s="290"/>
      <c r="AS28" s="290"/>
      <c r="AT28" s="290"/>
      <c r="AU28" s="290"/>
      <c r="AV28" s="290"/>
      <c r="AW28" s="290"/>
      <c r="AX28" s="290"/>
      <c r="AY28" s="290"/>
      <c r="AZ28" s="290"/>
      <c r="BA28" s="319"/>
    </row>
    <row r="29" spans="1:53" x14ac:dyDescent="0.3">
      <c r="A29" s="290"/>
      <c r="B29" s="600" t="s">
        <v>3311</v>
      </c>
      <c r="C29" s="600" t="s">
        <v>1429</v>
      </c>
      <c r="D29" s="600" t="s">
        <v>3285</v>
      </c>
      <c r="E29" s="600" t="s">
        <v>1430</v>
      </c>
      <c r="F29" s="600" t="s">
        <v>3309</v>
      </c>
      <c r="G29" s="600" t="s">
        <v>3302</v>
      </c>
      <c r="H29" s="758" t="s">
        <v>3303</v>
      </c>
      <c r="I29" s="758"/>
      <c r="J29" s="758"/>
      <c r="L29" s="290"/>
      <c r="M29" s="290"/>
      <c r="N29" s="290"/>
      <c r="O29" s="290"/>
      <c r="P29" s="290"/>
      <c r="Q29" s="290"/>
      <c r="R29" s="290"/>
      <c r="S29" s="290"/>
      <c r="T29" s="290"/>
      <c r="U29" s="290"/>
      <c r="V29" s="290"/>
      <c r="W29" s="290"/>
      <c r="X29" s="290"/>
      <c r="Y29" s="290"/>
      <c r="Z29" s="290"/>
      <c r="AA29" s="290"/>
      <c r="AB29" s="290"/>
      <c r="AC29" s="290"/>
      <c r="AD29" s="290"/>
      <c r="AE29" s="290"/>
      <c r="AF29" s="290"/>
      <c r="AG29" s="290"/>
      <c r="AH29" s="290"/>
      <c r="AI29" s="290"/>
      <c r="AJ29" s="290"/>
      <c r="AK29" s="290"/>
      <c r="AL29" s="290"/>
      <c r="AM29" s="290"/>
      <c r="AN29" s="290"/>
      <c r="AO29" s="290"/>
      <c r="AP29" s="290"/>
      <c r="AQ29" s="290"/>
      <c r="AR29" s="290"/>
      <c r="AS29" s="290"/>
      <c r="AT29" s="290"/>
      <c r="AU29" s="290"/>
      <c r="AV29" s="290"/>
      <c r="AW29" s="290"/>
      <c r="AX29" s="290"/>
      <c r="AY29" s="290"/>
      <c r="AZ29" s="290"/>
      <c r="BA29" s="319"/>
    </row>
    <row r="30" spans="1:53" x14ac:dyDescent="0.3">
      <c r="A30" s="290"/>
      <c r="B30" s="600" t="s">
        <v>3312</v>
      </c>
      <c r="C30" s="600" t="s">
        <v>1429</v>
      </c>
      <c r="D30" s="600" t="s">
        <v>3285</v>
      </c>
      <c r="E30" s="600" t="s">
        <v>1430</v>
      </c>
      <c r="F30" s="600" t="s">
        <v>3313</v>
      </c>
      <c r="G30" s="600" t="s">
        <v>3302</v>
      </c>
      <c r="H30" s="758" t="s">
        <v>3303</v>
      </c>
      <c r="I30" s="758"/>
      <c r="J30" s="758"/>
      <c r="L30" s="290"/>
      <c r="M30" s="290"/>
      <c r="N30" s="290"/>
      <c r="O30" s="290"/>
      <c r="P30" s="290"/>
      <c r="Q30" s="290"/>
      <c r="R30" s="290"/>
      <c r="S30" s="290"/>
      <c r="T30" s="290"/>
      <c r="U30" s="290"/>
      <c r="V30" s="290"/>
      <c r="W30" s="290"/>
      <c r="X30" s="290"/>
      <c r="Y30" s="290"/>
      <c r="Z30" s="290"/>
      <c r="AA30" s="290"/>
      <c r="AB30" s="290"/>
      <c r="AC30" s="290"/>
      <c r="AD30" s="290"/>
      <c r="AE30" s="290"/>
      <c r="AF30" s="290"/>
      <c r="AG30" s="290"/>
      <c r="AH30" s="290"/>
      <c r="AI30" s="290"/>
      <c r="AJ30" s="290"/>
      <c r="AK30" s="290"/>
      <c r="AL30" s="290"/>
      <c r="AM30" s="290"/>
      <c r="AN30" s="290"/>
      <c r="AO30" s="290"/>
      <c r="AP30" s="290"/>
      <c r="AQ30" s="290"/>
      <c r="AR30" s="290"/>
      <c r="AS30" s="290"/>
      <c r="AT30" s="290"/>
      <c r="AU30" s="290"/>
      <c r="AV30" s="290"/>
      <c r="AW30" s="290"/>
      <c r="AX30" s="290"/>
      <c r="AY30" s="290"/>
      <c r="AZ30" s="290"/>
      <c r="BA30" s="319"/>
    </row>
    <row r="31" spans="1:53" x14ac:dyDescent="0.3">
      <c r="A31" s="290"/>
      <c r="B31" s="600" t="s">
        <v>3314</v>
      </c>
      <c r="C31" s="600" t="s">
        <v>1429</v>
      </c>
      <c r="D31" s="600" t="s">
        <v>3285</v>
      </c>
      <c r="E31" s="600" t="s">
        <v>1430</v>
      </c>
      <c r="F31" s="600" t="s">
        <v>3316</v>
      </c>
      <c r="G31" s="600" t="s">
        <v>3315</v>
      </c>
      <c r="H31" s="758" t="s">
        <v>3303</v>
      </c>
      <c r="I31" s="758"/>
      <c r="J31" s="758"/>
      <c r="L31" s="290"/>
      <c r="M31" s="290"/>
      <c r="N31" s="290"/>
      <c r="O31" s="290"/>
      <c r="P31" s="290"/>
      <c r="Q31" s="290"/>
      <c r="R31" s="290"/>
      <c r="S31" s="290"/>
      <c r="T31" s="290"/>
      <c r="U31" s="290"/>
      <c r="V31" s="290"/>
      <c r="W31" s="290"/>
      <c r="X31" s="290"/>
      <c r="Y31" s="290"/>
      <c r="Z31" s="290"/>
      <c r="AA31" s="290"/>
      <c r="AB31" s="290"/>
      <c r="AC31" s="290"/>
      <c r="AD31" s="290"/>
      <c r="AE31" s="290"/>
      <c r="AF31" s="290"/>
      <c r="AG31" s="290"/>
      <c r="AH31" s="290"/>
      <c r="AI31" s="290"/>
      <c r="AJ31" s="290"/>
      <c r="AK31" s="290"/>
      <c r="AL31" s="290"/>
      <c r="AM31" s="290"/>
      <c r="AN31" s="290"/>
      <c r="AO31" s="290"/>
      <c r="AP31" s="290"/>
      <c r="AQ31" s="290"/>
      <c r="AR31" s="290"/>
      <c r="AS31" s="290"/>
      <c r="AT31" s="290"/>
      <c r="AU31" s="290"/>
      <c r="AV31" s="290"/>
      <c r="AW31" s="290"/>
      <c r="AX31" s="290"/>
      <c r="AY31" s="290"/>
      <c r="AZ31" s="290"/>
      <c r="BA31" s="319"/>
    </row>
    <row r="32" spans="1:53" x14ac:dyDescent="0.3">
      <c r="A32" s="290"/>
      <c r="B32" s="600" t="s">
        <v>3317</v>
      </c>
      <c r="C32" s="600" t="s">
        <v>1429</v>
      </c>
      <c r="D32" s="600" t="s">
        <v>3285</v>
      </c>
      <c r="E32" s="600" t="s">
        <v>1430</v>
      </c>
      <c r="F32" s="601" t="s">
        <v>3320</v>
      </c>
      <c r="G32" s="600" t="s">
        <v>3318</v>
      </c>
      <c r="H32" s="758" t="s">
        <v>3319</v>
      </c>
      <c r="I32" s="758"/>
      <c r="J32" s="758"/>
      <c r="L32" s="290"/>
      <c r="M32" s="290"/>
      <c r="N32" s="290"/>
      <c r="O32" s="290"/>
      <c r="P32" s="290"/>
      <c r="Q32" s="290"/>
      <c r="R32" s="290"/>
      <c r="S32" s="290"/>
      <c r="T32" s="290"/>
      <c r="U32" s="290"/>
      <c r="V32" s="290"/>
      <c r="W32" s="290"/>
      <c r="X32" s="290"/>
      <c r="Y32" s="290"/>
      <c r="Z32" s="290"/>
      <c r="AA32" s="290"/>
      <c r="AB32" s="290"/>
      <c r="AC32" s="290"/>
      <c r="AD32" s="290"/>
      <c r="AE32" s="290"/>
      <c r="AF32" s="290"/>
      <c r="AG32" s="290"/>
      <c r="AH32" s="290"/>
      <c r="AI32" s="290"/>
      <c r="AJ32" s="290"/>
      <c r="AK32" s="290"/>
      <c r="AL32" s="290"/>
      <c r="AM32" s="290"/>
      <c r="AN32" s="290"/>
      <c r="AO32" s="290"/>
      <c r="AP32" s="290"/>
      <c r="AQ32" s="290"/>
      <c r="AR32" s="290"/>
      <c r="AS32" s="290"/>
      <c r="AT32" s="290"/>
      <c r="AU32" s="290"/>
      <c r="AV32" s="290"/>
      <c r="AW32" s="290"/>
      <c r="AX32" s="290"/>
      <c r="AY32" s="290"/>
      <c r="AZ32" s="290"/>
      <c r="BA32" s="319"/>
    </row>
    <row r="33" spans="1:53" x14ac:dyDescent="0.3">
      <c r="A33" s="290"/>
      <c r="B33" s="600" t="s">
        <v>3321</v>
      </c>
      <c r="C33" s="600" t="s">
        <v>1429</v>
      </c>
      <c r="D33" s="600" t="s">
        <v>3285</v>
      </c>
      <c r="E33" s="600" t="s">
        <v>1430</v>
      </c>
      <c r="F33" s="601" t="s">
        <v>3320</v>
      </c>
      <c r="G33" s="600" t="s">
        <v>3318</v>
      </c>
      <c r="H33" s="758" t="s">
        <v>3319</v>
      </c>
      <c r="I33" s="758"/>
      <c r="J33" s="758"/>
      <c r="L33" s="290"/>
      <c r="M33" s="290"/>
      <c r="N33" s="290"/>
      <c r="O33" s="290"/>
      <c r="P33" s="290"/>
      <c r="Q33" s="290"/>
      <c r="R33" s="290"/>
      <c r="S33" s="290"/>
      <c r="T33" s="290"/>
      <c r="U33" s="290"/>
      <c r="V33" s="290"/>
      <c r="W33" s="290"/>
      <c r="X33" s="290"/>
      <c r="Y33" s="290"/>
      <c r="Z33" s="290"/>
      <c r="AA33" s="290"/>
      <c r="AB33" s="290"/>
      <c r="AC33" s="290"/>
      <c r="AD33" s="290"/>
      <c r="AE33" s="290"/>
      <c r="AF33" s="290"/>
      <c r="AG33" s="290"/>
      <c r="AH33" s="290"/>
      <c r="AI33" s="290"/>
      <c r="AJ33" s="290"/>
      <c r="AK33" s="290"/>
      <c r="AL33" s="290"/>
      <c r="AM33" s="290"/>
      <c r="AN33" s="290"/>
      <c r="AO33" s="290"/>
      <c r="AP33" s="290"/>
      <c r="AQ33" s="290"/>
      <c r="AR33" s="290"/>
      <c r="AS33" s="290"/>
      <c r="AT33" s="290"/>
      <c r="AU33" s="290"/>
      <c r="AV33" s="290"/>
      <c r="AW33" s="290"/>
      <c r="AX33" s="290"/>
      <c r="AY33" s="290"/>
      <c r="AZ33" s="290"/>
      <c r="BA33" s="319"/>
    </row>
    <row r="34" spans="1:53" x14ac:dyDescent="0.3">
      <c r="A34" s="290"/>
      <c r="B34" s="600" t="s">
        <v>3322</v>
      </c>
      <c r="C34" s="600" t="s">
        <v>1429</v>
      </c>
      <c r="D34" s="600" t="s">
        <v>3285</v>
      </c>
      <c r="E34" s="600" t="s">
        <v>1430</v>
      </c>
      <c r="F34" s="601" t="s">
        <v>3320</v>
      </c>
      <c r="G34" s="600" t="s">
        <v>3318</v>
      </c>
      <c r="H34" s="758" t="s">
        <v>3319</v>
      </c>
      <c r="I34" s="758"/>
      <c r="J34" s="758"/>
      <c r="L34" s="290"/>
      <c r="M34" s="290"/>
      <c r="N34" s="290"/>
      <c r="O34" s="290"/>
      <c r="P34" s="290"/>
      <c r="Q34" s="290"/>
      <c r="R34" s="290"/>
      <c r="S34" s="290"/>
      <c r="T34" s="290"/>
      <c r="U34" s="290"/>
      <c r="V34" s="290"/>
      <c r="W34" s="290"/>
      <c r="X34" s="290"/>
      <c r="Y34" s="290"/>
      <c r="Z34" s="290"/>
      <c r="AA34" s="290"/>
      <c r="AB34" s="290"/>
      <c r="AC34" s="290"/>
      <c r="AD34" s="290"/>
      <c r="AE34" s="290"/>
      <c r="AF34" s="290"/>
      <c r="AG34" s="290"/>
      <c r="AH34" s="290"/>
      <c r="AI34" s="290"/>
      <c r="AJ34" s="290"/>
      <c r="AK34" s="290"/>
      <c r="AL34" s="290"/>
      <c r="AM34" s="290"/>
      <c r="AN34" s="290"/>
      <c r="AO34" s="290"/>
      <c r="AP34" s="290"/>
      <c r="AQ34" s="290"/>
      <c r="AR34" s="290"/>
      <c r="AS34" s="290"/>
      <c r="AT34" s="290"/>
      <c r="AU34" s="290"/>
      <c r="AV34" s="290"/>
      <c r="AW34" s="290"/>
      <c r="AX34" s="290"/>
      <c r="AY34" s="290"/>
      <c r="AZ34" s="290"/>
      <c r="BA34" s="319"/>
    </row>
    <row r="35" spans="1:53" x14ac:dyDescent="0.3">
      <c r="A35" s="290"/>
      <c r="B35" s="600" t="s">
        <v>3323</v>
      </c>
      <c r="C35" s="600" t="s">
        <v>1429</v>
      </c>
      <c r="D35" s="600" t="s">
        <v>3285</v>
      </c>
      <c r="E35" s="600" t="s">
        <v>1430</v>
      </c>
      <c r="F35" s="601" t="s">
        <v>3320</v>
      </c>
      <c r="G35" s="600" t="s">
        <v>3318</v>
      </c>
      <c r="H35" s="758" t="s">
        <v>3319</v>
      </c>
      <c r="I35" s="758"/>
      <c r="J35" s="758"/>
      <c r="L35" s="290"/>
      <c r="M35" s="290"/>
      <c r="N35" s="290"/>
      <c r="O35" s="290"/>
      <c r="P35" s="290"/>
      <c r="Q35" s="290"/>
      <c r="R35" s="290"/>
      <c r="S35" s="290"/>
      <c r="T35" s="290"/>
      <c r="U35" s="290"/>
      <c r="V35" s="290"/>
      <c r="W35" s="290"/>
      <c r="X35" s="290"/>
      <c r="Y35" s="290"/>
      <c r="Z35" s="290"/>
      <c r="AA35" s="290"/>
      <c r="AB35" s="290"/>
      <c r="AC35" s="290"/>
      <c r="AD35" s="290"/>
      <c r="AE35" s="290"/>
      <c r="AF35" s="290"/>
      <c r="AG35" s="290"/>
      <c r="AH35" s="290"/>
      <c r="AI35" s="290"/>
      <c r="AJ35" s="290"/>
      <c r="AK35" s="290"/>
      <c r="AL35" s="290"/>
      <c r="AM35" s="290"/>
      <c r="AN35" s="290"/>
      <c r="AO35" s="290"/>
      <c r="AP35" s="290"/>
      <c r="AQ35" s="290"/>
      <c r="AR35" s="290"/>
      <c r="AS35" s="290"/>
      <c r="AT35" s="290"/>
      <c r="AU35" s="290"/>
      <c r="AV35" s="290"/>
      <c r="AW35" s="290"/>
      <c r="AX35" s="290"/>
      <c r="AY35" s="290"/>
      <c r="AZ35" s="290"/>
      <c r="BA35" s="319"/>
    </row>
    <row r="36" spans="1:53" x14ac:dyDescent="0.3">
      <c r="A36" s="290"/>
      <c r="B36" s="600" t="s">
        <v>3324</v>
      </c>
      <c r="C36" s="600" t="s">
        <v>1429</v>
      </c>
      <c r="D36" s="600" t="s">
        <v>3285</v>
      </c>
      <c r="E36" s="600" t="s">
        <v>1430</v>
      </c>
      <c r="F36" s="600" t="s">
        <v>3325</v>
      </c>
      <c r="G36" s="600" t="s">
        <v>3318</v>
      </c>
      <c r="H36" s="758" t="s">
        <v>3319</v>
      </c>
      <c r="I36" s="758"/>
      <c r="J36" s="758"/>
      <c r="L36" s="290"/>
      <c r="M36" s="290"/>
      <c r="N36" s="290"/>
      <c r="O36" s="290"/>
      <c r="P36" s="290"/>
      <c r="Q36" s="290"/>
      <c r="R36" s="290"/>
      <c r="S36" s="290"/>
      <c r="T36" s="290"/>
      <c r="U36" s="290"/>
      <c r="V36" s="290"/>
      <c r="W36" s="290"/>
      <c r="X36" s="290"/>
      <c r="Y36" s="290"/>
      <c r="Z36" s="290"/>
      <c r="AA36" s="290"/>
      <c r="AB36" s="290"/>
      <c r="AC36" s="290"/>
      <c r="AD36" s="290"/>
      <c r="AE36" s="290"/>
      <c r="AF36" s="290"/>
      <c r="AG36" s="290"/>
      <c r="AH36" s="290"/>
      <c r="AI36" s="290"/>
      <c r="AJ36" s="290"/>
      <c r="AK36" s="290"/>
      <c r="AL36" s="290"/>
      <c r="AM36" s="290"/>
      <c r="AN36" s="290"/>
      <c r="AO36" s="290"/>
      <c r="AP36" s="290"/>
      <c r="AQ36" s="290"/>
      <c r="AR36" s="290"/>
      <c r="AS36" s="290"/>
      <c r="AT36" s="290"/>
      <c r="AU36" s="290"/>
      <c r="AV36" s="290"/>
      <c r="AW36" s="290"/>
      <c r="AX36" s="290"/>
      <c r="AY36" s="290"/>
      <c r="AZ36" s="290"/>
      <c r="BA36" s="319"/>
    </row>
    <row r="37" spans="1:53" x14ac:dyDescent="0.3">
      <c r="A37" s="290"/>
      <c r="B37" s="600" t="s">
        <v>3326</v>
      </c>
      <c r="C37" s="600" t="s">
        <v>1429</v>
      </c>
      <c r="D37" s="600" t="s">
        <v>3285</v>
      </c>
      <c r="E37" s="600" t="s">
        <v>1430</v>
      </c>
      <c r="F37" s="600" t="s">
        <v>3328</v>
      </c>
      <c r="G37" s="600" t="s">
        <v>3327</v>
      </c>
      <c r="H37" s="758" t="s">
        <v>3319</v>
      </c>
      <c r="I37" s="758"/>
      <c r="J37" s="758"/>
      <c r="L37" s="290"/>
      <c r="M37" s="290"/>
      <c r="N37" s="290"/>
      <c r="O37" s="290"/>
      <c r="P37" s="290"/>
      <c r="Q37" s="290"/>
      <c r="R37" s="290"/>
      <c r="S37" s="290"/>
      <c r="T37" s="290"/>
      <c r="U37" s="290"/>
      <c r="V37" s="290"/>
      <c r="W37" s="290"/>
      <c r="X37" s="290"/>
      <c r="Y37" s="290"/>
      <c r="Z37" s="290"/>
      <c r="AA37" s="290"/>
      <c r="AB37" s="290"/>
      <c r="AC37" s="290"/>
      <c r="AD37" s="290"/>
      <c r="AE37" s="290"/>
      <c r="AF37" s="290"/>
      <c r="AG37" s="290"/>
      <c r="AH37" s="290"/>
      <c r="AI37" s="290"/>
      <c r="AJ37" s="290"/>
      <c r="AK37" s="290"/>
      <c r="AL37" s="290"/>
      <c r="AM37" s="290"/>
      <c r="AN37" s="290"/>
      <c r="AO37" s="290"/>
      <c r="AP37" s="290"/>
      <c r="AQ37" s="290"/>
      <c r="AR37" s="290"/>
      <c r="AS37" s="290"/>
      <c r="AT37" s="290"/>
      <c r="AU37" s="290"/>
      <c r="AV37" s="290"/>
      <c r="AW37" s="290"/>
      <c r="AX37" s="290"/>
      <c r="AY37" s="290"/>
      <c r="AZ37" s="290"/>
      <c r="BA37" s="319"/>
    </row>
    <row r="38" spans="1:53" x14ac:dyDescent="0.3">
      <c r="A38" s="290"/>
      <c r="B38" s="600" t="s">
        <v>3287</v>
      </c>
      <c r="C38" s="600" t="s">
        <v>1429</v>
      </c>
      <c r="D38" s="600" t="s">
        <v>1431</v>
      </c>
      <c r="E38" s="600" t="s">
        <v>1432</v>
      </c>
      <c r="F38" s="600" t="s">
        <v>2696</v>
      </c>
      <c r="G38" s="600" t="s">
        <v>3329</v>
      </c>
      <c r="H38" s="758" t="s">
        <v>3330</v>
      </c>
      <c r="I38" s="758"/>
      <c r="J38" s="758"/>
      <c r="L38" s="290"/>
      <c r="M38" s="290"/>
      <c r="N38" s="290"/>
      <c r="O38" s="290"/>
      <c r="P38" s="290"/>
      <c r="Q38" s="290"/>
      <c r="R38" s="290"/>
      <c r="S38" s="290"/>
      <c r="T38" s="290"/>
      <c r="U38" s="290"/>
      <c r="V38" s="290"/>
      <c r="W38" s="290"/>
      <c r="X38" s="290"/>
      <c r="Y38" s="290"/>
      <c r="Z38" s="290"/>
      <c r="AA38" s="290"/>
      <c r="AB38" s="290"/>
      <c r="AC38" s="290"/>
      <c r="AD38" s="290"/>
      <c r="AE38" s="290"/>
      <c r="AF38" s="290"/>
      <c r="AG38" s="290"/>
      <c r="AH38" s="290"/>
      <c r="AI38" s="290"/>
      <c r="AJ38" s="290"/>
      <c r="AK38" s="290"/>
      <c r="AL38" s="290"/>
      <c r="AM38" s="290"/>
      <c r="AN38" s="290"/>
      <c r="AO38" s="290"/>
      <c r="AP38" s="290"/>
      <c r="AQ38" s="290"/>
      <c r="AR38" s="290"/>
      <c r="AS38" s="290"/>
      <c r="AT38" s="290"/>
      <c r="AU38" s="290"/>
      <c r="AV38" s="290"/>
      <c r="AW38" s="290"/>
      <c r="AX38" s="290"/>
      <c r="AY38" s="290"/>
      <c r="AZ38" s="290"/>
      <c r="BA38" s="319"/>
    </row>
    <row r="39" spans="1:53" x14ac:dyDescent="0.3">
      <c r="A39" s="290"/>
      <c r="B39" s="605" t="s">
        <v>3288</v>
      </c>
      <c r="C39" s="602" t="s">
        <v>1429</v>
      </c>
      <c r="D39" s="602" t="s">
        <v>1500</v>
      </c>
      <c r="E39" s="602" t="s">
        <v>1501</v>
      </c>
      <c r="F39" s="602" t="s">
        <v>2760</v>
      </c>
      <c r="G39" s="602"/>
      <c r="H39" s="758" t="s">
        <v>3330</v>
      </c>
      <c r="I39" s="758"/>
      <c r="J39" s="758"/>
      <c r="L39" s="290"/>
      <c r="M39" s="290"/>
      <c r="N39" s="290"/>
      <c r="O39" s="290"/>
      <c r="P39" s="290"/>
      <c r="Q39" s="290"/>
      <c r="R39" s="290"/>
      <c r="S39" s="290"/>
      <c r="T39" s="290"/>
      <c r="U39" s="290"/>
      <c r="V39" s="290"/>
      <c r="W39" s="290"/>
      <c r="X39" s="290"/>
      <c r="Y39" s="290"/>
      <c r="Z39" s="290"/>
      <c r="AA39" s="290"/>
      <c r="AB39" s="290"/>
      <c r="AC39" s="290"/>
      <c r="AD39" s="290"/>
      <c r="AE39" s="290"/>
      <c r="AF39" s="290"/>
      <c r="AG39" s="290"/>
      <c r="AH39" s="290"/>
      <c r="AI39" s="290"/>
      <c r="AJ39" s="290"/>
      <c r="AK39" s="290"/>
      <c r="AL39" s="290"/>
      <c r="AM39" s="290"/>
      <c r="AN39" s="290"/>
      <c r="AO39" s="290"/>
      <c r="AP39" s="290"/>
      <c r="AQ39" s="290"/>
      <c r="AR39" s="290"/>
      <c r="AS39" s="290"/>
      <c r="AT39" s="290"/>
      <c r="AU39" s="290"/>
      <c r="AV39" s="290"/>
      <c r="AW39" s="290"/>
      <c r="AX39" s="290"/>
      <c r="AY39" s="290"/>
      <c r="AZ39" s="290"/>
      <c r="BA39" s="319"/>
    </row>
    <row r="40" spans="1:53" x14ac:dyDescent="0.3">
      <c r="A40" s="290"/>
      <c r="B40" s="290"/>
      <c r="C40" s="290"/>
      <c r="D40" s="290"/>
      <c r="E40" s="290"/>
      <c r="F40" s="290"/>
      <c r="G40" s="290"/>
      <c r="H40" s="290"/>
      <c r="I40" s="290"/>
      <c r="J40" s="290"/>
      <c r="L40" s="290"/>
      <c r="M40" s="290"/>
      <c r="N40" s="290"/>
      <c r="O40" s="290"/>
      <c r="P40" s="290"/>
      <c r="Q40" s="290"/>
      <c r="R40" s="290"/>
      <c r="S40" s="290"/>
      <c r="T40" s="290"/>
      <c r="U40" s="290"/>
      <c r="V40" s="290"/>
      <c r="W40" s="290"/>
      <c r="X40" s="290"/>
      <c r="Y40" s="290"/>
      <c r="Z40" s="290"/>
      <c r="AA40" s="290"/>
      <c r="AB40" s="290"/>
      <c r="AC40" s="290"/>
      <c r="AD40" s="290"/>
      <c r="AE40" s="290"/>
      <c r="AF40" s="290"/>
      <c r="AG40" s="290"/>
      <c r="AH40" s="290"/>
      <c r="AI40" s="290"/>
      <c r="AJ40" s="290"/>
      <c r="AK40" s="290"/>
      <c r="AL40" s="290"/>
      <c r="AM40" s="290"/>
      <c r="AN40" s="290"/>
      <c r="AO40" s="290"/>
      <c r="AP40" s="290"/>
      <c r="AQ40" s="290"/>
      <c r="AR40" s="290"/>
      <c r="AS40" s="290"/>
      <c r="AT40" s="290"/>
      <c r="AU40" s="290"/>
      <c r="AV40" s="290"/>
      <c r="AW40" s="290"/>
      <c r="AX40" s="290"/>
      <c r="AY40" s="290"/>
      <c r="AZ40" s="290"/>
      <c r="BA40" s="319"/>
    </row>
    <row r="41" spans="1:53" hidden="1" x14ac:dyDescent="0.3">
      <c r="K41" s="1"/>
    </row>
    <row r="42" spans="1:53" hidden="1" x14ac:dyDescent="0.3">
      <c r="K42" s="1"/>
    </row>
    <row r="43" spans="1:53" hidden="1" x14ac:dyDescent="0.3">
      <c r="K43" s="1"/>
    </row>
    <row r="44" spans="1:53" hidden="1" x14ac:dyDescent="0.3">
      <c r="K44" s="1"/>
    </row>
    <row r="45" spans="1:53" hidden="1" x14ac:dyDescent="0.3">
      <c r="K45" s="1"/>
    </row>
    <row r="46" spans="1:53" hidden="1" x14ac:dyDescent="0.3">
      <c r="K46" s="1"/>
    </row>
    <row r="47" spans="1:53" hidden="1" x14ac:dyDescent="0.3">
      <c r="K47" s="1"/>
    </row>
    <row r="48" spans="1:53" hidden="1" x14ac:dyDescent="0.3">
      <c r="K48" s="1"/>
    </row>
    <row r="49" spans="11:11" hidden="1" x14ac:dyDescent="0.3">
      <c r="K49" s="1"/>
    </row>
    <row r="50" spans="11:11" hidden="1" x14ac:dyDescent="0.3">
      <c r="K50" s="1"/>
    </row>
    <row r="51" spans="11:11" hidden="1" x14ac:dyDescent="0.3">
      <c r="K51" s="1"/>
    </row>
    <row r="52" spans="11:11" hidden="1" x14ac:dyDescent="0.3">
      <c r="K52" s="1"/>
    </row>
    <row r="53" spans="11:11" hidden="1" x14ac:dyDescent="0.3">
      <c r="K53" s="1"/>
    </row>
    <row r="54" spans="11:11" hidden="1" x14ac:dyDescent="0.3">
      <c r="K54" s="1"/>
    </row>
    <row r="55" spans="11:11" hidden="1" x14ac:dyDescent="0.3">
      <c r="K55" s="1"/>
    </row>
    <row r="56" spans="11:11" hidden="1" x14ac:dyDescent="0.3">
      <c r="K56" s="1"/>
    </row>
    <row r="57" spans="11:11" hidden="1" x14ac:dyDescent="0.3">
      <c r="K57" s="1"/>
    </row>
    <row r="58" spans="11:11" hidden="1" x14ac:dyDescent="0.3">
      <c r="K58" s="1"/>
    </row>
    <row r="59" spans="11:11" hidden="1" x14ac:dyDescent="0.3">
      <c r="K59" s="1"/>
    </row>
    <row r="60" spans="11:11" hidden="1" x14ac:dyDescent="0.3">
      <c r="K60" s="1"/>
    </row>
    <row r="61" spans="11:11" hidden="1" x14ac:dyDescent="0.3">
      <c r="K61" s="1"/>
    </row>
    <row r="62" spans="11:11" hidden="1" x14ac:dyDescent="0.3">
      <c r="K62" s="1"/>
    </row>
    <row r="63" spans="11:11" hidden="1" x14ac:dyDescent="0.3">
      <c r="K63" s="1"/>
    </row>
    <row r="64" spans="11:11" hidden="1" x14ac:dyDescent="0.3">
      <c r="K64" s="1"/>
    </row>
    <row r="65" spans="11:11" hidden="1" x14ac:dyDescent="0.3">
      <c r="K65" s="1"/>
    </row>
    <row r="66" spans="11:11" hidden="1" x14ac:dyDescent="0.3">
      <c r="K66" s="1"/>
    </row>
    <row r="67" spans="11:11" hidden="1" x14ac:dyDescent="0.3">
      <c r="K67" s="1"/>
    </row>
    <row r="68" spans="11:11" hidden="1" x14ac:dyDescent="0.3">
      <c r="K68" s="1"/>
    </row>
    <row r="69" spans="11:11" hidden="1" x14ac:dyDescent="0.3">
      <c r="K69" s="1"/>
    </row>
    <row r="70" spans="11:11" hidden="1" x14ac:dyDescent="0.3">
      <c r="K70" s="1"/>
    </row>
    <row r="71" spans="11:11" hidden="1" x14ac:dyDescent="0.3">
      <c r="K71" s="1"/>
    </row>
    <row r="72" spans="11:11" hidden="1" x14ac:dyDescent="0.3">
      <c r="K72" s="1"/>
    </row>
    <row r="73" spans="11:11" hidden="1" x14ac:dyDescent="0.3">
      <c r="K73" s="1"/>
    </row>
    <row r="74" spans="11:11" hidden="1" x14ac:dyDescent="0.3">
      <c r="K74" s="1"/>
    </row>
    <row r="75" spans="11:11" hidden="1" x14ac:dyDescent="0.3">
      <c r="K75" s="1"/>
    </row>
    <row r="76" spans="11:11" hidden="1" x14ac:dyDescent="0.3">
      <c r="K76" s="1"/>
    </row>
    <row r="77" spans="11:11" hidden="1" x14ac:dyDescent="0.3">
      <c r="K77" s="1"/>
    </row>
    <row r="78" spans="11:11" hidden="1" x14ac:dyDescent="0.3">
      <c r="K78" s="1"/>
    </row>
    <row r="79" spans="11:11" hidden="1" x14ac:dyDescent="0.3">
      <c r="K79" s="1"/>
    </row>
    <row r="80" spans="11:11" hidden="1" x14ac:dyDescent="0.3">
      <c r="K80" s="1"/>
    </row>
    <row r="81" spans="11:11" hidden="1" x14ac:dyDescent="0.3">
      <c r="K81" s="1"/>
    </row>
    <row r="82" spans="11:11" hidden="1" x14ac:dyDescent="0.3">
      <c r="K82" s="1"/>
    </row>
    <row r="83" spans="11:11" hidden="1" x14ac:dyDescent="0.3">
      <c r="K83" s="1"/>
    </row>
    <row r="84" spans="11:11" hidden="1" x14ac:dyDescent="0.3">
      <c r="K84" s="1"/>
    </row>
    <row r="85" spans="11:11" hidden="1" x14ac:dyDescent="0.3">
      <c r="K85" s="1"/>
    </row>
    <row r="86" spans="11:11" hidden="1" x14ac:dyDescent="0.3">
      <c r="K86" s="1"/>
    </row>
    <row r="87" spans="11:11" hidden="1" x14ac:dyDescent="0.3">
      <c r="K87" s="1"/>
    </row>
    <row r="88" spans="11:11" hidden="1" x14ac:dyDescent="0.3">
      <c r="K88" s="1"/>
    </row>
    <row r="89" spans="11:11" hidden="1" x14ac:dyDescent="0.3">
      <c r="K89" s="1"/>
    </row>
    <row r="90" spans="11:11" hidden="1" x14ac:dyDescent="0.3">
      <c r="K90" s="1"/>
    </row>
    <row r="91" spans="11:11" hidden="1" x14ac:dyDescent="0.3">
      <c r="K91" s="1"/>
    </row>
    <row r="92" spans="11:11" hidden="1" x14ac:dyDescent="0.3">
      <c r="K92" s="1"/>
    </row>
    <row r="93" spans="11:11" hidden="1" x14ac:dyDescent="0.3">
      <c r="K93" s="1"/>
    </row>
    <row r="94" spans="11:11" hidden="1" x14ac:dyDescent="0.3">
      <c r="K94" s="1"/>
    </row>
    <row r="95" spans="11:11" hidden="1" x14ac:dyDescent="0.3">
      <c r="K95" s="1"/>
    </row>
    <row r="96" spans="11:11" hidden="1" x14ac:dyDescent="0.3">
      <c r="K96" s="1"/>
    </row>
    <row r="97" spans="11:11" hidden="1" x14ac:dyDescent="0.3">
      <c r="K97" s="1"/>
    </row>
    <row r="98" spans="11:11" hidden="1" x14ac:dyDescent="0.3">
      <c r="K98" s="1"/>
    </row>
    <row r="99" spans="11:11" hidden="1" x14ac:dyDescent="0.3">
      <c r="K99" s="1"/>
    </row>
    <row r="100" spans="11:11" hidden="1" x14ac:dyDescent="0.3">
      <c r="K100" s="1"/>
    </row>
    <row r="101" spans="11:11" hidden="1" x14ac:dyDescent="0.3">
      <c r="K101" s="1"/>
    </row>
    <row r="102" spans="11:11" hidden="1" x14ac:dyDescent="0.3">
      <c r="K102" s="1"/>
    </row>
    <row r="103" spans="11:11" hidden="1" x14ac:dyDescent="0.3">
      <c r="K103" s="1"/>
    </row>
    <row r="104" spans="11:11" hidden="1" x14ac:dyDescent="0.3">
      <c r="K104" s="1"/>
    </row>
    <row r="105" spans="11:11" hidden="1" x14ac:dyDescent="0.3">
      <c r="K105" s="1"/>
    </row>
    <row r="106" spans="11:11" hidden="1" x14ac:dyDescent="0.3">
      <c r="K106" s="1"/>
    </row>
    <row r="107" spans="11:11" hidden="1" x14ac:dyDescent="0.3">
      <c r="K107" s="1"/>
    </row>
    <row r="108" spans="11:11" hidden="1" x14ac:dyDescent="0.3">
      <c r="K108" s="1"/>
    </row>
    <row r="109" spans="11:11" hidden="1" x14ac:dyDescent="0.3">
      <c r="K109" s="1"/>
    </row>
    <row r="110" spans="11:11" hidden="1" x14ac:dyDescent="0.3">
      <c r="K110" s="1"/>
    </row>
    <row r="111" spans="11:11" hidden="1" x14ac:dyDescent="0.3">
      <c r="K111" s="1"/>
    </row>
    <row r="112" spans="11:11" hidden="1" x14ac:dyDescent="0.3">
      <c r="K112" s="1"/>
    </row>
    <row r="113" spans="11:11" hidden="1" x14ac:dyDescent="0.3">
      <c r="K113" s="1"/>
    </row>
    <row r="114" spans="11:11" hidden="1" x14ac:dyDescent="0.3">
      <c r="K114" s="1"/>
    </row>
    <row r="115" spans="11:11" hidden="1" x14ac:dyDescent="0.3">
      <c r="K115" s="1"/>
    </row>
    <row r="116" spans="11:11" hidden="1" x14ac:dyDescent="0.3">
      <c r="K116" s="1"/>
    </row>
    <row r="117" spans="11:11" hidden="1" x14ac:dyDescent="0.3">
      <c r="K117" s="1"/>
    </row>
    <row r="118" spans="11:11" hidden="1" x14ac:dyDescent="0.3">
      <c r="K118" s="1"/>
    </row>
    <row r="119" spans="11:11" hidden="1" x14ac:dyDescent="0.3">
      <c r="K119" s="1"/>
    </row>
    <row r="120" spans="11:11" hidden="1" x14ac:dyDescent="0.3">
      <c r="K120" s="1"/>
    </row>
    <row r="121" spans="11:11" hidden="1" x14ac:dyDescent="0.3">
      <c r="K121" s="1"/>
    </row>
    <row r="122" spans="11:11" hidden="1" x14ac:dyDescent="0.3">
      <c r="K122" s="1"/>
    </row>
    <row r="123" spans="11:11" hidden="1" x14ac:dyDescent="0.3">
      <c r="K123" s="1"/>
    </row>
    <row r="124" spans="11:11" hidden="1" x14ac:dyDescent="0.3">
      <c r="K124" s="1"/>
    </row>
    <row r="125" spans="11:11" hidden="1" x14ac:dyDescent="0.3">
      <c r="K125" s="1"/>
    </row>
    <row r="126" spans="11:11" hidden="1" x14ac:dyDescent="0.3">
      <c r="K126" s="1"/>
    </row>
    <row r="127" spans="11:11" hidden="1" x14ac:dyDescent="0.3">
      <c r="K127" s="1"/>
    </row>
    <row r="128" spans="11:11" hidden="1" x14ac:dyDescent="0.3">
      <c r="K128" s="1"/>
    </row>
    <row r="129" spans="11:11" hidden="1" x14ac:dyDescent="0.3">
      <c r="K129" s="1"/>
    </row>
    <row r="130" spans="11:11" hidden="1" x14ac:dyDescent="0.3">
      <c r="K130" s="1"/>
    </row>
    <row r="131" spans="11:11" hidden="1" x14ac:dyDescent="0.3">
      <c r="K131" s="1"/>
    </row>
    <row r="132" spans="11:11" hidden="1" x14ac:dyDescent="0.3">
      <c r="K132" s="1"/>
    </row>
    <row r="133" spans="11:11" hidden="1" x14ac:dyDescent="0.3">
      <c r="K133" s="1"/>
    </row>
    <row r="134" spans="11:11" hidden="1" x14ac:dyDescent="0.3">
      <c r="K134" s="1"/>
    </row>
    <row r="135" spans="11:11" hidden="1" x14ac:dyDescent="0.3">
      <c r="K135" s="1"/>
    </row>
    <row r="136" spans="11:11" hidden="1" x14ac:dyDescent="0.3">
      <c r="K136" s="1"/>
    </row>
    <row r="137" spans="11:11" hidden="1" x14ac:dyDescent="0.3">
      <c r="K137" s="1"/>
    </row>
    <row r="138" spans="11:11" hidden="1" x14ac:dyDescent="0.3">
      <c r="K138" s="1"/>
    </row>
    <row r="139" spans="11:11" hidden="1" x14ac:dyDescent="0.3">
      <c r="K139" s="1"/>
    </row>
    <row r="140" spans="11:11" hidden="1" x14ac:dyDescent="0.3">
      <c r="K140" s="1"/>
    </row>
    <row r="141" spans="11:11" hidden="1" x14ac:dyDescent="0.3">
      <c r="K141" s="1"/>
    </row>
    <row r="142" spans="11:11" hidden="1" x14ac:dyDescent="0.3">
      <c r="K142" s="1"/>
    </row>
    <row r="143" spans="11:11" hidden="1" x14ac:dyDescent="0.3">
      <c r="K143" s="1"/>
    </row>
    <row r="144" spans="11:11" hidden="1" x14ac:dyDescent="0.3">
      <c r="K144" s="1"/>
    </row>
    <row r="145" spans="11:11" hidden="1" x14ac:dyDescent="0.3">
      <c r="K145" s="1"/>
    </row>
    <row r="146" spans="11:11" hidden="1" x14ac:dyDescent="0.3">
      <c r="K146" s="1"/>
    </row>
    <row r="147" spans="11:11" hidden="1" x14ac:dyDescent="0.3">
      <c r="K147" s="1"/>
    </row>
    <row r="148" spans="11:11" hidden="1" x14ac:dyDescent="0.3">
      <c r="K148" s="1"/>
    </row>
    <row r="149" spans="11:11" hidden="1" x14ac:dyDescent="0.3">
      <c r="K149" s="1"/>
    </row>
    <row r="150" spans="11:11" hidden="1" x14ac:dyDescent="0.3">
      <c r="K150" s="1"/>
    </row>
    <row r="151" spans="11:11" hidden="1" x14ac:dyDescent="0.3">
      <c r="K151" s="1"/>
    </row>
    <row r="152" spans="11:11" hidden="1" x14ac:dyDescent="0.3">
      <c r="K152" s="1"/>
    </row>
    <row r="153" spans="11:11" hidden="1" x14ac:dyDescent="0.3">
      <c r="K153" s="1"/>
    </row>
    <row r="154" spans="11:11" hidden="1" x14ac:dyDescent="0.3">
      <c r="K154" s="1"/>
    </row>
    <row r="155" spans="11:11" hidden="1" x14ac:dyDescent="0.3">
      <c r="K155" s="1"/>
    </row>
    <row r="156" spans="11:11" hidden="1" x14ac:dyDescent="0.3">
      <c r="K156" s="1"/>
    </row>
    <row r="157" spans="11:11" hidden="1" x14ac:dyDescent="0.3">
      <c r="K157" s="1"/>
    </row>
    <row r="158" spans="11:11" hidden="1" x14ac:dyDescent="0.3">
      <c r="K158" s="1"/>
    </row>
    <row r="159" spans="11:11" hidden="1" x14ac:dyDescent="0.3">
      <c r="K159" s="1"/>
    </row>
    <row r="160" spans="11:11" hidden="1" x14ac:dyDescent="0.3">
      <c r="K160" s="1"/>
    </row>
    <row r="161" spans="11:11" hidden="1" x14ac:dyDescent="0.3">
      <c r="K161" s="1"/>
    </row>
    <row r="162" spans="11:11" hidden="1" x14ac:dyDescent="0.3">
      <c r="K162" s="1"/>
    </row>
    <row r="163" spans="11:11" hidden="1" x14ac:dyDescent="0.3">
      <c r="K163" s="1"/>
    </row>
    <row r="164" spans="11:11" hidden="1" x14ac:dyDescent="0.3">
      <c r="K164" s="1"/>
    </row>
    <row r="165" spans="11:11" hidden="1" x14ac:dyDescent="0.3">
      <c r="K165" s="1"/>
    </row>
    <row r="166" spans="11:11" hidden="1" x14ac:dyDescent="0.3">
      <c r="K166" s="1"/>
    </row>
    <row r="167" spans="11:11" hidden="1" x14ac:dyDescent="0.3">
      <c r="K167" s="1"/>
    </row>
    <row r="168" spans="11:11" hidden="1" x14ac:dyDescent="0.3">
      <c r="K168" s="1"/>
    </row>
    <row r="169" spans="11:11" hidden="1" x14ac:dyDescent="0.3">
      <c r="K169" s="1"/>
    </row>
    <row r="170" spans="11:11" hidden="1" x14ac:dyDescent="0.3">
      <c r="K170" s="1"/>
    </row>
    <row r="171" spans="11:11" hidden="1" x14ac:dyDescent="0.3">
      <c r="K171" s="1"/>
    </row>
    <row r="172" spans="11:11" hidden="1" x14ac:dyDescent="0.3">
      <c r="K172" s="1"/>
    </row>
    <row r="173" spans="11:11" hidden="1" x14ac:dyDescent="0.3">
      <c r="K173" s="1"/>
    </row>
    <row r="174" spans="11:11" hidden="1" x14ac:dyDescent="0.3">
      <c r="K174" s="1"/>
    </row>
    <row r="175" spans="11:11" hidden="1" x14ac:dyDescent="0.3">
      <c r="K175" s="1"/>
    </row>
    <row r="176" spans="11:11" hidden="1" x14ac:dyDescent="0.3">
      <c r="K176" s="1"/>
    </row>
    <row r="177" spans="11:11" hidden="1" x14ac:dyDescent="0.3">
      <c r="K177" s="1"/>
    </row>
    <row r="178" spans="11:11" hidden="1" x14ac:dyDescent="0.3">
      <c r="K178" s="1"/>
    </row>
    <row r="179" spans="11:11" hidden="1" x14ac:dyDescent="0.3">
      <c r="K179" s="1"/>
    </row>
    <row r="180" spans="11:11" hidden="1" x14ac:dyDescent="0.3">
      <c r="K180" s="1"/>
    </row>
    <row r="181" spans="11:11" hidden="1" x14ac:dyDescent="0.3">
      <c r="K181" s="1"/>
    </row>
    <row r="182" spans="11:11" hidden="1" x14ac:dyDescent="0.3">
      <c r="K182" s="1"/>
    </row>
    <row r="183" spans="11:11" hidden="1" x14ac:dyDescent="0.3">
      <c r="K183" s="1"/>
    </row>
    <row r="184" spans="11:11" hidden="1" x14ac:dyDescent="0.3">
      <c r="K184" s="1"/>
    </row>
    <row r="185" spans="11:11" hidden="1" x14ac:dyDescent="0.3">
      <c r="K185" s="1"/>
    </row>
    <row r="186" spans="11:11" hidden="1" x14ac:dyDescent="0.3">
      <c r="K186" s="1"/>
    </row>
    <row r="187" spans="11:11" hidden="1" x14ac:dyDescent="0.3">
      <c r="K187" s="1"/>
    </row>
    <row r="188" spans="11:11" hidden="1" x14ac:dyDescent="0.3">
      <c r="K188" s="1"/>
    </row>
    <row r="189" spans="11:11" hidden="1" x14ac:dyDescent="0.3">
      <c r="K189" s="1"/>
    </row>
    <row r="190" spans="11:11" hidden="1" x14ac:dyDescent="0.3">
      <c r="K190" s="1"/>
    </row>
    <row r="191" spans="11:11" hidden="1" x14ac:dyDescent="0.3">
      <c r="K191" s="1"/>
    </row>
    <row r="192" spans="11:11" hidden="1" x14ac:dyDescent="0.3">
      <c r="K192" s="1"/>
    </row>
    <row r="193" spans="11:11" hidden="1" x14ac:dyDescent="0.3">
      <c r="K193" s="1"/>
    </row>
    <row r="194" spans="11:11" hidden="1" x14ac:dyDescent="0.3">
      <c r="K194" s="1"/>
    </row>
    <row r="195" spans="11:11" hidden="1" x14ac:dyDescent="0.3">
      <c r="K195" s="1"/>
    </row>
    <row r="196" spans="11:11" hidden="1" x14ac:dyDescent="0.3">
      <c r="K196" s="1"/>
    </row>
    <row r="197" spans="11:11" hidden="1" x14ac:dyDescent="0.3">
      <c r="K197" s="1"/>
    </row>
    <row r="198" spans="11:11" hidden="1" x14ac:dyDescent="0.3">
      <c r="K198" s="1"/>
    </row>
    <row r="199" spans="11:11" hidden="1" x14ac:dyDescent="0.3">
      <c r="K199" s="1"/>
    </row>
    <row r="200" spans="11:11" hidden="1" x14ac:dyDescent="0.3">
      <c r="K200" s="1"/>
    </row>
    <row r="201" spans="11:11" hidden="1" x14ac:dyDescent="0.3">
      <c r="K201" s="1"/>
    </row>
    <row r="202" spans="11:11" hidden="1" x14ac:dyDescent="0.3">
      <c r="K202" s="1"/>
    </row>
    <row r="203" spans="11:11" hidden="1" x14ac:dyDescent="0.3">
      <c r="K203" s="1"/>
    </row>
    <row r="204" spans="11:11" hidden="1" x14ac:dyDescent="0.3">
      <c r="K204" s="1"/>
    </row>
    <row r="205" spans="11:11" hidden="1" x14ac:dyDescent="0.3">
      <c r="K205" s="1"/>
    </row>
    <row r="206" spans="11:11" hidden="1" x14ac:dyDescent="0.3">
      <c r="K206" s="1"/>
    </row>
    <row r="207" spans="11:11" hidden="1" x14ac:dyDescent="0.3">
      <c r="K207" s="1"/>
    </row>
    <row r="208" spans="11:11" hidden="1" x14ac:dyDescent="0.3">
      <c r="K208" s="1"/>
    </row>
    <row r="209" spans="11:11" hidden="1" x14ac:dyDescent="0.3">
      <c r="K209" s="1"/>
    </row>
    <row r="210" spans="11:11" hidden="1" x14ac:dyDescent="0.3">
      <c r="K210" s="1"/>
    </row>
    <row r="211" spans="11:11" hidden="1" x14ac:dyDescent="0.3">
      <c r="K211" s="1"/>
    </row>
    <row r="212" spans="11:11" hidden="1" x14ac:dyDescent="0.3">
      <c r="K212" s="1"/>
    </row>
    <row r="213" spans="11:11" hidden="1" x14ac:dyDescent="0.3">
      <c r="K213" s="1"/>
    </row>
    <row r="214" spans="11:11" hidden="1" x14ac:dyDescent="0.3">
      <c r="K214" s="1"/>
    </row>
    <row r="215" spans="11:11" hidden="1" x14ac:dyDescent="0.3">
      <c r="K215" s="1"/>
    </row>
    <row r="216" spans="11:11" hidden="1" x14ac:dyDescent="0.3">
      <c r="K216" s="1"/>
    </row>
    <row r="217" spans="11:11" hidden="1" x14ac:dyDescent="0.3">
      <c r="K217" s="1"/>
    </row>
    <row r="218" spans="11:11" hidden="1" x14ac:dyDescent="0.3">
      <c r="K218" s="1"/>
    </row>
    <row r="219" spans="11:11" hidden="1" x14ac:dyDescent="0.3">
      <c r="K219" s="1"/>
    </row>
    <row r="220" spans="11:11" hidden="1" x14ac:dyDescent="0.3">
      <c r="K220" s="1"/>
    </row>
    <row r="221" spans="11:11" hidden="1" x14ac:dyDescent="0.3">
      <c r="K221" s="1"/>
    </row>
    <row r="222" spans="11:11" hidden="1" x14ac:dyDescent="0.3">
      <c r="K222" s="1"/>
    </row>
    <row r="223" spans="11:11" hidden="1" x14ac:dyDescent="0.3">
      <c r="K223" s="1"/>
    </row>
    <row r="224" spans="11:11" hidden="1" x14ac:dyDescent="0.3">
      <c r="K224" s="1"/>
    </row>
    <row r="225" spans="11:11" hidden="1" x14ac:dyDescent="0.3">
      <c r="K225" s="1"/>
    </row>
    <row r="226" spans="11:11" hidden="1" x14ac:dyDescent="0.3">
      <c r="K226" s="1"/>
    </row>
    <row r="227" spans="11:11" hidden="1" x14ac:dyDescent="0.3">
      <c r="K227" s="1"/>
    </row>
    <row r="228" spans="11:11" hidden="1" x14ac:dyDescent="0.3">
      <c r="K228" s="1"/>
    </row>
    <row r="229" spans="11:11" hidden="1" x14ac:dyDescent="0.3">
      <c r="K229" s="1"/>
    </row>
    <row r="230" spans="11:11" hidden="1" x14ac:dyDescent="0.3">
      <c r="K230" s="1"/>
    </row>
    <row r="231" spans="11:11" hidden="1" x14ac:dyDescent="0.3">
      <c r="K231" s="1"/>
    </row>
    <row r="232" spans="11:11" hidden="1" x14ac:dyDescent="0.3">
      <c r="K232" s="1"/>
    </row>
    <row r="233" spans="11:11" hidden="1" x14ac:dyDescent="0.3">
      <c r="K233" s="1"/>
    </row>
    <row r="234" spans="11:11" hidden="1" x14ac:dyDescent="0.3">
      <c r="K234" s="1"/>
    </row>
    <row r="235" spans="11:11" hidden="1" x14ac:dyDescent="0.3">
      <c r="K235" s="1"/>
    </row>
    <row r="236" spans="11:11" hidden="1" x14ac:dyDescent="0.3">
      <c r="K236" s="1"/>
    </row>
    <row r="237" spans="11:11" hidden="1" x14ac:dyDescent="0.3">
      <c r="K237" s="1"/>
    </row>
    <row r="238" spans="11:11" hidden="1" x14ac:dyDescent="0.3">
      <c r="K238" s="1"/>
    </row>
    <row r="239" spans="11:11" hidden="1" x14ac:dyDescent="0.3">
      <c r="K239" s="1"/>
    </row>
    <row r="240" spans="11:11" hidden="1" x14ac:dyDescent="0.3">
      <c r="K240" s="1"/>
    </row>
    <row r="241" spans="11:11" hidden="1" x14ac:dyDescent="0.3">
      <c r="K241" s="1"/>
    </row>
    <row r="242" spans="11:11" hidden="1" x14ac:dyDescent="0.3">
      <c r="K242" s="1"/>
    </row>
    <row r="243" spans="11:11" hidden="1" x14ac:dyDescent="0.3">
      <c r="K243" s="1"/>
    </row>
    <row r="244" spans="11:11" hidden="1" x14ac:dyDescent="0.3">
      <c r="K244" s="1"/>
    </row>
    <row r="245" spans="11:11" hidden="1" x14ac:dyDescent="0.3">
      <c r="K245" s="1"/>
    </row>
    <row r="246" spans="11:11" hidden="1" x14ac:dyDescent="0.3">
      <c r="K246" s="1"/>
    </row>
    <row r="247" spans="11:11" hidden="1" x14ac:dyDescent="0.3">
      <c r="K247" s="1"/>
    </row>
    <row r="248" spans="11:11" hidden="1" x14ac:dyDescent="0.3">
      <c r="K248" s="1"/>
    </row>
    <row r="249" spans="11:11" hidden="1" x14ac:dyDescent="0.3">
      <c r="K249" s="1"/>
    </row>
    <row r="250" spans="11:11" hidden="1" x14ac:dyDescent="0.3">
      <c r="K250" s="1"/>
    </row>
    <row r="251" spans="11:11" hidden="1" x14ac:dyDescent="0.3">
      <c r="K251" s="1"/>
    </row>
    <row r="252" spans="11:11" hidden="1" x14ac:dyDescent="0.3">
      <c r="K252" s="1"/>
    </row>
    <row r="253" spans="11:11" hidden="1" x14ac:dyDescent="0.3">
      <c r="K253" s="1"/>
    </row>
    <row r="254" spans="11:11" hidden="1" x14ac:dyDescent="0.3">
      <c r="K254" s="1"/>
    </row>
    <row r="255" spans="11:11" hidden="1" x14ac:dyDescent="0.3">
      <c r="K255" s="1"/>
    </row>
    <row r="256" spans="11:11" hidden="1" x14ac:dyDescent="0.3">
      <c r="K256" s="1"/>
    </row>
    <row r="257" spans="11:11" hidden="1" x14ac:dyDescent="0.3">
      <c r="K257" s="1"/>
    </row>
    <row r="258" spans="11:11" hidden="1" x14ac:dyDescent="0.3">
      <c r="K258" s="1"/>
    </row>
    <row r="259" spans="11:11" hidden="1" x14ac:dyDescent="0.3">
      <c r="K259" s="1"/>
    </row>
    <row r="260" spans="11:11" hidden="1" x14ac:dyDescent="0.3">
      <c r="K260" s="1"/>
    </row>
    <row r="261" spans="11:11" hidden="1" x14ac:dyDescent="0.3">
      <c r="K261" s="1"/>
    </row>
    <row r="262" spans="11:11" hidden="1" x14ac:dyDescent="0.3">
      <c r="K262" s="1"/>
    </row>
    <row r="263" spans="11:11" hidden="1" x14ac:dyDescent="0.3">
      <c r="K263" s="1"/>
    </row>
    <row r="264" spans="11:11" hidden="1" x14ac:dyDescent="0.3">
      <c r="K264" s="1"/>
    </row>
    <row r="265" spans="11:11" hidden="1" x14ac:dyDescent="0.3">
      <c r="K265" s="1"/>
    </row>
    <row r="266" spans="11:11" hidden="1" x14ac:dyDescent="0.3">
      <c r="K266" s="1"/>
    </row>
    <row r="267" spans="11:11" hidden="1" x14ac:dyDescent="0.3">
      <c r="K267" s="1"/>
    </row>
    <row r="268" spans="11:11" hidden="1" x14ac:dyDescent="0.3">
      <c r="K268" s="1"/>
    </row>
    <row r="269" spans="11:11" hidden="1" x14ac:dyDescent="0.3">
      <c r="K269" s="1"/>
    </row>
    <row r="270" spans="11:11" hidden="1" x14ac:dyDescent="0.3">
      <c r="K270" s="1"/>
    </row>
    <row r="271" spans="11:11" hidden="1" x14ac:dyDescent="0.3">
      <c r="K271" s="1"/>
    </row>
    <row r="272" spans="11:11" hidden="1" x14ac:dyDescent="0.3">
      <c r="K272" s="1"/>
    </row>
    <row r="273" spans="11:11" hidden="1" x14ac:dyDescent="0.3">
      <c r="K273" s="1"/>
    </row>
    <row r="274" spans="11:11" hidden="1" x14ac:dyDescent="0.3">
      <c r="K274" s="1"/>
    </row>
    <row r="275" spans="11:11" hidden="1" x14ac:dyDescent="0.3">
      <c r="K275" s="1"/>
    </row>
    <row r="276" spans="11:11" hidden="1" x14ac:dyDescent="0.3">
      <c r="K276" s="1"/>
    </row>
    <row r="277" spans="11:11" hidden="1" x14ac:dyDescent="0.3">
      <c r="K277" s="1"/>
    </row>
    <row r="278" spans="11:11" hidden="1" x14ac:dyDescent="0.3">
      <c r="K278" s="1"/>
    </row>
    <row r="279" spans="11:11" hidden="1" x14ac:dyDescent="0.3">
      <c r="K279" s="1"/>
    </row>
    <row r="280" spans="11:11" hidden="1" x14ac:dyDescent="0.3">
      <c r="K280" s="1"/>
    </row>
    <row r="281" spans="11:11" hidden="1" x14ac:dyDescent="0.3">
      <c r="K281" s="1"/>
    </row>
    <row r="282" spans="11:11" hidden="1" x14ac:dyDescent="0.3">
      <c r="K282" s="1"/>
    </row>
    <row r="283" spans="11:11" hidden="1" x14ac:dyDescent="0.3">
      <c r="K283" s="1"/>
    </row>
    <row r="284" spans="11:11" hidden="1" x14ac:dyDescent="0.3">
      <c r="K284" s="1"/>
    </row>
    <row r="285" spans="11:11" hidden="1" x14ac:dyDescent="0.3">
      <c r="K285" s="1"/>
    </row>
    <row r="286" spans="11:11" hidden="1" x14ac:dyDescent="0.3">
      <c r="K286" s="1"/>
    </row>
    <row r="287" spans="11:11" hidden="1" x14ac:dyDescent="0.3">
      <c r="K287" s="1"/>
    </row>
    <row r="288" spans="11:11" hidden="1" x14ac:dyDescent="0.3">
      <c r="K288" s="1"/>
    </row>
    <row r="289" spans="11:11" hidden="1" x14ac:dyDescent="0.3">
      <c r="K289" s="1"/>
    </row>
    <row r="290" spans="11:11" hidden="1" x14ac:dyDescent="0.3">
      <c r="K290" s="1"/>
    </row>
    <row r="291" spans="11:11" hidden="1" x14ac:dyDescent="0.3">
      <c r="K291" s="1"/>
    </row>
    <row r="292" spans="11:11" hidden="1" x14ac:dyDescent="0.3">
      <c r="K292" s="1"/>
    </row>
    <row r="293" spans="11:11" hidden="1" x14ac:dyDescent="0.3">
      <c r="K293" s="1"/>
    </row>
    <row r="294" spans="11:11" hidden="1" x14ac:dyDescent="0.3">
      <c r="K294" s="1"/>
    </row>
    <row r="295" spans="11:11" hidden="1" x14ac:dyDescent="0.3">
      <c r="K295" s="1"/>
    </row>
    <row r="296" spans="11:11" hidden="1" x14ac:dyDescent="0.3">
      <c r="K296" s="1"/>
    </row>
    <row r="297" spans="11:11" hidden="1" x14ac:dyDescent="0.3">
      <c r="K297" s="1"/>
    </row>
    <row r="298" spans="11:11" hidden="1" x14ac:dyDescent="0.3">
      <c r="K298" s="1"/>
    </row>
    <row r="299" spans="11:11" hidden="1" x14ac:dyDescent="0.3">
      <c r="K299" s="1"/>
    </row>
    <row r="300" spans="11:11" hidden="1" x14ac:dyDescent="0.3">
      <c r="K300" s="1"/>
    </row>
    <row r="301" spans="11:11" hidden="1" x14ac:dyDescent="0.3">
      <c r="K301" s="1"/>
    </row>
    <row r="302" spans="11:11" hidden="1" x14ac:dyDescent="0.3">
      <c r="K302" s="1"/>
    </row>
    <row r="303" spans="11:11" hidden="1" x14ac:dyDescent="0.3">
      <c r="K303" s="1"/>
    </row>
    <row r="304" spans="11:11" hidden="1" x14ac:dyDescent="0.3">
      <c r="K304" s="1"/>
    </row>
    <row r="305" spans="11:11" hidden="1" x14ac:dyDescent="0.3">
      <c r="K305" s="1"/>
    </row>
    <row r="306" spans="11:11" hidden="1" x14ac:dyDescent="0.3">
      <c r="K306" s="1"/>
    </row>
    <row r="307" spans="11:11" hidden="1" x14ac:dyDescent="0.3">
      <c r="K307" s="1"/>
    </row>
    <row r="308" spans="11:11" hidden="1" x14ac:dyDescent="0.3">
      <c r="K308" s="1"/>
    </row>
    <row r="309" spans="11:11" hidden="1" x14ac:dyDescent="0.3">
      <c r="K309" s="1"/>
    </row>
    <row r="310" spans="11:11" hidden="1" x14ac:dyDescent="0.3">
      <c r="K310" s="1"/>
    </row>
    <row r="311" spans="11:11" hidden="1" x14ac:dyDescent="0.3">
      <c r="K311" s="1"/>
    </row>
    <row r="312" spans="11:11" hidden="1" x14ac:dyDescent="0.3">
      <c r="K312" s="1"/>
    </row>
    <row r="313" spans="11:11" hidden="1" x14ac:dyDescent="0.3">
      <c r="K313" s="1"/>
    </row>
    <row r="314" spans="11:11" hidden="1" x14ac:dyDescent="0.3">
      <c r="K314" s="1"/>
    </row>
    <row r="315" spans="11:11" hidden="1" x14ac:dyDescent="0.3">
      <c r="K315" s="1"/>
    </row>
    <row r="316" spans="11:11" hidden="1" x14ac:dyDescent="0.3">
      <c r="K316" s="1"/>
    </row>
    <row r="317" spans="11:11" hidden="1" x14ac:dyDescent="0.3">
      <c r="K317" s="1"/>
    </row>
    <row r="318" spans="11:11" hidden="1" x14ac:dyDescent="0.3">
      <c r="K318" s="1"/>
    </row>
    <row r="319" spans="11:11" hidden="1" x14ac:dyDescent="0.3">
      <c r="K319" s="1"/>
    </row>
    <row r="320" spans="11:11" hidden="1" x14ac:dyDescent="0.3">
      <c r="K320" s="1"/>
    </row>
    <row r="321" spans="11:11" hidden="1" x14ac:dyDescent="0.3">
      <c r="K321" s="1"/>
    </row>
    <row r="322" spans="11:11" hidden="1" x14ac:dyDescent="0.3">
      <c r="K322" s="1"/>
    </row>
    <row r="323" spans="11:11" hidden="1" x14ac:dyDescent="0.3">
      <c r="K323" s="1"/>
    </row>
    <row r="324" spans="11:11" hidden="1" x14ac:dyDescent="0.3">
      <c r="K324" s="1"/>
    </row>
    <row r="325" spans="11:11" hidden="1" x14ac:dyDescent="0.3">
      <c r="K325" s="1"/>
    </row>
    <row r="326" spans="11:11" hidden="1" x14ac:dyDescent="0.3">
      <c r="K326" s="1"/>
    </row>
    <row r="327" spans="11:11" hidden="1" x14ac:dyDescent="0.3">
      <c r="K327" s="1"/>
    </row>
    <row r="328" spans="11:11" hidden="1" x14ac:dyDescent="0.3">
      <c r="K328" s="1"/>
    </row>
    <row r="329" spans="11:11" hidden="1" x14ac:dyDescent="0.3">
      <c r="K329" s="1"/>
    </row>
    <row r="330" spans="11:11" hidden="1" x14ac:dyDescent="0.3">
      <c r="K330" s="1"/>
    </row>
    <row r="331" spans="11:11" hidden="1" x14ac:dyDescent="0.3">
      <c r="K331" s="1"/>
    </row>
    <row r="332" spans="11:11" hidden="1" x14ac:dyDescent="0.3">
      <c r="K332" s="1"/>
    </row>
    <row r="333" spans="11:11" hidden="1" x14ac:dyDescent="0.3">
      <c r="K333" s="1"/>
    </row>
    <row r="334" spans="11:11" hidden="1" x14ac:dyDescent="0.3">
      <c r="K334" s="1"/>
    </row>
    <row r="335" spans="11:11" hidden="1" x14ac:dyDescent="0.3">
      <c r="K335" s="1"/>
    </row>
    <row r="336" spans="11:11" hidden="1" x14ac:dyDescent="0.3">
      <c r="K336" s="1"/>
    </row>
    <row r="337" spans="11:11" hidden="1" x14ac:dyDescent="0.3">
      <c r="K337" s="1"/>
    </row>
    <row r="338" spans="11:11" hidden="1" x14ac:dyDescent="0.3">
      <c r="K338" s="1"/>
    </row>
    <row r="339" spans="11:11" hidden="1" x14ac:dyDescent="0.3">
      <c r="K339" s="1"/>
    </row>
    <row r="340" spans="11:11" hidden="1" x14ac:dyDescent="0.3">
      <c r="K340" s="1"/>
    </row>
    <row r="341" spans="11:11" hidden="1" x14ac:dyDescent="0.3">
      <c r="K341" s="1"/>
    </row>
    <row r="342" spans="11:11" hidden="1" x14ac:dyDescent="0.3">
      <c r="K342" s="1"/>
    </row>
    <row r="343" spans="11:11" hidden="1" x14ac:dyDescent="0.3">
      <c r="K343" s="1"/>
    </row>
    <row r="344" spans="11:11" hidden="1" x14ac:dyDescent="0.3">
      <c r="K344" s="1"/>
    </row>
    <row r="345" spans="11:11" hidden="1" x14ac:dyDescent="0.3">
      <c r="K345" s="1"/>
    </row>
    <row r="346" spans="11:11" hidden="1" x14ac:dyDescent="0.3">
      <c r="K346" s="1"/>
    </row>
    <row r="347" spans="11:11" hidden="1" x14ac:dyDescent="0.3">
      <c r="K347" s="1"/>
    </row>
    <row r="348" spans="11:11" hidden="1" x14ac:dyDescent="0.3">
      <c r="K348" s="1"/>
    </row>
    <row r="349" spans="11:11" hidden="1" x14ac:dyDescent="0.3">
      <c r="K349" s="1"/>
    </row>
    <row r="350" spans="11:11" hidden="1" x14ac:dyDescent="0.3">
      <c r="K350" s="1"/>
    </row>
    <row r="351" spans="11:11" hidden="1" x14ac:dyDescent="0.3">
      <c r="K351" s="1"/>
    </row>
    <row r="352" spans="11:11" hidden="1" x14ac:dyDescent="0.3">
      <c r="K352" s="1"/>
    </row>
    <row r="353" spans="11:11" hidden="1" x14ac:dyDescent="0.3">
      <c r="K353" s="1"/>
    </row>
    <row r="354" spans="11:11" hidden="1" x14ac:dyDescent="0.3">
      <c r="K354" s="1"/>
    </row>
    <row r="355" spans="11:11" hidden="1" x14ac:dyDescent="0.3">
      <c r="K355" s="1"/>
    </row>
    <row r="356" spans="11:11" hidden="1" x14ac:dyDescent="0.3">
      <c r="K356" s="1"/>
    </row>
    <row r="357" spans="11:11" hidden="1" x14ac:dyDescent="0.3">
      <c r="K357" s="1"/>
    </row>
    <row r="358" spans="11:11" hidden="1" x14ac:dyDescent="0.3">
      <c r="K358" s="1"/>
    </row>
    <row r="359" spans="11:11" hidden="1" x14ac:dyDescent="0.3">
      <c r="K359" s="1"/>
    </row>
    <row r="360" spans="11:11" hidden="1" x14ac:dyDescent="0.3">
      <c r="K360" s="1"/>
    </row>
    <row r="361" spans="11:11" hidden="1" x14ac:dyDescent="0.3">
      <c r="K361" s="1"/>
    </row>
    <row r="362" spans="11:11" hidden="1" x14ac:dyDescent="0.3">
      <c r="K362" s="1"/>
    </row>
    <row r="363" spans="11:11" hidden="1" x14ac:dyDescent="0.3">
      <c r="K363" s="1"/>
    </row>
    <row r="364" spans="11:11" hidden="1" x14ac:dyDescent="0.3">
      <c r="K364" s="1"/>
    </row>
    <row r="365" spans="11:11" hidden="1" x14ac:dyDescent="0.3">
      <c r="K365" s="1"/>
    </row>
    <row r="366" spans="11:11" hidden="1" x14ac:dyDescent="0.3">
      <c r="K366" s="1"/>
    </row>
    <row r="367" spans="11:11" hidden="1" x14ac:dyDescent="0.3">
      <c r="K367" s="1"/>
    </row>
    <row r="368" spans="11:11" hidden="1" x14ac:dyDescent="0.3">
      <c r="K368" s="1"/>
    </row>
    <row r="369" spans="11:11" hidden="1" x14ac:dyDescent="0.3">
      <c r="K369" s="1"/>
    </row>
    <row r="370" spans="11:11" hidden="1" x14ac:dyDescent="0.3">
      <c r="K370" s="1"/>
    </row>
    <row r="371" spans="11:11" hidden="1" x14ac:dyDescent="0.3">
      <c r="K371" s="1"/>
    </row>
    <row r="372" spans="11:11" hidden="1" x14ac:dyDescent="0.3">
      <c r="K372" s="1"/>
    </row>
    <row r="373" spans="11:11" hidden="1" x14ac:dyDescent="0.3">
      <c r="K373" s="1"/>
    </row>
    <row r="374" spans="11:11" hidden="1" x14ac:dyDescent="0.3">
      <c r="K374" s="1"/>
    </row>
    <row r="375" spans="11:11" hidden="1" x14ac:dyDescent="0.3">
      <c r="K375" s="1"/>
    </row>
    <row r="376" spans="11:11" hidden="1" x14ac:dyDescent="0.3">
      <c r="K376" s="1"/>
    </row>
    <row r="377" spans="11:11" hidden="1" x14ac:dyDescent="0.3">
      <c r="K377" s="1"/>
    </row>
    <row r="378" spans="11:11" hidden="1" x14ac:dyDescent="0.3">
      <c r="K378" s="1"/>
    </row>
    <row r="379" spans="11:11" hidden="1" x14ac:dyDescent="0.3">
      <c r="K379" s="1"/>
    </row>
    <row r="380" spans="11:11" hidden="1" x14ac:dyDescent="0.3">
      <c r="K380" s="1"/>
    </row>
    <row r="381" spans="11:11" hidden="1" x14ac:dyDescent="0.3">
      <c r="K381" s="1"/>
    </row>
    <row r="382" spans="11:11" hidden="1" x14ac:dyDescent="0.3">
      <c r="K382" s="1"/>
    </row>
    <row r="383" spans="11:11" hidden="1" x14ac:dyDescent="0.3">
      <c r="K383" s="1"/>
    </row>
    <row r="384" spans="11:11" hidden="1" x14ac:dyDescent="0.3">
      <c r="K384" s="1"/>
    </row>
    <row r="385" spans="11:11" hidden="1" x14ac:dyDescent="0.3">
      <c r="K385" s="1"/>
    </row>
    <row r="386" spans="11:11" hidden="1" x14ac:dyDescent="0.3">
      <c r="K386" s="1"/>
    </row>
    <row r="387" spans="11:11" hidden="1" x14ac:dyDescent="0.3">
      <c r="K387" s="1"/>
    </row>
    <row r="388" spans="11:11" hidden="1" x14ac:dyDescent="0.3">
      <c r="K388" s="1"/>
    </row>
    <row r="389" spans="11:11" hidden="1" x14ac:dyDescent="0.3">
      <c r="K389" s="1"/>
    </row>
    <row r="390" spans="11:11" hidden="1" x14ac:dyDescent="0.3">
      <c r="K390" s="1"/>
    </row>
    <row r="391" spans="11:11" hidden="1" x14ac:dyDescent="0.3">
      <c r="K391" s="1"/>
    </row>
    <row r="392" spans="11:11" hidden="1" x14ac:dyDescent="0.3">
      <c r="K392" s="1"/>
    </row>
    <row r="393" spans="11:11" hidden="1" x14ac:dyDescent="0.3">
      <c r="K393" s="1"/>
    </row>
    <row r="394" spans="11:11" hidden="1" x14ac:dyDescent="0.3">
      <c r="K394" s="1"/>
    </row>
    <row r="395" spans="11:11" hidden="1" x14ac:dyDescent="0.3">
      <c r="K395" s="1"/>
    </row>
    <row r="396" spans="11:11" hidden="1" x14ac:dyDescent="0.3">
      <c r="K396" s="1"/>
    </row>
    <row r="397" spans="11:11" hidden="1" x14ac:dyDescent="0.3">
      <c r="K397" s="1"/>
    </row>
    <row r="398" spans="11:11" hidden="1" x14ac:dyDescent="0.3">
      <c r="K398" s="1"/>
    </row>
    <row r="399" spans="11:11" hidden="1" x14ac:dyDescent="0.3">
      <c r="K399" s="1"/>
    </row>
    <row r="400" spans="11:11" hidden="1" x14ac:dyDescent="0.3">
      <c r="K400" s="1"/>
    </row>
    <row r="401" spans="11:11" hidden="1" x14ac:dyDescent="0.3">
      <c r="K401" s="1"/>
    </row>
    <row r="402" spans="11:11" hidden="1" x14ac:dyDescent="0.3">
      <c r="K402" s="1"/>
    </row>
    <row r="403" spans="11:11" hidden="1" x14ac:dyDescent="0.3">
      <c r="K403" s="1"/>
    </row>
    <row r="404" spans="11:11" hidden="1" x14ac:dyDescent="0.3">
      <c r="K404" s="1"/>
    </row>
    <row r="405" spans="11:11" hidden="1" x14ac:dyDescent="0.3">
      <c r="K405" s="1"/>
    </row>
    <row r="406" spans="11:11" hidden="1" x14ac:dyDescent="0.3">
      <c r="K406" s="1"/>
    </row>
    <row r="407" spans="11:11" hidden="1" x14ac:dyDescent="0.3">
      <c r="K407" s="1"/>
    </row>
    <row r="408" spans="11:11" hidden="1" x14ac:dyDescent="0.3">
      <c r="K408" s="1"/>
    </row>
    <row r="409" spans="11:11" hidden="1" x14ac:dyDescent="0.3">
      <c r="K409" s="1"/>
    </row>
    <row r="410" spans="11:11" hidden="1" x14ac:dyDescent="0.3">
      <c r="K410" s="1"/>
    </row>
    <row r="411" spans="11:11" hidden="1" x14ac:dyDescent="0.3">
      <c r="K411" s="1"/>
    </row>
    <row r="412" spans="11:11" hidden="1" x14ac:dyDescent="0.3">
      <c r="K412" s="1"/>
    </row>
    <row r="413" spans="11:11" hidden="1" x14ac:dyDescent="0.3">
      <c r="K413" s="1"/>
    </row>
    <row r="414" spans="11:11" hidden="1" x14ac:dyDescent="0.3">
      <c r="K414" s="1"/>
    </row>
    <row r="415" spans="11:11" hidden="1" x14ac:dyDescent="0.3">
      <c r="K415" s="1"/>
    </row>
    <row r="416" spans="11:11" hidden="1" x14ac:dyDescent="0.3">
      <c r="K416" s="1"/>
    </row>
    <row r="417" spans="11:11" hidden="1" x14ac:dyDescent="0.3">
      <c r="K417" s="1"/>
    </row>
    <row r="418" spans="11:11" hidden="1" x14ac:dyDescent="0.3">
      <c r="K418" s="1"/>
    </row>
    <row r="419" spans="11:11" hidden="1" x14ac:dyDescent="0.3">
      <c r="K419" s="1"/>
    </row>
    <row r="420" spans="11:11" hidden="1" x14ac:dyDescent="0.3">
      <c r="K420" s="1"/>
    </row>
    <row r="421" spans="11:11" hidden="1" x14ac:dyDescent="0.3">
      <c r="K421" s="1"/>
    </row>
    <row r="422" spans="11:11" hidden="1" x14ac:dyDescent="0.3">
      <c r="K422" s="1"/>
    </row>
    <row r="423" spans="11:11" hidden="1" x14ac:dyDescent="0.3">
      <c r="K423" s="1"/>
    </row>
    <row r="424" spans="11:11" hidden="1" x14ac:dyDescent="0.3">
      <c r="K424" s="1"/>
    </row>
    <row r="425" spans="11:11" hidden="1" x14ac:dyDescent="0.3">
      <c r="K425" s="1"/>
    </row>
    <row r="426" spans="11:11" hidden="1" x14ac:dyDescent="0.3">
      <c r="K426" s="1"/>
    </row>
    <row r="427" spans="11:11" hidden="1" x14ac:dyDescent="0.3">
      <c r="K427" s="1"/>
    </row>
    <row r="428" spans="11:11" hidden="1" x14ac:dyDescent="0.3">
      <c r="K428" s="1"/>
    </row>
    <row r="429" spans="11:11" hidden="1" x14ac:dyDescent="0.3">
      <c r="K429" s="1"/>
    </row>
    <row r="430" spans="11:11" hidden="1" x14ac:dyDescent="0.3">
      <c r="K430" s="1"/>
    </row>
    <row r="431" spans="11:11" hidden="1" x14ac:dyDescent="0.3">
      <c r="K431" s="1"/>
    </row>
    <row r="432" spans="11:11" hidden="1" x14ac:dyDescent="0.3">
      <c r="K432" s="1"/>
    </row>
    <row r="433" spans="11:11" hidden="1" x14ac:dyDescent="0.3">
      <c r="K433" s="1"/>
    </row>
    <row r="434" spans="11:11" hidden="1" x14ac:dyDescent="0.3">
      <c r="K434" s="1"/>
    </row>
    <row r="435" spans="11:11" hidden="1" x14ac:dyDescent="0.3">
      <c r="K435" s="1"/>
    </row>
    <row r="436" spans="11:11" hidden="1" x14ac:dyDescent="0.3">
      <c r="K436" s="1"/>
    </row>
    <row r="437" spans="11:11" hidden="1" x14ac:dyDescent="0.3">
      <c r="K437" s="1"/>
    </row>
    <row r="438" spans="11:11" hidden="1" x14ac:dyDescent="0.3">
      <c r="K438" s="1"/>
    </row>
    <row r="439" spans="11:11" hidden="1" x14ac:dyDescent="0.3">
      <c r="K439" s="1"/>
    </row>
    <row r="440" spans="11:11" hidden="1" x14ac:dyDescent="0.3">
      <c r="K440" s="1"/>
    </row>
    <row r="441" spans="11:11" hidden="1" x14ac:dyDescent="0.3">
      <c r="K441" s="1"/>
    </row>
    <row r="442" spans="11:11" hidden="1" x14ac:dyDescent="0.3">
      <c r="K442" s="1"/>
    </row>
    <row r="443" spans="11:11" hidden="1" x14ac:dyDescent="0.3">
      <c r="K443" s="1"/>
    </row>
    <row r="444" spans="11:11" hidden="1" x14ac:dyDescent="0.3">
      <c r="K444" s="1"/>
    </row>
    <row r="445" spans="11:11" hidden="1" x14ac:dyDescent="0.3">
      <c r="K445" s="1"/>
    </row>
    <row r="446" spans="11:11" hidden="1" x14ac:dyDescent="0.3">
      <c r="K446" s="1"/>
    </row>
    <row r="447" spans="11:11" hidden="1" x14ac:dyDescent="0.3">
      <c r="K447" s="1"/>
    </row>
    <row r="448" spans="11:11" hidden="1" x14ac:dyDescent="0.3">
      <c r="K448" s="1"/>
    </row>
    <row r="449" spans="11:11" hidden="1" x14ac:dyDescent="0.3">
      <c r="K449" s="1"/>
    </row>
    <row r="450" spans="11:11" hidden="1" x14ac:dyDescent="0.3">
      <c r="K450" s="1"/>
    </row>
    <row r="451" spans="11:11" hidden="1" x14ac:dyDescent="0.3">
      <c r="K451" s="1"/>
    </row>
    <row r="452" spans="11:11" hidden="1" x14ac:dyDescent="0.3">
      <c r="K452" s="1"/>
    </row>
    <row r="453" spans="11:11" hidden="1" x14ac:dyDescent="0.3">
      <c r="K453" s="1"/>
    </row>
    <row r="454" spans="11:11" hidden="1" x14ac:dyDescent="0.3">
      <c r="K454" s="1"/>
    </row>
    <row r="455" spans="11:11" hidden="1" x14ac:dyDescent="0.3">
      <c r="K455" s="1"/>
    </row>
    <row r="456" spans="11:11" hidden="1" x14ac:dyDescent="0.3">
      <c r="K456" s="1"/>
    </row>
    <row r="457" spans="11:11" hidden="1" x14ac:dyDescent="0.3">
      <c r="K457" s="1"/>
    </row>
    <row r="458" spans="11:11" hidden="1" x14ac:dyDescent="0.3">
      <c r="K458" s="1"/>
    </row>
    <row r="459" spans="11:11" hidden="1" x14ac:dyDescent="0.3">
      <c r="K459" s="1"/>
    </row>
    <row r="460" spans="11:11" hidden="1" x14ac:dyDescent="0.3">
      <c r="K460" s="1"/>
    </row>
    <row r="461" spans="11:11" hidden="1" x14ac:dyDescent="0.3">
      <c r="K461" s="1"/>
    </row>
    <row r="462" spans="11:11" hidden="1" x14ac:dyDescent="0.3">
      <c r="K462" s="1"/>
    </row>
    <row r="463" spans="11:11" hidden="1" x14ac:dyDescent="0.3">
      <c r="K463" s="1"/>
    </row>
    <row r="464" spans="11:11" hidden="1" x14ac:dyDescent="0.3">
      <c r="K464" s="1"/>
    </row>
    <row r="465" spans="11:11" hidden="1" x14ac:dyDescent="0.3">
      <c r="K465" s="1"/>
    </row>
    <row r="466" spans="11:11" hidden="1" x14ac:dyDescent="0.3">
      <c r="K466" s="1"/>
    </row>
    <row r="467" spans="11:11" hidden="1" x14ac:dyDescent="0.3">
      <c r="K467" s="1"/>
    </row>
    <row r="468" spans="11:11" hidden="1" x14ac:dyDescent="0.3">
      <c r="K468" s="1"/>
    </row>
    <row r="469" spans="11:11" hidden="1" x14ac:dyDescent="0.3">
      <c r="K469" s="1"/>
    </row>
    <row r="470" spans="11:11" hidden="1" x14ac:dyDescent="0.3">
      <c r="K470" s="1"/>
    </row>
    <row r="471" spans="11:11" hidden="1" x14ac:dyDescent="0.3">
      <c r="K471" s="1"/>
    </row>
    <row r="472" spans="11:11" hidden="1" x14ac:dyDescent="0.3">
      <c r="K472" s="1"/>
    </row>
    <row r="473" spans="11:11" hidden="1" x14ac:dyDescent="0.3">
      <c r="K473" s="1"/>
    </row>
    <row r="474" spans="11:11" hidden="1" x14ac:dyDescent="0.3">
      <c r="K474" s="1"/>
    </row>
    <row r="475" spans="11:11" hidden="1" x14ac:dyDescent="0.3">
      <c r="K475" s="1"/>
    </row>
    <row r="476" spans="11:11" hidden="1" x14ac:dyDescent="0.3">
      <c r="K476" s="1"/>
    </row>
    <row r="477" spans="11:11" hidden="1" x14ac:dyDescent="0.3">
      <c r="K477" s="1"/>
    </row>
    <row r="478" spans="11:11" hidden="1" x14ac:dyDescent="0.3">
      <c r="K478" s="1"/>
    </row>
    <row r="479" spans="11:11" hidden="1" x14ac:dyDescent="0.3">
      <c r="K479" s="1"/>
    </row>
    <row r="480" spans="11:11" hidden="1" x14ac:dyDescent="0.3">
      <c r="K480" s="1"/>
    </row>
    <row r="481" spans="11:11" hidden="1" x14ac:dyDescent="0.3">
      <c r="K481" s="1"/>
    </row>
    <row r="482" spans="11:11" hidden="1" x14ac:dyDescent="0.3">
      <c r="K482" s="1"/>
    </row>
    <row r="483" spans="11:11" hidden="1" x14ac:dyDescent="0.3">
      <c r="K483" s="1"/>
    </row>
    <row r="484" spans="11:11" hidden="1" x14ac:dyDescent="0.3">
      <c r="K484" s="1"/>
    </row>
    <row r="485" spans="11:11" hidden="1" x14ac:dyDescent="0.3">
      <c r="K485" s="1"/>
    </row>
    <row r="486" spans="11:11" hidden="1" x14ac:dyDescent="0.3">
      <c r="K486" s="1"/>
    </row>
    <row r="487" spans="11:11" hidden="1" x14ac:dyDescent="0.3">
      <c r="K487" s="1"/>
    </row>
    <row r="488" spans="11:11" hidden="1" x14ac:dyDescent="0.3">
      <c r="K488" s="1"/>
    </row>
    <row r="489" spans="11:11" hidden="1" x14ac:dyDescent="0.3">
      <c r="K489" s="1"/>
    </row>
    <row r="490" spans="11:11" hidden="1" x14ac:dyDescent="0.3">
      <c r="K490" s="1"/>
    </row>
    <row r="491" spans="11:11" hidden="1" x14ac:dyDescent="0.3">
      <c r="K491" s="1"/>
    </row>
    <row r="492" spans="11:11" hidden="1" x14ac:dyDescent="0.3">
      <c r="K492" s="1"/>
    </row>
    <row r="493" spans="11:11" hidden="1" x14ac:dyDescent="0.3">
      <c r="K493" s="1"/>
    </row>
    <row r="494" spans="11:11" hidden="1" x14ac:dyDescent="0.3">
      <c r="K494" s="1"/>
    </row>
    <row r="495" spans="11:11" hidden="1" x14ac:dyDescent="0.3">
      <c r="K495" s="1"/>
    </row>
    <row r="496" spans="11:11" hidden="1" x14ac:dyDescent="0.3">
      <c r="K496" s="1"/>
    </row>
    <row r="497" spans="11:11" hidden="1" x14ac:dyDescent="0.3">
      <c r="K497" s="1"/>
    </row>
    <row r="498" spans="11:11" hidden="1" x14ac:dyDescent="0.3">
      <c r="K498" s="1"/>
    </row>
    <row r="499" spans="11:11" hidden="1" x14ac:dyDescent="0.3">
      <c r="K499" s="1"/>
    </row>
    <row r="500" spans="11:11" hidden="1" x14ac:dyDescent="0.3">
      <c r="K500" s="1"/>
    </row>
    <row r="501" spans="11:11" hidden="1" x14ac:dyDescent="0.3">
      <c r="K501" s="1"/>
    </row>
    <row r="502" spans="11:11" hidden="1" x14ac:dyDescent="0.3">
      <c r="K502" s="1"/>
    </row>
    <row r="503" spans="11:11" hidden="1" x14ac:dyDescent="0.3">
      <c r="K503" s="1"/>
    </row>
    <row r="504" spans="11:11" hidden="1" x14ac:dyDescent="0.3">
      <c r="K504" s="1"/>
    </row>
    <row r="505" spans="11:11" hidden="1" x14ac:dyDescent="0.3">
      <c r="K505" s="1"/>
    </row>
    <row r="506" spans="11:11" hidden="1" x14ac:dyDescent="0.3">
      <c r="K506" s="1"/>
    </row>
    <row r="507" spans="11:11" hidden="1" x14ac:dyDescent="0.3">
      <c r="K507" s="1"/>
    </row>
    <row r="508" spans="11:11" hidden="1" x14ac:dyDescent="0.3">
      <c r="K508" s="1"/>
    </row>
    <row r="509" spans="11:11" hidden="1" x14ac:dyDescent="0.3">
      <c r="K509" s="1"/>
    </row>
    <row r="510" spans="11:11" hidden="1" x14ac:dyDescent="0.3">
      <c r="K510" s="1"/>
    </row>
    <row r="511" spans="11:11" hidden="1" x14ac:dyDescent="0.3">
      <c r="K511" s="1"/>
    </row>
    <row r="512" spans="11:11" hidden="1" x14ac:dyDescent="0.3">
      <c r="K512" s="1"/>
    </row>
    <row r="513" spans="11:11" hidden="1" x14ac:dyDescent="0.3">
      <c r="K513" s="1"/>
    </row>
    <row r="514" spans="11:11" hidden="1" x14ac:dyDescent="0.3">
      <c r="K514" s="1"/>
    </row>
    <row r="515" spans="11:11" hidden="1" x14ac:dyDescent="0.3">
      <c r="K515" s="1"/>
    </row>
    <row r="516" spans="11:11" hidden="1" x14ac:dyDescent="0.3">
      <c r="K516" s="1"/>
    </row>
    <row r="517" spans="11:11" hidden="1" x14ac:dyDescent="0.3">
      <c r="K517" s="1"/>
    </row>
    <row r="518" spans="11:11" hidden="1" x14ac:dyDescent="0.3">
      <c r="K518" s="1"/>
    </row>
    <row r="519" spans="11:11" hidden="1" x14ac:dyDescent="0.3">
      <c r="K519" s="1"/>
    </row>
    <row r="520" spans="11:11" hidden="1" x14ac:dyDescent="0.3">
      <c r="K520" s="1"/>
    </row>
    <row r="521" spans="11:11" hidden="1" x14ac:dyDescent="0.3">
      <c r="K521" s="1"/>
    </row>
    <row r="522" spans="11:11" hidden="1" x14ac:dyDescent="0.3">
      <c r="K522" s="1"/>
    </row>
    <row r="523" spans="11:11" hidden="1" x14ac:dyDescent="0.3">
      <c r="K523" s="1"/>
    </row>
    <row r="524" spans="11:11" hidden="1" x14ac:dyDescent="0.3">
      <c r="K524" s="1"/>
    </row>
    <row r="525" spans="11:11" hidden="1" x14ac:dyDescent="0.3">
      <c r="K525" s="1"/>
    </row>
    <row r="526" spans="11:11" hidden="1" x14ac:dyDescent="0.3">
      <c r="K526" s="1"/>
    </row>
    <row r="527" spans="11:11" hidden="1" x14ac:dyDescent="0.3">
      <c r="K527" s="1"/>
    </row>
    <row r="528" spans="11:11" hidden="1" x14ac:dyDescent="0.3">
      <c r="K528" s="1"/>
    </row>
    <row r="529" spans="11:11" hidden="1" x14ac:dyDescent="0.3">
      <c r="K529" s="1"/>
    </row>
    <row r="530" spans="11:11" hidden="1" x14ac:dyDescent="0.3">
      <c r="K530" s="1"/>
    </row>
    <row r="531" spans="11:11" hidden="1" x14ac:dyDescent="0.3">
      <c r="K531" s="1"/>
    </row>
    <row r="532" spans="11:11" hidden="1" x14ac:dyDescent="0.3">
      <c r="K532" s="1"/>
    </row>
    <row r="533" spans="11:11" hidden="1" x14ac:dyDescent="0.3">
      <c r="K533" s="1"/>
    </row>
    <row r="534" spans="11:11" hidden="1" x14ac:dyDescent="0.3">
      <c r="K534" s="1"/>
    </row>
    <row r="535" spans="11:11" hidden="1" x14ac:dyDescent="0.3">
      <c r="K535" s="1"/>
    </row>
    <row r="536" spans="11:11" hidden="1" x14ac:dyDescent="0.3">
      <c r="K536" s="1"/>
    </row>
    <row r="537" spans="11:11" hidden="1" x14ac:dyDescent="0.3">
      <c r="K537" s="1"/>
    </row>
    <row r="538" spans="11:11" hidden="1" x14ac:dyDescent="0.3">
      <c r="K538" s="1"/>
    </row>
    <row r="539" spans="11:11" hidden="1" x14ac:dyDescent="0.3">
      <c r="K539" s="1"/>
    </row>
    <row r="540" spans="11:11" hidden="1" x14ac:dyDescent="0.3">
      <c r="K540" s="1"/>
    </row>
    <row r="541" spans="11:11" hidden="1" x14ac:dyDescent="0.3">
      <c r="K541" s="1"/>
    </row>
    <row r="542" spans="11:11" hidden="1" x14ac:dyDescent="0.3">
      <c r="K542" s="1"/>
    </row>
    <row r="543" spans="11:11" hidden="1" x14ac:dyDescent="0.3">
      <c r="K543" s="1"/>
    </row>
    <row r="544" spans="11:11" hidden="1" x14ac:dyDescent="0.3">
      <c r="K544" s="1"/>
    </row>
    <row r="545" spans="11:11" hidden="1" x14ac:dyDescent="0.3">
      <c r="K545" s="1"/>
    </row>
    <row r="546" spans="11:11" hidden="1" x14ac:dyDescent="0.3">
      <c r="K546" s="1"/>
    </row>
    <row r="547" spans="11:11" hidden="1" x14ac:dyDescent="0.3">
      <c r="K547" s="1"/>
    </row>
    <row r="548" spans="11:11" hidden="1" x14ac:dyDescent="0.3">
      <c r="K548" s="1"/>
    </row>
    <row r="549" spans="11:11" hidden="1" x14ac:dyDescent="0.3">
      <c r="K549" s="1"/>
    </row>
    <row r="550" spans="11:11" hidden="1" x14ac:dyDescent="0.3">
      <c r="K550" s="1"/>
    </row>
    <row r="551" spans="11:11" hidden="1" x14ac:dyDescent="0.3">
      <c r="K551" s="1"/>
    </row>
    <row r="552" spans="11:11" hidden="1" x14ac:dyDescent="0.3">
      <c r="K552" s="1"/>
    </row>
    <row r="553" spans="11:11" hidden="1" x14ac:dyDescent="0.3">
      <c r="K553" s="1"/>
    </row>
    <row r="554" spans="11:11" hidden="1" x14ac:dyDescent="0.3">
      <c r="K554" s="1"/>
    </row>
    <row r="555" spans="11:11" hidden="1" x14ac:dyDescent="0.3">
      <c r="K555" s="1"/>
    </row>
    <row r="556" spans="11:11" hidden="1" x14ac:dyDescent="0.3">
      <c r="K556" s="1"/>
    </row>
    <row r="557" spans="11:11" hidden="1" x14ac:dyDescent="0.3">
      <c r="K557" s="1"/>
    </row>
    <row r="558" spans="11:11" hidden="1" x14ac:dyDescent="0.3">
      <c r="K558" s="1"/>
    </row>
    <row r="559" spans="11:11" hidden="1" x14ac:dyDescent="0.3">
      <c r="K559" s="1"/>
    </row>
    <row r="560" spans="11:11" hidden="1" x14ac:dyDescent="0.3">
      <c r="K560" s="1"/>
    </row>
    <row r="561" spans="11:11" hidden="1" x14ac:dyDescent="0.3">
      <c r="K561" s="1"/>
    </row>
    <row r="562" spans="11:11" hidden="1" x14ac:dyDescent="0.3">
      <c r="K562" s="1"/>
    </row>
    <row r="563" spans="11:11" hidden="1" x14ac:dyDescent="0.3">
      <c r="K563" s="1"/>
    </row>
    <row r="564" spans="11:11" hidden="1" x14ac:dyDescent="0.3">
      <c r="K564" s="1"/>
    </row>
    <row r="565" spans="11:11" hidden="1" x14ac:dyDescent="0.3">
      <c r="K565" s="1"/>
    </row>
    <row r="566" spans="11:11" hidden="1" x14ac:dyDescent="0.3">
      <c r="K566" s="1"/>
    </row>
    <row r="567" spans="11:11" hidden="1" x14ac:dyDescent="0.3">
      <c r="K567" s="1"/>
    </row>
    <row r="568" spans="11:11" hidden="1" x14ac:dyDescent="0.3">
      <c r="K568" s="1"/>
    </row>
    <row r="569" spans="11:11" hidden="1" x14ac:dyDescent="0.3">
      <c r="K569" s="1"/>
    </row>
    <row r="570" spans="11:11" hidden="1" x14ac:dyDescent="0.3">
      <c r="K570" s="1"/>
    </row>
    <row r="571" spans="11:11" hidden="1" x14ac:dyDescent="0.3">
      <c r="K571" s="1"/>
    </row>
    <row r="572" spans="11:11" hidden="1" x14ac:dyDescent="0.3">
      <c r="K572" s="1"/>
    </row>
    <row r="573" spans="11:11" hidden="1" x14ac:dyDescent="0.3">
      <c r="K573" s="1"/>
    </row>
    <row r="574" spans="11:11" hidden="1" x14ac:dyDescent="0.3">
      <c r="K574" s="1"/>
    </row>
    <row r="575" spans="11:11" hidden="1" x14ac:dyDescent="0.3">
      <c r="K575" s="1"/>
    </row>
    <row r="576" spans="11:11" hidden="1" x14ac:dyDescent="0.3">
      <c r="K576" s="1"/>
    </row>
    <row r="577" spans="11:11" hidden="1" x14ac:dyDescent="0.3">
      <c r="K577" s="1"/>
    </row>
    <row r="578" spans="11:11" hidden="1" x14ac:dyDescent="0.3">
      <c r="K578" s="1"/>
    </row>
    <row r="579" spans="11:11" hidden="1" x14ac:dyDescent="0.3">
      <c r="K579" s="1"/>
    </row>
    <row r="580" spans="11:11" hidden="1" x14ac:dyDescent="0.3">
      <c r="K580" s="1"/>
    </row>
    <row r="581" spans="11:11" hidden="1" x14ac:dyDescent="0.3">
      <c r="K581" s="1"/>
    </row>
    <row r="582" spans="11:11" hidden="1" x14ac:dyDescent="0.3">
      <c r="K582" s="1"/>
    </row>
    <row r="583" spans="11:11" hidden="1" x14ac:dyDescent="0.3">
      <c r="K583" s="1"/>
    </row>
    <row r="584" spans="11:11" hidden="1" x14ac:dyDescent="0.3">
      <c r="K584" s="1"/>
    </row>
    <row r="585" spans="11:11" hidden="1" x14ac:dyDescent="0.3">
      <c r="K585" s="1"/>
    </row>
    <row r="586" spans="11:11" hidden="1" x14ac:dyDescent="0.3">
      <c r="K586" s="1"/>
    </row>
    <row r="587" spans="11:11" hidden="1" x14ac:dyDescent="0.3">
      <c r="K587" s="1"/>
    </row>
    <row r="588" spans="11:11" hidden="1" x14ac:dyDescent="0.3">
      <c r="K588" s="1"/>
    </row>
    <row r="589" spans="11:11" hidden="1" x14ac:dyDescent="0.3">
      <c r="K589" s="1"/>
    </row>
    <row r="590" spans="11:11" hidden="1" x14ac:dyDescent="0.3">
      <c r="K590" s="1"/>
    </row>
    <row r="591" spans="11:11" hidden="1" x14ac:dyDescent="0.3">
      <c r="K591" s="1"/>
    </row>
    <row r="592" spans="11:11" hidden="1" x14ac:dyDescent="0.3">
      <c r="K592" s="1"/>
    </row>
    <row r="593" spans="11:11" hidden="1" x14ac:dyDescent="0.3">
      <c r="K593" s="1"/>
    </row>
    <row r="594" spans="11:11" hidden="1" x14ac:dyDescent="0.3">
      <c r="K594" s="1"/>
    </row>
    <row r="595" spans="11:11" hidden="1" x14ac:dyDescent="0.3">
      <c r="K595" s="1"/>
    </row>
    <row r="596" spans="11:11" hidden="1" x14ac:dyDescent="0.3">
      <c r="K596" s="1"/>
    </row>
    <row r="597" spans="11:11" hidden="1" x14ac:dyDescent="0.3">
      <c r="K597" s="1"/>
    </row>
    <row r="598" spans="11:11" hidden="1" x14ac:dyDescent="0.3">
      <c r="K598" s="1"/>
    </row>
    <row r="599" spans="11:11" hidden="1" x14ac:dyDescent="0.3">
      <c r="K599" s="1"/>
    </row>
    <row r="600" spans="11:11" hidden="1" x14ac:dyDescent="0.3">
      <c r="K600" s="1"/>
    </row>
    <row r="601" spans="11:11" hidden="1" x14ac:dyDescent="0.3">
      <c r="K601" s="1"/>
    </row>
    <row r="602" spans="11:11" hidden="1" x14ac:dyDescent="0.3">
      <c r="K602" s="1"/>
    </row>
    <row r="603" spans="11:11" hidden="1" x14ac:dyDescent="0.3">
      <c r="K603" s="1"/>
    </row>
    <row r="604" spans="11:11" hidden="1" x14ac:dyDescent="0.3">
      <c r="K604" s="1"/>
    </row>
    <row r="605" spans="11:11" hidden="1" x14ac:dyDescent="0.3">
      <c r="K605" s="1"/>
    </row>
    <row r="606" spans="11:11" hidden="1" x14ac:dyDescent="0.3">
      <c r="K606" s="1"/>
    </row>
    <row r="607" spans="11:11" hidden="1" x14ac:dyDescent="0.3">
      <c r="K607" s="1"/>
    </row>
    <row r="608" spans="11:11" hidden="1" x14ac:dyDescent="0.3">
      <c r="K608" s="1"/>
    </row>
    <row r="609" spans="11:11" hidden="1" x14ac:dyDescent="0.3">
      <c r="K609" s="1"/>
    </row>
    <row r="610" spans="11:11" hidden="1" x14ac:dyDescent="0.3">
      <c r="K610" s="1"/>
    </row>
    <row r="611" spans="11:11" hidden="1" x14ac:dyDescent="0.3">
      <c r="K611" s="1"/>
    </row>
    <row r="612" spans="11:11" hidden="1" x14ac:dyDescent="0.3">
      <c r="K612" s="1"/>
    </row>
    <row r="613" spans="11:11" hidden="1" x14ac:dyDescent="0.3">
      <c r="K613" s="1"/>
    </row>
    <row r="614" spans="11:11" hidden="1" x14ac:dyDescent="0.3">
      <c r="K614" s="1"/>
    </row>
    <row r="615" spans="11:11" hidden="1" x14ac:dyDescent="0.3">
      <c r="K615" s="1"/>
    </row>
    <row r="616" spans="11:11" hidden="1" x14ac:dyDescent="0.3">
      <c r="K616" s="1"/>
    </row>
    <row r="617" spans="11:11" hidden="1" x14ac:dyDescent="0.3">
      <c r="K617" s="1"/>
    </row>
    <row r="618" spans="11:11" hidden="1" x14ac:dyDescent="0.3">
      <c r="K618" s="1"/>
    </row>
    <row r="619" spans="11:11" hidden="1" x14ac:dyDescent="0.3">
      <c r="K619" s="1"/>
    </row>
    <row r="620" spans="11:11" hidden="1" x14ac:dyDescent="0.3">
      <c r="K620" s="1"/>
    </row>
    <row r="621" spans="11:11" hidden="1" x14ac:dyDescent="0.3">
      <c r="K621" s="1"/>
    </row>
    <row r="622" spans="11:11" hidden="1" x14ac:dyDescent="0.3">
      <c r="K622" s="1"/>
    </row>
    <row r="623" spans="11:11" hidden="1" x14ac:dyDescent="0.3">
      <c r="K623" s="1"/>
    </row>
    <row r="624" spans="11:11" hidden="1" x14ac:dyDescent="0.3">
      <c r="K624" s="1"/>
    </row>
    <row r="625" spans="11:11" hidden="1" x14ac:dyDescent="0.3">
      <c r="K625" s="1"/>
    </row>
    <row r="626" spans="11:11" hidden="1" x14ac:dyDescent="0.3">
      <c r="K626" s="1"/>
    </row>
    <row r="627" spans="11:11" hidden="1" x14ac:dyDescent="0.3">
      <c r="K627" s="1"/>
    </row>
    <row r="628" spans="11:11" hidden="1" x14ac:dyDescent="0.3">
      <c r="K628" s="1"/>
    </row>
    <row r="629" spans="11:11" hidden="1" x14ac:dyDescent="0.3">
      <c r="K629" s="1"/>
    </row>
    <row r="630" spans="11:11" hidden="1" x14ac:dyDescent="0.3">
      <c r="K630" s="1"/>
    </row>
    <row r="631" spans="11:11" hidden="1" x14ac:dyDescent="0.3">
      <c r="K631" s="1"/>
    </row>
    <row r="632" spans="11:11" hidden="1" x14ac:dyDescent="0.3">
      <c r="K632" s="1"/>
    </row>
    <row r="633" spans="11:11" hidden="1" x14ac:dyDescent="0.3">
      <c r="K633" s="1"/>
    </row>
    <row r="634" spans="11:11" hidden="1" x14ac:dyDescent="0.3">
      <c r="K634" s="1"/>
    </row>
    <row r="635" spans="11:11" hidden="1" x14ac:dyDescent="0.3">
      <c r="K635" s="1"/>
    </row>
    <row r="636" spans="11:11" hidden="1" x14ac:dyDescent="0.3">
      <c r="K636" s="1"/>
    </row>
    <row r="637" spans="11:11" hidden="1" x14ac:dyDescent="0.3">
      <c r="K637" s="1"/>
    </row>
    <row r="638" spans="11:11" hidden="1" x14ac:dyDescent="0.3">
      <c r="K638" s="1"/>
    </row>
    <row r="639" spans="11:11" hidden="1" x14ac:dyDescent="0.3">
      <c r="K639" s="1"/>
    </row>
    <row r="640" spans="11:11" hidden="1" x14ac:dyDescent="0.3">
      <c r="K640" s="1"/>
    </row>
    <row r="641" spans="11:11" hidden="1" x14ac:dyDescent="0.3">
      <c r="K641" s="1"/>
    </row>
    <row r="642" spans="11:11" hidden="1" x14ac:dyDescent="0.3">
      <c r="K642" s="1"/>
    </row>
    <row r="643" spans="11:11" hidden="1" x14ac:dyDescent="0.3">
      <c r="K643" s="1"/>
    </row>
    <row r="644" spans="11:11" hidden="1" x14ac:dyDescent="0.3">
      <c r="K644" s="1"/>
    </row>
    <row r="645" spans="11:11" hidden="1" x14ac:dyDescent="0.3">
      <c r="K645" s="1"/>
    </row>
    <row r="646" spans="11:11" hidden="1" x14ac:dyDescent="0.3">
      <c r="K646" s="1"/>
    </row>
    <row r="647" spans="11:11" hidden="1" x14ac:dyDescent="0.3">
      <c r="K647" s="1"/>
    </row>
    <row r="648" spans="11:11" hidden="1" x14ac:dyDescent="0.3">
      <c r="K648" s="1"/>
    </row>
    <row r="649" spans="11:11" hidden="1" x14ac:dyDescent="0.3">
      <c r="K649" s="1"/>
    </row>
    <row r="650" spans="11:11" hidden="1" x14ac:dyDescent="0.3">
      <c r="K650" s="1"/>
    </row>
    <row r="651" spans="11:11" hidden="1" x14ac:dyDescent="0.3">
      <c r="K651" s="1"/>
    </row>
    <row r="652" spans="11:11" hidden="1" x14ac:dyDescent="0.3">
      <c r="K652" s="1"/>
    </row>
    <row r="653" spans="11:11" hidden="1" x14ac:dyDescent="0.3">
      <c r="K653" s="1"/>
    </row>
    <row r="654" spans="11:11" hidden="1" x14ac:dyDescent="0.3">
      <c r="K654" s="1"/>
    </row>
    <row r="655" spans="11:11" hidden="1" x14ac:dyDescent="0.3">
      <c r="K655" s="1"/>
    </row>
    <row r="656" spans="11:11" hidden="1" x14ac:dyDescent="0.3">
      <c r="K656" s="1"/>
    </row>
    <row r="657" spans="11:11" hidden="1" x14ac:dyDescent="0.3">
      <c r="K657" s="1"/>
    </row>
    <row r="658" spans="11:11" hidden="1" x14ac:dyDescent="0.3">
      <c r="K658" s="1"/>
    </row>
    <row r="659" spans="11:11" hidden="1" x14ac:dyDescent="0.3">
      <c r="K659" s="1"/>
    </row>
    <row r="660" spans="11:11" hidden="1" x14ac:dyDescent="0.3">
      <c r="K660" s="1"/>
    </row>
    <row r="661" spans="11:11" hidden="1" x14ac:dyDescent="0.3">
      <c r="K661" s="1"/>
    </row>
    <row r="662" spans="11:11" hidden="1" x14ac:dyDescent="0.3">
      <c r="K662" s="1"/>
    </row>
    <row r="663" spans="11:11" hidden="1" x14ac:dyDescent="0.3">
      <c r="K663" s="1"/>
    </row>
    <row r="664" spans="11:11" hidden="1" x14ac:dyDescent="0.3">
      <c r="K664" s="1"/>
    </row>
    <row r="665" spans="11:11" hidden="1" x14ac:dyDescent="0.3">
      <c r="K665" s="1"/>
    </row>
    <row r="666" spans="11:11" hidden="1" x14ac:dyDescent="0.3">
      <c r="K666" s="1"/>
    </row>
    <row r="667" spans="11:11" hidden="1" x14ac:dyDescent="0.3">
      <c r="K667" s="1"/>
    </row>
    <row r="668" spans="11:11" hidden="1" x14ac:dyDescent="0.3">
      <c r="K668" s="1"/>
    </row>
    <row r="669" spans="11:11" hidden="1" x14ac:dyDescent="0.3">
      <c r="K669" s="1"/>
    </row>
    <row r="670" spans="11:11" hidden="1" x14ac:dyDescent="0.3">
      <c r="K670" s="1"/>
    </row>
    <row r="671" spans="11:11" hidden="1" x14ac:dyDescent="0.3">
      <c r="K671" s="1"/>
    </row>
    <row r="672" spans="11:11" hidden="1" x14ac:dyDescent="0.3">
      <c r="K672" s="1"/>
    </row>
    <row r="673" spans="11:11" hidden="1" x14ac:dyDescent="0.3">
      <c r="K673" s="1"/>
    </row>
    <row r="674" spans="11:11" hidden="1" x14ac:dyDescent="0.3">
      <c r="K674" s="1"/>
    </row>
    <row r="675" spans="11:11" hidden="1" x14ac:dyDescent="0.3">
      <c r="K675" s="1"/>
    </row>
    <row r="676" spans="11:11" hidden="1" x14ac:dyDescent="0.3">
      <c r="K676" s="1"/>
    </row>
    <row r="677" spans="11:11" hidden="1" x14ac:dyDescent="0.3">
      <c r="K677" s="1"/>
    </row>
    <row r="678" spans="11:11" hidden="1" x14ac:dyDescent="0.3">
      <c r="K678" s="1"/>
    </row>
    <row r="679" spans="11:11" hidden="1" x14ac:dyDescent="0.3">
      <c r="K679" s="1"/>
    </row>
    <row r="680" spans="11:11" hidden="1" x14ac:dyDescent="0.3">
      <c r="K680" s="1"/>
    </row>
    <row r="681" spans="11:11" hidden="1" x14ac:dyDescent="0.3">
      <c r="K681" s="1"/>
    </row>
    <row r="682" spans="11:11" hidden="1" x14ac:dyDescent="0.3">
      <c r="K682" s="1"/>
    </row>
    <row r="683" spans="11:11" hidden="1" x14ac:dyDescent="0.3">
      <c r="K683" s="1"/>
    </row>
    <row r="684" spans="11:11" hidden="1" x14ac:dyDescent="0.3">
      <c r="K684" s="1"/>
    </row>
    <row r="685" spans="11:11" hidden="1" x14ac:dyDescent="0.3">
      <c r="K685" s="1"/>
    </row>
    <row r="686" spans="11:11" hidden="1" x14ac:dyDescent="0.3">
      <c r="K686" s="1"/>
    </row>
    <row r="687" spans="11:11" hidden="1" x14ac:dyDescent="0.3">
      <c r="K687" s="1"/>
    </row>
    <row r="688" spans="11:11" hidden="1" x14ac:dyDescent="0.3">
      <c r="K688" s="1"/>
    </row>
    <row r="689" spans="11:11" hidden="1" x14ac:dyDescent="0.3">
      <c r="K689" s="1"/>
    </row>
    <row r="690" spans="11:11" hidden="1" x14ac:dyDescent="0.3">
      <c r="K690" s="1"/>
    </row>
    <row r="691" spans="11:11" hidden="1" x14ac:dyDescent="0.3">
      <c r="K691" s="1"/>
    </row>
    <row r="692" spans="11:11" hidden="1" x14ac:dyDescent="0.3">
      <c r="K692" s="1"/>
    </row>
    <row r="693" spans="11:11" hidden="1" x14ac:dyDescent="0.3">
      <c r="K693" s="1"/>
    </row>
    <row r="694" spans="11:11" hidden="1" x14ac:dyDescent="0.3">
      <c r="K694" s="1"/>
    </row>
    <row r="695" spans="11:11" hidden="1" x14ac:dyDescent="0.3">
      <c r="K695" s="1"/>
    </row>
    <row r="696" spans="11:11" hidden="1" x14ac:dyDescent="0.3">
      <c r="K696" s="1"/>
    </row>
    <row r="697" spans="11:11" hidden="1" x14ac:dyDescent="0.3">
      <c r="K697" s="1"/>
    </row>
    <row r="698" spans="11:11" hidden="1" x14ac:dyDescent="0.3">
      <c r="K698" s="1"/>
    </row>
    <row r="699" spans="11:11" hidden="1" x14ac:dyDescent="0.3">
      <c r="K699" s="1"/>
    </row>
    <row r="700" spans="11:11" hidden="1" x14ac:dyDescent="0.3">
      <c r="K700" s="1"/>
    </row>
    <row r="701" spans="11:11" hidden="1" x14ac:dyDescent="0.3">
      <c r="K701" s="1"/>
    </row>
    <row r="702" spans="11:11" hidden="1" x14ac:dyDescent="0.3">
      <c r="K702" s="1"/>
    </row>
    <row r="703" spans="11:11" hidden="1" x14ac:dyDescent="0.3">
      <c r="K703" s="1"/>
    </row>
    <row r="704" spans="11:11" hidden="1" x14ac:dyDescent="0.3">
      <c r="K704" s="1"/>
    </row>
    <row r="705" spans="11:11" hidden="1" x14ac:dyDescent="0.3">
      <c r="K705" s="1"/>
    </row>
    <row r="706" spans="11:11" hidden="1" x14ac:dyDescent="0.3">
      <c r="K706" s="1"/>
    </row>
    <row r="707" spans="11:11" hidden="1" x14ac:dyDescent="0.3">
      <c r="K707" s="1"/>
    </row>
    <row r="708" spans="11:11" hidden="1" x14ac:dyDescent="0.3">
      <c r="K708" s="1"/>
    </row>
    <row r="709" spans="11:11" hidden="1" x14ac:dyDescent="0.3">
      <c r="K709" s="1"/>
    </row>
    <row r="710" spans="11:11" hidden="1" x14ac:dyDescent="0.3">
      <c r="K710" s="1"/>
    </row>
    <row r="711" spans="11:11" hidden="1" x14ac:dyDescent="0.3">
      <c r="K711" s="1"/>
    </row>
    <row r="712" spans="11:11" hidden="1" x14ac:dyDescent="0.3">
      <c r="K712" s="1"/>
    </row>
    <row r="713" spans="11:11" hidden="1" x14ac:dyDescent="0.3">
      <c r="K713" s="1"/>
    </row>
    <row r="714" spans="11:11" hidden="1" x14ac:dyDescent="0.3">
      <c r="K714" s="1"/>
    </row>
    <row r="715" spans="11:11" hidden="1" x14ac:dyDescent="0.3">
      <c r="K715" s="1"/>
    </row>
    <row r="716" spans="11:11" hidden="1" x14ac:dyDescent="0.3">
      <c r="K716" s="1"/>
    </row>
    <row r="717" spans="11:11" hidden="1" x14ac:dyDescent="0.3">
      <c r="K717" s="1"/>
    </row>
    <row r="718" spans="11:11" hidden="1" x14ac:dyDescent="0.3">
      <c r="K718" s="1"/>
    </row>
    <row r="719" spans="11:11" hidden="1" x14ac:dyDescent="0.3">
      <c r="K719" s="1"/>
    </row>
    <row r="720" spans="11:11" hidden="1" x14ac:dyDescent="0.3">
      <c r="K720" s="1"/>
    </row>
    <row r="721" spans="11:11" hidden="1" x14ac:dyDescent="0.3">
      <c r="K721" s="1"/>
    </row>
    <row r="722" spans="11:11" hidden="1" x14ac:dyDescent="0.3">
      <c r="K722" s="1"/>
    </row>
    <row r="723" spans="11:11" hidden="1" x14ac:dyDescent="0.3">
      <c r="K723" s="1"/>
    </row>
    <row r="724" spans="11:11" hidden="1" x14ac:dyDescent="0.3">
      <c r="K724" s="1"/>
    </row>
    <row r="725" spans="11:11" hidden="1" x14ac:dyDescent="0.3">
      <c r="K725" s="1"/>
    </row>
    <row r="726" spans="11:11" hidden="1" x14ac:dyDescent="0.3">
      <c r="K726" s="1"/>
    </row>
    <row r="727" spans="11:11" hidden="1" x14ac:dyDescent="0.3">
      <c r="K727" s="1"/>
    </row>
    <row r="728" spans="11:11" hidden="1" x14ac:dyDescent="0.3">
      <c r="K728" s="1"/>
    </row>
    <row r="729" spans="11:11" hidden="1" x14ac:dyDescent="0.3">
      <c r="K729" s="1"/>
    </row>
    <row r="730" spans="11:11" hidden="1" x14ac:dyDescent="0.3">
      <c r="K730" s="1"/>
    </row>
    <row r="731" spans="11:11" hidden="1" x14ac:dyDescent="0.3">
      <c r="K731" s="1"/>
    </row>
    <row r="732" spans="11:11" hidden="1" x14ac:dyDescent="0.3">
      <c r="K732" s="1"/>
    </row>
    <row r="733" spans="11:11" hidden="1" x14ac:dyDescent="0.3">
      <c r="K733" s="1"/>
    </row>
    <row r="734" spans="11:11" hidden="1" x14ac:dyDescent="0.3">
      <c r="K734" s="1"/>
    </row>
    <row r="735" spans="11:11" hidden="1" x14ac:dyDescent="0.3">
      <c r="K735" s="1"/>
    </row>
    <row r="736" spans="11:11" hidden="1" x14ac:dyDescent="0.3">
      <c r="K736" s="1"/>
    </row>
    <row r="737" spans="11:11" hidden="1" x14ac:dyDescent="0.3">
      <c r="K737" s="1"/>
    </row>
    <row r="738" spans="11:11" hidden="1" x14ac:dyDescent="0.3">
      <c r="K738" s="1"/>
    </row>
    <row r="739" spans="11:11" hidden="1" x14ac:dyDescent="0.3">
      <c r="K739" s="1"/>
    </row>
    <row r="740" spans="11:11" hidden="1" x14ac:dyDescent="0.3">
      <c r="K740" s="1"/>
    </row>
    <row r="741" spans="11:11" hidden="1" x14ac:dyDescent="0.3">
      <c r="K741" s="1"/>
    </row>
    <row r="742" spans="11:11" hidden="1" x14ac:dyDescent="0.3">
      <c r="K742" s="1"/>
    </row>
    <row r="743" spans="11:11" hidden="1" x14ac:dyDescent="0.3">
      <c r="K743" s="1"/>
    </row>
    <row r="744" spans="11:11" hidden="1" x14ac:dyDescent="0.3">
      <c r="K744" s="1"/>
    </row>
    <row r="745" spans="11:11" hidden="1" x14ac:dyDescent="0.3">
      <c r="K745" s="1"/>
    </row>
    <row r="746" spans="11:11" hidden="1" x14ac:dyDescent="0.3">
      <c r="K746" s="1"/>
    </row>
    <row r="747" spans="11:11" hidden="1" x14ac:dyDescent="0.3">
      <c r="K747" s="1"/>
    </row>
    <row r="748" spans="11:11" hidden="1" x14ac:dyDescent="0.3">
      <c r="K748" s="1"/>
    </row>
    <row r="749" spans="11:11" hidden="1" x14ac:dyDescent="0.3">
      <c r="K749" s="1"/>
    </row>
    <row r="750" spans="11:11" hidden="1" x14ac:dyDescent="0.3">
      <c r="K750" s="1"/>
    </row>
    <row r="751" spans="11:11" hidden="1" x14ac:dyDescent="0.3">
      <c r="K751" s="1"/>
    </row>
    <row r="752" spans="11:11" hidden="1" x14ac:dyDescent="0.3">
      <c r="K752" s="1"/>
    </row>
    <row r="753" spans="11:11" hidden="1" x14ac:dyDescent="0.3">
      <c r="K753" s="1"/>
    </row>
    <row r="754" spans="11:11" hidden="1" x14ac:dyDescent="0.3">
      <c r="K754" s="1"/>
    </row>
    <row r="755" spans="11:11" hidden="1" x14ac:dyDescent="0.3">
      <c r="K755" s="1"/>
    </row>
    <row r="756" spans="11:11" hidden="1" x14ac:dyDescent="0.3">
      <c r="K756" s="1"/>
    </row>
    <row r="757" spans="11:11" hidden="1" x14ac:dyDescent="0.3">
      <c r="K757" s="1"/>
    </row>
    <row r="758" spans="11:11" hidden="1" x14ac:dyDescent="0.3">
      <c r="K758" s="1"/>
    </row>
    <row r="759" spans="11:11" hidden="1" x14ac:dyDescent="0.3">
      <c r="K759" s="1"/>
    </row>
    <row r="760" spans="11:11" hidden="1" x14ac:dyDescent="0.3">
      <c r="K760" s="1"/>
    </row>
    <row r="761" spans="11:11" hidden="1" x14ac:dyDescent="0.3">
      <c r="K761" s="1"/>
    </row>
    <row r="762" spans="11:11" hidden="1" x14ac:dyDescent="0.3">
      <c r="K762" s="1"/>
    </row>
    <row r="763" spans="11:11" hidden="1" x14ac:dyDescent="0.3">
      <c r="K763" s="1"/>
    </row>
    <row r="764" spans="11:11" hidden="1" x14ac:dyDescent="0.3">
      <c r="K764" s="1"/>
    </row>
    <row r="765" spans="11:11" hidden="1" x14ac:dyDescent="0.3">
      <c r="K765" s="1"/>
    </row>
    <row r="766" spans="11:11" hidden="1" x14ac:dyDescent="0.3">
      <c r="K766" s="1"/>
    </row>
    <row r="767" spans="11:11" hidden="1" x14ac:dyDescent="0.3">
      <c r="K767" s="1"/>
    </row>
    <row r="768" spans="11:11" hidden="1" x14ac:dyDescent="0.3">
      <c r="K768" s="1"/>
    </row>
    <row r="769" spans="11:11" hidden="1" x14ac:dyDescent="0.3">
      <c r="K769" s="1"/>
    </row>
    <row r="770" spans="11:11" hidden="1" x14ac:dyDescent="0.3">
      <c r="K770" s="1"/>
    </row>
    <row r="771" spans="11:11" hidden="1" x14ac:dyDescent="0.3">
      <c r="K771" s="1"/>
    </row>
    <row r="772" spans="11:11" hidden="1" x14ac:dyDescent="0.3">
      <c r="K772" s="1"/>
    </row>
    <row r="773" spans="11:11" hidden="1" x14ac:dyDescent="0.3">
      <c r="K773" s="1"/>
    </row>
    <row r="774" spans="11:11" hidden="1" x14ac:dyDescent="0.3">
      <c r="K774" s="1"/>
    </row>
    <row r="775" spans="11:11" hidden="1" x14ac:dyDescent="0.3">
      <c r="K775" s="1"/>
    </row>
    <row r="776" spans="11:11" hidden="1" x14ac:dyDescent="0.3">
      <c r="K776" s="1"/>
    </row>
    <row r="777" spans="11:11" hidden="1" x14ac:dyDescent="0.3">
      <c r="K777" s="1"/>
    </row>
    <row r="778" spans="11:11" hidden="1" x14ac:dyDescent="0.3">
      <c r="K778" s="1"/>
    </row>
    <row r="779" spans="11:11" hidden="1" x14ac:dyDescent="0.3">
      <c r="K779" s="1"/>
    </row>
    <row r="780" spans="11:11" hidden="1" x14ac:dyDescent="0.3">
      <c r="K780" s="1"/>
    </row>
    <row r="781" spans="11:11" hidden="1" x14ac:dyDescent="0.3">
      <c r="K781" s="1"/>
    </row>
    <row r="782" spans="11:11" hidden="1" x14ac:dyDescent="0.3">
      <c r="K782" s="1"/>
    </row>
    <row r="783" spans="11:11" hidden="1" x14ac:dyDescent="0.3">
      <c r="K783" s="1"/>
    </row>
    <row r="784" spans="11:11" hidden="1" x14ac:dyDescent="0.3">
      <c r="K784" s="1"/>
    </row>
    <row r="785" spans="11:11" hidden="1" x14ac:dyDescent="0.3">
      <c r="K785" s="1"/>
    </row>
    <row r="786" spans="11:11" hidden="1" x14ac:dyDescent="0.3">
      <c r="K786" s="1"/>
    </row>
    <row r="787" spans="11:11" hidden="1" x14ac:dyDescent="0.3">
      <c r="K787" s="1"/>
    </row>
    <row r="788" spans="11:11" hidden="1" x14ac:dyDescent="0.3">
      <c r="K788" s="1"/>
    </row>
    <row r="789" spans="11:11" hidden="1" x14ac:dyDescent="0.3">
      <c r="K789" s="1"/>
    </row>
    <row r="790" spans="11:11" hidden="1" x14ac:dyDescent="0.3">
      <c r="K790" s="1"/>
    </row>
    <row r="791" spans="11:11" hidden="1" x14ac:dyDescent="0.3">
      <c r="K791" s="1"/>
    </row>
    <row r="792" spans="11:11" hidden="1" x14ac:dyDescent="0.3">
      <c r="K792" s="1"/>
    </row>
    <row r="793" spans="11:11" hidden="1" x14ac:dyDescent="0.3">
      <c r="K793" s="1"/>
    </row>
    <row r="794" spans="11:11" hidden="1" x14ac:dyDescent="0.3">
      <c r="K794" s="1"/>
    </row>
    <row r="795" spans="11:11" hidden="1" x14ac:dyDescent="0.3">
      <c r="K795" s="1"/>
    </row>
    <row r="796" spans="11:11" hidden="1" x14ac:dyDescent="0.3">
      <c r="K796" s="1"/>
    </row>
    <row r="797" spans="11:11" hidden="1" x14ac:dyDescent="0.3">
      <c r="K797" s="1"/>
    </row>
    <row r="798" spans="11:11" hidden="1" x14ac:dyDescent="0.3">
      <c r="K798" s="1"/>
    </row>
    <row r="799" spans="11:11" hidden="1" x14ac:dyDescent="0.3">
      <c r="K799" s="1"/>
    </row>
    <row r="800" spans="11:11" hidden="1" x14ac:dyDescent="0.3">
      <c r="K800" s="1"/>
    </row>
    <row r="801" spans="11:11" hidden="1" x14ac:dyDescent="0.3">
      <c r="K801" s="1"/>
    </row>
    <row r="802" spans="11:11" hidden="1" x14ac:dyDescent="0.3">
      <c r="K802" s="1"/>
    </row>
    <row r="803" spans="11:11" hidden="1" x14ac:dyDescent="0.3">
      <c r="K803" s="1"/>
    </row>
    <row r="804" spans="11:11" hidden="1" x14ac:dyDescent="0.3">
      <c r="K804" s="1"/>
    </row>
    <row r="805" spans="11:11" hidden="1" x14ac:dyDescent="0.3">
      <c r="K805" s="1"/>
    </row>
    <row r="806" spans="11:11" hidden="1" x14ac:dyDescent="0.3">
      <c r="K806" s="1"/>
    </row>
    <row r="807" spans="11:11" hidden="1" x14ac:dyDescent="0.3">
      <c r="K807" s="1"/>
    </row>
    <row r="808" spans="11:11" hidden="1" x14ac:dyDescent="0.3">
      <c r="K808" s="1"/>
    </row>
    <row r="809" spans="11:11" hidden="1" x14ac:dyDescent="0.3">
      <c r="K809" s="1"/>
    </row>
    <row r="810" spans="11:11" hidden="1" x14ac:dyDescent="0.3">
      <c r="K810" s="1"/>
    </row>
    <row r="811" spans="11:11" hidden="1" x14ac:dyDescent="0.3">
      <c r="K811" s="1"/>
    </row>
    <row r="812" spans="11:11" hidden="1" x14ac:dyDescent="0.3">
      <c r="K812" s="1"/>
    </row>
    <row r="813" spans="11:11" hidden="1" x14ac:dyDescent="0.3">
      <c r="K813" s="1"/>
    </row>
    <row r="814" spans="11:11" hidden="1" x14ac:dyDescent="0.3">
      <c r="K814" s="1"/>
    </row>
    <row r="815" spans="11:11" hidden="1" x14ac:dyDescent="0.3">
      <c r="K815" s="1"/>
    </row>
    <row r="816" spans="11:11" hidden="1" x14ac:dyDescent="0.3">
      <c r="K816" s="1"/>
    </row>
    <row r="817" spans="11:11" hidden="1" x14ac:dyDescent="0.3">
      <c r="K817" s="1"/>
    </row>
    <row r="818" spans="11:11" hidden="1" x14ac:dyDescent="0.3">
      <c r="K818" s="1"/>
    </row>
    <row r="819" spans="11:11" hidden="1" x14ac:dyDescent="0.3">
      <c r="K819" s="1"/>
    </row>
    <row r="820" spans="11:11" hidden="1" x14ac:dyDescent="0.3">
      <c r="K820" s="1"/>
    </row>
    <row r="821" spans="11:11" hidden="1" x14ac:dyDescent="0.3">
      <c r="K821" s="1"/>
    </row>
    <row r="822" spans="11:11" hidden="1" x14ac:dyDescent="0.3">
      <c r="K822" s="1"/>
    </row>
    <row r="823" spans="11:11" hidden="1" x14ac:dyDescent="0.3">
      <c r="K823" s="1"/>
    </row>
    <row r="824" spans="11:11" hidden="1" x14ac:dyDescent="0.3">
      <c r="K824" s="1"/>
    </row>
    <row r="825" spans="11:11" hidden="1" x14ac:dyDescent="0.3">
      <c r="K825" s="1"/>
    </row>
    <row r="826" spans="11:11" hidden="1" x14ac:dyDescent="0.3">
      <c r="K826" s="1"/>
    </row>
    <row r="827" spans="11:11" hidden="1" x14ac:dyDescent="0.3">
      <c r="K827" s="1"/>
    </row>
    <row r="828" spans="11:11" hidden="1" x14ac:dyDescent="0.3">
      <c r="K828" s="1"/>
    </row>
    <row r="829" spans="11:11" hidden="1" x14ac:dyDescent="0.3">
      <c r="K829" s="1"/>
    </row>
    <row r="830" spans="11:11" hidden="1" x14ac:dyDescent="0.3">
      <c r="K830" s="1"/>
    </row>
    <row r="831" spans="11:11" hidden="1" x14ac:dyDescent="0.3">
      <c r="K831" s="1"/>
    </row>
    <row r="832" spans="11:11" hidden="1" x14ac:dyDescent="0.3">
      <c r="K832" s="1"/>
    </row>
    <row r="833" spans="11:11" hidden="1" x14ac:dyDescent="0.3">
      <c r="K833" s="1"/>
    </row>
    <row r="834" spans="11:11" hidden="1" x14ac:dyDescent="0.3">
      <c r="K834" s="1"/>
    </row>
    <row r="835" spans="11:11" hidden="1" x14ac:dyDescent="0.3">
      <c r="K835" s="1"/>
    </row>
    <row r="836" spans="11:11" hidden="1" x14ac:dyDescent="0.3">
      <c r="K836" s="1"/>
    </row>
    <row r="837" spans="11:11" hidden="1" x14ac:dyDescent="0.3">
      <c r="K837" s="1"/>
    </row>
    <row r="838" spans="11:11" hidden="1" x14ac:dyDescent="0.3">
      <c r="K838" s="1"/>
    </row>
    <row r="839" spans="11:11" hidden="1" x14ac:dyDescent="0.3">
      <c r="K839" s="1"/>
    </row>
    <row r="840" spans="11:11" hidden="1" x14ac:dyDescent="0.3">
      <c r="K840" s="1"/>
    </row>
    <row r="841" spans="11:11" hidden="1" x14ac:dyDescent="0.3">
      <c r="K841" s="1"/>
    </row>
    <row r="842" spans="11:11" hidden="1" x14ac:dyDescent="0.3">
      <c r="K842" s="1"/>
    </row>
    <row r="843" spans="11:11" hidden="1" x14ac:dyDescent="0.3">
      <c r="K843" s="1"/>
    </row>
    <row r="844" spans="11:11" hidden="1" x14ac:dyDescent="0.3">
      <c r="K844" s="1"/>
    </row>
    <row r="845" spans="11:11" hidden="1" x14ac:dyDescent="0.3">
      <c r="K845" s="1"/>
    </row>
    <row r="846" spans="11:11" hidden="1" x14ac:dyDescent="0.3">
      <c r="K846" s="1"/>
    </row>
    <row r="847" spans="11:11" hidden="1" x14ac:dyDescent="0.3">
      <c r="K847" s="1"/>
    </row>
    <row r="848" spans="11:11" hidden="1" x14ac:dyDescent="0.3">
      <c r="K848" s="1"/>
    </row>
    <row r="849" spans="11:11" hidden="1" x14ac:dyDescent="0.3">
      <c r="K849" s="1"/>
    </row>
    <row r="850" spans="11:11" hidden="1" x14ac:dyDescent="0.3">
      <c r="K850" s="1"/>
    </row>
    <row r="851" spans="11:11" hidden="1" x14ac:dyDescent="0.3">
      <c r="K851" s="1"/>
    </row>
    <row r="852" spans="11:11" hidden="1" x14ac:dyDescent="0.3">
      <c r="K852" s="1"/>
    </row>
    <row r="853" spans="11:11" hidden="1" x14ac:dyDescent="0.3">
      <c r="K853" s="1"/>
    </row>
    <row r="854" spans="11:11" hidden="1" x14ac:dyDescent="0.3">
      <c r="K854" s="1"/>
    </row>
    <row r="855" spans="11:11" hidden="1" x14ac:dyDescent="0.3">
      <c r="K855" s="1"/>
    </row>
    <row r="856" spans="11:11" hidden="1" x14ac:dyDescent="0.3">
      <c r="K856" s="1"/>
    </row>
    <row r="857" spans="11:11" hidden="1" x14ac:dyDescent="0.3">
      <c r="K857" s="1"/>
    </row>
    <row r="858" spans="11:11" hidden="1" x14ac:dyDescent="0.3">
      <c r="K858" s="1"/>
    </row>
    <row r="859" spans="11:11" hidden="1" x14ac:dyDescent="0.3">
      <c r="K859" s="1"/>
    </row>
    <row r="860" spans="11:11" hidden="1" x14ac:dyDescent="0.3">
      <c r="K860" s="1"/>
    </row>
    <row r="861" spans="11:11" hidden="1" x14ac:dyDescent="0.3">
      <c r="K861" s="1"/>
    </row>
    <row r="862" spans="11:11" hidden="1" x14ac:dyDescent="0.3">
      <c r="K862" s="1"/>
    </row>
    <row r="863" spans="11:11" hidden="1" x14ac:dyDescent="0.3">
      <c r="K863" s="1"/>
    </row>
    <row r="864" spans="11:11" hidden="1" x14ac:dyDescent="0.3">
      <c r="K864" s="1"/>
    </row>
    <row r="865" spans="11:11" hidden="1" x14ac:dyDescent="0.3">
      <c r="K865" s="1"/>
    </row>
    <row r="866" spans="11:11" hidden="1" x14ac:dyDescent="0.3">
      <c r="K866" s="1"/>
    </row>
    <row r="867" spans="11:11" hidden="1" x14ac:dyDescent="0.3">
      <c r="K867" s="1"/>
    </row>
    <row r="868" spans="11:11" hidden="1" x14ac:dyDescent="0.3">
      <c r="K868" s="1"/>
    </row>
    <row r="869" spans="11:11" hidden="1" x14ac:dyDescent="0.3">
      <c r="K869" s="1"/>
    </row>
    <row r="870" spans="11:11" hidden="1" x14ac:dyDescent="0.3">
      <c r="K870" s="1"/>
    </row>
    <row r="871" spans="11:11" hidden="1" x14ac:dyDescent="0.3">
      <c r="K871" s="1"/>
    </row>
    <row r="872" spans="11:11" hidden="1" x14ac:dyDescent="0.3">
      <c r="K872" s="1"/>
    </row>
    <row r="873" spans="11:11" hidden="1" x14ac:dyDescent="0.3">
      <c r="K873" s="1"/>
    </row>
    <row r="874" spans="11:11" hidden="1" x14ac:dyDescent="0.3">
      <c r="K874" s="1"/>
    </row>
    <row r="875" spans="11:11" hidden="1" x14ac:dyDescent="0.3">
      <c r="K875" s="1"/>
    </row>
    <row r="876" spans="11:11" hidden="1" x14ac:dyDescent="0.3">
      <c r="K876" s="1"/>
    </row>
    <row r="877" spans="11:11" hidden="1" x14ac:dyDescent="0.3">
      <c r="K877" s="1"/>
    </row>
    <row r="878" spans="11:11" hidden="1" x14ac:dyDescent="0.3">
      <c r="K878" s="1"/>
    </row>
    <row r="879" spans="11:11" hidden="1" x14ac:dyDescent="0.3">
      <c r="K879" s="1"/>
    </row>
    <row r="880" spans="11:11" hidden="1" x14ac:dyDescent="0.3">
      <c r="K880" s="1"/>
    </row>
    <row r="881" spans="11:11" hidden="1" x14ac:dyDescent="0.3">
      <c r="K881" s="1"/>
    </row>
    <row r="882" spans="11:11" hidden="1" x14ac:dyDescent="0.3">
      <c r="K882" s="1"/>
    </row>
    <row r="883" spans="11:11" hidden="1" x14ac:dyDescent="0.3">
      <c r="K883" s="1"/>
    </row>
    <row r="884" spans="11:11" hidden="1" x14ac:dyDescent="0.3">
      <c r="K884" s="1"/>
    </row>
    <row r="885" spans="11:11" hidden="1" x14ac:dyDescent="0.3">
      <c r="K885" s="1"/>
    </row>
    <row r="886" spans="11:11" hidden="1" x14ac:dyDescent="0.3">
      <c r="K886" s="1"/>
    </row>
    <row r="887" spans="11:11" hidden="1" x14ac:dyDescent="0.3">
      <c r="K887" s="1"/>
    </row>
    <row r="888" spans="11:11" hidden="1" x14ac:dyDescent="0.3">
      <c r="K888" s="1"/>
    </row>
    <row r="889" spans="11:11" hidden="1" x14ac:dyDescent="0.3">
      <c r="K889" s="1"/>
    </row>
    <row r="890" spans="11:11" hidden="1" x14ac:dyDescent="0.3">
      <c r="K890" s="1"/>
    </row>
    <row r="891" spans="11:11" hidden="1" x14ac:dyDescent="0.3">
      <c r="K891" s="1"/>
    </row>
    <row r="892" spans="11:11" hidden="1" x14ac:dyDescent="0.3">
      <c r="K892" s="1"/>
    </row>
    <row r="893" spans="11:11" hidden="1" x14ac:dyDescent="0.3">
      <c r="K893" s="1"/>
    </row>
    <row r="894" spans="11:11" hidden="1" x14ac:dyDescent="0.3">
      <c r="K894" s="1"/>
    </row>
    <row r="895" spans="11:11" hidden="1" x14ac:dyDescent="0.3">
      <c r="K895" s="1"/>
    </row>
    <row r="896" spans="11:11" hidden="1" x14ac:dyDescent="0.3">
      <c r="K896" s="1"/>
    </row>
    <row r="897" spans="11:11" hidden="1" x14ac:dyDescent="0.3">
      <c r="K897" s="1"/>
    </row>
    <row r="898" spans="11:11" hidden="1" x14ac:dyDescent="0.3">
      <c r="K898" s="1"/>
    </row>
    <row r="899" spans="11:11" hidden="1" x14ac:dyDescent="0.3">
      <c r="K899" s="1"/>
    </row>
    <row r="900" spans="11:11" hidden="1" x14ac:dyDescent="0.3">
      <c r="K900" s="1"/>
    </row>
    <row r="901" spans="11:11" hidden="1" x14ac:dyDescent="0.3">
      <c r="K901" s="1"/>
    </row>
    <row r="902" spans="11:11" hidden="1" x14ac:dyDescent="0.3">
      <c r="K902" s="1"/>
    </row>
    <row r="903" spans="11:11" hidden="1" x14ac:dyDescent="0.3">
      <c r="K903" s="1"/>
    </row>
    <row r="904" spans="11:11" hidden="1" x14ac:dyDescent="0.3">
      <c r="K904" s="1"/>
    </row>
    <row r="905" spans="11:11" hidden="1" x14ac:dyDescent="0.3">
      <c r="K905" s="1"/>
    </row>
    <row r="906" spans="11:11" hidden="1" x14ac:dyDescent="0.3">
      <c r="K906" s="1"/>
    </row>
    <row r="907" spans="11:11" hidden="1" x14ac:dyDescent="0.3">
      <c r="K907" s="1"/>
    </row>
    <row r="908" spans="11:11" hidden="1" x14ac:dyDescent="0.3">
      <c r="K908" s="1"/>
    </row>
    <row r="909" spans="11:11" hidden="1" x14ac:dyDescent="0.3">
      <c r="K909" s="1"/>
    </row>
    <row r="910" spans="11:11" hidden="1" x14ac:dyDescent="0.3">
      <c r="K910" s="1"/>
    </row>
    <row r="911" spans="11:11" hidden="1" x14ac:dyDescent="0.3">
      <c r="K911" s="1"/>
    </row>
    <row r="912" spans="11:11" hidden="1" x14ac:dyDescent="0.3">
      <c r="K912" s="1"/>
    </row>
    <row r="913" spans="11:11" hidden="1" x14ac:dyDescent="0.3">
      <c r="K913" s="1"/>
    </row>
    <row r="914" spans="11:11" hidden="1" x14ac:dyDescent="0.3">
      <c r="K914" s="1"/>
    </row>
    <row r="915" spans="11:11" hidden="1" x14ac:dyDescent="0.3">
      <c r="K915" s="1"/>
    </row>
    <row r="916" spans="11:11" hidden="1" x14ac:dyDescent="0.3">
      <c r="K916" s="1"/>
    </row>
    <row r="917" spans="11:11" hidden="1" x14ac:dyDescent="0.3">
      <c r="K917" s="1"/>
    </row>
    <row r="918" spans="11:11" hidden="1" x14ac:dyDescent="0.3">
      <c r="K918" s="1"/>
    </row>
    <row r="919" spans="11:11" hidden="1" x14ac:dyDescent="0.3">
      <c r="K919" s="1"/>
    </row>
    <row r="920" spans="11:11" hidden="1" x14ac:dyDescent="0.3">
      <c r="K920" s="1"/>
    </row>
    <row r="921" spans="11:11" hidden="1" x14ac:dyDescent="0.3">
      <c r="K921" s="1"/>
    </row>
    <row r="922" spans="11:11" hidden="1" x14ac:dyDescent="0.3">
      <c r="K922" s="1"/>
    </row>
    <row r="923" spans="11:11" hidden="1" x14ac:dyDescent="0.3">
      <c r="K923" s="1"/>
    </row>
    <row r="924" spans="11:11" hidden="1" x14ac:dyDescent="0.3">
      <c r="K924" s="1"/>
    </row>
    <row r="925" spans="11:11" hidden="1" x14ac:dyDescent="0.3">
      <c r="K925" s="1"/>
    </row>
    <row r="926" spans="11:11" hidden="1" x14ac:dyDescent="0.3">
      <c r="K926" s="1"/>
    </row>
    <row r="927" spans="11:11" hidden="1" x14ac:dyDescent="0.3">
      <c r="K927" s="1"/>
    </row>
    <row r="928" spans="11:11" hidden="1" x14ac:dyDescent="0.3">
      <c r="K928" s="1"/>
    </row>
    <row r="929" spans="11:11" hidden="1" x14ac:dyDescent="0.3">
      <c r="K929" s="1"/>
    </row>
    <row r="930" spans="11:11" hidden="1" x14ac:dyDescent="0.3">
      <c r="K930" s="1"/>
    </row>
    <row r="931" spans="11:11" hidden="1" x14ac:dyDescent="0.3">
      <c r="K931" s="1"/>
    </row>
    <row r="932" spans="11:11" hidden="1" x14ac:dyDescent="0.3">
      <c r="K932" s="1"/>
    </row>
    <row r="933" spans="11:11" hidden="1" x14ac:dyDescent="0.3">
      <c r="K933" s="1"/>
    </row>
    <row r="934" spans="11:11" hidden="1" x14ac:dyDescent="0.3">
      <c r="K934" s="1"/>
    </row>
    <row r="935" spans="11:11" hidden="1" x14ac:dyDescent="0.3">
      <c r="K935" s="1"/>
    </row>
    <row r="936" spans="11:11" hidden="1" x14ac:dyDescent="0.3">
      <c r="K936" s="1"/>
    </row>
    <row r="937" spans="11:11" hidden="1" x14ac:dyDescent="0.3">
      <c r="K937" s="1"/>
    </row>
    <row r="938" spans="11:11" hidden="1" x14ac:dyDescent="0.3">
      <c r="K938" s="1"/>
    </row>
    <row r="939" spans="11:11" hidden="1" x14ac:dyDescent="0.3">
      <c r="K939" s="1"/>
    </row>
    <row r="940" spans="11:11" hidden="1" x14ac:dyDescent="0.3">
      <c r="K940" s="1"/>
    </row>
    <row r="941" spans="11:11" hidden="1" x14ac:dyDescent="0.3">
      <c r="K941" s="1"/>
    </row>
    <row r="942" spans="11:11" hidden="1" x14ac:dyDescent="0.3">
      <c r="K942" s="1"/>
    </row>
    <row r="943" spans="11:11" hidden="1" x14ac:dyDescent="0.3">
      <c r="K943" s="1"/>
    </row>
    <row r="944" spans="11:11" hidden="1" x14ac:dyDescent="0.3">
      <c r="K944" s="1"/>
    </row>
    <row r="945" spans="11:11" hidden="1" x14ac:dyDescent="0.3">
      <c r="K945" s="1"/>
    </row>
    <row r="946" spans="11:11" hidden="1" x14ac:dyDescent="0.3">
      <c r="K946" s="1"/>
    </row>
    <row r="947" spans="11:11" hidden="1" x14ac:dyDescent="0.3">
      <c r="K947" s="1"/>
    </row>
    <row r="948" spans="11:11" hidden="1" x14ac:dyDescent="0.3">
      <c r="K948" s="1"/>
    </row>
    <row r="949" spans="11:11" hidden="1" x14ac:dyDescent="0.3">
      <c r="K949" s="1"/>
    </row>
    <row r="950" spans="11:11" hidden="1" x14ac:dyDescent="0.3">
      <c r="K950" s="1"/>
    </row>
    <row r="951" spans="11:11" hidden="1" x14ac:dyDescent="0.3">
      <c r="K951" s="1"/>
    </row>
    <row r="952" spans="11:11" hidden="1" x14ac:dyDescent="0.3">
      <c r="K952" s="1"/>
    </row>
    <row r="953" spans="11:11" hidden="1" x14ac:dyDescent="0.3">
      <c r="K953" s="1"/>
    </row>
    <row r="954" spans="11:11" hidden="1" x14ac:dyDescent="0.3">
      <c r="K954" s="1"/>
    </row>
    <row r="955" spans="11:11" hidden="1" x14ac:dyDescent="0.3">
      <c r="K955" s="1"/>
    </row>
    <row r="956" spans="11:11" hidden="1" x14ac:dyDescent="0.3">
      <c r="K956" s="1"/>
    </row>
    <row r="957" spans="11:11" hidden="1" x14ac:dyDescent="0.3">
      <c r="K957" s="1"/>
    </row>
    <row r="958" spans="11:11" hidden="1" x14ac:dyDescent="0.3">
      <c r="K958" s="1"/>
    </row>
    <row r="959" spans="11:11" hidden="1" x14ac:dyDescent="0.3">
      <c r="K959" s="1"/>
    </row>
    <row r="960" spans="11:11" hidden="1" x14ac:dyDescent="0.3">
      <c r="K960" s="1"/>
    </row>
    <row r="961" spans="11:11" hidden="1" x14ac:dyDescent="0.3">
      <c r="K961" s="1"/>
    </row>
    <row r="962" spans="11:11" hidden="1" x14ac:dyDescent="0.3">
      <c r="K962" s="1"/>
    </row>
    <row r="963" spans="11:11" hidden="1" x14ac:dyDescent="0.3">
      <c r="K963" s="1"/>
    </row>
    <row r="964" spans="11:11" hidden="1" x14ac:dyDescent="0.3">
      <c r="K964" s="1"/>
    </row>
    <row r="965" spans="11:11" hidden="1" x14ac:dyDescent="0.3">
      <c r="K965" s="1"/>
    </row>
    <row r="966" spans="11:11" hidden="1" x14ac:dyDescent="0.3">
      <c r="K966" s="1"/>
    </row>
    <row r="967" spans="11:11" hidden="1" x14ac:dyDescent="0.3">
      <c r="K967" s="1"/>
    </row>
    <row r="968" spans="11:11" hidden="1" x14ac:dyDescent="0.3">
      <c r="K968" s="1"/>
    </row>
    <row r="969" spans="11:11" hidden="1" x14ac:dyDescent="0.3">
      <c r="K969" s="1"/>
    </row>
    <row r="970" spans="11:11" hidden="1" x14ac:dyDescent="0.3">
      <c r="K970" s="1"/>
    </row>
    <row r="971" spans="11:11" hidden="1" x14ac:dyDescent="0.3">
      <c r="K971" s="1"/>
    </row>
    <row r="972" spans="11:11" hidden="1" x14ac:dyDescent="0.3">
      <c r="K972" s="1"/>
    </row>
    <row r="973" spans="11:11" hidden="1" x14ac:dyDescent="0.3">
      <c r="K973" s="1"/>
    </row>
    <row r="974" spans="11:11" hidden="1" x14ac:dyDescent="0.3">
      <c r="K974" s="1"/>
    </row>
    <row r="975" spans="11:11" hidden="1" x14ac:dyDescent="0.3">
      <c r="K975" s="1"/>
    </row>
    <row r="976" spans="11:11" hidden="1" x14ac:dyDescent="0.3">
      <c r="K976" s="1"/>
    </row>
    <row r="977" spans="11:11" hidden="1" x14ac:dyDescent="0.3">
      <c r="K977" s="1"/>
    </row>
    <row r="978" spans="11:11" hidden="1" x14ac:dyDescent="0.3">
      <c r="K978" s="1"/>
    </row>
    <row r="979" spans="11:11" hidden="1" x14ac:dyDescent="0.3">
      <c r="K979" s="1"/>
    </row>
    <row r="980" spans="11:11" hidden="1" x14ac:dyDescent="0.3">
      <c r="K980" s="1"/>
    </row>
    <row r="981" spans="11:11" hidden="1" x14ac:dyDescent="0.3">
      <c r="K981" s="1"/>
    </row>
    <row r="982" spans="11:11" hidden="1" x14ac:dyDescent="0.3">
      <c r="K982" s="1"/>
    </row>
    <row r="983" spans="11:11" hidden="1" x14ac:dyDescent="0.3">
      <c r="K983" s="1"/>
    </row>
    <row r="984" spans="11:11" hidden="1" x14ac:dyDescent="0.3">
      <c r="K984" s="1"/>
    </row>
    <row r="985" spans="11:11" hidden="1" x14ac:dyDescent="0.3">
      <c r="K985" s="1"/>
    </row>
    <row r="986" spans="11:11" hidden="1" x14ac:dyDescent="0.3">
      <c r="K986" s="1"/>
    </row>
    <row r="987" spans="11:11" hidden="1" x14ac:dyDescent="0.3">
      <c r="K987" s="1"/>
    </row>
    <row r="988" spans="11:11" hidden="1" x14ac:dyDescent="0.3">
      <c r="K988" s="1"/>
    </row>
    <row r="989" spans="11:11" hidden="1" x14ac:dyDescent="0.3">
      <c r="K989" s="1"/>
    </row>
    <row r="990" spans="11:11" hidden="1" x14ac:dyDescent="0.3">
      <c r="K990" s="1"/>
    </row>
    <row r="991" spans="11:11" hidden="1" x14ac:dyDescent="0.3">
      <c r="K991" s="1"/>
    </row>
    <row r="992" spans="11:11" hidden="1" x14ac:dyDescent="0.3">
      <c r="K992" s="1"/>
    </row>
    <row r="993" spans="11:11" hidden="1" x14ac:dyDescent="0.3">
      <c r="K993" s="1"/>
    </row>
    <row r="994" spans="11:11" hidden="1" x14ac:dyDescent="0.3">
      <c r="K994" s="1"/>
    </row>
    <row r="995" spans="11:11" hidden="1" x14ac:dyDescent="0.3">
      <c r="K995" s="1"/>
    </row>
    <row r="996" spans="11:11" hidden="1" x14ac:dyDescent="0.3">
      <c r="K996" s="1"/>
    </row>
    <row r="997" spans="11:11" hidden="1" x14ac:dyDescent="0.3">
      <c r="K997" s="1"/>
    </row>
    <row r="998" spans="11:11" hidden="1" x14ac:dyDescent="0.3">
      <c r="K998" s="1"/>
    </row>
    <row r="999" spans="11:11" hidden="1" x14ac:dyDescent="0.3">
      <c r="K999" s="1"/>
    </row>
    <row r="1000" spans="11:11" hidden="1" x14ac:dyDescent="0.3">
      <c r="K1000" s="1"/>
    </row>
    <row r="1001" spans="11:11" hidden="1" x14ac:dyDescent="0.3">
      <c r="K1001" s="1"/>
    </row>
    <row r="1002" spans="11:11" hidden="1" x14ac:dyDescent="0.3">
      <c r="K1002" s="1"/>
    </row>
    <row r="1003" spans="11:11" hidden="1" x14ac:dyDescent="0.3">
      <c r="K1003" s="1"/>
    </row>
    <row r="1004" spans="11:11" hidden="1" x14ac:dyDescent="0.3">
      <c r="K1004" s="1"/>
    </row>
    <row r="1005" spans="11:11" hidden="1" x14ac:dyDescent="0.3">
      <c r="K1005" s="1"/>
    </row>
    <row r="1006" spans="11:11" hidden="1" x14ac:dyDescent="0.3">
      <c r="K1006" s="1"/>
    </row>
    <row r="1007" spans="11:11" hidden="1" x14ac:dyDescent="0.3">
      <c r="K1007" s="1"/>
    </row>
    <row r="1008" spans="11:11" hidden="1" x14ac:dyDescent="0.3">
      <c r="K1008" s="1"/>
    </row>
    <row r="1009" spans="11:11" hidden="1" x14ac:dyDescent="0.3">
      <c r="K1009" s="1"/>
    </row>
    <row r="1010" spans="11:11" hidden="1" x14ac:dyDescent="0.3">
      <c r="K1010" s="1"/>
    </row>
    <row r="1011" spans="11:11" hidden="1" x14ac:dyDescent="0.3">
      <c r="K1011" s="1"/>
    </row>
    <row r="1012" spans="11:11" hidden="1" x14ac:dyDescent="0.3">
      <c r="K1012" s="1"/>
    </row>
    <row r="1013" spans="11:11" hidden="1" x14ac:dyDescent="0.3">
      <c r="K1013" s="1"/>
    </row>
    <row r="1014" spans="11:11" hidden="1" x14ac:dyDescent="0.3">
      <c r="K1014" s="1"/>
    </row>
    <row r="1015" spans="11:11" hidden="1" x14ac:dyDescent="0.3">
      <c r="K1015" s="1"/>
    </row>
    <row r="1016" spans="11:11" hidden="1" x14ac:dyDescent="0.3">
      <c r="K1016" s="1"/>
    </row>
    <row r="1017" spans="11:11" hidden="1" x14ac:dyDescent="0.3">
      <c r="K1017" s="1"/>
    </row>
    <row r="1018" spans="11:11" hidden="1" x14ac:dyDescent="0.3">
      <c r="K1018" s="1"/>
    </row>
    <row r="1019" spans="11:11" hidden="1" x14ac:dyDescent="0.3">
      <c r="K1019" s="1"/>
    </row>
    <row r="1020" spans="11:11" hidden="1" x14ac:dyDescent="0.3">
      <c r="K1020" s="1"/>
    </row>
    <row r="1021" spans="11:11" hidden="1" x14ac:dyDescent="0.3">
      <c r="K1021" s="1"/>
    </row>
    <row r="1022" spans="11:11" hidden="1" x14ac:dyDescent="0.3">
      <c r="K1022" s="1"/>
    </row>
    <row r="1023" spans="11:11" hidden="1" x14ac:dyDescent="0.3">
      <c r="K1023" s="1"/>
    </row>
    <row r="1024" spans="11:11" hidden="1" x14ac:dyDescent="0.3">
      <c r="K1024" s="1"/>
    </row>
    <row r="1025" spans="11:11" hidden="1" x14ac:dyDescent="0.3">
      <c r="K1025" s="1"/>
    </row>
    <row r="1026" spans="11:11" hidden="1" x14ac:dyDescent="0.3">
      <c r="K1026" s="1"/>
    </row>
    <row r="1027" spans="11:11" hidden="1" x14ac:dyDescent="0.3">
      <c r="K1027" s="1"/>
    </row>
    <row r="1028" spans="11:11" hidden="1" x14ac:dyDescent="0.3">
      <c r="K1028" s="1"/>
    </row>
    <row r="1029" spans="11:11" hidden="1" x14ac:dyDescent="0.3">
      <c r="K1029" s="1"/>
    </row>
    <row r="1030" spans="11:11" hidden="1" x14ac:dyDescent="0.3">
      <c r="K1030" s="1"/>
    </row>
    <row r="1031" spans="11:11" hidden="1" x14ac:dyDescent="0.3">
      <c r="K1031" s="1"/>
    </row>
    <row r="1032" spans="11:11" hidden="1" x14ac:dyDescent="0.3">
      <c r="K1032" s="1"/>
    </row>
    <row r="1033" spans="11:11" hidden="1" x14ac:dyDescent="0.3">
      <c r="K1033" s="1"/>
    </row>
    <row r="1034" spans="11:11" hidden="1" x14ac:dyDescent="0.3">
      <c r="K1034" s="1"/>
    </row>
    <row r="1035" spans="11:11" hidden="1" x14ac:dyDescent="0.3">
      <c r="K1035" s="1"/>
    </row>
    <row r="1036" spans="11:11" hidden="1" x14ac:dyDescent="0.3">
      <c r="K1036" s="1"/>
    </row>
    <row r="1037" spans="11:11" hidden="1" x14ac:dyDescent="0.3">
      <c r="K1037" s="1"/>
    </row>
    <row r="1038" spans="11:11" hidden="1" x14ac:dyDescent="0.3">
      <c r="K1038" s="1"/>
    </row>
    <row r="1039" spans="11:11" hidden="1" x14ac:dyDescent="0.3">
      <c r="K1039" s="1"/>
    </row>
    <row r="1040" spans="11:11" hidden="1" x14ac:dyDescent="0.3">
      <c r="K1040" s="1"/>
    </row>
    <row r="1041" spans="11:11" hidden="1" x14ac:dyDescent="0.3">
      <c r="K1041" s="1"/>
    </row>
    <row r="1042" spans="11:11" hidden="1" x14ac:dyDescent="0.3">
      <c r="K1042" s="1"/>
    </row>
    <row r="1043" spans="11:11" hidden="1" x14ac:dyDescent="0.3">
      <c r="K1043" s="1"/>
    </row>
    <row r="1044" spans="11:11" hidden="1" x14ac:dyDescent="0.3">
      <c r="K1044" s="1"/>
    </row>
    <row r="1045" spans="11:11" hidden="1" x14ac:dyDescent="0.3">
      <c r="K1045" s="1"/>
    </row>
    <row r="1046" spans="11:11" hidden="1" x14ac:dyDescent="0.3">
      <c r="K1046" s="1"/>
    </row>
    <row r="1047" spans="11:11" hidden="1" x14ac:dyDescent="0.3">
      <c r="K1047" s="1"/>
    </row>
    <row r="1048" spans="11:11" hidden="1" x14ac:dyDescent="0.3">
      <c r="K1048" s="1"/>
    </row>
    <row r="1049" spans="11:11" hidden="1" x14ac:dyDescent="0.3">
      <c r="K1049" s="1"/>
    </row>
    <row r="1050" spans="11:11" hidden="1" x14ac:dyDescent="0.3">
      <c r="K1050" s="1"/>
    </row>
    <row r="1051" spans="11:11" hidden="1" x14ac:dyDescent="0.3">
      <c r="K1051" s="1"/>
    </row>
    <row r="1052" spans="11:11" hidden="1" x14ac:dyDescent="0.3">
      <c r="K1052" s="1"/>
    </row>
    <row r="1053" spans="11:11" hidden="1" x14ac:dyDescent="0.3">
      <c r="K1053" s="1"/>
    </row>
    <row r="1054" spans="11:11" hidden="1" x14ac:dyDescent="0.3">
      <c r="K1054" s="1"/>
    </row>
    <row r="1055" spans="11:11" hidden="1" x14ac:dyDescent="0.3">
      <c r="K1055" s="1"/>
    </row>
    <row r="1056" spans="11:11" hidden="1" x14ac:dyDescent="0.3">
      <c r="K1056" s="1"/>
    </row>
    <row r="1057" spans="11:11" hidden="1" x14ac:dyDescent="0.3">
      <c r="K1057" s="1"/>
    </row>
    <row r="1058" spans="11:11" hidden="1" x14ac:dyDescent="0.3">
      <c r="K1058" s="1"/>
    </row>
    <row r="1059" spans="11:11" hidden="1" x14ac:dyDescent="0.3">
      <c r="K1059" s="1"/>
    </row>
    <row r="1060" spans="11:11" hidden="1" x14ac:dyDescent="0.3">
      <c r="K1060" s="1"/>
    </row>
    <row r="1061" spans="11:11" hidden="1" x14ac:dyDescent="0.3">
      <c r="K1061" s="1"/>
    </row>
    <row r="1062" spans="11:11" hidden="1" x14ac:dyDescent="0.3">
      <c r="K1062" s="1"/>
    </row>
    <row r="1063" spans="11:11" hidden="1" x14ac:dyDescent="0.3">
      <c r="K1063" s="1"/>
    </row>
    <row r="1064" spans="11:11" hidden="1" x14ac:dyDescent="0.3">
      <c r="K1064" s="1"/>
    </row>
    <row r="1065" spans="11:11" hidden="1" x14ac:dyDescent="0.3">
      <c r="K1065" s="1"/>
    </row>
    <row r="1066" spans="11:11" hidden="1" x14ac:dyDescent="0.3">
      <c r="K1066" s="1"/>
    </row>
    <row r="1067" spans="11:11" hidden="1" x14ac:dyDescent="0.3">
      <c r="K1067" s="1"/>
    </row>
    <row r="1068" spans="11:11" hidden="1" x14ac:dyDescent="0.3">
      <c r="K1068" s="1"/>
    </row>
    <row r="1069" spans="11:11" hidden="1" x14ac:dyDescent="0.3">
      <c r="K1069" s="1"/>
    </row>
    <row r="1070" spans="11:11" hidden="1" x14ac:dyDescent="0.3">
      <c r="K1070" s="1"/>
    </row>
    <row r="1071" spans="11:11" hidden="1" x14ac:dyDescent="0.3">
      <c r="K1071" s="1"/>
    </row>
    <row r="1072" spans="11:11" hidden="1" x14ac:dyDescent="0.3">
      <c r="K1072" s="1"/>
    </row>
    <row r="1073" spans="11:11" hidden="1" x14ac:dyDescent="0.3">
      <c r="K1073" s="1"/>
    </row>
    <row r="1074" spans="11:11" hidden="1" x14ac:dyDescent="0.3">
      <c r="K1074" s="1"/>
    </row>
    <row r="1075" spans="11:11" hidden="1" x14ac:dyDescent="0.3">
      <c r="K1075" s="1"/>
    </row>
    <row r="1076" spans="11:11" hidden="1" x14ac:dyDescent="0.3">
      <c r="K1076" s="1"/>
    </row>
    <row r="1077" spans="11:11" hidden="1" x14ac:dyDescent="0.3">
      <c r="K1077" s="1"/>
    </row>
    <row r="1078" spans="11:11" hidden="1" x14ac:dyDescent="0.3">
      <c r="K1078" s="1"/>
    </row>
    <row r="1079" spans="11:11" hidden="1" x14ac:dyDescent="0.3">
      <c r="K1079" s="1"/>
    </row>
    <row r="1080" spans="11:11" hidden="1" x14ac:dyDescent="0.3">
      <c r="K1080" s="1"/>
    </row>
    <row r="1081" spans="11:11" hidden="1" x14ac:dyDescent="0.3">
      <c r="K1081" s="1"/>
    </row>
    <row r="1082" spans="11:11" hidden="1" x14ac:dyDescent="0.3">
      <c r="K1082" s="1"/>
    </row>
    <row r="1083" spans="11:11" hidden="1" x14ac:dyDescent="0.3">
      <c r="K1083" s="1"/>
    </row>
    <row r="1084" spans="11:11" hidden="1" x14ac:dyDescent="0.3">
      <c r="K1084" s="1"/>
    </row>
    <row r="1085" spans="11:11" hidden="1" x14ac:dyDescent="0.3">
      <c r="K1085" s="1"/>
    </row>
    <row r="1086" spans="11:11" hidden="1" x14ac:dyDescent="0.3">
      <c r="K1086" s="1"/>
    </row>
    <row r="1087" spans="11:11" hidden="1" x14ac:dyDescent="0.3">
      <c r="K1087" s="1"/>
    </row>
    <row r="1088" spans="11:11" hidden="1" x14ac:dyDescent="0.3">
      <c r="K1088" s="1"/>
    </row>
    <row r="1089" spans="11:11" hidden="1" x14ac:dyDescent="0.3">
      <c r="K1089" s="1"/>
    </row>
    <row r="1090" spans="11:11" hidden="1" x14ac:dyDescent="0.3">
      <c r="K1090" s="1"/>
    </row>
    <row r="1091" spans="11:11" hidden="1" x14ac:dyDescent="0.3">
      <c r="K1091" s="1"/>
    </row>
    <row r="1092" spans="11:11" hidden="1" x14ac:dyDescent="0.3">
      <c r="K1092" s="1"/>
    </row>
    <row r="1093" spans="11:11" hidden="1" x14ac:dyDescent="0.3">
      <c r="K1093" s="1"/>
    </row>
    <row r="1094" spans="11:11" hidden="1" x14ac:dyDescent="0.3">
      <c r="K1094" s="1"/>
    </row>
    <row r="1095" spans="11:11" hidden="1" x14ac:dyDescent="0.3">
      <c r="K1095" s="1"/>
    </row>
    <row r="1096" spans="11:11" hidden="1" x14ac:dyDescent="0.3">
      <c r="K1096" s="1"/>
    </row>
    <row r="1097" spans="11:11" hidden="1" x14ac:dyDescent="0.3">
      <c r="K1097" s="1"/>
    </row>
    <row r="1098" spans="11:11" hidden="1" x14ac:dyDescent="0.3">
      <c r="K1098" s="1"/>
    </row>
    <row r="1099" spans="11:11" hidden="1" x14ac:dyDescent="0.3">
      <c r="K1099" s="1"/>
    </row>
    <row r="1100" spans="11:11" hidden="1" x14ac:dyDescent="0.3">
      <c r="K1100" s="1"/>
    </row>
    <row r="1101" spans="11:11" hidden="1" x14ac:dyDescent="0.3">
      <c r="K1101" s="1"/>
    </row>
    <row r="1102" spans="11:11" hidden="1" x14ac:dyDescent="0.3">
      <c r="K1102" s="1"/>
    </row>
    <row r="1103" spans="11:11" hidden="1" x14ac:dyDescent="0.3">
      <c r="K1103" s="1"/>
    </row>
    <row r="1104" spans="11:11" hidden="1" x14ac:dyDescent="0.3">
      <c r="K1104" s="1"/>
    </row>
    <row r="1105" spans="11:11" hidden="1" x14ac:dyDescent="0.3">
      <c r="K1105" s="1"/>
    </row>
    <row r="1106" spans="11:11" hidden="1" x14ac:dyDescent="0.3">
      <c r="K1106" s="1"/>
    </row>
    <row r="1107" spans="11:11" hidden="1" x14ac:dyDescent="0.3">
      <c r="K1107" s="1"/>
    </row>
    <row r="1108" spans="11:11" hidden="1" x14ac:dyDescent="0.3">
      <c r="K1108" s="1"/>
    </row>
    <row r="1109" spans="11:11" hidden="1" x14ac:dyDescent="0.3">
      <c r="K1109" s="1"/>
    </row>
    <row r="1110" spans="11:11" hidden="1" x14ac:dyDescent="0.3">
      <c r="K1110" s="1"/>
    </row>
    <row r="1111" spans="11:11" hidden="1" x14ac:dyDescent="0.3">
      <c r="K1111" s="1"/>
    </row>
    <row r="1112" spans="11:11" hidden="1" x14ac:dyDescent="0.3">
      <c r="K1112" s="1"/>
    </row>
    <row r="1113" spans="11:11" hidden="1" x14ac:dyDescent="0.3">
      <c r="K1113" s="1"/>
    </row>
    <row r="1114" spans="11:11" hidden="1" x14ac:dyDescent="0.3">
      <c r="K1114" s="1"/>
    </row>
    <row r="1115" spans="11:11" hidden="1" x14ac:dyDescent="0.3">
      <c r="K1115" s="1"/>
    </row>
    <row r="1116" spans="11:11" hidden="1" x14ac:dyDescent="0.3">
      <c r="K1116" s="1"/>
    </row>
    <row r="1117" spans="11:11" hidden="1" x14ac:dyDescent="0.3">
      <c r="K1117" s="1"/>
    </row>
    <row r="1118" spans="11:11" hidden="1" x14ac:dyDescent="0.3">
      <c r="K1118" s="1"/>
    </row>
    <row r="1119" spans="11:11" hidden="1" x14ac:dyDescent="0.3">
      <c r="K1119" s="1"/>
    </row>
    <row r="1120" spans="11:11" hidden="1" x14ac:dyDescent="0.3">
      <c r="K1120" s="1"/>
    </row>
    <row r="1121" spans="11:11" hidden="1" x14ac:dyDescent="0.3">
      <c r="K1121" s="1"/>
    </row>
    <row r="1122" spans="11:11" hidden="1" x14ac:dyDescent="0.3">
      <c r="K1122" s="1"/>
    </row>
    <row r="1123" spans="11:11" hidden="1" x14ac:dyDescent="0.3">
      <c r="K1123" s="1"/>
    </row>
    <row r="1124" spans="11:11" hidden="1" x14ac:dyDescent="0.3">
      <c r="K1124" s="1"/>
    </row>
    <row r="1125" spans="11:11" hidden="1" x14ac:dyDescent="0.3">
      <c r="K1125" s="1"/>
    </row>
    <row r="1126" spans="11:11" hidden="1" x14ac:dyDescent="0.3">
      <c r="K1126" s="1"/>
    </row>
    <row r="1127" spans="11:11" hidden="1" x14ac:dyDescent="0.3">
      <c r="K1127" s="1"/>
    </row>
    <row r="1128" spans="11:11" hidden="1" x14ac:dyDescent="0.3">
      <c r="K1128" s="1"/>
    </row>
    <row r="1129" spans="11:11" hidden="1" x14ac:dyDescent="0.3">
      <c r="K1129" s="1"/>
    </row>
    <row r="1130" spans="11:11" hidden="1" x14ac:dyDescent="0.3">
      <c r="K1130" s="1"/>
    </row>
    <row r="1131" spans="11:11" hidden="1" x14ac:dyDescent="0.3">
      <c r="K1131" s="1"/>
    </row>
    <row r="1132" spans="11:11" hidden="1" x14ac:dyDescent="0.3">
      <c r="K1132" s="1"/>
    </row>
    <row r="1133" spans="11:11" hidden="1" x14ac:dyDescent="0.3">
      <c r="K1133" s="1"/>
    </row>
    <row r="1134" spans="11:11" hidden="1" x14ac:dyDescent="0.3">
      <c r="K1134" s="1"/>
    </row>
    <row r="1135" spans="11:11" hidden="1" x14ac:dyDescent="0.3">
      <c r="K1135" s="1"/>
    </row>
    <row r="1136" spans="11:11" hidden="1" x14ac:dyDescent="0.3">
      <c r="K1136" s="1"/>
    </row>
    <row r="1137" spans="11:11" hidden="1" x14ac:dyDescent="0.3">
      <c r="K1137" s="1"/>
    </row>
    <row r="1138" spans="11:11" hidden="1" x14ac:dyDescent="0.3">
      <c r="K1138" s="1"/>
    </row>
    <row r="1139" spans="11:11" hidden="1" x14ac:dyDescent="0.3">
      <c r="K1139" s="1"/>
    </row>
    <row r="1140" spans="11:11" hidden="1" x14ac:dyDescent="0.3">
      <c r="K1140" s="1"/>
    </row>
    <row r="1141" spans="11:11" hidden="1" x14ac:dyDescent="0.3">
      <c r="K1141" s="1"/>
    </row>
    <row r="1142" spans="11:11" hidden="1" x14ac:dyDescent="0.3">
      <c r="K1142" s="1"/>
    </row>
    <row r="1143" spans="11:11" hidden="1" x14ac:dyDescent="0.3">
      <c r="K1143" s="1"/>
    </row>
    <row r="1144" spans="11:11" hidden="1" x14ac:dyDescent="0.3">
      <c r="K1144" s="1"/>
    </row>
    <row r="1145" spans="11:11" hidden="1" x14ac:dyDescent="0.3">
      <c r="K1145" s="1"/>
    </row>
    <row r="1146" spans="11:11" hidden="1" x14ac:dyDescent="0.3">
      <c r="K1146" s="1"/>
    </row>
    <row r="1147" spans="11:11" hidden="1" x14ac:dyDescent="0.3">
      <c r="K1147" s="1"/>
    </row>
    <row r="1148" spans="11:11" hidden="1" x14ac:dyDescent="0.3">
      <c r="K1148" s="1"/>
    </row>
    <row r="1149" spans="11:11" hidden="1" x14ac:dyDescent="0.3">
      <c r="K1149" s="1"/>
    </row>
    <row r="1150" spans="11:11" hidden="1" x14ac:dyDescent="0.3">
      <c r="K1150" s="1"/>
    </row>
    <row r="1151" spans="11:11" hidden="1" x14ac:dyDescent="0.3">
      <c r="K1151" s="1"/>
    </row>
    <row r="1152" spans="11:11" hidden="1" x14ac:dyDescent="0.3">
      <c r="K1152" s="1"/>
    </row>
    <row r="1153" spans="11:11" hidden="1" x14ac:dyDescent="0.3">
      <c r="K1153" s="1"/>
    </row>
    <row r="1154" spans="11:11" hidden="1" x14ac:dyDescent="0.3">
      <c r="K1154" s="1"/>
    </row>
    <row r="1155" spans="11:11" hidden="1" x14ac:dyDescent="0.3">
      <c r="K1155" s="1"/>
    </row>
    <row r="1156" spans="11:11" hidden="1" x14ac:dyDescent="0.3">
      <c r="K1156" s="1"/>
    </row>
    <row r="1157" spans="11:11" hidden="1" x14ac:dyDescent="0.3">
      <c r="K1157" s="1"/>
    </row>
    <row r="1158" spans="11:11" hidden="1" x14ac:dyDescent="0.3">
      <c r="K1158" s="1"/>
    </row>
    <row r="1159" spans="11:11" hidden="1" x14ac:dyDescent="0.3">
      <c r="K1159" s="1"/>
    </row>
    <row r="1160" spans="11:11" hidden="1" x14ac:dyDescent="0.3">
      <c r="K1160" s="1"/>
    </row>
    <row r="1161" spans="11:11" hidden="1" x14ac:dyDescent="0.3">
      <c r="K1161" s="1"/>
    </row>
    <row r="1162" spans="11:11" hidden="1" x14ac:dyDescent="0.3">
      <c r="K1162" s="1"/>
    </row>
    <row r="1163" spans="11:11" hidden="1" x14ac:dyDescent="0.3">
      <c r="K1163" s="1"/>
    </row>
    <row r="1164" spans="11:11" hidden="1" x14ac:dyDescent="0.3">
      <c r="K1164" s="1"/>
    </row>
    <row r="1165" spans="11:11" hidden="1" x14ac:dyDescent="0.3">
      <c r="K1165" s="1"/>
    </row>
    <row r="1166" spans="11:11" hidden="1" x14ac:dyDescent="0.3">
      <c r="K1166" s="1"/>
    </row>
    <row r="1167" spans="11:11" hidden="1" x14ac:dyDescent="0.3">
      <c r="K1167" s="1"/>
    </row>
    <row r="1168" spans="11:11" hidden="1" x14ac:dyDescent="0.3">
      <c r="K1168" s="1"/>
    </row>
    <row r="1169" spans="11:11" hidden="1" x14ac:dyDescent="0.3">
      <c r="K1169" s="1"/>
    </row>
    <row r="1170" spans="11:11" hidden="1" x14ac:dyDescent="0.3">
      <c r="K1170" s="1"/>
    </row>
    <row r="1171" spans="11:11" hidden="1" x14ac:dyDescent="0.3">
      <c r="K1171" s="1"/>
    </row>
    <row r="1172" spans="11:11" hidden="1" x14ac:dyDescent="0.3">
      <c r="K1172" s="1"/>
    </row>
    <row r="1173" spans="11:11" hidden="1" x14ac:dyDescent="0.3">
      <c r="K1173" s="1"/>
    </row>
    <row r="1174" spans="11:11" hidden="1" x14ac:dyDescent="0.3">
      <c r="K1174" s="1"/>
    </row>
    <row r="1175" spans="11:11" hidden="1" x14ac:dyDescent="0.3">
      <c r="K1175" s="1"/>
    </row>
    <row r="1176" spans="11:11" hidden="1" x14ac:dyDescent="0.3">
      <c r="K1176" s="1"/>
    </row>
    <row r="1177" spans="11:11" hidden="1" x14ac:dyDescent="0.3">
      <c r="K1177" s="1"/>
    </row>
    <row r="1178" spans="11:11" hidden="1" x14ac:dyDescent="0.3">
      <c r="K1178" s="1"/>
    </row>
    <row r="1179" spans="11:11" hidden="1" x14ac:dyDescent="0.3">
      <c r="K1179" s="1"/>
    </row>
    <row r="1180" spans="11:11" hidden="1" x14ac:dyDescent="0.3">
      <c r="K1180" s="1"/>
    </row>
    <row r="1181" spans="11:11" hidden="1" x14ac:dyDescent="0.3">
      <c r="K1181" s="1"/>
    </row>
    <row r="1182" spans="11:11" hidden="1" x14ac:dyDescent="0.3">
      <c r="K1182" s="1"/>
    </row>
    <row r="1183" spans="11:11" hidden="1" x14ac:dyDescent="0.3">
      <c r="K1183" s="1"/>
    </row>
    <row r="1184" spans="11:11" hidden="1" x14ac:dyDescent="0.3">
      <c r="K1184" s="1"/>
    </row>
    <row r="1185" spans="11:11" hidden="1" x14ac:dyDescent="0.3">
      <c r="K1185" s="1"/>
    </row>
    <row r="1186" spans="11:11" hidden="1" x14ac:dyDescent="0.3">
      <c r="K1186" s="1"/>
    </row>
    <row r="1187" spans="11:11" hidden="1" x14ac:dyDescent="0.3">
      <c r="K1187" s="1"/>
    </row>
    <row r="1188" spans="11:11" hidden="1" x14ac:dyDescent="0.3">
      <c r="K1188" s="1"/>
    </row>
    <row r="1189" spans="11:11" hidden="1" x14ac:dyDescent="0.3">
      <c r="K1189" s="1"/>
    </row>
    <row r="1190" spans="11:11" hidden="1" x14ac:dyDescent="0.3">
      <c r="K1190" s="1"/>
    </row>
    <row r="1191" spans="11:11" hidden="1" x14ac:dyDescent="0.3">
      <c r="K1191" s="1"/>
    </row>
    <row r="1192" spans="11:11" hidden="1" x14ac:dyDescent="0.3">
      <c r="K1192" s="1"/>
    </row>
    <row r="1193" spans="11:11" hidden="1" x14ac:dyDescent="0.3">
      <c r="K1193" s="1"/>
    </row>
    <row r="1194" spans="11:11" hidden="1" x14ac:dyDescent="0.3">
      <c r="K1194" s="1"/>
    </row>
    <row r="1195" spans="11:11" hidden="1" x14ac:dyDescent="0.3">
      <c r="K1195" s="1"/>
    </row>
    <row r="1196" spans="11:11" hidden="1" x14ac:dyDescent="0.3">
      <c r="K1196" s="1"/>
    </row>
    <row r="1197" spans="11:11" hidden="1" x14ac:dyDescent="0.3">
      <c r="K1197" s="1"/>
    </row>
    <row r="1198" spans="11:11" hidden="1" x14ac:dyDescent="0.3">
      <c r="K1198" s="1"/>
    </row>
    <row r="1199" spans="11:11" hidden="1" x14ac:dyDescent="0.3">
      <c r="K1199" s="1"/>
    </row>
    <row r="1200" spans="11:11" hidden="1" x14ac:dyDescent="0.3">
      <c r="K1200" s="1"/>
    </row>
    <row r="1201" spans="11:11" hidden="1" x14ac:dyDescent="0.3">
      <c r="K1201" s="1"/>
    </row>
    <row r="1202" spans="11:11" hidden="1" x14ac:dyDescent="0.3">
      <c r="K1202" s="1"/>
    </row>
    <row r="1203" spans="11:11" hidden="1" x14ac:dyDescent="0.3">
      <c r="K1203" s="1"/>
    </row>
    <row r="1204" spans="11:11" hidden="1" x14ac:dyDescent="0.3">
      <c r="K1204" s="1"/>
    </row>
    <row r="1205" spans="11:11" hidden="1" x14ac:dyDescent="0.3">
      <c r="K1205" s="1"/>
    </row>
    <row r="1206" spans="11:11" hidden="1" x14ac:dyDescent="0.3">
      <c r="K1206" s="1"/>
    </row>
    <row r="1207" spans="11:11" hidden="1" x14ac:dyDescent="0.3">
      <c r="K1207" s="1"/>
    </row>
    <row r="1208" spans="11:11" hidden="1" x14ac:dyDescent="0.3">
      <c r="K1208" s="1"/>
    </row>
    <row r="1209" spans="11:11" hidden="1" x14ac:dyDescent="0.3">
      <c r="K1209" s="1"/>
    </row>
    <row r="1210" spans="11:11" hidden="1" x14ac:dyDescent="0.3">
      <c r="K1210" s="1"/>
    </row>
    <row r="1211" spans="11:11" hidden="1" x14ac:dyDescent="0.3">
      <c r="K1211" s="1"/>
    </row>
    <row r="1212" spans="11:11" hidden="1" x14ac:dyDescent="0.3">
      <c r="K1212" s="1"/>
    </row>
    <row r="1213" spans="11:11" hidden="1" x14ac:dyDescent="0.3">
      <c r="K1213" s="1"/>
    </row>
    <row r="1214" spans="11:11" hidden="1" x14ac:dyDescent="0.3">
      <c r="K1214" s="1"/>
    </row>
    <row r="1215" spans="11:11" hidden="1" x14ac:dyDescent="0.3">
      <c r="K1215" s="1"/>
    </row>
    <row r="1216" spans="11:11" hidden="1" x14ac:dyDescent="0.3">
      <c r="K1216" s="1"/>
    </row>
    <row r="1217" spans="11:11" hidden="1" x14ac:dyDescent="0.3">
      <c r="K1217" s="1"/>
    </row>
    <row r="1218" spans="11:11" hidden="1" x14ac:dyDescent="0.3">
      <c r="K1218" s="1"/>
    </row>
    <row r="1219" spans="11:11" hidden="1" x14ac:dyDescent="0.3">
      <c r="K1219" s="1"/>
    </row>
    <row r="1220" spans="11:11" hidden="1" x14ac:dyDescent="0.3">
      <c r="K1220" s="1"/>
    </row>
    <row r="1221" spans="11:11" hidden="1" x14ac:dyDescent="0.3">
      <c r="K1221" s="1"/>
    </row>
    <row r="1222" spans="11:11" hidden="1" x14ac:dyDescent="0.3">
      <c r="K1222" s="1"/>
    </row>
    <row r="1223" spans="11:11" hidden="1" x14ac:dyDescent="0.3">
      <c r="K1223" s="1"/>
    </row>
    <row r="1224" spans="11:11" hidden="1" x14ac:dyDescent="0.3">
      <c r="K1224" s="1"/>
    </row>
    <row r="1225" spans="11:11" hidden="1" x14ac:dyDescent="0.3">
      <c r="K1225" s="1"/>
    </row>
    <row r="1226" spans="11:11" hidden="1" x14ac:dyDescent="0.3">
      <c r="K1226" s="1"/>
    </row>
    <row r="1227" spans="11:11" hidden="1" x14ac:dyDescent="0.3">
      <c r="K1227" s="1"/>
    </row>
    <row r="1228" spans="11:11" hidden="1" x14ac:dyDescent="0.3">
      <c r="K1228" s="1"/>
    </row>
    <row r="1229" spans="11:11" hidden="1" x14ac:dyDescent="0.3">
      <c r="K1229" s="1"/>
    </row>
    <row r="1230" spans="11:11" hidden="1" x14ac:dyDescent="0.3">
      <c r="K1230" s="1"/>
    </row>
    <row r="1231" spans="11:11" hidden="1" x14ac:dyDescent="0.3">
      <c r="K1231" s="1"/>
    </row>
    <row r="1232" spans="11:11" hidden="1" x14ac:dyDescent="0.3">
      <c r="K1232" s="1"/>
    </row>
    <row r="1233" spans="11:11" hidden="1" x14ac:dyDescent="0.3">
      <c r="K1233" s="1"/>
    </row>
    <row r="1234" spans="11:11" hidden="1" x14ac:dyDescent="0.3">
      <c r="K1234" s="1"/>
    </row>
    <row r="1235" spans="11:11" hidden="1" x14ac:dyDescent="0.3">
      <c r="K1235" s="1"/>
    </row>
    <row r="1236" spans="11:11" hidden="1" x14ac:dyDescent="0.3">
      <c r="K1236" s="1"/>
    </row>
    <row r="1237" spans="11:11" hidden="1" x14ac:dyDescent="0.3">
      <c r="K1237" s="1"/>
    </row>
    <row r="1238" spans="11:11" hidden="1" x14ac:dyDescent="0.3">
      <c r="K1238" s="1"/>
    </row>
    <row r="1239" spans="11:11" hidden="1" x14ac:dyDescent="0.3">
      <c r="K1239" s="1"/>
    </row>
    <row r="1240" spans="11:11" hidden="1" x14ac:dyDescent="0.3">
      <c r="K1240" s="1"/>
    </row>
    <row r="1241" spans="11:11" hidden="1" x14ac:dyDescent="0.3">
      <c r="K1241" s="1"/>
    </row>
    <row r="1242" spans="11:11" hidden="1" x14ac:dyDescent="0.3">
      <c r="K1242" s="1"/>
    </row>
    <row r="1243" spans="11:11" hidden="1" x14ac:dyDescent="0.3">
      <c r="K1243" s="1"/>
    </row>
    <row r="1244" spans="11:11" hidden="1" x14ac:dyDescent="0.3">
      <c r="K1244" s="1"/>
    </row>
    <row r="1245" spans="11:11" hidden="1" x14ac:dyDescent="0.3">
      <c r="K1245" s="1"/>
    </row>
    <row r="1246" spans="11:11" hidden="1" x14ac:dyDescent="0.3">
      <c r="K1246" s="1"/>
    </row>
    <row r="1247" spans="11:11" hidden="1" x14ac:dyDescent="0.3">
      <c r="K1247" s="1"/>
    </row>
    <row r="1248" spans="11:11" hidden="1" x14ac:dyDescent="0.3">
      <c r="K1248" s="1"/>
    </row>
    <row r="1249" spans="11:11" hidden="1" x14ac:dyDescent="0.3">
      <c r="K1249" s="1"/>
    </row>
    <row r="1250" spans="11:11" hidden="1" x14ac:dyDescent="0.3">
      <c r="K1250" s="1"/>
    </row>
    <row r="1251" spans="11:11" hidden="1" x14ac:dyDescent="0.3">
      <c r="K1251" s="1"/>
    </row>
    <row r="1252" spans="11:11" hidden="1" x14ac:dyDescent="0.3">
      <c r="K1252" s="1"/>
    </row>
    <row r="1253" spans="11:11" hidden="1" x14ac:dyDescent="0.3">
      <c r="K1253" s="1"/>
    </row>
    <row r="1254" spans="11:11" hidden="1" x14ac:dyDescent="0.3">
      <c r="K1254" s="1"/>
    </row>
    <row r="1255" spans="11:11" hidden="1" x14ac:dyDescent="0.3">
      <c r="K1255" s="1"/>
    </row>
    <row r="1256" spans="11:11" hidden="1" x14ac:dyDescent="0.3">
      <c r="K1256" s="1"/>
    </row>
    <row r="1257" spans="11:11" hidden="1" x14ac:dyDescent="0.3">
      <c r="K1257" s="1"/>
    </row>
    <row r="1258" spans="11:11" hidden="1" x14ac:dyDescent="0.3">
      <c r="K1258" s="1"/>
    </row>
    <row r="1259" spans="11:11" hidden="1" x14ac:dyDescent="0.3">
      <c r="K1259" s="1"/>
    </row>
    <row r="1260" spans="11:11" hidden="1" x14ac:dyDescent="0.3">
      <c r="K1260" s="1"/>
    </row>
    <row r="1261" spans="11:11" hidden="1" x14ac:dyDescent="0.3">
      <c r="K1261" s="1"/>
    </row>
    <row r="1262" spans="11:11" hidden="1" x14ac:dyDescent="0.3">
      <c r="K1262" s="1"/>
    </row>
    <row r="1263" spans="11:11" hidden="1" x14ac:dyDescent="0.3">
      <c r="K1263" s="1"/>
    </row>
    <row r="1264" spans="11:11" hidden="1" x14ac:dyDescent="0.3">
      <c r="K1264" s="1"/>
    </row>
    <row r="1265" spans="11:11" hidden="1" x14ac:dyDescent="0.3">
      <c r="K1265" s="1"/>
    </row>
    <row r="1266" spans="11:11" hidden="1" x14ac:dyDescent="0.3">
      <c r="K1266" s="1"/>
    </row>
    <row r="1267" spans="11:11" hidden="1" x14ac:dyDescent="0.3">
      <c r="K1267" s="1"/>
    </row>
    <row r="1268" spans="11:11" hidden="1" x14ac:dyDescent="0.3">
      <c r="K1268" s="1"/>
    </row>
    <row r="1269" spans="11:11" hidden="1" x14ac:dyDescent="0.3">
      <c r="K1269" s="1"/>
    </row>
    <row r="1270" spans="11:11" hidden="1" x14ac:dyDescent="0.3">
      <c r="K1270" s="1"/>
    </row>
    <row r="1271" spans="11:11" hidden="1" x14ac:dyDescent="0.3">
      <c r="K1271" s="1"/>
    </row>
    <row r="1272" spans="11:11" hidden="1" x14ac:dyDescent="0.3">
      <c r="K1272" s="1"/>
    </row>
    <row r="1273" spans="11:11" hidden="1" x14ac:dyDescent="0.3">
      <c r="K1273" s="1"/>
    </row>
    <row r="1274" spans="11:11" hidden="1" x14ac:dyDescent="0.3">
      <c r="K1274" s="1"/>
    </row>
    <row r="1275" spans="11:11" hidden="1" x14ac:dyDescent="0.3">
      <c r="K1275" s="1"/>
    </row>
    <row r="1276" spans="11:11" hidden="1" x14ac:dyDescent="0.3">
      <c r="K1276" s="1"/>
    </row>
    <row r="1277" spans="11:11" hidden="1" x14ac:dyDescent="0.3">
      <c r="K1277" s="1"/>
    </row>
    <row r="1278" spans="11:11" hidden="1" x14ac:dyDescent="0.3">
      <c r="K1278" s="1"/>
    </row>
    <row r="1279" spans="11:11" hidden="1" x14ac:dyDescent="0.3">
      <c r="K1279" s="1"/>
    </row>
    <row r="1280" spans="11:11" hidden="1" x14ac:dyDescent="0.3">
      <c r="K1280" s="1"/>
    </row>
    <row r="1281" spans="11:11" hidden="1" x14ac:dyDescent="0.3">
      <c r="K1281" s="1"/>
    </row>
    <row r="1282" spans="11:11" hidden="1" x14ac:dyDescent="0.3">
      <c r="K1282" s="1"/>
    </row>
    <row r="1283" spans="11:11" hidden="1" x14ac:dyDescent="0.3">
      <c r="K1283" s="1"/>
    </row>
    <row r="1284" spans="11:11" hidden="1" x14ac:dyDescent="0.3">
      <c r="K1284" s="1"/>
    </row>
    <row r="1285" spans="11:11" hidden="1" x14ac:dyDescent="0.3">
      <c r="K1285" s="1"/>
    </row>
    <row r="1286" spans="11:11" hidden="1" x14ac:dyDescent="0.3">
      <c r="K1286" s="1"/>
    </row>
    <row r="1287" spans="11:11" hidden="1" x14ac:dyDescent="0.3">
      <c r="K1287" s="1"/>
    </row>
    <row r="1288" spans="11:11" hidden="1" x14ac:dyDescent="0.3">
      <c r="K1288" s="1"/>
    </row>
    <row r="1289" spans="11:11" hidden="1" x14ac:dyDescent="0.3">
      <c r="K1289" s="1"/>
    </row>
    <row r="1290" spans="11:11" hidden="1" x14ac:dyDescent="0.3">
      <c r="K1290" s="1"/>
    </row>
    <row r="1291" spans="11:11" hidden="1" x14ac:dyDescent="0.3">
      <c r="K1291" s="1"/>
    </row>
    <row r="1292" spans="11:11" hidden="1" x14ac:dyDescent="0.3">
      <c r="K1292" s="1"/>
    </row>
    <row r="1293" spans="11:11" hidden="1" x14ac:dyDescent="0.3">
      <c r="K1293" s="1"/>
    </row>
    <row r="1294" spans="11:11" hidden="1" x14ac:dyDescent="0.3">
      <c r="K1294" s="1"/>
    </row>
    <row r="1295" spans="11:11" hidden="1" x14ac:dyDescent="0.3">
      <c r="K1295" s="1"/>
    </row>
    <row r="1296" spans="11:11" hidden="1" x14ac:dyDescent="0.3">
      <c r="K1296" s="1"/>
    </row>
    <row r="1297" spans="11:11" hidden="1" x14ac:dyDescent="0.3">
      <c r="K1297" s="1"/>
    </row>
    <row r="1298" spans="11:11" hidden="1" x14ac:dyDescent="0.3">
      <c r="K1298" s="1"/>
    </row>
    <row r="1299" spans="11:11" hidden="1" x14ac:dyDescent="0.3">
      <c r="K1299" s="1"/>
    </row>
    <row r="1300" spans="11:11" hidden="1" x14ac:dyDescent="0.3">
      <c r="K1300" s="1"/>
    </row>
    <row r="1301" spans="11:11" hidden="1" x14ac:dyDescent="0.3">
      <c r="K1301" s="1"/>
    </row>
    <row r="1302" spans="11:11" hidden="1" x14ac:dyDescent="0.3">
      <c r="K1302" s="1"/>
    </row>
    <row r="1303" spans="11:11" hidden="1" x14ac:dyDescent="0.3">
      <c r="K1303" s="1"/>
    </row>
    <row r="1304" spans="11:11" hidden="1" x14ac:dyDescent="0.3">
      <c r="K1304" s="1"/>
    </row>
    <row r="1305" spans="11:11" hidden="1" x14ac:dyDescent="0.3">
      <c r="K1305" s="1"/>
    </row>
    <row r="1306" spans="11:11" hidden="1" x14ac:dyDescent="0.3">
      <c r="K1306" s="1"/>
    </row>
    <row r="1307" spans="11:11" hidden="1" x14ac:dyDescent="0.3">
      <c r="K1307" s="1"/>
    </row>
    <row r="1308" spans="11:11" hidden="1" x14ac:dyDescent="0.3">
      <c r="K1308" s="1"/>
    </row>
    <row r="1309" spans="11:11" hidden="1" x14ac:dyDescent="0.3">
      <c r="K1309" s="1"/>
    </row>
    <row r="1310" spans="11:11" hidden="1" x14ac:dyDescent="0.3">
      <c r="K1310" s="1"/>
    </row>
    <row r="1311" spans="11:11" hidden="1" x14ac:dyDescent="0.3">
      <c r="K1311" s="1"/>
    </row>
    <row r="1312" spans="11:11" hidden="1" x14ac:dyDescent="0.3">
      <c r="K1312" s="1"/>
    </row>
    <row r="1313" spans="11:11" hidden="1" x14ac:dyDescent="0.3">
      <c r="K1313" s="1"/>
    </row>
    <row r="1314" spans="11:11" hidden="1" x14ac:dyDescent="0.3">
      <c r="K1314" s="1"/>
    </row>
    <row r="1315" spans="11:11" hidden="1" x14ac:dyDescent="0.3">
      <c r="K1315" s="1"/>
    </row>
    <row r="1316" spans="11:11" hidden="1" x14ac:dyDescent="0.3">
      <c r="K1316" s="1"/>
    </row>
    <row r="1317" spans="11:11" hidden="1" x14ac:dyDescent="0.3">
      <c r="K1317" s="1"/>
    </row>
    <row r="1318" spans="11:11" hidden="1" x14ac:dyDescent="0.3">
      <c r="K1318" s="1"/>
    </row>
    <row r="1319" spans="11:11" hidden="1" x14ac:dyDescent="0.3">
      <c r="K1319" s="1"/>
    </row>
    <row r="1320" spans="11:11" hidden="1" x14ac:dyDescent="0.3">
      <c r="K1320" s="1"/>
    </row>
    <row r="1321" spans="11:11" hidden="1" x14ac:dyDescent="0.3">
      <c r="K1321" s="1"/>
    </row>
    <row r="1322" spans="11:11" hidden="1" x14ac:dyDescent="0.3">
      <c r="K1322" s="1"/>
    </row>
    <row r="1323" spans="11:11" hidden="1" x14ac:dyDescent="0.3">
      <c r="K1323" s="1"/>
    </row>
    <row r="1324" spans="11:11" hidden="1" x14ac:dyDescent="0.3">
      <c r="K1324" s="1"/>
    </row>
    <row r="1325" spans="11:11" hidden="1" x14ac:dyDescent="0.3">
      <c r="K1325" s="1"/>
    </row>
    <row r="1326" spans="11:11" hidden="1" x14ac:dyDescent="0.3">
      <c r="K1326" s="1"/>
    </row>
    <row r="1327" spans="11:11" hidden="1" x14ac:dyDescent="0.3">
      <c r="K1327" s="1"/>
    </row>
    <row r="1328" spans="11:11" hidden="1" x14ac:dyDescent="0.3">
      <c r="K1328" s="1"/>
    </row>
    <row r="1329" spans="11:11" hidden="1" x14ac:dyDescent="0.3">
      <c r="K1329" s="1"/>
    </row>
    <row r="1330" spans="11:11" hidden="1" x14ac:dyDescent="0.3">
      <c r="K1330" s="1"/>
    </row>
    <row r="1331" spans="11:11" hidden="1" x14ac:dyDescent="0.3">
      <c r="K1331" s="1"/>
    </row>
    <row r="1332" spans="11:11" hidden="1" x14ac:dyDescent="0.3">
      <c r="K1332" s="1"/>
    </row>
    <row r="1333" spans="11:11" hidden="1" x14ac:dyDescent="0.3">
      <c r="K1333" s="1"/>
    </row>
    <row r="1334" spans="11:11" hidden="1" x14ac:dyDescent="0.3">
      <c r="K1334" s="1"/>
    </row>
    <row r="1335" spans="11:11" hidden="1" x14ac:dyDescent="0.3">
      <c r="K1335" s="1"/>
    </row>
    <row r="1336" spans="11:11" hidden="1" x14ac:dyDescent="0.3">
      <c r="K1336" s="1"/>
    </row>
    <row r="1337" spans="11:11" hidden="1" x14ac:dyDescent="0.3">
      <c r="K1337" s="1"/>
    </row>
    <row r="1338" spans="11:11" hidden="1" x14ac:dyDescent="0.3">
      <c r="K1338" s="1"/>
    </row>
    <row r="1339" spans="11:11" hidden="1" x14ac:dyDescent="0.3">
      <c r="K1339" s="1"/>
    </row>
    <row r="1340" spans="11:11" hidden="1" x14ac:dyDescent="0.3">
      <c r="K1340" s="1"/>
    </row>
    <row r="1341" spans="11:11" hidden="1" x14ac:dyDescent="0.3">
      <c r="K1341" s="1"/>
    </row>
    <row r="1342" spans="11:11" hidden="1" x14ac:dyDescent="0.3">
      <c r="K1342" s="1"/>
    </row>
    <row r="1343" spans="11:11" hidden="1" x14ac:dyDescent="0.3">
      <c r="K1343" s="1"/>
    </row>
    <row r="1344" spans="11:11" hidden="1" x14ac:dyDescent="0.3">
      <c r="K1344" s="1"/>
    </row>
    <row r="1345" spans="11:11" hidden="1" x14ac:dyDescent="0.3">
      <c r="K1345" s="1"/>
    </row>
    <row r="1346" spans="11:11" hidden="1" x14ac:dyDescent="0.3">
      <c r="K1346" s="1"/>
    </row>
    <row r="1347" spans="11:11" hidden="1" x14ac:dyDescent="0.3">
      <c r="K1347" s="1"/>
    </row>
    <row r="1348" spans="11:11" hidden="1" x14ac:dyDescent="0.3">
      <c r="K1348" s="1"/>
    </row>
    <row r="1349" spans="11:11" hidden="1" x14ac:dyDescent="0.3">
      <c r="K1349" s="1"/>
    </row>
    <row r="1350" spans="11:11" hidden="1" x14ac:dyDescent="0.3">
      <c r="K1350" s="1"/>
    </row>
    <row r="1351" spans="11:11" hidden="1" x14ac:dyDescent="0.3">
      <c r="K1351" s="1"/>
    </row>
    <row r="1352" spans="11:11" hidden="1" x14ac:dyDescent="0.3">
      <c r="K1352" s="1"/>
    </row>
    <row r="1353" spans="11:11" hidden="1" x14ac:dyDescent="0.3">
      <c r="K1353" s="1"/>
    </row>
    <row r="1354" spans="11:11" hidden="1" x14ac:dyDescent="0.3">
      <c r="K1354" s="1"/>
    </row>
    <row r="1355" spans="11:11" hidden="1" x14ac:dyDescent="0.3">
      <c r="K1355" s="1"/>
    </row>
    <row r="1356" spans="11:11" hidden="1" x14ac:dyDescent="0.3">
      <c r="K1356" s="1"/>
    </row>
    <row r="1357" spans="11:11" hidden="1" x14ac:dyDescent="0.3">
      <c r="K1357" s="1"/>
    </row>
    <row r="1358" spans="11:11" hidden="1" x14ac:dyDescent="0.3">
      <c r="K1358" s="1"/>
    </row>
    <row r="1359" spans="11:11" hidden="1" x14ac:dyDescent="0.3">
      <c r="K1359" s="1"/>
    </row>
    <row r="1360" spans="11:11" hidden="1" x14ac:dyDescent="0.3">
      <c r="K1360" s="1"/>
    </row>
    <row r="1361" spans="11:11" hidden="1" x14ac:dyDescent="0.3">
      <c r="K1361" s="1"/>
    </row>
    <row r="1362" spans="11:11" hidden="1" x14ac:dyDescent="0.3">
      <c r="K1362" s="1"/>
    </row>
    <row r="1363" spans="11:11" hidden="1" x14ac:dyDescent="0.3">
      <c r="K1363" s="1"/>
    </row>
    <row r="1364" spans="11:11" hidden="1" x14ac:dyDescent="0.3">
      <c r="K1364" s="1"/>
    </row>
    <row r="1365" spans="11:11" hidden="1" x14ac:dyDescent="0.3">
      <c r="K1365" s="1"/>
    </row>
    <row r="1366" spans="11:11" hidden="1" x14ac:dyDescent="0.3">
      <c r="K1366" s="1"/>
    </row>
    <row r="1367" spans="11:11" hidden="1" x14ac:dyDescent="0.3">
      <c r="K1367" s="1"/>
    </row>
    <row r="1368" spans="11:11" hidden="1" x14ac:dyDescent="0.3">
      <c r="K1368" s="1"/>
    </row>
    <row r="1369" spans="11:11" hidden="1" x14ac:dyDescent="0.3">
      <c r="K1369" s="1"/>
    </row>
    <row r="1370" spans="11:11" hidden="1" x14ac:dyDescent="0.3">
      <c r="K1370" s="1"/>
    </row>
    <row r="1371" spans="11:11" hidden="1" x14ac:dyDescent="0.3">
      <c r="K1371" s="1"/>
    </row>
    <row r="1372" spans="11:11" hidden="1" x14ac:dyDescent="0.3">
      <c r="K1372" s="1"/>
    </row>
    <row r="1373" spans="11:11" hidden="1" x14ac:dyDescent="0.3">
      <c r="K1373" s="1"/>
    </row>
    <row r="1374" spans="11:11" hidden="1" x14ac:dyDescent="0.3">
      <c r="K1374" s="1"/>
    </row>
    <row r="1375" spans="11:11" hidden="1" x14ac:dyDescent="0.3">
      <c r="K1375" s="1"/>
    </row>
    <row r="1376" spans="11:11" hidden="1" x14ac:dyDescent="0.3">
      <c r="K1376" s="1"/>
    </row>
    <row r="1377" spans="11:11" hidden="1" x14ac:dyDescent="0.3">
      <c r="K1377" s="1"/>
    </row>
    <row r="1378" spans="11:11" hidden="1" x14ac:dyDescent="0.3">
      <c r="K1378" s="1"/>
    </row>
    <row r="1379" spans="11:11" hidden="1" x14ac:dyDescent="0.3">
      <c r="K1379" s="1"/>
    </row>
    <row r="1380" spans="11:11" hidden="1" x14ac:dyDescent="0.3">
      <c r="K1380" s="1"/>
    </row>
    <row r="1381" spans="11:11" hidden="1" x14ac:dyDescent="0.3">
      <c r="K1381" s="1"/>
    </row>
    <row r="1382" spans="11:11" hidden="1" x14ac:dyDescent="0.3">
      <c r="K1382" s="1"/>
    </row>
    <row r="1383" spans="11:11" hidden="1" x14ac:dyDescent="0.3">
      <c r="K1383" s="1"/>
    </row>
    <row r="1384" spans="11:11" hidden="1" x14ac:dyDescent="0.3">
      <c r="K1384" s="1"/>
    </row>
    <row r="1385" spans="11:11" hidden="1" x14ac:dyDescent="0.3">
      <c r="K1385" s="1"/>
    </row>
    <row r="1386" spans="11:11" hidden="1" x14ac:dyDescent="0.3">
      <c r="K1386" s="1"/>
    </row>
    <row r="1387" spans="11:11" hidden="1" x14ac:dyDescent="0.3">
      <c r="K1387" s="1"/>
    </row>
    <row r="1388" spans="11:11" hidden="1" x14ac:dyDescent="0.3">
      <c r="K1388" s="1"/>
    </row>
    <row r="1389" spans="11:11" hidden="1" x14ac:dyDescent="0.3">
      <c r="K1389" s="1"/>
    </row>
    <row r="1390" spans="11:11" hidden="1" x14ac:dyDescent="0.3">
      <c r="K1390" s="1"/>
    </row>
    <row r="1391" spans="11:11" hidden="1" x14ac:dyDescent="0.3">
      <c r="K1391" s="1"/>
    </row>
    <row r="1392" spans="11:11" hidden="1" x14ac:dyDescent="0.3">
      <c r="K1392" s="1"/>
    </row>
    <row r="1393" spans="11:11" hidden="1" x14ac:dyDescent="0.3">
      <c r="K1393" s="1"/>
    </row>
    <row r="1394" spans="11:11" hidden="1" x14ac:dyDescent="0.3">
      <c r="K1394" s="1"/>
    </row>
    <row r="1395" spans="11:11" hidden="1" x14ac:dyDescent="0.3">
      <c r="K1395" s="1"/>
    </row>
    <row r="1396" spans="11:11" hidden="1" x14ac:dyDescent="0.3">
      <c r="K1396" s="1"/>
    </row>
    <row r="1397" spans="11:11" hidden="1" x14ac:dyDescent="0.3">
      <c r="K1397" s="1"/>
    </row>
    <row r="1398" spans="11:11" hidden="1" x14ac:dyDescent="0.3">
      <c r="K1398" s="1"/>
    </row>
    <row r="1399" spans="11:11" hidden="1" x14ac:dyDescent="0.3">
      <c r="K1399" s="1"/>
    </row>
    <row r="1400" spans="11:11" hidden="1" x14ac:dyDescent="0.3">
      <c r="K1400" s="1"/>
    </row>
    <row r="1401" spans="11:11" hidden="1" x14ac:dyDescent="0.3">
      <c r="K1401" s="1"/>
    </row>
    <row r="1402" spans="11:11" hidden="1" x14ac:dyDescent="0.3">
      <c r="K1402" s="1"/>
    </row>
    <row r="1403" spans="11:11" hidden="1" x14ac:dyDescent="0.3">
      <c r="K1403" s="1"/>
    </row>
    <row r="1404" spans="11:11" hidden="1" x14ac:dyDescent="0.3">
      <c r="K1404" s="1"/>
    </row>
    <row r="1405" spans="11:11" hidden="1" x14ac:dyDescent="0.3">
      <c r="K1405" s="1"/>
    </row>
    <row r="1406" spans="11:11" hidden="1" x14ac:dyDescent="0.3">
      <c r="K1406" s="1"/>
    </row>
    <row r="1407" spans="11:11" hidden="1" x14ac:dyDescent="0.3">
      <c r="K1407" s="1"/>
    </row>
    <row r="1408" spans="11:11" hidden="1" x14ac:dyDescent="0.3">
      <c r="K1408" s="1"/>
    </row>
    <row r="1409" spans="11:11" hidden="1" x14ac:dyDescent="0.3">
      <c r="K1409" s="1"/>
    </row>
    <row r="1410" spans="11:11" hidden="1" x14ac:dyDescent="0.3">
      <c r="K1410" s="1"/>
    </row>
    <row r="1411" spans="11:11" hidden="1" x14ac:dyDescent="0.3">
      <c r="K1411" s="1"/>
    </row>
    <row r="1412" spans="11:11" hidden="1" x14ac:dyDescent="0.3">
      <c r="K1412" s="1"/>
    </row>
    <row r="1413" spans="11:11" hidden="1" x14ac:dyDescent="0.3">
      <c r="K1413" s="1"/>
    </row>
    <row r="1414" spans="11:11" hidden="1" x14ac:dyDescent="0.3">
      <c r="K1414" s="1"/>
    </row>
    <row r="1415" spans="11:11" hidden="1" x14ac:dyDescent="0.3">
      <c r="K1415" s="1"/>
    </row>
    <row r="1416" spans="11:11" hidden="1" x14ac:dyDescent="0.3">
      <c r="K1416" s="1"/>
    </row>
    <row r="1417" spans="11:11" hidden="1" x14ac:dyDescent="0.3">
      <c r="K1417" s="1"/>
    </row>
    <row r="1418" spans="11:11" hidden="1" x14ac:dyDescent="0.3">
      <c r="K1418" s="1"/>
    </row>
    <row r="1419" spans="11:11" hidden="1" x14ac:dyDescent="0.3">
      <c r="K1419" s="1"/>
    </row>
    <row r="1420" spans="11:11" hidden="1" x14ac:dyDescent="0.3">
      <c r="K1420" s="1"/>
    </row>
    <row r="1421" spans="11:11" hidden="1" x14ac:dyDescent="0.3">
      <c r="K1421" s="1"/>
    </row>
    <row r="1422" spans="11:11" hidden="1" x14ac:dyDescent="0.3">
      <c r="K1422" s="1"/>
    </row>
    <row r="1423" spans="11:11" hidden="1" x14ac:dyDescent="0.3">
      <c r="K1423" s="1"/>
    </row>
    <row r="1424" spans="11:11" hidden="1" x14ac:dyDescent="0.3">
      <c r="K1424" s="1"/>
    </row>
    <row r="1425" spans="11:11" hidden="1" x14ac:dyDescent="0.3">
      <c r="K1425" s="1"/>
    </row>
    <row r="1426" spans="11:11" hidden="1" x14ac:dyDescent="0.3">
      <c r="K1426" s="1"/>
    </row>
    <row r="1427" spans="11:11" hidden="1" x14ac:dyDescent="0.3">
      <c r="K1427" s="1"/>
    </row>
    <row r="1428" spans="11:11" hidden="1" x14ac:dyDescent="0.3">
      <c r="K1428" s="1"/>
    </row>
    <row r="1429" spans="11:11" hidden="1" x14ac:dyDescent="0.3">
      <c r="K1429" s="1"/>
    </row>
    <row r="1430" spans="11:11" hidden="1" x14ac:dyDescent="0.3">
      <c r="K1430" s="1"/>
    </row>
    <row r="1431" spans="11:11" hidden="1" x14ac:dyDescent="0.3">
      <c r="K1431" s="1"/>
    </row>
    <row r="1432" spans="11:11" hidden="1" x14ac:dyDescent="0.3">
      <c r="K1432" s="1"/>
    </row>
    <row r="1433" spans="11:11" hidden="1" x14ac:dyDescent="0.3">
      <c r="K1433" s="1"/>
    </row>
    <row r="1434" spans="11:11" hidden="1" x14ac:dyDescent="0.3">
      <c r="K1434" s="1"/>
    </row>
    <row r="1435" spans="11:11" hidden="1" x14ac:dyDescent="0.3">
      <c r="K1435" s="1"/>
    </row>
    <row r="1436" spans="11:11" hidden="1" x14ac:dyDescent="0.3">
      <c r="K1436" s="1"/>
    </row>
    <row r="1437" spans="11:11" hidden="1" x14ac:dyDescent="0.3">
      <c r="K1437" s="1"/>
    </row>
    <row r="1438" spans="11:11" hidden="1" x14ac:dyDescent="0.3">
      <c r="K1438" s="1"/>
    </row>
    <row r="1439" spans="11:11" hidden="1" x14ac:dyDescent="0.3">
      <c r="K1439" s="1"/>
    </row>
    <row r="1440" spans="11:11" hidden="1" x14ac:dyDescent="0.3">
      <c r="K1440" s="1"/>
    </row>
    <row r="1441" spans="11:11" hidden="1" x14ac:dyDescent="0.3">
      <c r="K1441" s="1"/>
    </row>
    <row r="1442" spans="11:11" hidden="1" x14ac:dyDescent="0.3">
      <c r="K1442" s="1"/>
    </row>
    <row r="1443" spans="11:11" hidden="1" x14ac:dyDescent="0.3">
      <c r="K1443" s="1"/>
    </row>
    <row r="1444" spans="11:11" hidden="1" x14ac:dyDescent="0.3">
      <c r="K1444" s="1"/>
    </row>
    <row r="1445" spans="11:11" hidden="1" x14ac:dyDescent="0.3">
      <c r="K1445" s="1"/>
    </row>
    <row r="1446" spans="11:11" hidden="1" x14ac:dyDescent="0.3">
      <c r="K1446" s="1"/>
    </row>
    <row r="1447" spans="11:11" hidden="1" x14ac:dyDescent="0.3">
      <c r="K1447" s="1"/>
    </row>
    <row r="1448" spans="11:11" hidden="1" x14ac:dyDescent="0.3">
      <c r="K1448" s="1"/>
    </row>
    <row r="1449" spans="11:11" hidden="1" x14ac:dyDescent="0.3">
      <c r="K1449" s="1"/>
    </row>
    <row r="1450" spans="11:11" hidden="1" x14ac:dyDescent="0.3">
      <c r="K1450" s="1"/>
    </row>
    <row r="1451" spans="11:11" hidden="1" x14ac:dyDescent="0.3">
      <c r="K1451" s="1"/>
    </row>
    <row r="1452" spans="11:11" hidden="1" x14ac:dyDescent="0.3">
      <c r="K1452" s="1"/>
    </row>
    <row r="1453" spans="11:11" hidden="1" x14ac:dyDescent="0.3">
      <c r="K1453" s="1"/>
    </row>
    <row r="1454" spans="11:11" hidden="1" x14ac:dyDescent="0.3">
      <c r="K1454" s="1"/>
    </row>
    <row r="1455" spans="11:11" hidden="1" x14ac:dyDescent="0.3">
      <c r="K1455" s="1"/>
    </row>
    <row r="1456" spans="11:11" hidden="1" x14ac:dyDescent="0.3">
      <c r="K1456" s="1"/>
    </row>
    <row r="1457" spans="11:11" hidden="1" x14ac:dyDescent="0.3">
      <c r="K1457" s="1"/>
    </row>
    <row r="1458" spans="11:11" hidden="1" x14ac:dyDescent="0.3">
      <c r="K1458" s="1"/>
    </row>
    <row r="1459" spans="11:11" hidden="1" x14ac:dyDescent="0.3">
      <c r="K1459" s="1"/>
    </row>
    <row r="1460" spans="11:11" hidden="1" x14ac:dyDescent="0.3">
      <c r="K1460" s="1"/>
    </row>
    <row r="1461" spans="11:11" hidden="1" x14ac:dyDescent="0.3">
      <c r="K1461" s="1"/>
    </row>
    <row r="1462" spans="11:11" hidden="1" x14ac:dyDescent="0.3">
      <c r="K1462" s="1"/>
    </row>
    <row r="1463" spans="11:11" hidden="1" x14ac:dyDescent="0.3">
      <c r="K1463" s="1"/>
    </row>
    <row r="1464" spans="11:11" hidden="1" x14ac:dyDescent="0.3">
      <c r="K1464" s="1"/>
    </row>
    <row r="1465" spans="11:11" hidden="1" x14ac:dyDescent="0.3">
      <c r="K1465" s="1"/>
    </row>
    <row r="1466" spans="11:11" hidden="1" x14ac:dyDescent="0.3">
      <c r="K1466" s="1"/>
    </row>
    <row r="1467" spans="11:11" hidden="1" x14ac:dyDescent="0.3">
      <c r="K1467" s="1"/>
    </row>
    <row r="1468" spans="11:11" hidden="1" x14ac:dyDescent="0.3">
      <c r="K1468" s="1"/>
    </row>
    <row r="1469" spans="11:11" hidden="1" x14ac:dyDescent="0.3">
      <c r="K1469" s="1"/>
    </row>
    <row r="1470" spans="11:11" hidden="1" x14ac:dyDescent="0.3">
      <c r="K1470" s="1"/>
    </row>
    <row r="1471" spans="11:11" hidden="1" x14ac:dyDescent="0.3">
      <c r="K1471" s="1"/>
    </row>
    <row r="1472" spans="11:11" hidden="1" x14ac:dyDescent="0.3">
      <c r="K1472" s="1"/>
    </row>
    <row r="1473" spans="11:11" hidden="1" x14ac:dyDescent="0.3">
      <c r="K1473" s="1"/>
    </row>
    <row r="1474" spans="11:11" hidden="1" x14ac:dyDescent="0.3">
      <c r="K1474" s="1"/>
    </row>
    <row r="1475" spans="11:11" hidden="1" x14ac:dyDescent="0.3">
      <c r="K1475" s="1"/>
    </row>
    <row r="1476" spans="11:11" hidden="1" x14ac:dyDescent="0.3">
      <c r="K1476" s="1"/>
    </row>
    <row r="1477" spans="11:11" hidden="1" x14ac:dyDescent="0.3">
      <c r="K1477" s="1"/>
    </row>
    <row r="1478" spans="11:11" hidden="1" x14ac:dyDescent="0.3">
      <c r="K1478" s="1"/>
    </row>
    <row r="1479" spans="11:11" hidden="1" x14ac:dyDescent="0.3">
      <c r="K1479" s="1"/>
    </row>
    <row r="1480" spans="11:11" hidden="1" x14ac:dyDescent="0.3">
      <c r="K1480" s="1"/>
    </row>
    <row r="1481" spans="11:11" hidden="1" x14ac:dyDescent="0.3">
      <c r="K1481" s="1"/>
    </row>
    <row r="1482" spans="11:11" hidden="1" x14ac:dyDescent="0.3">
      <c r="K1482" s="1"/>
    </row>
    <row r="1483" spans="11:11" hidden="1" x14ac:dyDescent="0.3">
      <c r="K1483" s="1"/>
    </row>
    <row r="1484" spans="11:11" hidden="1" x14ac:dyDescent="0.3">
      <c r="K1484" s="1"/>
    </row>
    <row r="1485" spans="11:11" hidden="1" x14ac:dyDescent="0.3">
      <c r="K1485" s="1"/>
    </row>
    <row r="1486" spans="11:11" hidden="1" x14ac:dyDescent="0.3">
      <c r="K1486" s="1"/>
    </row>
    <row r="1487" spans="11:11" hidden="1" x14ac:dyDescent="0.3">
      <c r="K1487" s="1"/>
    </row>
    <row r="1488" spans="11:11" hidden="1" x14ac:dyDescent="0.3">
      <c r="K1488" s="1"/>
    </row>
    <row r="1489" spans="11:11" hidden="1" x14ac:dyDescent="0.3">
      <c r="K1489" s="1"/>
    </row>
    <row r="1490" spans="11:11" hidden="1" x14ac:dyDescent="0.3">
      <c r="K1490" s="1"/>
    </row>
    <row r="1491" spans="11:11" hidden="1" x14ac:dyDescent="0.3">
      <c r="K1491" s="1"/>
    </row>
    <row r="1492" spans="11:11" hidden="1" x14ac:dyDescent="0.3">
      <c r="K1492" s="1"/>
    </row>
    <row r="1493" spans="11:11" hidden="1" x14ac:dyDescent="0.3">
      <c r="K1493" s="1"/>
    </row>
    <row r="1494" spans="11:11" hidden="1" x14ac:dyDescent="0.3">
      <c r="K1494" s="1"/>
    </row>
    <row r="1495" spans="11:11" hidden="1" x14ac:dyDescent="0.3">
      <c r="K1495" s="1"/>
    </row>
    <row r="1496" spans="11:11" hidden="1" x14ac:dyDescent="0.3">
      <c r="K1496" s="1"/>
    </row>
    <row r="1497" spans="11:11" hidden="1" x14ac:dyDescent="0.3">
      <c r="K1497" s="1"/>
    </row>
    <row r="1498" spans="11:11" hidden="1" x14ac:dyDescent="0.3">
      <c r="K1498" s="1"/>
    </row>
    <row r="1499" spans="11:11" hidden="1" x14ac:dyDescent="0.3">
      <c r="K1499" s="1"/>
    </row>
    <row r="1500" spans="11:11" hidden="1" x14ac:dyDescent="0.3">
      <c r="K1500" s="1"/>
    </row>
    <row r="1501" spans="11:11" hidden="1" x14ac:dyDescent="0.3">
      <c r="K1501" s="1"/>
    </row>
    <row r="1502" spans="11:11" hidden="1" x14ac:dyDescent="0.3">
      <c r="K1502" s="1"/>
    </row>
    <row r="1503" spans="11:11" hidden="1" x14ac:dyDescent="0.3">
      <c r="K1503" s="1"/>
    </row>
    <row r="1504" spans="11:11" hidden="1" x14ac:dyDescent="0.3">
      <c r="K1504" s="1"/>
    </row>
    <row r="1505" spans="11:11" hidden="1" x14ac:dyDescent="0.3">
      <c r="K1505" s="1"/>
    </row>
    <row r="1506" spans="11:11" hidden="1" x14ac:dyDescent="0.3">
      <c r="K1506" s="1"/>
    </row>
    <row r="1507" spans="11:11" hidden="1" x14ac:dyDescent="0.3">
      <c r="K1507" s="1"/>
    </row>
    <row r="1508" spans="11:11" hidden="1" x14ac:dyDescent="0.3">
      <c r="K1508" s="1"/>
    </row>
    <row r="1509" spans="11:11" hidden="1" x14ac:dyDescent="0.3">
      <c r="K1509" s="1"/>
    </row>
    <row r="1510" spans="11:11" hidden="1" x14ac:dyDescent="0.3">
      <c r="K1510" s="1"/>
    </row>
    <row r="1511" spans="11:11" hidden="1" x14ac:dyDescent="0.3">
      <c r="K1511" s="1"/>
    </row>
    <row r="1512" spans="11:11" hidden="1" x14ac:dyDescent="0.3">
      <c r="K1512" s="1"/>
    </row>
    <row r="1513" spans="11:11" hidden="1" x14ac:dyDescent="0.3">
      <c r="K1513" s="1"/>
    </row>
    <row r="1514" spans="11:11" hidden="1" x14ac:dyDescent="0.3">
      <c r="K1514" s="1"/>
    </row>
    <row r="1515" spans="11:11" hidden="1" x14ac:dyDescent="0.3">
      <c r="K1515" s="1"/>
    </row>
    <row r="1516" spans="11:11" hidden="1" x14ac:dyDescent="0.3">
      <c r="K1516" s="1"/>
    </row>
    <row r="1517" spans="11:11" hidden="1" x14ac:dyDescent="0.3">
      <c r="K1517" s="1"/>
    </row>
    <row r="1518" spans="11:11" hidden="1" x14ac:dyDescent="0.3">
      <c r="K1518" s="1"/>
    </row>
    <row r="1519" spans="11:11" hidden="1" x14ac:dyDescent="0.3">
      <c r="K1519" s="1"/>
    </row>
    <row r="1520" spans="11:11" hidden="1" x14ac:dyDescent="0.3">
      <c r="K1520" s="1"/>
    </row>
    <row r="1521" spans="11:11" hidden="1" x14ac:dyDescent="0.3">
      <c r="K1521" s="1"/>
    </row>
    <row r="1522" spans="11:11" hidden="1" x14ac:dyDescent="0.3">
      <c r="K1522" s="1"/>
    </row>
    <row r="1523" spans="11:11" hidden="1" x14ac:dyDescent="0.3">
      <c r="K1523" s="1"/>
    </row>
    <row r="1524" spans="11:11" hidden="1" x14ac:dyDescent="0.3">
      <c r="K1524" s="1"/>
    </row>
    <row r="1525" spans="11:11" hidden="1" x14ac:dyDescent="0.3">
      <c r="K1525" s="1"/>
    </row>
    <row r="1526" spans="11:11" hidden="1" x14ac:dyDescent="0.3">
      <c r="K1526" s="1"/>
    </row>
    <row r="1527" spans="11:11" hidden="1" x14ac:dyDescent="0.3">
      <c r="K1527" s="1"/>
    </row>
    <row r="1528" spans="11:11" hidden="1" x14ac:dyDescent="0.3">
      <c r="K1528" s="1"/>
    </row>
    <row r="1529" spans="11:11" hidden="1" x14ac:dyDescent="0.3">
      <c r="K1529" s="1"/>
    </row>
    <row r="1530" spans="11:11" hidden="1" x14ac:dyDescent="0.3">
      <c r="K1530" s="1"/>
    </row>
    <row r="1531" spans="11:11" hidden="1" x14ac:dyDescent="0.3">
      <c r="K1531" s="1"/>
    </row>
    <row r="1532" spans="11:11" hidden="1" x14ac:dyDescent="0.3">
      <c r="K1532" s="1"/>
    </row>
    <row r="1533" spans="11:11" hidden="1" x14ac:dyDescent="0.3">
      <c r="K1533" s="1"/>
    </row>
    <row r="1534" spans="11:11" hidden="1" x14ac:dyDescent="0.3">
      <c r="K1534" s="1"/>
    </row>
    <row r="1535" spans="11:11" hidden="1" x14ac:dyDescent="0.3">
      <c r="K1535" s="1"/>
    </row>
    <row r="1536" spans="11:11" hidden="1" x14ac:dyDescent="0.3">
      <c r="K1536" s="1"/>
    </row>
    <row r="1537" spans="11:11" hidden="1" x14ac:dyDescent="0.3">
      <c r="K1537" s="1"/>
    </row>
    <row r="1538" spans="11:11" hidden="1" x14ac:dyDescent="0.3">
      <c r="K1538" s="1"/>
    </row>
    <row r="1539" spans="11:11" hidden="1" x14ac:dyDescent="0.3">
      <c r="K1539" s="1"/>
    </row>
    <row r="1540" spans="11:11" hidden="1" x14ac:dyDescent="0.3">
      <c r="K1540" s="1"/>
    </row>
    <row r="1541" spans="11:11" hidden="1" x14ac:dyDescent="0.3">
      <c r="K1541" s="1"/>
    </row>
    <row r="1542" spans="11:11" hidden="1" x14ac:dyDescent="0.3">
      <c r="K1542" s="1"/>
    </row>
    <row r="1543" spans="11:11" hidden="1" x14ac:dyDescent="0.3">
      <c r="K1543" s="1"/>
    </row>
    <row r="1544" spans="11:11" hidden="1" x14ac:dyDescent="0.3">
      <c r="K1544" s="1"/>
    </row>
    <row r="1545" spans="11:11" hidden="1" x14ac:dyDescent="0.3">
      <c r="K1545" s="1"/>
    </row>
    <row r="1546" spans="11:11" hidden="1" x14ac:dyDescent="0.3">
      <c r="K1546" s="1"/>
    </row>
    <row r="1547" spans="11:11" hidden="1" x14ac:dyDescent="0.3">
      <c r="K1547" s="1"/>
    </row>
    <row r="1548" spans="11:11" hidden="1" x14ac:dyDescent="0.3">
      <c r="K1548" s="1"/>
    </row>
    <row r="1549" spans="11:11" hidden="1" x14ac:dyDescent="0.3">
      <c r="K1549" s="1"/>
    </row>
    <row r="1550" spans="11:11" hidden="1" x14ac:dyDescent="0.3">
      <c r="K1550" s="1"/>
    </row>
    <row r="1551" spans="11:11" hidden="1" x14ac:dyDescent="0.3">
      <c r="K1551" s="1"/>
    </row>
    <row r="1552" spans="11:11" hidden="1" x14ac:dyDescent="0.3">
      <c r="K1552" s="1"/>
    </row>
    <row r="1553" spans="11:11" hidden="1" x14ac:dyDescent="0.3">
      <c r="K1553" s="1"/>
    </row>
    <row r="1554" spans="11:11" hidden="1" x14ac:dyDescent="0.3">
      <c r="K1554" s="1"/>
    </row>
    <row r="1555" spans="11:11" hidden="1" x14ac:dyDescent="0.3">
      <c r="K1555" s="1"/>
    </row>
    <row r="1556" spans="11:11" hidden="1" x14ac:dyDescent="0.3">
      <c r="K1556" s="1"/>
    </row>
    <row r="1557" spans="11:11" hidden="1" x14ac:dyDescent="0.3">
      <c r="K1557" s="1"/>
    </row>
    <row r="1558" spans="11:11" hidden="1" x14ac:dyDescent="0.3">
      <c r="K1558" s="1"/>
    </row>
    <row r="1559" spans="11:11" hidden="1" x14ac:dyDescent="0.3">
      <c r="K1559" s="1"/>
    </row>
    <row r="1560" spans="11:11" hidden="1" x14ac:dyDescent="0.3">
      <c r="K1560" s="1"/>
    </row>
    <row r="1561" spans="11:11" hidden="1" x14ac:dyDescent="0.3">
      <c r="K1561" s="1"/>
    </row>
    <row r="1562" spans="11:11" hidden="1" x14ac:dyDescent="0.3">
      <c r="K1562" s="1"/>
    </row>
    <row r="1563" spans="11:11" hidden="1" x14ac:dyDescent="0.3">
      <c r="K1563" s="1"/>
    </row>
    <row r="1564" spans="11:11" hidden="1" x14ac:dyDescent="0.3">
      <c r="K1564" s="1"/>
    </row>
    <row r="1565" spans="11:11" hidden="1" x14ac:dyDescent="0.3">
      <c r="K1565" s="1"/>
    </row>
    <row r="1566" spans="11:11" hidden="1" x14ac:dyDescent="0.3">
      <c r="K1566" s="1"/>
    </row>
    <row r="1567" spans="11:11" hidden="1" x14ac:dyDescent="0.3">
      <c r="K1567" s="1"/>
    </row>
    <row r="1568" spans="11:11" hidden="1" x14ac:dyDescent="0.3">
      <c r="K1568" s="1"/>
    </row>
    <row r="1569" spans="11:11" hidden="1" x14ac:dyDescent="0.3">
      <c r="K1569" s="1"/>
    </row>
    <row r="1570" spans="11:11" hidden="1" x14ac:dyDescent="0.3">
      <c r="K1570" s="1"/>
    </row>
    <row r="1571" spans="11:11" hidden="1" x14ac:dyDescent="0.3">
      <c r="K1571" s="1"/>
    </row>
    <row r="1572" spans="11:11" hidden="1" x14ac:dyDescent="0.3">
      <c r="K1572" s="1"/>
    </row>
    <row r="1573" spans="11:11" hidden="1" x14ac:dyDescent="0.3">
      <c r="K1573" s="1"/>
    </row>
    <row r="1574" spans="11:11" hidden="1" x14ac:dyDescent="0.3">
      <c r="K1574" s="1"/>
    </row>
    <row r="1575" spans="11:11" hidden="1" x14ac:dyDescent="0.3">
      <c r="K1575" s="1"/>
    </row>
    <row r="1576" spans="11:11" hidden="1" x14ac:dyDescent="0.3">
      <c r="K1576" s="1"/>
    </row>
    <row r="1577" spans="11:11" hidden="1" x14ac:dyDescent="0.3">
      <c r="K1577" s="1"/>
    </row>
    <row r="1578" spans="11:11" hidden="1" x14ac:dyDescent="0.3">
      <c r="K1578" s="1"/>
    </row>
    <row r="1579" spans="11:11" hidden="1" x14ac:dyDescent="0.3">
      <c r="K1579" s="1"/>
    </row>
    <row r="1580" spans="11:11" hidden="1" x14ac:dyDescent="0.3">
      <c r="K1580" s="1"/>
    </row>
    <row r="1581" spans="11:11" hidden="1" x14ac:dyDescent="0.3">
      <c r="K1581" s="1"/>
    </row>
    <row r="1582" spans="11:11" hidden="1" x14ac:dyDescent="0.3">
      <c r="K1582" s="1"/>
    </row>
    <row r="1583" spans="11:11" hidden="1" x14ac:dyDescent="0.3">
      <c r="K1583" s="1"/>
    </row>
    <row r="1584" spans="11:11" hidden="1" x14ac:dyDescent="0.3">
      <c r="K1584" s="1"/>
    </row>
    <row r="1585" spans="11:11" hidden="1" x14ac:dyDescent="0.3">
      <c r="K1585" s="1"/>
    </row>
    <row r="1586" spans="11:11" hidden="1" x14ac:dyDescent="0.3">
      <c r="K1586" s="1"/>
    </row>
    <row r="1587" spans="11:11" hidden="1" x14ac:dyDescent="0.3">
      <c r="K1587" s="1"/>
    </row>
    <row r="1588" spans="11:11" hidden="1" x14ac:dyDescent="0.3">
      <c r="K1588" s="1"/>
    </row>
    <row r="1589" spans="11:11" hidden="1" x14ac:dyDescent="0.3">
      <c r="K1589" s="1"/>
    </row>
    <row r="1590" spans="11:11" hidden="1" x14ac:dyDescent="0.3">
      <c r="K1590" s="1"/>
    </row>
    <row r="1591" spans="11:11" hidden="1" x14ac:dyDescent="0.3">
      <c r="K1591" s="1"/>
    </row>
    <row r="1592" spans="11:11" hidden="1" x14ac:dyDescent="0.3">
      <c r="K1592" s="1"/>
    </row>
    <row r="1593" spans="11:11" hidden="1" x14ac:dyDescent="0.3">
      <c r="K1593" s="1"/>
    </row>
    <row r="1594" spans="11:11" hidden="1" x14ac:dyDescent="0.3">
      <c r="K1594" s="1"/>
    </row>
    <row r="1595" spans="11:11" hidden="1" x14ac:dyDescent="0.3">
      <c r="K1595" s="1"/>
    </row>
    <row r="1596" spans="11:11" hidden="1" x14ac:dyDescent="0.3">
      <c r="K1596" s="1"/>
    </row>
    <row r="1597" spans="11:11" hidden="1" x14ac:dyDescent="0.3">
      <c r="K1597" s="1"/>
    </row>
    <row r="1598" spans="11:11" hidden="1" x14ac:dyDescent="0.3">
      <c r="K1598" s="1"/>
    </row>
    <row r="1599" spans="11:11" hidden="1" x14ac:dyDescent="0.3">
      <c r="K1599" s="1"/>
    </row>
    <row r="1600" spans="11:11" hidden="1" x14ac:dyDescent="0.3">
      <c r="K1600" s="1"/>
    </row>
    <row r="1601" spans="11:11" hidden="1" x14ac:dyDescent="0.3">
      <c r="K1601" s="1"/>
    </row>
    <row r="1602" spans="11:11" hidden="1" x14ac:dyDescent="0.3">
      <c r="K1602" s="1"/>
    </row>
    <row r="1603" spans="11:11" hidden="1" x14ac:dyDescent="0.3">
      <c r="K1603" s="1"/>
    </row>
    <row r="1604" spans="11:11" hidden="1" x14ac:dyDescent="0.3">
      <c r="K1604" s="1"/>
    </row>
    <row r="1605" spans="11:11" hidden="1" x14ac:dyDescent="0.3">
      <c r="K1605" s="1"/>
    </row>
    <row r="1606" spans="11:11" hidden="1" x14ac:dyDescent="0.3">
      <c r="K1606" s="1"/>
    </row>
    <row r="1607" spans="11:11" hidden="1" x14ac:dyDescent="0.3">
      <c r="K1607" s="1"/>
    </row>
    <row r="1608" spans="11:11" hidden="1" x14ac:dyDescent="0.3">
      <c r="K1608" s="1"/>
    </row>
    <row r="1609" spans="11:11" hidden="1" x14ac:dyDescent="0.3">
      <c r="K1609" s="1"/>
    </row>
    <row r="1610" spans="11:11" hidden="1" x14ac:dyDescent="0.3">
      <c r="K1610" s="1"/>
    </row>
    <row r="1611" spans="11:11" hidden="1" x14ac:dyDescent="0.3">
      <c r="K1611" s="1"/>
    </row>
    <row r="1612" spans="11:11" hidden="1" x14ac:dyDescent="0.3">
      <c r="K1612" s="1"/>
    </row>
    <row r="1613" spans="11:11" hidden="1" x14ac:dyDescent="0.3">
      <c r="K1613" s="1"/>
    </row>
    <row r="1614" spans="11:11" hidden="1" x14ac:dyDescent="0.3">
      <c r="K1614" s="1"/>
    </row>
    <row r="1615" spans="11:11" hidden="1" x14ac:dyDescent="0.3">
      <c r="K1615" s="1"/>
    </row>
    <row r="1616" spans="11:11" hidden="1" x14ac:dyDescent="0.3">
      <c r="K1616" s="1"/>
    </row>
    <row r="1617" spans="11:11" hidden="1" x14ac:dyDescent="0.3">
      <c r="K1617" s="1"/>
    </row>
    <row r="1618" spans="11:11" hidden="1" x14ac:dyDescent="0.3">
      <c r="K1618" s="1"/>
    </row>
    <row r="1619" spans="11:11" hidden="1" x14ac:dyDescent="0.3">
      <c r="K1619" s="1"/>
    </row>
    <row r="1620" spans="11:11" hidden="1" x14ac:dyDescent="0.3">
      <c r="K1620" s="1"/>
    </row>
    <row r="1621" spans="11:11" hidden="1" x14ac:dyDescent="0.3">
      <c r="K1621" s="1"/>
    </row>
    <row r="1622" spans="11:11" hidden="1" x14ac:dyDescent="0.3">
      <c r="K1622" s="1"/>
    </row>
    <row r="1623" spans="11:11" hidden="1" x14ac:dyDescent="0.3">
      <c r="K1623" s="1"/>
    </row>
    <row r="1624" spans="11:11" hidden="1" x14ac:dyDescent="0.3">
      <c r="K1624" s="1"/>
    </row>
    <row r="1625" spans="11:11" hidden="1" x14ac:dyDescent="0.3">
      <c r="K1625" s="1"/>
    </row>
    <row r="1626" spans="11:11" hidden="1" x14ac:dyDescent="0.3">
      <c r="K1626" s="1"/>
    </row>
    <row r="1627" spans="11:11" hidden="1" x14ac:dyDescent="0.3">
      <c r="K1627" s="1"/>
    </row>
    <row r="1628" spans="11:11" hidden="1" x14ac:dyDescent="0.3">
      <c r="K1628" s="1"/>
    </row>
    <row r="1629" spans="11:11" hidden="1" x14ac:dyDescent="0.3">
      <c r="K1629" s="1"/>
    </row>
    <row r="1630" spans="11:11" hidden="1" x14ac:dyDescent="0.3">
      <c r="K1630" s="1"/>
    </row>
    <row r="1631" spans="11:11" hidden="1" x14ac:dyDescent="0.3">
      <c r="K1631" s="1"/>
    </row>
    <row r="1632" spans="11:11" hidden="1" x14ac:dyDescent="0.3">
      <c r="K1632" s="1"/>
    </row>
    <row r="1633" spans="11:11" hidden="1" x14ac:dyDescent="0.3">
      <c r="K1633" s="1"/>
    </row>
    <row r="1634" spans="11:11" hidden="1" x14ac:dyDescent="0.3">
      <c r="K1634" s="1"/>
    </row>
    <row r="1635" spans="11:11" hidden="1" x14ac:dyDescent="0.3">
      <c r="K1635" s="1"/>
    </row>
    <row r="1636" spans="11:11" hidden="1" x14ac:dyDescent="0.3">
      <c r="K1636" s="1"/>
    </row>
    <row r="1637" spans="11:11" hidden="1" x14ac:dyDescent="0.3">
      <c r="K1637" s="1"/>
    </row>
    <row r="1638" spans="11:11" hidden="1" x14ac:dyDescent="0.3">
      <c r="K1638" s="1"/>
    </row>
    <row r="1639" spans="11:11" hidden="1" x14ac:dyDescent="0.3">
      <c r="K1639" s="1"/>
    </row>
    <row r="1640" spans="11:11" hidden="1" x14ac:dyDescent="0.3">
      <c r="K1640" s="1"/>
    </row>
    <row r="1641" spans="11:11" hidden="1" x14ac:dyDescent="0.3">
      <c r="K1641" s="1"/>
    </row>
    <row r="1642" spans="11:11" hidden="1" x14ac:dyDescent="0.3">
      <c r="K1642" s="1"/>
    </row>
    <row r="1643" spans="11:11" hidden="1" x14ac:dyDescent="0.3">
      <c r="K1643" s="1"/>
    </row>
    <row r="1644" spans="11:11" hidden="1" x14ac:dyDescent="0.3">
      <c r="K1644" s="1"/>
    </row>
    <row r="1645" spans="11:11" hidden="1" x14ac:dyDescent="0.3">
      <c r="K1645" s="1"/>
    </row>
    <row r="1646" spans="11:11" hidden="1" x14ac:dyDescent="0.3">
      <c r="K1646" s="1"/>
    </row>
    <row r="1647" spans="11:11" hidden="1" x14ac:dyDescent="0.3">
      <c r="K1647" s="1"/>
    </row>
    <row r="1648" spans="11:11" hidden="1" x14ac:dyDescent="0.3">
      <c r="K1648" s="1"/>
    </row>
    <row r="1649" spans="11:11" hidden="1" x14ac:dyDescent="0.3">
      <c r="K1649" s="1"/>
    </row>
    <row r="1650" spans="11:11" hidden="1" x14ac:dyDescent="0.3">
      <c r="K1650" s="1"/>
    </row>
    <row r="1651" spans="11:11" hidden="1" x14ac:dyDescent="0.3">
      <c r="K1651" s="1"/>
    </row>
    <row r="1652" spans="11:11" hidden="1" x14ac:dyDescent="0.3">
      <c r="K1652" s="1"/>
    </row>
    <row r="1653" spans="11:11" hidden="1" x14ac:dyDescent="0.3">
      <c r="K1653" s="1"/>
    </row>
    <row r="1654" spans="11:11" hidden="1" x14ac:dyDescent="0.3">
      <c r="K1654" s="1"/>
    </row>
    <row r="1655" spans="11:11" hidden="1" x14ac:dyDescent="0.3">
      <c r="K1655" s="1"/>
    </row>
    <row r="1656" spans="11:11" hidden="1" x14ac:dyDescent="0.3">
      <c r="K1656" s="1"/>
    </row>
    <row r="1657" spans="11:11" hidden="1" x14ac:dyDescent="0.3">
      <c r="K1657" s="1"/>
    </row>
    <row r="1658" spans="11:11" hidden="1" x14ac:dyDescent="0.3">
      <c r="K1658" s="1"/>
    </row>
    <row r="1659" spans="11:11" hidden="1" x14ac:dyDescent="0.3">
      <c r="K1659" s="1"/>
    </row>
    <row r="1660" spans="11:11" hidden="1" x14ac:dyDescent="0.3">
      <c r="K1660" s="1"/>
    </row>
    <row r="1661" spans="11:11" hidden="1" x14ac:dyDescent="0.3">
      <c r="K1661" s="1"/>
    </row>
    <row r="1662" spans="11:11" hidden="1" x14ac:dyDescent="0.3">
      <c r="K1662" s="1"/>
    </row>
    <row r="1663" spans="11:11" hidden="1" x14ac:dyDescent="0.3">
      <c r="K1663" s="1"/>
    </row>
    <row r="1664" spans="11:11" hidden="1" x14ac:dyDescent="0.3">
      <c r="K1664" s="1"/>
    </row>
    <row r="1665" spans="11:11" hidden="1" x14ac:dyDescent="0.3">
      <c r="K1665" s="1"/>
    </row>
    <row r="1666" spans="11:11" hidden="1" x14ac:dyDescent="0.3">
      <c r="K1666" s="1"/>
    </row>
    <row r="1667" spans="11:11" hidden="1" x14ac:dyDescent="0.3">
      <c r="K1667" s="1"/>
    </row>
    <row r="1668" spans="11:11" hidden="1" x14ac:dyDescent="0.3">
      <c r="K1668" s="1"/>
    </row>
    <row r="1669" spans="11:11" hidden="1" x14ac:dyDescent="0.3">
      <c r="K1669" s="1"/>
    </row>
    <row r="1670" spans="11:11" hidden="1" x14ac:dyDescent="0.3">
      <c r="K1670" s="1"/>
    </row>
    <row r="1671" spans="11:11" hidden="1" x14ac:dyDescent="0.3">
      <c r="K1671" s="1"/>
    </row>
    <row r="1672" spans="11:11" hidden="1" x14ac:dyDescent="0.3">
      <c r="K1672" s="1"/>
    </row>
    <row r="1673" spans="11:11" hidden="1" x14ac:dyDescent="0.3">
      <c r="K1673" s="1"/>
    </row>
    <row r="1674" spans="11:11" hidden="1" x14ac:dyDescent="0.3">
      <c r="K1674" s="1"/>
    </row>
    <row r="1675" spans="11:11" hidden="1" x14ac:dyDescent="0.3">
      <c r="K1675" s="1"/>
    </row>
    <row r="1676" spans="11:11" hidden="1" x14ac:dyDescent="0.3">
      <c r="K1676" s="1"/>
    </row>
    <row r="1677" spans="11:11" hidden="1" x14ac:dyDescent="0.3">
      <c r="K1677" s="1"/>
    </row>
    <row r="1678" spans="11:11" hidden="1" x14ac:dyDescent="0.3">
      <c r="K1678" s="1"/>
    </row>
    <row r="1679" spans="11:11" hidden="1" x14ac:dyDescent="0.3">
      <c r="K1679" s="1"/>
    </row>
    <row r="1680" spans="11:11" hidden="1" x14ac:dyDescent="0.3">
      <c r="K1680" s="1"/>
    </row>
    <row r="1681" spans="11:11" hidden="1" x14ac:dyDescent="0.3">
      <c r="K1681" s="1"/>
    </row>
    <row r="1682" spans="11:11" hidden="1" x14ac:dyDescent="0.3">
      <c r="K1682" s="1"/>
    </row>
    <row r="1683" spans="11:11" hidden="1" x14ac:dyDescent="0.3">
      <c r="K1683" s="1"/>
    </row>
    <row r="1684" spans="11:11" hidden="1" x14ac:dyDescent="0.3">
      <c r="K1684" s="1"/>
    </row>
    <row r="1685" spans="11:11" hidden="1" x14ac:dyDescent="0.3">
      <c r="K1685" s="1"/>
    </row>
    <row r="1686" spans="11:11" hidden="1" x14ac:dyDescent="0.3">
      <c r="K1686" s="1"/>
    </row>
    <row r="1687" spans="11:11" hidden="1" x14ac:dyDescent="0.3">
      <c r="K1687" s="1"/>
    </row>
    <row r="1688" spans="11:11" hidden="1" x14ac:dyDescent="0.3">
      <c r="K1688" s="1"/>
    </row>
    <row r="1689" spans="11:11" hidden="1" x14ac:dyDescent="0.3">
      <c r="K1689" s="1"/>
    </row>
    <row r="1690" spans="11:11" hidden="1" x14ac:dyDescent="0.3">
      <c r="K1690" s="1"/>
    </row>
    <row r="1691" spans="11:11" hidden="1" x14ac:dyDescent="0.3">
      <c r="K1691" s="1"/>
    </row>
    <row r="1692" spans="11:11" hidden="1" x14ac:dyDescent="0.3">
      <c r="K1692" s="1"/>
    </row>
    <row r="1693" spans="11:11" hidden="1" x14ac:dyDescent="0.3">
      <c r="K1693" s="1"/>
    </row>
    <row r="1694" spans="11:11" hidden="1" x14ac:dyDescent="0.3">
      <c r="K1694" s="1"/>
    </row>
    <row r="1695" spans="11:11" hidden="1" x14ac:dyDescent="0.3">
      <c r="K1695" s="1"/>
    </row>
    <row r="1696" spans="11:11" hidden="1" x14ac:dyDescent="0.3">
      <c r="K1696" s="1"/>
    </row>
    <row r="1697" spans="11:11" hidden="1" x14ac:dyDescent="0.3">
      <c r="K1697" s="1"/>
    </row>
    <row r="1698" spans="11:11" hidden="1" x14ac:dyDescent="0.3">
      <c r="K1698" s="1"/>
    </row>
    <row r="1699" spans="11:11" hidden="1" x14ac:dyDescent="0.3">
      <c r="K1699" s="1"/>
    </row>
    <row r="1700" spans="11:11" hidden="1" x14ac:dyDescent="0.3">
      <c r="K1700" s="1"/>
    </row>
    <row r="1701" spans="11:11" hidden="1" x14ac:dyDescent="0.3">
      <c r="K1701" s="1"/>
    </row>
    <row r="1702" spans="11:11" hidden="1" x14ac:dyDescent="0.3">
      <c r="K1702" s="1"/>
    </row>
    <row r="1703" spans="11:11" hidden="1" x14ac:dyDescent="0.3">
      <c r="K1703" s="1"/>
    </row>
    <row r="1704" spans="11:11" hidden="1" x14ac:dyDescent="0.3">
      <c r="K1704" s="1"/>
    </row>
    <row r="1705" spans="11:11" hidden="1" x14ac:dyDescent="0.3">
      <c r="K1705" s="1"/>
    </row>
    <row r="1706" spans="11:11" hidden="1" x14ac:dyDescent="0.3">
      <c r="K1706" s="1"/>
    </row>
    <row r="1707" spans="11:11" hidden="1" x14ac:dyDescent="0.3">
      <c r="K1707" s="1"/>
    </row>
    <row r="1708" spans="11:11" hidden="1" x14ac:dyDescent="0.3">
      <c r="K1708" s="1"/>
    </row>
    <row r="1709" spans="11:11" hidden="1" x14ac:dyDescent="0.3">
      <c r="K1709" s="1"/>
    </row>
    <row r="1710" spans="11:11" hidden="1" x14ac:dyDescent="0.3">
      <c r="K1710" s="1"/>
    </row>
    <row r="1711" spans="11:11" hidden="1" x14ac:dyDescent="0.3">
      <c r="K1711" s="1"/>
    </row>
    <row r="1712" spans="11:11" hidden="1" x14ac:dyDescent="0.3">
      <c r="K1712" s="1"/>
    </row>
    <row r="1713" spans="11:11" hidden="1" x14ac:dyDescent="0.3">
      <c r="K1713" s="1"/>
    </row>
    <row r="1714" spans="11:11" hidden="1" x14ac:dyDescent="0.3">
      <c r="K1714" s="1"/>
    </row>
    <row r="1715" spans="11:11" hidden="1" x14ac:dyDescent="0.3">
      <c r="K1715" s="1"/>
    </row>
    <row r="1716" spans="11:11" hidden="1" x14ac:dyDescent="0.3">
      <c r="K1716" s="1"/>
    </row>
    <row r="1717" spans="11:11" hidden="1" x14ac:dyDescent="0.3">
      <c r="K1717" s="1"/>
    </row>
    <row r="1718" spans="11:11" hidden="1" x14ac:dyDescent="0.3">
      <c r="K1718" s="1"/>
    </row>
    <row r="1719" spans="11:11" hidden="1" x14ac:dyDescent="0.3">
      <c r="K1719" s="1"/>
    </row>
    <row r="1720" spans="11:11" hidden="1" x14ac:dyDescent="0.3">
      <c r="K1720" s="1"/>
    </row>
    <row r="1721" spans="11:11" hidden="1" x14ac:dyDescent="0.3">
      <c r="K1721" s="1"/>
    </row>
    <row r="1722" spans="11:11" hidden="1" x14ac:dyDescent="0.3">
      <c r="K1722" s="1"/>
    </row>
    <row r="1723" spans="11:11" hidden="1" x14ac:dyDescent="0.3">
      <c r="K1723" s="1"/>
    </row>
    <row r="1724" spans="11:11" hidden="1" x14ac:dyDescent="0.3">
      <c r="K1724" s="1"/>
    </row>
    <row r="1725" spans="11:11" hidden="1" x14ac:dyDescent="0.3">
      <c r="K1725" s="1"/>
    </row>
    <row r="1726" spans="11:11" hidden="1" x14ac:dyDescent="0.3">
      <c r="K1726" s="1"/>
    </row>
    <row r="1727" spans="11:11" hidden="1" x14ac:dyDescent="0.3">
      <c r="K1727" s="1"/>
    </row>
    <row r="1728" spans="11:11" hidden="1" x14ac:dyDescent="0.3">
      <c r="K1728" s="1"/>
    </row>
    <row r="1729" spans="11:11" hidden="1" x14ac:dyDescent="0.3">
      <c r="K1729" s="1"/>
    </row>
    <row r="1730" spans="11:11" hidden="1" x14ac:dyDescent="0.3">
      <c r="K1730" s="1"/>
    </row>
    <row r="1731" spans="11:11" hidden="1" x14ac:dyDescent="0.3">
      <c r="K1731" s="1"/>
    </row>
    <row r="1732" spans="11:11" hidden="1" x14ac:dyDescent="0.3">
      <c r="K1732" s="1"/>
    </row>
    <row r="1733" spans="11:11" hidden="1" x14ac:dyDescent="0.3">
      <c r="K1733" s="1"/>
    </row>
    <row r="1734" spans="11:11" hidden="1" x14ac:dyDescent="0.3">
      <c r="K1734" s="1"/>
    </row>
    <row r="1735" spans="11:11" hidden="1" x14ac:dyDescent="0.3">
      <c r="K1735" s="1"/>
    </row>
    <row r="1736" spans="11:11" hidden="1" x14ac:dyDescent="0.3">
      <c r="K1736" s="1"/>
    </row>
    <row r="1737" spans="11:11" hidden="1" x14ac:dyDescent="0.3">
      <c r="K1737" s="1"/>
    </row>
    <row r="1738" spans="11:11" hidden="1" x14ac:dyDescent="0.3">
      <c r="K1738" s="1"/>
    </row>
    <row r="1739" spans="11:11" hidden="1" x14ac:dyDescent="0.3">
      <c r="K1739" s="1"/>
    </row>
    <row r="1740" spans="11:11" hidden="1" x14ac:dyDescent="0.3">
      <c r="K1740" s="1"/>
    </row>
    <row r="1741" spans="11:11" hidden="1" x14ac:dyDescent="0.3">
      <c r="K1741" s="1"/>
    </row>
    <row r="1742" spans="11:11" hidden="1" x14ac:dyDescent="0.3">
      <c r="K1742" s="1"/>
    </row>
    <row r="1743" spans="11:11" hidden="1" x14ac:dyDescent="0.3">
      <c r="K1743" s="1"/>
    </row>
    <row r="1744" spans="11:11" hidden="1" x14ac:dyDescent="0.3">
      <c r="K1744" s="1"/>
    </row>
    <row r="1745" spans="11:11" hidden="1" x14ac:dyDescent="0.3">
      <c r="K1745" s="1"/>
    </row>
    <row r="1746" spans="11:11" hidden="1" x14ac:dyDescent="0.3">
      <c r="K1746" s="1"/>
    </row>
    <row r="1747" spans="11:11" hidden="1" x14ac:dyDescent="0.3">
      <c r="K1747" s="1"/>
    </row>
    <row r="1748" spans="11:11" hidden="1" x14ac:dyDescent="0.3">
      <c r="K1748" s="1"/>
    </row>
    <row r="1749" spans="11:11" hidden="1" x14ac:dyDescent="0.3">
      <c r="K1749" s="1"/>
    </row>
    <row r="1750" spans="11:11" hidden="1" x14ac:dyDescent="0.3">
      <c r="K1750" s="1"/>
    </row>
    <row r="1751" spans="11:11" hidden="1" x14ac:dyDescent="0.3">
      <c r="K1751" s="1"/>
    </row>
    <row r="1752" spans="11:11" hidden="1" x14ac:dyDescent="0.3">
      <c r="K1752" s="1"/>
    </row>
    <row r="1753" spans="11:11" hidden="1" x14ac:dyDescent="0.3">
      <c r="K1753" s="1"/>
    </row>
    <row r="1754" spans="11:11" hidden="1" x14ac:dyDescent="0.3">
      <c r="K1754" s="1"/>
    </row>
    <row r="1755" spans="11:11" hidden="1" x14ac:dyDescent="0.3">
      <c r="K1755" s="1"/>
    </row>
    <row r="1756" spans="11:11" hidden="1" x14ac:dyDescent="0.3">
      <c r="K1756" s="1"/>
    </row>
    <row r="1757" spans="11:11" hidden="1" x14ac:dyDescent="0.3">
      <c r="K1757" s="1"/>
    </row>
    <row r="1758" spans="11:11" hidden="1" x14ac:dyDescent="0.3">
      <c r="K1758" s="1"/>
    </row>
    <row r="1759" spans="11:11" hidden="1" x14ac:dyDescent="0.3">
      <c r="K1759" s="1"/>
    </row>
    <row r="1760" spans="11:11" hidden="1" x14ac:dyDescent="0.3">
      <c r="K1760" s="1"/>
    </row>
    <row r="1761" spans="11:11" hidden="1" x14ac:dyDescent="0.3">
      <c r="K1761" s="1"/>
    </row>
    <row r="1762" spans="11:11" hidden="1" x14ac:dyDescent="0.3">
      <c r="K1762" s="1"/>
    </row>
    <row r="1763" spans="11:11" hidden="1" x14ac:dyDescent="0.3">
      <c r="K1763" s="1"/>
    </row>
    <row r="1764" spans="11:11" hidden="1" x14ac:dyDescent="0.3">
      <c r="K1764" s="1"/>
    </row>
    <row r="1765" spans="11:11" hidden="1" x14ac:dyDescent="0.3">
      <c r="K1765" s="1"/>
    </row>
    <row r="1766" spans="11:11" hidden="1" x14ac:dyDescent="0.3">
      <c r="K1766" s="1"/>
    </row>
    <row r="1767" spans="11:11" hidden="1" x14ac:dyDescent="0.3">
      <c r="K1767" s="1"/>
    </row>
    <row r="1768" spans="11:11" hidden="1" x14ac:dyDescent="0.3">
      <c r="K1768" s="1"/>
    </row>
    <row r="1769" spans="11:11" hidden="1" x14ac:dyDescent="0.3">
      <c r="K1769" s="1"/>
    </row>
    <row r="1770" spans="11:11" hidden="1" x14ac:dyDescent="0.3">
      <c r="K1770" s="1"/>
    </row>
    <row r="1771" spans="11:11" hidden="1" x14ac:dyDescent="0.3">
      <c r="K1771" s="1"/>
    </row>
    <row r="1772" spans="11:11" hidden="1" x14ac:dyDescent="0.3">
      <c r="K1772" s="1"/>
    </row>
    <row r="1773" spans="11:11" hidden="1" x14ac:dyDescent="0.3">
      <c r="K1773" s="1"/>
    </row>
    <row r="1774" spans="11:11" hidden="1" x14ac:dyDescent="0.3">
      <c r="K1774" s="1"/>
    </row>
    <row r="1775" spans="11:11" hidden="1" x14ac:dyDescent="0.3">
      <c r="K1775" s="1"/>
    </row>
    <row r="1776" spans="11:11" hidden="1" x14ac:dyDescent="0.3">
      <c r="K1776" s="1"/>
    </row>
    <row r="1777" spans="11:11" hidden="1" x14ac:dyDescent="0.3">
      <c r="K1777" s="1"/>
    </row>
    <row r="1778" spans="11:11" hidden="1" x14ac:dyDescent="0.3">
      <c r="K1778" s="1"/>
    </row>
    <row r="1779" spans="11:11" hidden="1" x14ac:dyDescent="0.3">
      <c r="K1779" s="1"/>
    </row>
    <row r="1780" spans="11:11" hidden="1" x14ac:dyDescent="0.3">
      <c r="K1780" s="1"/>
    </row>
    <row r="1781" spans="11:11" hidden="1" x14ac:dyDescent="0.3">
      <c r="K1781" s="1"/>
    </row>
    <row r="1782" spans="11:11" hidden="1" x14ac:dyDescent="0.3">
      <c r="K1782" s="1"/>
    </row>
    <row r="1783" spans="11:11" hidden="1" x14ac:dyDescent="0.3">
      <c r="K1783" s="1"/>
    </row>
    <row r="1784" spans="11:11" hidden="1" x14ac:dyDescent="0.3">
      <c r="K1784" s="1"/>
    </row>
    <row r="1785" spans="11:11" hidden="1" x14ac:dyDescent="0.3">
      <c r="K1785" s="1"/>
    </row>
    <row r="1786" spans="11:11" hidden="1" x14ac:dyDescent="0.3">
      <c r="K1786" s="1"/>
    </row>
    <row r="1787" spans="11:11" hidden="1" x14ac:dyDescent="0.3">
      <c r="K1787" s="1"/>
    </row>
    <row r="1788" spans="11:11" hidden="1" x14ac:dyDescent="0.3">
      <c r="K1788" s="1"/>
    </row>
    <row r="1789" spans="11:11" hidden="1" x14ac:dyDescent="0.3">
      <c r="K1789" s="1"/>
    </row>
    <row r="1790" spans="11:11" hidden="1" x14ac:dyDescent="0.3">
      <c r="K1790" s="1"/>
    </row>
    <row r="1791" spans="11:11" hidden="1" x14ac:dyDescent="0.3">
      <c r="K1791" s="1"/>
    </row>
    <row r="1792" spans="11:11" hidden="1" x14ac:dyDescent="0.3">
      <c r="K1792" s="1"/>
    </row>
    <row r="1793" spans="11:11" hidden="1" x14ac:dyDescent="0.3">
      <c r="K1793" s="1"/>
    </row>
    <row r="1794" spans="11:11" hidden="1" x14ac:dyDescent="0.3">
      <c r="K1794" s="1"/>
    </row>
    <row r="1795" spans="11:11" hidden="1" x14ac:dyDescent="0.3">
      <c r="K1795" s="1"/>
    </row>
    <row r="1796" spans="11:11" hidden="1" x14ac:dyDescent="0.3">
      <c r="K1796" s="1"/>
    </row>
    <row r="1797" spans="11:11" hidden="1" x14ac:dyDescent="0.3">
      <c r="K1797" s="1"/>
    </row>
    <row r="1798" spans="11:11" hidden="1" x14ac:dyDescent="0.3">
      <c r="K1798" s="1"/>
    </row>
    <row r="1799" spans="11:11" hidden="1" x14ac:dyDescent="0.3">
      <c r="K1799" s="1"/>
    </row>
    <row r="1800" spans="11:11" hidden="1" x14ac:dyDescent="0.3">
      <c r="K1800" s="1"/>
    </row>
    <row r="1801" spans="11:11" hidden="1" x14ac:dyDescent="0.3">
      <c r="K1801" s="1"/>
    </row>
    <row r="1802" spans="11:11" hidden="1" x14ac:dyDescent="0.3">
      <c r="K1802" s="1"/>
    </row>
    <row r="1803" spans="11:11" hidden="1" x14ac:dyDescent="0.3">
      <c r="K1803" s="1"/>
    </row>
    <row r="1804" spans="11:11" hidden="1" x14ac:dyDescent="0.3">
      <c r="K1804" s="1"/>
    </row>
    <row r="1805" spans="11:11" hidden="1" x14ac:dyDescent="0.3">
      <c r="K1805" s="1"/>
    </row>
    <row r="1806" spans="11:11" hidden="1" x14ac:dyDescent="0.3">
      <c r="K1806" s="1"/>
    </row>
    <row r="1807" spans="11:11" hidden="1" x14ac:dyDescent="0.3">
      <c r="K1807" s="1"/>
    </row>
    <row r="1808" spans="11:11" hidden="1" x14ac:dyDescent="0.3">
      <c r="K1808" s="1"/>
    </row>
    <row r="1809" spans="11:11" hidden="1" x14ac:dyDescent="0.3">
      <c r="K1809" s="1"/>
    </row>
    <row r="1810" spans="11:11" hidden="1" x14ac:dyDescent="0.3">
      <c r="K1810" s="1"/>
    </row>
    <row r="1811" spans="11:11" hidden="1" x14ac:dyDescent="0.3">
      <c r="K1811" s="1"/>
    </row>
    <row r="1812" spans="11:11" hidden="1" x14ac:dyDescent="0.3">
      <c r="K1812" s="1"/>
    </row>
    <row r="1813" spans="11:11" hidden="1" x14ac:dyDescent="0.3">
      <c r="K1813" s="1"/>
    </row>
    <row r="1814" spans="11:11" hidden="1" x14ac:dyDescent="0.3">
      <c r="K1814" s="1"/>
    </row>
    <row r="1815" spans="11:11" hidden="1" x14ac:dyDescent="0.3">
      <c r="K1815" s="1"/>
    </row>
    <row r="1816" spans="11:11" hidden="1" x14ac:dyDescent="0.3">
      <c r="K1816" s="1"/>
    </row>
    <row r="1817" spans="11:11" hidden="1" x14ac:dyDescent="0.3">
      <c r="K1817" s="1"/>
    </row>
    <row r="1818" spans="11:11" hidden="1" x14ac:dyDescent="0.3">
      <c r="K1818" s="1"/>
    </row>
    <row r="1819" spans="11:11" hidden="1" x14ac:dyDescent="0.3">
      <c r="K1819" s="1"/>
    </row>
    <row r="1820" spans="11:11" hidden="1" x14ac:dyDescent="0.3">
      <c r="K1820" s="1"/>
    </row>
    <row r="1821" spans="11:11" hidden="1" x14ac:dyDescent="0.3">
      <c r="K1821" s="1"/>
    </row>
    <row r="1822" spans="11:11" hidden="1" x14ac:dyDescent="0.3">
      <c r="K1822" s="1"/>
    </row>
    <row r="1823" spans="11:11" hidden="1" x14ac:dyDescent="0.3">
      <c r="K1823" s="1"/>
    </row>
    <row r="1824" spans="11:11" hidden="1" x14ac:dyDescent="0.3">
      <c r="K1824" s="1"/>
    </row>
    <row r="1825" spans="11:11" hidden="1" x14ac:dyDescent="0.3">
      <c r="K1825" s="1"/>
    </row>
    <row r="1826" spans="11:11" hidden="1" x14ac:dyDescent="0.3">
      <c r="K1826" s="1"/>
    </row>
    <row r="1827" spans="11:11" hidden="1" x14ac:dyDescent="0.3">
      <c r="K1827" s="1"/>
    </row>
    <row r="1828" spans="11:11" hidden="1" x14ac:dyDescent="0.3">
      <c r="K1828" s="1"/>
    </row>
    <row r="1829" spans="11:11" hidden="1" x14ac:dyDescent="0.3">
      <c r="K1829" s="1"/>
    </row>
    <row r="1830" spans="11:11" hidden="1" x14ac:dyDescent="0.3">
      <c r="K1830" s="1"/>
    </row>
    <row r="1831" spans="11:11" hidden="1" x14ac:dyDescent="0.3">
      <c r="K1831" s="1"/>
    </row>
    <row r="1832" spans="11:11" hidden="1" x14ac:dyDescent="0.3">
      <c r="K1832" s="1"/>
    </row>
    <row r="1833" spans="11:11" hidden="1" x14ac:dyDescent="0.3">
      <c r="K1833" s="1"/>
    </row>
    <row r="1834" spans="11:11" hidden="1" x14ac:dyDescent="0.3">
      <c r="K1834" s="1"/>
    </row>
    <row r="1835" spans="11:11" hidden="1" x14ac:dyDescent="0.3">
      <c r="K1835" s="1"/>
    </row>
    <row r="1836" spans="11:11" hidden="1" x14ac:dyDescent="0.3">
      <c r="K1836" s="1"/>
    </row>
    <row r="1837" spans="11:11" hidden="1" x14ac:dyDescent="0.3">
      <c r="K1837" s="1"/>
    </row>
    <row r="1838" spans="11:11" hidden="1" x14ac:dyDescent="0.3">
      <c r="K1838" s="1"/>
    </row>
    <row r="1839" spans="11:11" hidden="1" x14ac:dyDescent="0.3">
      <c r="K1839" s="1"/>
    </row>
    <row r="1840" spans="11:11" hidden="1" x14ac:dyDescent="0.3">
      <c r="K1840" s="1"/>
    </row>
    <row r="1841" spans="11:11" hidden="1" x14ac:dyDescent="0.3">
      <c r="K1841" s="1"/>
    </row>
    <row r="1842" spans="11:11" hidden="1" x14ac:dyDescent="0.3">
      <c r="K1842" s="1"/>
    </row>
    <row r="1843" spans="11:11" hidden="1" x14ac:dyDescent="0.3">
      <c r="K1843" s="1"/>
    </row>
    <row r="1844" spans="11:11" hidden="1" x14ac:dyDescent="0.3">
      <c r="K1844" s="1"/>
    </row>
    <row r="1845" spans="11:11" hidden="1" x14ac:dyDescent="0.3">
      <c r="K1845" s="1"/>
    </row>
    <row r="1846" spans="11:11" hidden="1" x14ac:dyDescent="0.3">
      <c r="K1846" s="1"/>
    </row>
    <row r="1847" spans="11:11" hidden="1" x14ac:dyDescent="0.3">
      <c r="K1847" s="1"/>
    </row>
    <row r="1848" spans="11:11" hidden="1" x14ac:dyDescent="0.3">
      <c r="K1848" s="1"/>
    </row>
    <row r="1849" spans="11:11" hidden="1" x14ac:dyDescent="0.3">
      <c r="K1849" s="1"/>
    </row>
    <row r="1850" spans="11:11" hidden="1" x14ac:dyDescent="0.3">
      <c r="K1850" s="1"/>
    </row>
    <row r="1851" spans="11:11" hidden="1" x14ac:dyDescent="0.3">
      <c r="K1851" s="1"/>
    </row>
    <row r="1852" spans="11:11" hidden="1" x14ac:dyDescent="0.3">
      <c r="K1852" s="1"/>
    </row>
    <row r="1853" spans="11:11" hidden="1" x14ac:dyDescent="0.3">
      <c r="K1853" s="1"/>
    </row>
    <row r="1854" spans="11:11" hidden="1" x14ac:dyDescent="0.3">
      <c r="K1854" s="1"/>
    </row>
    <row r="1855" spans="11:11" hidden="1" x14ac:dyDescent="0.3">
      <c r="K1855" s="1"/>
    </row>
    <row r="1856" spans="11:11" hidden="1" x14ac:dyDescent="0.3">
      <c r="K1856" s="1"/>
    </row>
    <row r="1857" spans="11:11" hidden="1" x14ac:dyDescent="0.3">
      <c r="K1857" s="1"/>
    </row>
    <row r="1858" spans="11:11" hidden="1" x14ac:dyDescent="0.3">
      <c r="K1858" s="1"/>
    </row>
    <row r="1859" spans="11:11" hidden="1" x14ac:dyDescent="0.3">
      <c r="K1859" s="1"/>
    </row>
    <row r="1860" spans="11:11" hidden="1" x14ac:dyDescent="0.3">
      <c r="K1860" s="1"/>
    </row>
    <row r="1861" spans="11:11" hidden="1" x14ac:dyDescent="0.3">
      <c r="K1861" s="1"/>
    </row>
    <row r="1862" spans="11:11" hidden="1" x14ac:dyDescent="0.3">
      <c r="K1862" s="1"/>
    </row>
    <row r="1863" spans="11:11" hidden="1" x14ac:dyDescent="0.3">
      <c r="K1863" s="1"/>
    </row>
    <row r="1864" spans="11:11" hidden="1" x14ac:dyDescent="0.3">
      <c r="K1864" s="1"/>
    </row>
    <row r="1865" spans="11:11" hidden="1" x14ac:dyDescent="0.3">
      <c r="K1865" s="1"/>
    </row>
    <row r="1866" spans="11:11" hidden="1" x14ac:dyDescent="0.3">
      <c r="K1866" s="1"/>
    </row>
    <row r="1867" spans="11:11" hidden="1" x14ac:dyDescent="0.3">
      <c r="K1867" s="1"/>
    </row>
    <row r="1868" spans="11:11" hidden="1" x14ac:dyDescent="0.3">
      <c r="K1868" s="1"/>
    </row>
    <row r="1869" spans="11:11" hidden="1" x14ac:dyDescent="0.3">
      <c r="K1869" s="1"/>
    </row>
    <row r="1870" spans="11:11" hidden="1" x14ac:dyDescent="0.3">
      <c r="K1870" s="1"/>
    </row>
    <row r="1871" spans="11:11" hidden="1" x14ac:dyDescent="0.3">
      <c r="K1871" s="1"/>
    </row>
    <row r="1872" spans="11:11" hidden="1" x14ac:dyDescent="0.3">
      <c r="K1872" s="1"/>
    </row>
    <row r="1873" spans="11:11" hidden="1" x14ac:dyDescent="0.3">
      <c r="K1873" s="1"/>
    </row>
    <row r="1874" spans="11:11" hidden="1" x14ac:dyDescent="0.3">
      <c r="K1874" s="1"/>
    </row>
    <row r="1875" spans="11:11" hidden="1" x14ac:dyDescent="0.3">
      <c r="K1875" s="1"/>
    </row>
    <row r="1876" spans="11:11" hidden="1" x14ac:dyDescent="0.3">
      <c r="K1876" s="1"/>
    </row>
    <row r="1877" spans="11:11" hidden="1" x14ac:dyDescent="0.3">
      <c r="K1877" s="1"/>
    </row>
    <row r="1878" spans="11:11" hidden="1" x14ac:dyDescent="0.3">
      <c r="K1878" s="1"/>
    </row>
    <row r="1879" spans="11:11" hidden="1" x14ac:dyDescent="0.3">
      <c r="K1879" s="1"/>
    </row>
    <row r="1880" spans="11:11" hidden="1" x14ac:dyDescent="0.3">
      <c r="K1880" s="1"/>
    </row>
    <row r="1881" spans="11:11" hidden="1" x14ac:dyDescent="0.3">
      <c r="K1881" s="1"/>
    </row>
    <row r="1882" spans="11:11" hidden="1" x14ac:dyDescent="0.3">
      <c r="K1882" s="1"/>
    </row>
    <row r="1883" spans="11:11" hidden="1" x14ac:dyDescent="0.3">
      <c r="K1883" s="1"/>
    </row>
    <row r="1884" spans="11:11" hidden="1" x14ac:dyDescent="0.3">
      <c r="K1884" s="1"/>
    </row>
    <row r="1885" spans="11:11" hidden="1" x14ac:dyDescent="0.3">
      <c r="K1885" s="1"/>
    </row>
    <row r="1886" spans="11:11" hidden="1" x14ac:dyDescent="0.3">
      <c r="K1886" s="1"/>
    </row>
    <row r="1887" spans="11:11" hidden="1" x14ac:dyDescent="0.3">
      <c r="K1887" s="1"/>
    </row>
    <row r="1888" spans="11:11" hidden="1" x14ac:dyDescent="0.3">
      <c r="K1888" s="1"/>
    </row>
    <row r="1889" spans="11:11" hidden="1" x14ac:dyDescent="0.3">
      <c r="K1889" s="1"/>
    </row>
    <row r="1890" spans="11:11" hidden="1" x14ac:dyDescent="0.3">
      <c r="K1890" s="1"/>
    </row>
    <row r="1891" spans="11:11" hidden="1" x14ac:dyDescent="0.3">
      <c r="K1891" s="1"/>
    </row>
    <row r="1892" spans="11:11" hidden="1" x14ac:dyDescent="0.3">
      <c r="K1892" s="1"/>
    </row>
    <row r="1893" spans="11:11" hidden="1" x14ac:dyDescent="0.3">
      <c r="K1893" s="1"/>
    </row>
    <row r="1894" spans="11:11" hidden="1" x14ac:dyDescent="0.3">
      <c r="K1894" s="1"/>
    </row>
    <row r="1895" spans="11:11" hidden="1" x14ac:dyDescent="0.3">
      <c r="K1895" s="1"/>
    </row>
    <row r="1896" spans="11:11" hidden="1" x14ac:dyDescent="0.3">
      <c r="K1896" s="1"/>
    </row>
    <row r="1897" spans="11:11" hidden="1" x14ac:dyDescent="0.3">
      <c r="K1897" s="1"/>
    </row>
    <row r="1898" spans="11:11" hidden="1" x14ac:dyDescent="0.3">
      <c r="K1898" s="1"/>
    </row>
    <row r="1899" spans="11:11" hidden="1" x14ac:dyDescent="0.3">
      <c r="K1899" s="1"/>
    </row>
    <row r="1900" spans="11:11" hidden="1" x14ac:dyDescent="0.3">
      <c r="K1900" s="1"/>
    </row>
    <row r="1901" spans="11:11" hidden="1" x14ac:dyDescent="0.3">
      <c r="K1901" s="1"/>
    </row>
    <row r="1902" spans="11:11" hidden="1" x14ac:dyDescent="0.3">
      <c r="K1902" s="1"/>
    </row>
    <row r="1903" spans="11:11" hidden="1" x14ac:dyDescent="0.3">
      <c r="K1903" s="1"/>
    </row>
    <row r="1904" spans="11:11" hidden="1" x14ac:dyDescent="0.3">
      <c r="K1904" s="1"/>
    </row>
    <row r="1905" spans="11:11" hidden="1" x14ac:dyDescent="0.3">
      <c r="K1905" s="1"/>
    </row>
    <row r="1906" spans="11:11" hidden="1" x14ac:dyDescent="0.3">
      <c r="K1906" s="1"/>
    </row>
    <row r="1907" spans="11:11" hidden="1" x14ac:dyDescent="0.3">
      <c r="K1907" s="1"/>
    </row>
    <row r="1908" spans="11:11" hidden="1" x14ac:dyDescent="0.3">
      <c r="K1908" s="1"/>
    </row>
    <row r="1909" spans="11:11" hidden="1" x14ac:dyDescent="0.3">
      <c r="K1909" s="1"/>
    </row>
    <row r="1910" spans="11:11" hidden="1" x14ac:dyDescent="0.3">
      <c r="K1910" s="1"/>
    </row>
    <row r="1911" spans="11:11" hidden="1" x14ac:dyDescent="0.3">
      <c r="K1911" s="1"/>
    </row>
    <row r="1912" spans="11:11" hidden="1" x14ac:dyDescent="0.3">
      <c r="K1912" s="1"/>
    </row>
    <row r="1913" spans="11:11" hidden="1" x14ac:dyDescent="0.3">
      <c r="K1913" s="1"/>
    </row>
    <row r="1914" spans="11:11" hidden="1" x14ac:dyDescent="0.3">
      <c r="K1914" s="1"/>
    </row>
    <row r="1915" spans="11:11" hidden="1" x14ac:dyDescent="0.3">
      <c r="K1915" s="1"/>
    </row>
    <row r="1916" spans="11:11" hidden="1" x14ac:dyDescent="0.3">
      <c r="K1916" s="1"/>
    </row>
    <row r="1917" spans="11:11" hidden="1" x14ac:dyDescent="0.3">
      <c r="K1917" s="1"/>
    </row>
    <row r="1918" spans="11:11" hidden="1" x14ac:dyDescent="0.3">
      <c r="K1918" s="1"/>
    </row>
    <row r="1919" spans="11:11" hidden="1" x14ac:dyDescent="0.3">
      <c r="K1919" s="1"/>
    </row>
    <row r="1920" spans="11:11" hidden="1" x14ac:dyDescent="0.3">
      <c r="K1920" s="1"/>
    </row>
    <row r="1921" spans="11:11" hidden="1" x14ac:dyDescent="0.3">
      <c r="K1921" s="1"/>
    </row>
    <row r="1922" spans="11:11" hidden="1" x14ac:dyDescent="0.3">
      <c r="K1922" s="1"/>
    </row>
    <row r="1923" spans="11:11" hidden="1" x14ac:dyDescent="0.3">
      <c r="K1923" s="1"/>
    </row>
    <row r="1924" spans="11:11" hidden="1" x14ac:dyDescent="0.3">
      <c r="K1924" s="1"/>
    </row>
    <row r="1925" spans="11:11" hidden="1" x14ac:dyDescent="0.3">
      <c r="K1925" s="1"/>
    </row>
    <row r="1926" spans="11:11" hidden="1" x14ac:dyDescent="0.3">
      <c r="K1926" s="1"/>
    </row>
    <row r="1927" spans="11:11" hidden="1" x14ac:dyDescent="0.3">
      <c r="K1927" s="1"/>
    </row>
    <row r="1928" spans="11:11" hidden="1" x14ac:dyDescent="0.3">
      <c r="K1928" s="1"/>
    </row>
    <row r="1929" spans="11:11" hidden="1" x14ac:dyDescent="0.3">
      <c r="K1929" s="1"/>
    </row>
    <row r="1930" spans="11:11" hidden="1" x14ac:dyDescent="0.3">
      <c r="K1930" s="1"/>
    </row>
    <row r="1931" spans="11:11" hidden="1" x14ac:dyDescent="0.3">
      <c r="K1931" s="1"/>
    </row>
    <row r="1932" spans="11:11" hidden="1" x14ac:dyDescent="0.3">
      <c r="K1932" s="1"/>
    </row>
    <row r="1933" spans="11:11" hidden="1" x14ac:dyDescent="0.3">
      <c r="K1933" s="1"/>
    </row>
    <row r="1934" spans="11:11" hidden="1" x14ac:dyDescent="0.3">
      <c r="K1934" s="1"/>
    </row>
    <row r="1935" spans="11:11" hidden="1" x14ac:dyDescent="0.3">
      <c r="K1935" s="1"/>
    </row>
    <row r="1936" spans="11:11" hidden="1" x14ac:dyDescent="0.3">
      <c r="K1936" s="1"/>
    </row>
    <row r="1937" spans="11:11" hidden="1" x14ac:dyDescent="0.3">
      <c r="K1937" s="1"/>
    </row>
    <row r="1938" spans="11:11" hidden="1" x14ac:dyDescent="0.3">
      <c r="K1938" s="1"/>
    </row>
    <row r="1939" spans="11:11" hidden="1" x14ac:dyDescent="0.3">
      <c r="K1939" s="1"/>
    </row>
    <row r="1940" spans="11:11" hidden="1" x14ac:dyDescent="0.3">
      <c r="K1940" s="1"/>
    </row>
    <row r="1941" spans="11:11" hidden="1" x14ac:dyDescent="0.3">
      <c r="K1941" s="1"/>
    </row>
    <row r="1942" spans="11:11" hidden="1" x14ac:dyDescent="0.3">
      <c r="K1942" s="1"/>
    </row>
    <row r="1943" spans="11:11" hidden="1" x14ac:dyDescent="0.3">
      <c r="K1943" s="1"/>
    </row>
    <row r="1944" spans="11:11" hidden="1" x14ac:dyDescent="0.3">
      <c r="K1944" s="1"/>
    </row>
    <row r="1945" spans="11:11" hidden="1" x14ac:dyDescent="0.3">
      <c r="K1945" s="1"/>
    </row>
    <row r="1946" spans="11:11" hidden="1" x14ac:dyDescent="0.3">
      <c r="K1946" s="1"/>
    </row>
    <row r="1947" spans="11:11" hidden="1" x14ac:dyDescent="0.3">
      <c r="K1947" s="1"/>
    </row>
    <row r="1948" spans="11:11" hidden="1" x14ac:dyDescent="0.3">
      <c r="K1948" s="1"/>
    </row>
    <row r="1949" spans="11:11" hidden="1" x14ac:dyDescent="0.3">
      <c r="K1949" s="1"/>
    </row>
    <row r="1950" spans="11:11" hidden="1" x14ac:dyDescent="0.3">
      <c r="K1950" s="1"/>
    </row>
    <row r="1951" spans="11:11" hidden="1" x14ac:dyDescent="0.3">
      <c r="K1951" s="1"/>
    </row>
    <row r="1952" spans="11:11" hidden="1" x14ac:dyDescent="0.3">
      <c r="K1952" s="1"/>
    </row>
    <row r="1953" spans="11:11" hidden="1" x14ac:dyDescent="0.3">
      <c r="K1953" s="1"/>
    </row>
    <row r="1954" spans="11:11" hidden="1" x14ac:dyDescent="0.3">
      <c r="K1954" s="1"/>
    </row>
    <row r="1955" spans="11:11" hidden="1" x14ac:dyDescent="0.3">
      <c r="K1955" s="1"/>
    </row>
    <row r="1956" spans="11:11" hidden="1" x14ac:dyDescent="0.3">
      <c r="K1956" s="1"/>
    </row>
    <row r="1957" spans="11:11" hidden="1" x14ac:dyDescent="0.3">
      <c r="K1957" s="1"/>
    </row>
    <row r="1958" spans="11:11" hidden="1" x14ac:dyDescent="0.3">
      <c r="K1958" s="1"/>
    </row>
    <row r="1959" spans="11:11" hidden="1" x14ac:dyDescent="0.3">
      <c r="K1959" s="1"/>
    </row>
    <row r="1960" spans="11:11" hidden="1" x14ac:dyDescent="0.3">
      <c r="K1960" s="1"/>
    </row>
    <row r="1961" spans="11:11" hidden="1" x14ac:dyDescent="0.3">
      <c r="K1961" s="1"/>
    </row>
    <row r="1962" spans="11:11" hidden="1" x14ac:dyDescent="0.3">
      <c r="K1962" s="1"/>
    </row>
    <row r="1963" spans="11:11" hidden="1" x14ac:dyDescent="0.3">
      <c r="K1963" s="1"/>
    </row>
    <row r="1964" spans="11:11" hidden="1" x14ac:dyDescent="0.3">
      <c r="K1964" s="1"/>
    </row>
    <row r="1965" spans="11:11" hidden="1" x14ac:dyDescent="0.3">
      <c r="K1965" s="1"/>
    </row>
    <row r="1966" spans="11:11" hidden="1" x14ac:dyDescent="0.3">
      <c r="K1966" s="1"/>
    </row>
    <row r="1967" spans="11:11" hidden="1" x14ac:dyDescent="0.3">
      <c r="K1967" s="1"/>
    </row>
    <row r="1968" spans="11:11" hidden="1" x14ac:dyDescent="0.3">
      <c r="K1968" s="1"/>
    </row>
    <row r="1969" spans="11:11" hidden="1" x14ac:dyDescent="0.3">
      <c r="K1969" s="1"/>
    </row>
    <row r="1970" spans="11:11" hidden="1" x14ac:dyDescent="0.3">
      <c r="K1970" s="1"/>
    </row>
    <row r="1971" spans="11:11" hidden="1" x14ac:dyDescent="0.3">
      <c r="K1971" s="1"/>
    </row>
    <row r="1972" spans="11:11" hidden="1" x14ac:dyDescent="0.3">
      <c r="K1972" s="1"/>
    </row>
    <row r="1973" spans="11:11" hidden="1" x14ac:dyDescent="0.3">
      <c r="K1973" s="1"/>
    </row>
    <row r="1974" spans="11:11" hidden="1" x14ac:dyDescent="0.3">
      <c r="K1974" s="1"/>
    </row>
    <row r="1975" spans="11:11" hidden="1" x14ac:dyDescent="0.3">
      <c r="K1975" s="1"/>
    </row>
    <row r="1976" spans="11:11" hidden="1" x14ac:dyDescent="0.3">
      <c r="K1976" s="1"/>
    </row>
    <row r="1977" spans="11:11" hidden="1" x14ac:dyDescent="0.3">
      <c r="K1977" s="1"/>
    </row>
    <row r="1978" spans="11:11" hidden="1" x14ac:dyDescent="0.3">
      <c r="K1978" s="1"/>
    </row>
    <row r="1979" spans="11:11" hidden="1" x14ac:dyDescent="0.3">
      <c r="K1979" s="1"/>
    </row>
    <row r="1980" spans="11:11" hidden="1" x14ac:dyDescent="0.3">
      <c r="K1980" s="1"/>
    </row>
    <row r="1981" spans="11:11" hidden="1" x14ac:dyDescent="0.3">
      <c r="K1981" s="1"/>
    </row>
    <row r="1982" spans="11:11" hidden="1" x14ac:dyDescent="0.3">
      <c r="K1982" s="1"/>
    </row>
    <row r="1983" spans="11:11" hidden="1" x14ac:dyDescent="0.3">
      <c r="K1983" s="1"/>
    </row>
    <row r="1984" spans="11:11" hidden="1" x14ac:dyDescent="0.3">
      <c r="K1984" s="1"/>
    </row>
    <row r="1985" spans="11:11" hidden="1" x14ac:dyDescent="0.3">
      <c r="K1985" s="1"/>
    </row>
    <row r="1986" spans="11:11" hidden="1" x14ac:dyDescent="0.3">
      <c r="K1986" s="1"/>
    </row>
    <row r="1987" spans="11:11" hidden="1" x14ac:dyDescent="0.3">
      <c r="K1987" s="1"/>
    </row>
    <row r="1988" spans="11:11" hidden="1" x14ac:dyDescent="0.3">
      <c r="K1988" s="1"/>
    </row>
    <row r="1989" spans="11:11" hidden="1" x14ac:dyDescent="0.3">
      <c r="K1989" s="1"/>
    </row>
    <row r="1990" spans="11:11" hidden="1" x14ac:dyDescent="0.3">
      <c r="K1990" s="1"/>
    </row>
    <row r="1991" spans="11:11" hidden="1" x14ac:dyDescent="0.3">
      <c r="K1991" s="1"/>
    </row>
    <row r="1992" spans="11:11" hidden="1" x14ac:dyDescent="0.3">
      <c r="K1992" s="1"/>
    </row>
    <row r="1993" spans="11:11" hidden="1" x14ac:dyDescent="0.3">
      <c r="K1993" s="1"/>
    </row>
    <row r="1994" spans="11:11" hidden="1" x14ac:dyDescent="0.3">
      <c r="K1994" s="1"/>
    </row>
    <row r="1995" spans="11:11" hidden="1" x14ac:dyDescent="0.3">
      <c r="K1995" s="1"/>
    </row>
    <row r="1996" spans="11:11" hidden="1" x14ac:dyDescent="0.3">
      <c r="K1996" s="1"/>
    </row>
    <row r="1997" spans="11:11" hidden="1" x14ac:dyDescent="0.3">
      <c r="K1997" s="1"/>
    </row>
    <row r="1998" spans="11:11" hidden="1" x14ac:dyDescent="0.3">
      <c r="K1998" s="1"/>
    </row>
    <row r="1999" spans="11:11" hidden="1" x14ac:dyDescent="0.3">
      <c r="K1999" s="1"/>
    </row>
    <row r="2000" spans="11:11" hidden="1" x14ac:dyDescent="0.3">
      <c r="K2000" s="1"/>
    </row>
    <row r="2001" spans="11:11" hidden="1" x14ac:dyDescent="0.3">
      <c r="K2001" s="1"/>
    </row>
    <row r="2002" spans="11:11" hidden="1" x14ac:dyDescent="0.3">
      <c r="K2002" s="1"/>
    </row>
    <row r="2003" spans="11:11" hidden="1" x14ac:dyDescent="0.3">
      <c r="K2003" s="1"/>
    </row>
    <row r="2004" spans="11:11" hidden="1" x14ac:dyDescent="0.3">
      <c r="K2004" s="1"/>
    </row>
    <row r="2005" spans="11:11" hidden="1" x14ac:dyDescent="0.3">
      <c r="K2005" s="1"/>
    </row>
    <row r="2006" spans="11:11" hidden="1" x14ac:dyDescent="0.3">
      <c r="K2006" s="1"/>
    </row>
    <row r="2007" spans="11:11" hidden="1" x14ac:dyDescent="0.3">
      <c r="K2007" s="1"/>
    </row>
    <row r="2008" spans="11:11" hidden="1" x14ac:dyDescent="0.3">
      <c r="K2008" s="1"/>
    </row>
    <row r="2009" spans="11:11" hidden="1" x14ac:dyDescent="0.3">
      <c r="K2009" s="1"/>
    </row>
    <row r="2010" spans="11:11" hidden="1" x14ac:dyDescent="0.3">
      <c r="K2010" s="1"/>
    </row>
    <row r="2011" spans="11:11" hidden="1" x14ac:dyDescent="0.3">
      <c r="K2011" s="1"/>
    </row>
    <row r="2012" spans="11:11" hidden="1" x14ac:dyDescent="0.3">
      <c r="K2012" s="1"/>
    </row>
    <row r="2013" spans="11:11" hidden="1" x14ac:dyDescent="0.3">
      <c r="K2013" s="1"/>
    </row>
    <row r="2014" spans="11:11" hidden="1" x14ac:dyDescent="0.3">
      <c r="K2014" s="1"/>
    </row>
    <row r="2015" spans="11:11" hidden="1" x14ac:dyDescent="0.3">
      <c r="K2015" s="1"/>
    </row>
    <row r="2016" spans="11:11" hidden="1" x14ac:dyDescent="0.3">
      <c r="K2016" s="1"/>
    </row>
    <row r="2017" spans="11:11" hidden="1" x14ac:dyDescent="0.3">
      <c r="K2017" s="1"/>
    </row>
    <row r="2018" spans="11:11" hidden="1" x14ac:dyDescent="0.3">
      <c r="K2018" s="1"/>
    </row>
    <row r="2019" spans="11:11" hidden="1" x14ac:dyDescent="0.3">
      <c r="K2019" s="1"/>
    </row>
    <row r="2020" spans="11:11" hidden="1" x14ac:dyDescent="0.3">
      <c r="K2020" s="1"/>
    </row>
    <row r="2021" spans="11:11" hidden="1" x14ac:dyDescent="0.3">
      <c r="K2021" s="1"/>
    </row>
    <row r="2022" spans="11:11" hidden="1" x14ac:dyDescent="0.3">
      <c r="K2022" s="1"/>
    </row>
    <row r="2023" spans="11:11" hidden="1" x14ac:dyDescent="0.3">
      <c r="K2023" s="1"/>
    </row>
    <row r="2024" spans="11:11" hidden="1" x14ac:dyDescent="0.3">
      <c r="K2024" s="1"/>
    </row>
    <row r="2025" spans="11:11" hidden="1" x14ac:dyDescent="0.3">
      <c r="K2025" s="1"/>
    </row>
    <row r="2026" spans="11:11" hidden="1" x14ac:dyDescent="0.3">
      <c r="K2026" s="1"/>
    </row>
    <row r="2027" spans="11:11" hidden="1" x14ac:dyDescent="0.3">
      <c r="K2027" s="1"/>
    </row>
    <row r="2028" spans="11:11" hidden="1" x14ac:dyDescent="0.3">
      <c r="K2028" s="1"/>
    </row>
    <row r="2029" spans="11:11" hidden="1" x14ac:dyDescent="0.3">
      <c r="K2029" s="1"/>
    </row>
    <row r="2030" spans="11:11" hidden="1" x14ac:dyDescent="0.3">
      <c r="K2030" s="1"/>
    </row>
    <row r="2031" spans="11:11" hidden="1" x14ac:dyDescent="0.3">
      <c r="K2031" s="1"/>
    </row>
    <row r="2032" spans="11:11" hidden="1" x14ac:dyDescent="0.3">
      <c r="K2032" s="1"/>
    </row>
    <row r="2033" spans="11:11" hidden="1" x14ac:dyDescent="0.3">
      <c r="K2033" s="1"/>
    </row>
    <row r="2034" spans="11:11" hidden="1" x14ac:dyDescent="0.3">
      <c r="K2034" s="1"/>
    </row>
    <row r="2035" spans="11:11" hidden="1" x14ac:dyDescent="0.3">
      <c r="K2035" s="1"/>
    </row>
    <row r="2036" spans="11:11" hidden="1" x14ac:dyDescent="0.3">
      <c r="K2036" s="1"/>
    </row>
    <row r="2037" spans="11:11" hidden="1" x14ac:dyDescent="0.3">
      <c r="K2037" s="1"/>
    </row>
    <row r="2038" spans="11:11" hidden="1" x14ac:dyDescent="0.3">
      <c r="K2038" s="1"/>
    </row>
    <row r="2039" spans="11:11" hidden="1" x14ac:dyDescent="0.3">
      <c r="K2039" s="1"/>
    </row>
    <row r="2040" spans="11:11" hidden="1" x14ac:dyDescent="0.3">
      <c r="K2040" s="1"/>
    </row>
    <row r="2041" spans="11:11" hidden="1" x14ac:dyDescent="0.3">
      <c r="K2041" s="1"/>
    </row>
    <row r="2042" spans="11:11" hidden="1" x14ac:dyDescent="0.3">
      <c r="K2042" s="1"/>
    </row>
    <row r="2043" spans="11:11" hidden="1" x14ac:dyDescent="0.3">
      <c r="K2043" s="1"/>
    </row>
    <row r="2044" spans="11:11" hidden="1" x14ac:dyDescent="0.3">
      <c r="K2044" s="1"/>
    </row>
    <row r="2045" spans="11:11" hidden="1" x14ac:dyDescent="0.3">
      <c r="K2045" s="1"/>
    </row>
    <row r="2046" spans="11:11" hidden="1" x14ac:dyDescent="0.3">
      <c r="K2046" s="1"/>
    </row>
    <row r="2047" spans="11:11" hidden="1" x14ac:dyDescent="0.3">
      <c r="K2047" s="1"/>
    </row>
    <row r="2048" spans="11:11" hidden="1" x14ac:dyDescent="0.3">
      <c r="K2048" s="1"/>
    </row>
    <row r="2049" spans="11:11" hidden="1" x14ac:dyDescent="0.3">
      <c r="K2049" s="1"/>
    </row>
    <row r="2050" spans="11:11" hidden="1" x14ac:dyDescent="0.3">
      <c r="K2050" s="1"/>
    </row>
    <row r="2051" spans="11:11" hidden="1" x14ac:dyDescent="0.3">
      <c r="K2051" s="1"/>
    </row>
    <row r="2052" spans="11:11" hidden="1" x14ac:dyDescent="0.3">
      <c r="K2052" s="1"/>
    </row>
    <row r="2053" spans="11:11" hidden="1" x14ac:dyDescent="0.3">
      <c r="K2053" s="1"/>
    </row>
    <row r="2054" spans="11:11" hidden="1" x14ac:dyDescent="0.3">
      <c r="K2054" s="1"/>
    </row>
    <row r="2055" spans="11:11" hidden="1" x14ac:dyDescent="0.3">
      <c r="K2055" s="1"/>
    </row>
    <row r="2056" spans="11:11" hidden="1" x14ac:dyDescent="0.3">
      <c r="K2056" s="1"/>
    </row>
    <row r="2057" spans="11:11" hidden="1" x14ac:dyDescent="0.3">
      <c r="K2057" s="1"/>
    </row>
    <row r="2058" spans="11:11" hidden="1" x14ac:dyDescent="0.3">
      <c r="K2058" s="1"/>
    </row>
    <row r="2059" spans="11:11" hidden="1" x14ac:dyDescent="0.3">
      <c r="K2059" s="1"/>
    </row>
    <row r="2060" spans="11:11" hidden="1" x14ac:dyDescent="0.3">
      <c r="K2060" s="1"/>
    </row>
    <row r="2061" spans="11:11" hidden="1" x14ac:dyDescent="0.3">
      <c r="K2061" s="1"/>
    </row>
    <row r="2062" spans="11:11" hidden="1" x14ac:dyDescent="0.3">
      <c r="K2062" s="1"/>
    </row>
    <row r="2063" spans="11:11" hidden="1" x14ac:dyDescent="0.3">
      <c r="K2063" s="1"/>
    </row>
    <row r="2064" spans="11:11" hidden="1" x14ac:dyDescent="0.3">
      <c r="K2064" s="1"/>
    </row>
    <row r="2065" spans="11:11" hidden="1" x14ac:dyDescent="0.3">
      <c r="K2065" s="1"/>
    </row>
    <row r="2066" spans="11:11" hidden="1" x14ac:dyDescent="0.3">
      <c r="K2066" s="1"/>
    </row>
    <row r="2067" spans="11:11" hidden="1" x14ac:dyDescent="0.3">
      <c r="K2067" s="1"/>
    </row>
    <row r="2068" spans="11:11" hidden="1" x14ac:dyDescent="0.3">
      <c r="K2068" s="1"/>
    </row>
    <row r="2069" spans="11:11" hidden="1" x14ac:dyDescent="0.3">
      <c r="K2069" s="1"/>
    </row>
    <row r="2070" spans="11:11" hidden="1" x14ac:dyDescent="0.3">
      <c r="K2070" s="1"/>
    </row>
    <row r="2071" spans="11:11" hidden="1" x14ac:dyDescent="0.3">
      <c r="K2071" s="1"/>
    </row>
    <row r="2072" spans="11:11" hidden="1" x14ac:dyDescent="0.3">
      <c r="K2072" s="1"/>
    </row>
    <row r="2073" spans="11:11" hidden="1" x14ac:dyDescent="0.3">
      <c r="K2073" s="1"/>
    </row>
    <row r="2074" spans="11:11" hidden="1" x14ac:dyDescent="0.3">
      <c r="K2074" s="1"/>
    </row>
    <row r="2075" spans="11:11" hidden="1" x14ac:dyDescent="0.3">
      <c r="K2075" s="1"/>
    </row>
    <row r="2076" spans="11:11" hidden="1" x14ac:dyDescent="0.3">
      <c r="K2076" s="1"/>
    </row>
    <row r="2077" spans="11:11" hidden="1" x14ac:dyDescent="0.3">
      <c r="K2077" s="1"/>
    </row>
    <row r="2078" spans="11:11" hidden="1" x14ac:dyDescent="0.3">
      <c r="K2078" s="1"/>
    </row>
    <row r="2079" spans="11:11" hidden="1" x14ac:dyDescent="0.3">
      <c r="K2079" s="1"/>
    </row>
    <row r="2080" spans="11:11" hidden="1" x14ac:dyDescent="0.3">
      <c r="K2080" s="1"/>
    </row>
    <row r="2081" spans="11:11" hidden="1" x14ac:dyDescent="0.3">
      <c r="K2081" s="1"/>
    </row>
    <row r="2082" spans="11:11" hidden="1" x14ac:dyDescent="0.3">
      <c r="K2082" s="1"/>
    </row>
    <row r="2083" spans="11:11" hidden="1" x14ac:dyDescent="0.3">
      <c r="K2083" s="1"/>
    </row>
    <row r="2084" spans="11:11" hidden="1" x14ac:dyDescent="0.3">
      <c r="K2084" s="1"/>
    </row>
    <row r="2085" spans="11:11" hidden="1" x14ac:dyDescent="0.3">
      <c r="K2085" s="1"/>
    </row>
    <row r="2086" spans="11:11" hidden="1" x14ac:dyDescent="0.3">
      <c r="K2086" s="1"/>
    </row>
    <row r="2087" spans="11:11" hidden="1" x14ac:dyDescent="0.3">
      <c r="K2087" s="1"/>
    </row>
    <row r="2088" spans="11:11" hidden="1" x14ac:dyDescent="0.3">
      <c r="K2088" s="1"/>
    </row>
    <row r="2089" spans="11:11" hidden="1" x14ac:dyDescent="0.3">
      <c r="K2089" s="1"/>
    </row>
    <row r="2090" spans="11:11" hidden="1" x14ac:dyDescent="0.3">
      <c r="K2090" s="1"/>
    </row>
    <row r="2091" spans="11:11" hidden="1" x14ac:dyDescent="0.3">
      <c r="K2091" s="1"/>
    </row>
    <row r="2092" spans="11:11" hidden="1" x14ac:dyDescent="0.3">
      <c r="K2092" s="1"/>
    </row>
    <row r="2093" spans="11:11" hidden="1" x14ac:dyDescent="0.3">
      <c r="K2093" s="1"/>
    </row>
    <row r="2094" spans="11:11" hidden="1" x14ac:dyDescent="0.3">
      <c r="K2094" s="1"/>
    </row>
    <row r="2095" spans="11:11" hidden="1" x14ac:dyDescent="0.3">
      <c r="K2095" s="1"/>
    </row>
    <row r="2096" spans="11:11" hidden="1" x14ac:dyDescent="0.3">
      <c r="K2096" s="1"/>
    </row>
    <row r="2097" spans="11:11" hidden="1" x14ac:dyDescent="0.3">
      <c r="K2097" s="1"/>
    </row>
    <row r="2098" spans="11:11" hidden="1" x14ac:dyDescent="0.3">
      <c r="K2098" s="1"/>
    </row>
    <row r="2099" spans="11:11" hidden="1" x14ac:dyDescent="0.3">
      <c r="K2099" s="1"/>
    </row>
    <row r="2100" spans="11:11" hidden="1" x14ac:dyDescent="0.3">
      <c r="K2100" s="1"/>
    </row>
    <row r="2101" spans="11:11" hidden="1" x14ac:dyDescent="0.3">
      <c r="K2101" s="1"/>
    </row>
    <row r="2102" spans="11:11" hidden="1" x14ac:dyDescent="0.3">
      <c r="K2102" s="1"/>
    </row>
    <row r="2103" spans="11:11" hidden="1" x14ac:dyDescent="0.3">
      <c r="K2103" s="1"/>
    </row>
    <row r="2104" spans="11:11" hidden="1" x14ac:dyDescent="0.3">
      <c r="K2104" s="1"/>
    </row>
    <row r="2105" spans="11:11" hidden="1" x14ac:dyDescent="0.3">
      <c r="K2105" s="1"/>
    </row>
    <row r="2106" spans="11:11" hidden="1" x14ac:dyDescent="0.3">
      <c r="K2106" s="1"/>
    </row>
    <row r="2107" spans="11:11" hidden="1" x14ac:dyDescent="0.3">
      <c r="K2107" s="1"/>
    </row>
    <row r="2108" spans="11:11" hidden="1" x14ac:dyDescent="0.3">
      <c r="K2108" s="1"/>
    </row>
    <row r="2109" spans="11:11" hidden="1" x14ac:dyDescent="0.3">
      <c r="K2109" s="1"/>
    </row>
    <row r="2110" spans="11:11" hidden="1" x14ac:dyDescent="0.3">
      <c r="K2110" s="1"/>
    </row>
    <row r="2111" spans="11:11" hidden="1" x14ac:dyDescent="0.3">
      <c r="K2111" s="1"/>
    </row>
    <row r="2112" spans="11:11" hidden="1" x14ac:dyDescent="0.3">
      <c r="K2112" s="1"/>
    </row>
    <row r="2113" spans="11:11" hidden="1" x14ac:dyDescent="0.3">
      <c r="K2113" s="1"/>
    </row>
    <row r="2114" spans="11:11" hidden="1" x14ac:dyDescent="0.3">
      <c r="K2114" s="1"/>
    </row>
    <row r="2115" spans="11:11" hidden="1" x14ac:dyDescent="0.3">
      <c r="K2115" s="1"/>
    </row>
    <row r="2116" spans="11:11" hidden="1" x14ac:dyDescent="0.3">
      <c r="K2116" s="1"/>
    </row>
    <row r="2117" spans="11:11" hidden="1" x14ac:dyDescent="0.3">
      <c r="K2117" s="1"/>
    </row>
    <row r="2118" spans="11:11" hidden="1" x14ac:dyDescent="0.3">
      <c r="K2118" s="1"/>
    </row>
    <row r="2119" spans="11:11" hidden="1" x14ac:dyDescent="0.3">
      <c r="K2119" s="1"/>
    </row>
    <row r="2120" spans="11:11" hidden="1" x14ac:dyDescent="0.3">
      <c r="K2120" s="1"/>
    </row>
    <row r="2121" spans="11:11" hidden="1" x14ac:dyDescent="0.3">
      <c r="K2121" s="1"/>
    </row>
    <row r="2122" spans="11:11" hidden="1" x14ac:dyDescent="0.3">
      <c r="K2122" s="1"/>
    </row>
    <row r="2123" spans="11:11" hidden="1" x14ac:dyDescent="0.3">
      <c r="K2123" s="1"/>
    </row>
    <row r="2124" spans="11:11" hidden="1" x14ac:dyDescent="0.3">
      <c r="K2124" s="1"/>
    </row>
    <row r="2125" spans="11:11" hidden="1" x14ac:dyDescent="0.3">
      <c r="K2125" s="1"/>
    </row>
    <row r="2126" spans="11:11" hidden="1" x14ac:dyDescent="0.3">
      <c r="K2126" s="1"/>
    </row>
    <row r="2127" spans="11:11" hidden="1" x14ac:dyDescent="0.3">
      <c r="K2127" s="1"/>
    </row>
    <row r="2128" spans="11:11" hidden="1" x14ac:dyDescent="0.3">
      <c r="K2128" s="1"/>
    </row>
    <row r="2129" spans="11:11" hidden="1" x14ac:dyDescent="0.3">
      <c r="K2129" s="1"/>
    </row>
    <row r="2130" spans="11:11" hidden="1" x14ac:dyDescent="0.3">
      <c r="K2130" s="1"/>
    </row>
    <row r="2131" spans="11:11" hidden="1" x14ac:dyDescent="0.3">
      <c r="K2131" s="1"/>
    </row>
    <row r="2132" spans="11:11" hidden="1" x14ac:dyDescent="0.3">
      <c r="K2132" s="1"/>
    </row>
    <row r="2133" spans="11:11" hidden="1" x14ac:dyDescent="0.3">
      <c r="K2133" s="1"/>
    </row>
    <row r="2134" spans="11:11" hidden="1" x14ac:dyDescent="0.3">
      <c r="K2134" s="1"/>
    </row>
    <row r="2135" spans="11:11" hidden="1" x14ac:dyDescent="0.3">
      <c r="K2135" s="1"/>
    </row>
    <row r="2136" spans="11:11" hidden="1" x14ac:dyDescent="0.3">
      <c r="K2136" s="1"/>
    </row>
    <row r="2137" spans="11:11" hidden="1" x14ac:dyDescent="0.3">
      <c r="K2137" s="1"/>
    </row>
    <row r="2138" spans="11:11" hidden="1" x14ac:dyDescent="0.3">
      <c r="K2138" s="1"/>
    </row>
    <row r="2139" spans="11:11" hidden="1" x14ac:dyDescent="0.3">
      <c r="K2139" s="1"/>
    </row>
    <row r="2140" spans="11:11" hidden="1" x14ac:dyDescent="0.3">
      <c r="K2140" s="1"/>
    </row>
    <row r="2141" spans="11:11" hidden="1" x14ac:dyDescent="0.3">
      <c r="K2141" s="1"/>
    </row>
    <row r="2142" spans="11:11" hidden="1" x14ac:dyDescent="0.3">
      <c r="K2142" s="1"/>
    </row>
    <row r="2143" spans="11:11" hidden="1" x14ac:dyDescent="0.3">
      <c r="K2143" s="1"/>
    </row>
    <row r="2144" spans="11:11" hidden="1" x14ac:dyDescent="0.3">
      <c r="K2144" s="1"/>
    </row>
    <row r="2145" spans="11:11" hidden="1" x14ac:dyDescent="0.3">
      <c r="K2145" s="1"/>
    </row>
    <row r="2146" spans="11:11" hidden="1" x14ac:dyDescent="0.3">
      <c r="K2146" s="1"/>
    </row>
    <row r="2147" spans="11:11" hidden="1" x14ac:dyDescent="0.3">
      <c r="K2147" s="1"/>
    </row>
    <row r="2148" spans="11:11" hidden="1" x14ac:dyDescent="0.3">
      <c r="K2148" s="1"/>
    </row>
    <row r="2149" spans="11:11" hidden="1" x14ac:dyDescent="0.3">
      <c r="K2149" s="1"/>
    </row>
    <row r="2150" spans="11:11" hidden="1" x14ac:dyDescent="0.3">
      <c r="K2150" s="1"/>
    </row>
    <row r="2151" spans="11:11" hidden="1" x14ac:dyDescent="0.3">
      <c r="K2151" s="1"/>
    </row>
    <row r="2152" spans="11:11" hidden="1" x14ac:dyDescent="0.3">
      <c r="K2152" s="1"/>
    </row>
    <row r="2153" spans="11:11" hidden="1" x14ac:dyDescent="0.3">
      <c r="K2153" s="1"/>
    </row>
    <row r="2154" spans="11:11" hidden="1" x14ac:dyDescent="0.3">
      <c r="K2154" s="1"/>
    </row>
    <row r="2155" spans="11:11" hidden="1" x14ac:dyDescent="0.3">
      <c r="K2155" s="1"/>
    </row>
    <row r="2156" spans="11:11" hidden="1" x14ac:dyDescent="0.3">
      <c r="K2156" s="1"/>
    </row>
    <row r="2157" spans="11:11" hidden="1" x14ac:dyDescent="0.3">
      <c r="K2157" s="1"/>
    </row>
    <row r="2158" spans="11:11" hidden="1" x14ac:dyDescent="0.3">
      <c r="K2158" s="1"/>
    </row>
    <row r="2159" spans="11:11" hidden="1" x14ac:dyDescent="0.3">
      <c r="K2159" s="1"/>
    </row>
    <row r="2160" spans="11:11" hidden="1" x14ac:dyDescent="0.3">
      <c r="K2160" s="1"/>
    </row>
    <row r="2161" spans="11:11" hidden="1" x14ac:dyDescent="0.3">
      <c r="K2161" s="1"/>
    </row>
    <row r="2162" spans="11:11" hidden="1" x14ac:dyDescent="0.3">
      <c r="K2162" s="1"/>
    </row>
    <row r="2163" spans="11:11" hidden="1" x14ac:dyDescent="0.3">
      <c r="K2163" s="1"/>
    </row>
    <row r="2164" spans="11:11" hidden="1" x14ac:dyDescent="0.3">
      <c r="K2164" s="1"/>
    </row>
    <row r="2165" spans="11:11" hidden="1" x14ac:dyDescent="0.3">
      <c r="K2165" s="1"/>
    </row>
    <row r="2166" spans="11:11" hidden="1" x14ac:dyDescent="0.3">
      <c r="K2166" s="1"/>
    </row>
    <row r="2167" spans="11:11" hidden="1" x14ac:dyDescent="0.3">
      <c r="K2167" s="1"/>
    </row>
    <row r="2168" spans="11:11" hidden="1" x14ac:dyDescent="0.3">
      <c r="K2168" s="1"/>
    </row>
    <row r="2169" spans="11:11" hidden="1" x14ac:dyDescent="0.3">
      <c r="K2169" s="1"/>
    </row>
    <row r="2170" spans="11:11" hidden="1" x14ac:dyDescent="0.3">
      <c r="K2170" s="1"/>
    </row>
    <row r="2171" spans="11:11" hidden="1" x14ac:dyDescent="0.3">
      <c r="K2171" s="1"/>
    </row>
    <row r="2172" spans="11:11" hidden="1" x14ac:dyDescent="0.3">
      <c r="K2172" s="1"/>
    </row>
    <row r="2173" spans="11:11" hidden="1" x14ac:dyDescent="0.3">
      <c r="K2173" s="1"/>
    </row>
    <row r="2174" spans="11:11" hidden="1" x14ac:dyDescent="0.3">
      <c r="K2174" s="1"/>
    </row>
    <row r="2175" spans="11:11" hidden="1" x14ac:dyDescent="0.3">
      <c r="K2175" s="1"/>
    </row>
    <row r="2176" spans="11:11" hidden="1" x14ac:dyDescent="0.3">
      <c r="K2176" s="1"/>
    </row>
    <row r="2177" spans="11:11" hidden="1" x14ac:dyDescent="0.3">
      <c r="K2177" s="1"/>
    </row>
    <row r="2178" spans="11:11" hidden="1" x14ac:dyDescent="0.3">
      <c r="K2178" s="1"/>
    </row>
    <row r="2179" spans="11:11" hidden="1" x14ac:dyDescent="0.3">
      <c r="K2179" s="1"/>
    </row>
    <row r="2180" spans="11:11" hidden="1" x14ac:dyDescent="0.3">
      <c r="K2180" s="1"/>
    </row>
    <row r="2181" spans="11:11" hidden="1" x14ac:dyDescent="0.3">
      <c r="K2181" s="1"/>
    </row>
    <row r="2182" spans="11:11" hidden="1" x14ac:dyDescent="0.3">
      <c r="K2182" s="1"/>
    </row>
    <row r="2183" spans="11:11" hidden="1" x14ac:dyDescent="0.3">
      <c r="K2183" s="1"/>
    </row>
    <row r="2184" spans="11:11" hidden="1" x14ac:dyDescent="0.3">
      <c r="K2184" s="1"/>
    </row>
    <row r="2185" spans="11:11" hidden="1" x14ac:dyDescent="0.3">
      <c r="K2185" s="1"/>
    </row>
    <row r="2186" spans="11:11" hidden="1" x14ac:dyDescent="0.3">
      <c r="K2186" s="1"/>
    </row>
    <row r="2187" spans="11:11" hidden="1" x14ac:dyDescent="0.3">
      <c r="K2187" s="1"/>
    </row>
    <row r="2188" spans="11:11" hidden="1" x14ac:dyDescent="0.3">
      <c r="K2188" s="1"/>
    </row>
    <row r="2189" spans="11:11" hidden="1" x14ac:dyDescent="0.3">
      <c r="K2189" s="1"/>
    </row>
    <row r="2190" spans="11:11" hidden="1" x14ac:dyDescent="0.3">
      <c r="K2190" s="1"/>
    </row>
    <row r="2191" spans="11:11" hidden="1" x14ac:dyDescent="0.3">
      <c r="K2191" s="1"/>
    </row>
    <row r="2192" spans="11:11" hidden="1" x14ac:dyDescent="0.3">
      <c r="K2192" s="1"/>
    </row>
    <row r="2193" spans="11:11" hidden="1" x14ac:dyDescent="0.3">
      <c r="K2193" s="1"/>
    </row>
    <row r="2194" spans="11:11" hidden="1" x14ac:dyDescent="0.3">
      <c r="K2194" s="1"/>
    </row>
    <row r="2195" spans="11:11" hidden="1" x14ac:dyDescent="0.3">
      <c r="K2195" s="1"/>
    </row>
    <row r="2196" spans="11:11" hidden="1" x14ac:dyDescent="0.3">
      <c r="K2196" s="1"/>
    </row>
    <row r="2197" spans="11:11" hidden="1" x14ac:dyDescent="0.3">
      <c r="K2197" s="1"/>
    </row>
    <row r="2198" spans="11:11" hidden="1" x14ac:dyDescent="0.3">
      <c r="K2198" s="1"/>
    </row>
    <row r="2199" spans="11:11" hidden="1" x14ac:dyDescent="0.3">
      <c r="K2199" s="1"/>
    </row>
    <row r="2200" spans="11:11" hidden="1" x14ac:dyDescent="0.3">
      <c r="K2200" s="1"/>
    </row>
    <row r="2201" spans="11:11" hidden="1" x14ac:dyDescent="0.3">
      <c r="K2201" s="1"/>
    </row>
    <row r="2202" spans="11:11" hidden="1" x14ac:dyDescent="0.3">
      <c r="K2202" s="1"/>
    </row>
    <row r="2203" spans="11:11" hidden="1" x14ac:dyDescent="0.3">
      <c r="K2203" s="1"/>
    </row>
    <row r="2204" spans="11:11" hidden="1" x14ac:dyDescent="0.3">
      <c r="K2204" s="1"/>
    </row>
    <row r="2205" spans="11:11" hidden="1" x14ac:dyDescent="0.3">
      <c r="K2205" s="1"/>
    </row>
    <row r="2206" spans="11:11" hidden="1" x14ac:dyDescent="0.3">
      <c r="K2206" s="1"/>
    </row>
    <row r="2207" spans="11:11" hidden="1" x14ac:dyDescent="0.3">
      <c r="K2207" s="1"/>
    </row>
    <row r="2208" spans="11:11" hidden="1" x14ac:dyDescent="0.3">
      <c r="K2208" s="1"/>
    </row>
    <row r="2209" spans="11:11" hidden="1" x14ac:dyDescent="0.3">
      <c r="K2209" s="1"/>
    </row>
    <row r="2210" spans="11:11" hidden="1" x14ac:dyDescent="0.3">
      <c r="K2210" s="1"/>
    </row>
    <row r="2211" spans="11:11" hidden="1" x14ac:dyDescent="0.3">
      <c r="K2211" s="1"/>
    </row>
    <row r="2212" spans="11:11" hidden="1" x14ac:dyDescent="0.3">
      <c r="K2212" s="1"/>
    </row>
    <row r="2213" spans="11:11" hidden="1" x14ac:dyDescent="0.3">
      <c r="K2213" s="1"/>
    </row>
    <row r="2214" spans="11:11" hidden="1" x14ac:dyDescent="0.3">
      <c r="K2214" s="1"/>
    </row>
    <row r="2215" spans="11:11" hidden="1" x14ac:dyDescent="0.3">
      <c r="K2215" s="1"/>
    </row>
    <row r="2216" spans="11:11" hidden="1" x14ac:dyDescent="0.3">
      <c r="K2216" s="1"/>
    </row>
    <row r="2217" spans="11:11" hidden="1" x14ac:dyDescent="0.3">
      <c r="K2217" s="1"/>
    </row>
    <row r="2218" spans="11:11" hidden="1" x14ac:dyDescent="0.3">
      <c r="K2218" s="1"/>
    </row>
    <row r="2219" spans="11:11" hidden="1" x14ac:dyDescent="0.3">
      <c r="K2219" s="1"/>
    </row>
    <row r="2220" spans="11:11" hidden="1" x14ac:dyDescent="0.3">
      <c r="K2220" s="1"/>
    </row>
    <row r="2221" spans="11:11" hidden="1" x14ac:dyDescent="0.3">
      <c r="K2221" s="1"/>
    </row>
    <row r="2222" spans="11:11" hidden="1" x14ac:dyDescent="0.3">
      <c r="K2222" s="1"/>
    </row>
    <row r="2223" spans="11:11" hidden="1" x14ac:dyDescent="0.3">
      <c r="K2223" s="1"/>
    </row>
    <row r="2224" spans="11:11" hidden="1" x14ac:dyDescent="0.3">
      <c r="K2224" s="1"/>
    </row>
    <row r="2225" spans="11:11" hidden="1" x14ac:dyDescent="0.3">
      <c r="K2225" s="1"/>
    </row>
    <row r="2226" spans="11:11" hidden="1" x14ac:dyDescent="0.3">
      <c r="K2226" s="1"/>
    </row>
    <row r="2227" spans="11:11" hidden="1" x14ac:dyDescent="0.3">
      <c r="K2227" s="1"/>
    </row>
    <row r="2228" spans="11:11" hidden="1" x14ac:dyDescent="0.3">
      <c r="K2228" s="1"/>
    </row>
    <row r="2229" spans="11:11" hidden="1" x14ac:dyDescent="0.3">
      <c r="K2229" s="1"/>
    </row>
    <row r="2230" spans="11:11" hidden="1" x14ac:dyDescent="0.3">
      <c r="K2230" s="1"/>
    </row>
    <row r="2231" spans="11:11" hidden="1" x14ac:dyDescent="0.3">
      <c r="K2231" s="1"/>
    </row>
    <row r="2232" spans="11:11" hidden="1" x14ac:dyDescent="0.3">
      <c r="K2232" s="1"/>
    </row>
    <row r="2233" spans="11:11" hidden="1" x14ac:dyDescent="0.3">
      <c r="K2233" s="1"/>
    </row>
    <row r="2234" spans="11:11" hidden="1" x14ac:dyDescent="0.3">
      <c r="K2234" s="1"/>
    </row>
    <row r="2235" spans="11:11" hidden="1" x14ac:dyDescent="0.3">
      <c r="K2235" s="1"/>
    </row>
    <row r="2236" spans="11:11" hidden="1" x14ac:dyDescent="0.3">
      <c r="K2236" s="1"/>
    </row>
    <row r="2237" spans="11:11" hidden="1" x14ac:dyDescent="0.3">
      <c r="K2237" s="1"/>
    </row>
    <row r="2238" spans="11:11" hidden="1" x14ac:dyDescent="0.3">
      <c r="K2238" s="1"/>
    </row>
    <row r="2239" spans="11:11" hidden="1" x14ac:dyDescent="0.3">
      <c r="K2239" s="1"/>
    </row>
    <row r="2240" spans="11:11" hidden="1" x14ac:dyDescent="0.3">
      <c r="K2240" s="1"/>
    </row>
    <row r="2241" spans="11:11" hidden="1" x14ac:dyDescent="0.3">
      <c r="K2241" s="1"/>
    </row>
    <row r="2242" spans="11:11" hidden="1" x14ac:dyDescent="0.3">
      <c r="K2242" s="1"/>
    </row>
    <row r="2243" spans="11:11" hidden="1" x14ac:dyDescent="0.3">
      <c r="K2243" s="1"/>
    </row>
    <row r="2244" spans="11:11" hidden="1" x14ac:dyDescent="0.3">
      <c r="K2244" s="1"/>
    </row>
    <row r="2245" spans="11:11" hidden="1" x14ac:dyDescent="0.3">
      <c r="K2245" s="1"/>
    </row>
    <row r="2246" spans="11:11" hidden="1" x14ac:dyDescent="0.3">
      <c r="K2246" s="1"/>
    </row>
    <row r="2247" spans="11:11" hidden="1" x14ac:dyDescent="0.3">
      <c r="K2247" s="1"/>
    </row>
    <row r="2248" spans="11:11" hidden="1" x14ac:dyDescent="0.3">
      <c r="K2248" s="1"/>
    </row>
    <row r="2249" spans="11:11" hidden="1" x14ac:dyDescent="0.3">
      <c r="K2249" s="1"/>
    </row>
    <row r="2250" spans="11:11" hidden="1" x14ac:dyDescent="0.3">
      <c r="K2250" s="1"/>
    </row>
    <row r="2251" spans="11:11" hidden="1" x14ac:dyDescent="0.3">
      <c r="K2251" s="1"/>
    </row>
    <row r="2252" spans="11:11" hidden="1" x14ac:dyDescent="0.3">
      <c r="K2252" s="1"/>
    </row>
    <row r="2253" spans="11:11" hidden="1" x14ac:dyDescent="0.3">
      <c r="K2253" s="1"/>
    </row>
    <row r="2254" spans="11:11" hidden="1" x14ac:dyDescent="0.3">
      <c r="K2254" s="1"/>
    </row>
    <row r="2255" spans="11:11" hidden="1" x14ac:dyDescent="0.3">
      <c r="K2255" s="1"/>
    </row>
    <row r="2256" spans="11:11" hidden="1" x14ac:dyDescent="0.3">
      <c r="K2256" s="1"/>
    </row>
    <row r="2257" spans="11:11" hidden="1" x14ac:dyDescent="0.3">
      <c r="K2257" s="1"/>
    </row>
    <row r="2258" spans="11:11" hidden="1" x14ac:dyDescent="0.3">
      <c r="K2258" s="1"/>
    </row>
    <row r="2259" spans="11:11" hidden="1" x14ac:dyDescent="0.3">
      <c r="K2259" s="1"/>
    </row>
    <row r="2260" spans="11:11" hidden="1" x14ac:dyDescent="0.3">
      <c r="K2260" s="1"/>
    </row>
    <row r="2261" spans="11:11" hidden="1" x14ac:dyDescent="0.3">
      <c r="K2261" s="1"/>
    </row>
    <row r="2262" spans="11:11" hidden="1" x14ac:dyDescent="0.3">
      <c r="K2262" s="1"/>
    </row>
    <row r="2263" spans="11:11" hidden="1" x14ac:dyDescent="0.3">
      <c r="K2263" s="1"/>
    </row>
    <row r="2264" spans="11:11" hidden="1" x14ac:dyDescent="0.3">
      <c r="K2264" s="1"/>
    </row>
    <row r="2265" spans="11:11" hidden="1" x14ac:dyDescent="0.3">
      <c r="K2265" s="1"/>
    </row>
    <row r="2266" spans="11:11" hidden="1" x14ac:dyDescent="0.3">
      <c r="K2266" s="1"/>
    </row>
    <row r="2267" spans="11:11" hidden="1" x14ac:dyDescent="0.3">
      <c r="K2267" s="1"/>
    </row>
    <row r="2268" spans="11:11" hidden="1" x14ac:dyDescent="0.3">
      <c r="K2268" s="1"/>
    </row>
    <row r="2269" spans="11:11" hidden="1" x14ac:dyDescent="0.3">
      <c r="K2269" s="1"/>
    </row>
    <row r="2270" spans="11:11" hidden="1" x14ac:dyDescent="0.3">
      <c r="K2270" s="1"/>
    </row>
    <row r="2271" spans="11:11" hidden="1" x14ac:dyDescent="0.3">
      <c r="K2271" s="1"/>
    </row>
    <row r="2272" spans="11:11" hidden="1" x14ac:dyDescent="0.3">
      <c r="K2272" s="1"/>
    </row>
    <row r="2273" spans="11:11" hidden="1" x14ac:dyDescent="0.3">
      <c r="K2273" s="1"/>
    </row>
    <row r="2274" spans="11:11" hidden="1" x14ac:dyDescent="0.3">
      <c r="K2274" s="1"/>
    </row>
    <row r="2275" spans="11:11" hidden="1" x14ac:dyDescent="0.3">
      <c r="K2275" s="1"/>
    </row>
    <row r="2276" spans="11:11" hidden="1" x14ac:dyDescent="0.3">
      <c r="K2276" s="1"/>
    </row>
    <row r="2277" spans="11:11" hidden="1" x14ac:dyDescent="0.3">
      <c r="K2277" s="1"/>
    </row>
    <row r="2278" spans="11:11" hidden="1" x14ac:dyDescent="0.3">
      <c r="K2278" s="1"/>
    </row>
    <row r="2279" spans="11:11" hidden="1" x14ac:dyDescent="0.3">
      <c r="K2279" s="1"/>
    </row>
    <row r="2280" spans="11:11" hidden="1" x14ac:dyDescent="0.3">
      <c r="K2280" s="1"/>
    </row>
    <row r="2281" spans="11:11" hidden="1" x14ac:dyDescent="0.3">
      <c r="K2281" s="1"/>
    </row>
    <row r="2282" spans="11:11" hidden="1" x14ac:dyDescent="0.3">
      <c r="K2282" s="1"/>
    </row>
    <row r="2283" spans="11:11" hidden="1" x14ac:dyDescent="0.3">
      <c r="K2283" s="1"/>
    </row>
    <row r="2284" spans="11:11" hidden="1" x14ac:dyDescent="0.3">
      <c r="K2284" s="1"/>
    </row>
    <row r="2285" spans="11:11" hidden="1" x14ac:dyDescent="0.3">
      <c r="K2285" s="1"/>
    </row>
    <row r="2286" spans="11:11" hidden="1" x14ac:dyDescent="0.3">
      <c r="K2286" s="1"/>
    </row>
    <row r="2287" spans="11:11" hidden="1" x14ac:dyDescent="0.3">
      <c r="K2287" s="1"/>
    </row>
    <row r="2288" spans="11:11" hidden="1" x14ac:dyDescent="0.3">
      <c r="K2288" s="1"/>
    </row>
    <row r="2289" spans="11:11" hidden="1" x14ac:dyDescent="0.3">
      <c r="K2289" s="1"/>
    </row>
    <row r="2290" spans="11:11" hidden="1" x14ac:dyDescent="0.3">
      <c r="K2290" s="1"/>
    </row>
    <row r="2291" spans="11:11" hidden="1" x14ac:dyDescent="0.3">
      <c r="K2291" s="1"/>
    </row>
    <row r="2292" spans="11:11" hidden="1" x14ac:dyDescent="0.3">
      <c r="K2292" s="1"/>
    </row>
    <row r="2293" spans="11:11" hidden="1" x14ac:dyDescent="0.3">
      <c r="K2293" s="1"/>
    </row>
    <row r="2294" spans="11:11" hidden="1" x14ac:dyDescent="0.3">
      <c r="K2294" s="1"/>
    </row>
    <row r="2295" spans="11:11" hidden="1" x14ac:dyDescent="0.3">
      <c r="K2295" s="1"/>
    </row>
    <row r="2296" spans="11:11" hidden="1" x14ac:dyDescent="0.3">
      <c r="K2296" s="1"/>
    </row>
    <row r="2297" spans="11:11" hidden="1" x14ac:dyDescent="0.3">
      <c r="K2297" s="1"/>
    </row>
    <row r="2298" spans="11:11" hidden="1" x14ac:dyDescent="0.3">
      <c r="K2298" s="1"/>
    </row>
    <row r="2299" spans="11:11" hidden="1" x14ac:dyDescent="0.3">
      <c r="K2299" s="1"/>
    </row>
    <row r="2300" spans="11:11" hidden="1" x14ac:dyDescent="0.3">
      <c r="K2300" s="1"/>
    </row>
    <row r="2301" spans="11:11" hidden="1" x14ac:dyDescent="0.3">
      <c r="K2301" s="1"/>
    </row>
    <row r="2302" spans="11:11" hidden="1" x14ac:dyDescent="0.3">
      <c r="K2302" s="1"/>
    </row>
    <row r="2303" spans="11:11" hidden="1" x14ac:dyDescent="0.3">
      <c r="K2303" s="1"/>
    </row>
    <row r="2304" spans="11:11" hidden="1" x14ac:dyDescent="0.3">
      <c r="K2304" s="1"/>
    </row>
    <row r="2305" spans="11:11" hidden="1" x14ac:dyDescent="0.3">
      <c r="K2305" s="1"/>
    </row>
    <row r="2306" spans="11:11" hidden="1" x14ac:dyDescent="0.3">
      <c r="K2306" s="1"/>
    </row>
    <row r="2307" spans="11:11" hidden="1" x14ac:dyDescent="0.3">
      <c r="K2307" s="1"/>
    </row>
    <row r="2308" spans="11:11" hidden="1" x14ac:dyDescent="0.3">
      <c r="K2308" s="1"/>
    </row>
    <row r="2309" spans="11:11" hidden="1" x14ac:dyDescent="0.3">
      <c r="K2309" s="1"/>
    </row>
    <row r="2310" spans="11:11" hidden="1" x14ac:dyDescent="0.3">
      <c r="K2310" s="1"/>
    </row>
    <row r="2311" spans="11:11" hidden="1" x14ac:dyDescent="0.3">
      <c r="K2311" s="1"/>
    </row>
    <row r="2312" spans="11:11" hidden="1" x14ac:dyDescent="0.3">
      <c r="K2312" s="1"/>
    </row>
    <row r="2313" spans="11:11" hidden="1" x14ac:dyDescent="0.3">
      <c r="K2313" s="1"/>
    </row>
    <row r="2314" spans="11:11" hidden="1" x14ac:dyDescent="0.3">
      <c r="K2314" s="1"/>
    </row>
    <row r="2315" spans="11:11" hidden="1" x14ac:dyDescent="0.3">
      <c r="K2315" s="1"/>
    </row>
    <row r="2316" spans="11:11" hidden="1" x14ac:dyDescent="0.3">
      <c r="K2316" s="1"/>
    </row>
    <row r="2317" spans="11:11" hidden="1" x14ac:dyDescent="0.3">
      <c r="K2317" s="1"/>
    </row>
    <row r="2318" spans="11:11" hidden="1" x14ac:dyDescent="0.3">
      <c r="K2318" s="1"/>
    </row>
    <row r="2319" spans="11:11" hidden="1" x14ac:dyDescent="0.3">
      <c r="K2319" s="1"/>
    </row>
    <row r="2320" spans="11:11" hidden="1" x14ac:dyDescent="0.3">
      <c r="K2320" s="1"/>
    </row>
    <row r="2321" spans="11:11" hidden="1" x14ac:dyDescent="0.3">
      <c r="K2321" s="1"/>
    </row>
    <row r="2322" spans="11:11" hidden="1" x14ac:dyDescent="0.3">
      <c r="K2322" s="1"/>
    </row>
    <row r="2323" spans="11:11" hidden="1" x14ac:dyDescent="0.3">
      <c r="K2323" s="1"/>
    </row>
    <row r="2324" spans="11:11" hidden="1" x14ac:dyDescent="0.3">
      <c r="K2324" s="1"/>
    </row>
    <row r="2325" spans="11:11" hidden="1" x14ac:dyDescent="0.3">
      <c r="K2325" s="1"/>
    </row>
    <row r="2326" spans="11:11" hidden="1" x14ac:dyDescent="0.3">
      <c r="K2326" s="1"/>
    </row>
    <row r="2327" spans="11:11" hidden="1" x14ac:dyDescent="0.3">
      <c r="K2327" s="1"/>
    </row>
    <row r="2328" spans="11:11" hidden="1" x14ac:dyDescent="0.3">
      <c r="K2328" s="1"/>
    </row>
    <row r="2329" spans="11:11" hidden="1" x14ac:dyDescent="0.3">
      <c r="K2329" s="1"/>
    </row>
    <row r="2330" spans="11:11" hidden="1" x14ac:dyDescent="0.3">
      <c r="K2330" s="1"/>
    </row>
    <row r="2331" spans="11:11" hidden="1" x14ac:dyDescent="0.3">
      <c r="K2331" s="1"/>
    </row>
    <row r="2332" spans="11:11" hidden="1" x14ac:dyDescent="0.3">
      <c r="K2332" s="1"/>
    </row>
    <row r="2333" spans="11:11" hidden="1" x14ac:dyDescent="0.3">
      <c r="K2333" s="1"/>
    </row>
    <row r="2334" spans="11:11" hidden="1" x14ac:dyDescent="0.3">
      <c r="K2334" s="1"/>
    </row>
    <row r="2335" spans="11:11" hidden="1" x14ac:dyDescent="0.3">
      <c r="K2335" s="1"/>
    </row>
    <row r="2336" spans="11:11" hidden="1" x14ac:dyDescent="0.3">
      <c r="K2336" s="1"/>
    </row>
    <row r="2337" spans="11:11" hidden="1" x14ac:dyDescent="0.3">
      <c r="K2337" s="1"/>
    </row>
    <row r="2338" spans="11:11" hidden="1" x14ac:dyDescent="0.3">
      <c r="K2338" s="1"/>
    </row>
    <row r="2339" spans="11:11" hidden="1" x14ac:dyDescent="0.3">
      <c r="K2339" s="1"/>
    </row>
    <row r="2340" spans="11:11" hidden="1" x14ac:dyDescent="0.3">
      <c r="K2340" s="1"/>
    </row>
    <row r="2341" spans="11:11" hidden="1" x14ac:dyDescent="0.3">
      <c r="K2341" s="1"/>
    </row>
    <row r="2342" spans="11:11" hidden="1" x14ac:dyDescent="0.3">
      <c r="K2342" s="1"/>
    </row>
    <row r="2343" spans="11:11" hidden="1" x14ac:dyDescent="0.3">
      <c r="K2343" s="1"/>
    </row>
    <row r="2344" spans="11:11" hidden="1" x14ac:dyDescent="0.3">
      <c r="K2344" s="1"/>
    </row>
    <row r="2345" spans="11:11" hidden="1" x14ac:dyDescent="0.3">
      <c r="K2345" s="1"/>
    </row>
    <row r="2346" spans="11:11" hidden="1" x14ac:dyDescent="0.3">
      <c r="K2346" s="1"/>
    </row>
    <row r="2347" spans="11:11" hidden="1" x14ac:dyDescent="0.3">
      <c r="K2347" s="1"/>
    </row>
    <row r="2348" spans="11:11" hidden="1" x14ac:dyDescent="0.3">
      <c r="K2348" s="1"/>
    </row>
    <row r="2349" spans="11:11" hidden="1" x14ac:dyDescent="0.3">
      <c r="K2349" s="1"/>
    </row>
    <row r="2350" spans="11:11" hidden="1" x14ac:dyDescent="0.3">
      <c r="K2350" s="1"/>
    </row>
    <row r="2351" spans="11:11" hidden="1" x14ac:dyDescent="0.3">
      <c r="K2351" s="1"/>
    </row>
    <row r="2352" spans="11:11" hidden="1" x14ac:dyDescent="0.3">
      <c r="K2352" s="1"/>
    </row>
    <row r="2353" spans="11:11" hidden="1" x14ac:dyDescent="0.3">
      <c r="K2353" s="1"/>
    </row>
    <row r="2354" spans="11:11" hidden="1" x14ac:dyDescent="0.3">
      <c r="K2354" s="1"/>
    </row>
    <row r="2355" spans="11:11" hidden="1" x14ac:dyDescent="0.3">
      <c r="K2355" s="1"/>
    </row>
    <row r="2356" spans="11:11" hidden="1" x14ac:dyDescent="0.3">
      <c r="K2356" s="1"/>
    </row>
    <row r="2357" spans="11:11" hidden="1" x14ac:dyDescent="0.3">
      <c r="K2357" s="1"/>
    </row>
    <row r="2358" spans="11:11" hidden="1" x14ac:dyDescent="0.3">
      <c r="K2358" s="1"/>
    </row>
    <row r="2359" spans="11:11" hidden="1" x14ac:dyDescent="0.3">
      <c r="K2359" s="1"/>
    </row>
    <row r="2360" spans="11:11" hidden="1" x14ac:dyDescent="0.3">
      <c r="K2360" s="1"/>
    </row>
    <row r="2361" spans="11:11" hidden="1" x14ac:dyDescent="0.3">
      <c r="K2361" s="1"/>
    </row>
    <row r="2362" spans="11:11" hidden="1" x14ac:dyDescent="0.3">
      <c r="K2362" s="1"/>
    </row>
    <row r="2363" spans="11:11" hidden="1" x14ac:dyDescent="0.3">
      <c r="K2363" s="1"/>
    </row>
    <row r="2364" spans="11:11" hidden="1" x14ac:dyDescent="0.3">
      <c r="K2364" s="1"/>
    </row>
    <row r="2365" spans="11:11" hidden="1" x14ac:dyDescent="0.3">
      <c r="K2365" s="1"/>
    </row>
    <row r="2366" spans="11:11" hidden="1" x14ac:dyDescent="0.3">
      <c r="K2366" s="1"/>
    </row>
    <row r="2367" spans="11:11" hidden="1" x14ac:dyDescent="0.3">
      <c r="K2367" s="1"/>
    </row>
    <row r="2368" spans="11:11" hidden="1" x14ac:dyDescent="0.3">
      <c r="K2368" s="1"/>
    </row>
    <row r="2369" spans="11:11" hidden="1" x14ac:dyDescent="0.3">
      <c r="K2369" s="1"/>
    </row>
    <row r="2370" spans="11:11" hidden="1" x14ac:dyDescent="0.3">
      <c r="K2370" s="1"/>
    </row>
    <row r="2371" spans="11:11" hidden="1" x14ac:dyDescent="0.3">
      <c r="K2371" s="1"/>
    </row>
    <row r="2372" spans="11:11" hidden="1" x14ac:dyDescent="0.3">
      <c r="K2372" s="1"/>
    </row>
    <row r="2373" spans="11:11" hidden="1" x14ac:dyDescent="0.3">
      <c r="K2373" s="1"/>
    </row>
    <row r="2374" spans="11:11" hidden="1" x14ac:dyDescent="0.3">
      <c r="K2374" s="1"/>
    </row>
    <row r="2375" spans="11:11" hidden="1" x14ac:dyDescent="0.3">
      <c r="K2375" s="1"/>
    </row>
    <row r="2376" spans="11:11" hidden="1" x14ac:dyDescent="0.3">
      <c r="K2376" s="1"/>
    </row>
    <row r="2377" spans="11:11" hidden="1" x14ac:dyDescent="0.3">
      <c r="K2377" s="1"/>
    </row>
    <row r="2378" spans="11:11" hidden="1" x14ac:dyDescent="0.3">
      <c r="K2378" s="1"/>
    </row>
    <row r="2379" spans="11:11" hidden="1" x14ac:dyDescent="0.3">
      <c r="K2379" s="1"/>
    </row>
    <row r="2380" spans="11:11" hidden="1" x14ac:dyDescent="0.3">
      <c r="K2380" s="1"/>
    </row>
    <row r="2381" spans="11:11" hidden="1" x14ac:dyDescent="0.3">
      <c r="K2381" s="1"/>
    </row>
    <row r="2382" spans="11:11" hidden="1" x14ac:dyDescent="0.3">
      <c r="K2382" s="1"/>
    </row>
    <row r="2383" spans="11:11" hidden="1" x14ac:dyDescent="0.3">
      <c r="K2383" s="1"/>
    </row>
    <row r="2384" spans="11:11" hidden="1" x14ac:dyDescent="0.3">
      <c r="K2384" s="1"/>
    </row>
    <row r="2385" spans="11:11" hidden="1" x14ac:dyDescent="0.3">
      <c r="K2385" s="1"/>
    </row>
    <row r="2386" spans="11:11" hidden="1" x14ac:dyDescent="0.3">
      <c r="K2386" s="1"/>
    </row>
    <row r="2387" spans="11:11" hidden="1" x14ac:dyDescent="0.3">
      <c r="K2387" s="1"/>
    </row>
    <row r="2388" spans="11:11" hidden="1" x14ac:dyDescent="0.3">
      <c r="K2388" s="1"/>
    </row>
    <row r="2389" spans="11:11" hidden="1" x14ac:dyDescent="0.3">
      <c r="K2389" s="1"/>
    </row>
    <row r="2390" spans="11:11" hidden="1" x14ac:dyDescent="0.3">
      <c r="K2390" s="1"/>
    </row>
    <row r="2391" spans="11:11" hidden="1" x14ac:dyDescent="0.3">
      <c r="K2391" s="1"/>
    </row>
    <row r="2392" spans="11:11" hidden="1" x14ac:dyDescent="0.3">
      <c r="K2392" s="1"/>
    </row>
    <row r="2393" spans="11:11" hidden="1" x14ac:dyDescent="0.3">
      <c r="K2393" s="1"/>
    </row>
    <row r="2394" spans="11:11" hidden="1" x14ac:dyDescent="0.3">
      <c r="K2394" s="1"/>
    </row>
    <row r="2395" spans="11:11" hidden="1" x14ac:dyDescent="0.3">
      <c r="K2395" s="1"/>
    </row>
    <row r="2396" spans="11:11" hidden="1" x14ac:dyDescent="0.3">
      <c r="K2396" s="1"/>
    </row>
    <row r="2397" spans="11:11" hidden="1" x14ac:dyDescent="0.3">
      <c r="K2397" s="1"/>
    </row>
    <row r="2398" spans="11:11" hidden="1" x14ac:dyDescent="0.3">
      <c r="K2398" s="1"/>
    </row>
    <row r="2399" spans="11:11" hidden="1" x14ac:dyDescent="0.3">
      <c r="K2399" s="1"/>
    </row>
    <row r="2400" spans="11:11" hidden="1" x14ac:dyDescent="0.3">
      <c r="K2400" s="1"/>
    </row>
    <row r="2401" spans="11:11" hidden="1" x14ac:dyDescent="0.3">
      <c r="K2401" s="1"/>
    </row>
    <row r="2402" spans="11:11" hidden="1" x14ac:dyDescent="0.3">
      <c r="K2402" s="1"/>
    </row>
    <row r="2403" spans="11:11" hidden="1" x14ac:dyDescent="0.3">
      <c r="K2403" s="1"/>
    </row>
    <row r="2404" spans="11:11" hidden="1" x14ac:dyDescent="0.3">
      <c r="K2404" s="1"/>
    </row>
    <row r="2405" spans="11:11" hidden="1" x14ac:dyDescent="0.3">
      <c r="K2405" s="1"/>
    </row>
    <row r="2406" spans="11:11" hidden="1" x14ac:dyDescent="0.3">
      <c r="K2406" s="1"/>
    </row>
    <row r="2407" spans="11:11" hidden="1" x14ac:dyDescent="0.3">
      <c r="K2407" s="1"/>
    </row>
    <row r="2408" spans="11:11" hidden="1" x14ac:dyDescent="0.3">
      <c r="K2408" s="1"/>
    </row>
    <row r="2409" spans="11:11" hidden="1" x14ac:dyDescent="0.3">
      <c r="K2409" s="1"/>
    </row>
    <row r="2410" spans="11:11" hidden="1" x14ac:dyDescent="0.3">
      <c r="K2410" s="1"/>
    </row>
    <row r="2411" spans="11:11" hidden="1" x14ac:dyDescent="0.3">
      <c r="K2411" s="1"/>
    </row>
    <row r="2412" spans="11:11" hidden="1" x14ac:dyDescent="0.3">
      <c r="K2412" s="1"/>
    </row>
    <row r="2413" spans="11:11" hidden="1" x14ac:dyDescent="0.3">
      <c r="K2413" s="1"/>
    </row>
    <row r="2414" spans="11:11" hidden="1" x14ac:dyDescent="0.3">
      <c r="K2414" s="1"/>
    </row>
    <row r="2415" spans="11:11" hidden="1" x14ac:dyDescent="0.3">
      <c r="K2415" s="1"/>
    </row>
    <row r="2416" spans="11:11" hidden="1" x14ac:dyDescent="0.3">
      <c r="K2416" s="1"/>
    </row>
    <row r="2417" spans="11:11" hidden="1" x14ac:dyDescent="0.3">
      <c r="K2417" s="1"/>
    </row>
    <row r="2418" spans="11:11" hidden="1" x14ac:dyDescent="0.3">
      <c r="K2418" s="1"/>
    </row>
    <row r="2419" spans="11:11" hidden="1" x14ac:dyDescent="0.3">
      <c r="K2419" s="1"/>
    </row>
    <row r="2420" spans="11:11" hidden="1" x14ac:dyDescent="0.3">
      <c r="K2420" s="1"/>
    </row>
    <row r="2421" spans="11:11" hidden="1" x14ac:dyDescent="0.3">
      <c r="K2421" s="1"/>
    </row>
    <row r="2422" spans="11:11" hidden="1" x14ac:dyDescent="0.3">
      <c r="K2422" s="1"/>
    </row>
    <row r="2423" spans="11:11" hidden="1" x14ac:dyDescent="0.3">
      <c r="K2423" s="1"/>
    </row>
    <row r="2424" spans="11:11" hidden="1" x14ac:dyDescent="0.3">
      <c r="K2424" s="1"/>
    </row>
    <row r="2425" spans="11:11" hidden="1" x14ac:dyDescent="0.3">
      <c r="K2425" s="1"/>
    </row>
    <row r="2426" spans="11:11" hidden="1" x14ac:dyDescent="0.3">
      <c r="K2426" s="1"/>
    </row>
    <row r="2427" spans="11:11" hidden="1" x14ac:dyDescent="0.3">
      <c r="K2427" s="1"/>
    </row>
    <row r="2428" spans="11:11" hidden="1" x14ac:dyDescent="0.3">
      <c r="K2428" s="1"/>
    </row>
    <row r="2429" spans="11:11" hidden="1" x14ac:dyDescent="0.3">
      <c r="K2429" s="1"/>
    </row>
    <row r="2430" spans="11:11" hidden="1" x14ac:dyDescent="0.3">
      <c r="K2430" s="1"/>
    </row>
    <row r="2431" spans="11:11" hidden="1" x14ac:dyDescent="0.3">
      <c r="K2431" s="1"/>
    </row>
    <row r="2432" spans="11:11" hidden="1" x14ac:dyDescent="0.3">
      <c r="K2432" s="1"/>
    </row>
    <row r="2433" spans="11:11" hidden="1" x14ac:dyDescent="0.3">
      <c r="K2433" s="1"/>
    </row>
    <row r="2434" spans="11:11" hidden="1" x14ac:dyDescent="0.3">
      <c r="K2434" s="1"/>
    </row>
    <row r="2435" spans="11:11" hidden="1" x14ac:dyDescent="0.3">
      <c r="K2435" s="1"/>
    </row>
    <row r="2436" spans="11:11" hidden="1" x14ac:dyDescent="0.3">
      <c r="K2436" s="1"/>
    </row>
    <row r="2437" spans="11:11" hidden="1" x14ac:dyDescent="0.3">
      <c r="K2437" s="1"/>
    </row>
    <row r="2438" spans="11:11" hidden="1" x14ac:dyDescent="0.3">
      <c r="K2438" s="1"/>
    </row>
    <row r="2439" spans="11:11" hidden="1" x14ac:dyDescent="0.3">
      <c r="K2439" s="1"/>
    </row>
    <row r="2440" spans="11:11" hidden="1" x14ac:dyDescent="0.3">
      <c r="K2440" s="1"/>
    </row>
    <row r="2441" spans="11:11" hidden="1" x14ac:dyDescent="0.3">
      <c r="K2441" s="1"/>
    </row>
    <row r="2442" spans="11:11" hidden="1" x14ac:dyDescent="0.3">
      <c r="K2442" s="1"/>
    </row>
    <row r="2443" spans="11:11" hidden="1" x14ac:dyDescent="0.3">
      <c r="K2443" s="1"/>
    </row>
    <row r="2444" spans="11:11" hidden="1" x14ac:dyDescent="0.3">
      <c r="K2444" s="1"/>
    </row>
    <row r="2445" spans="11:11" hidden="1" x14ac:dyDescent="0.3">
      <c r="K2445" s="1"/>
    </row>
    <row r="2446" spans="11:11" hidden="1" x14ac:dyDescent="0.3">
      <c r="K2446" s="1"/>
    </row>
    <row r="2447" spans="11:11" hidden="1" x14ac:dyDescent="0.3">
      <c r="K2447" s="1"/>
    </row>
    <row r="2448" spans="11:11" hidden="1" x14ac:dyDescent="0.3">
      <c r="K2448" s="1"/>
    </row>
    <row r="2449" spans="11:11" hidden="1" x14ac:dyDescent="0.3">
      <c r="K2449" s="1"/>
    </row>
    <row r="2450" spans="11:11" hidden="1" x14ac:dyDescent="0.3">
      <c r="K2450" s="1"/>
    </row>
    <row r="2451" spans="11:11" hidden="1" x14ac:dyDescent="0.3">
      <c r="K2451" s="1"/>
    </row>
    <row r="2452" spans="11:11" hidden="1" x14ac:dyDescent="0.3">
      <c r="K2452" s="1"/>
    </row>
    <row r="2453" spans="11:11" hidden="1" x14ac:dyDescent="0.3">
      <c r="K2453" s="1"/>
    </row>
    <row r="2454" spans="11:11" hidden="1" x14ac:dyDescent="0.3">
      <c r="K2454" s="1"/>
    </row>
    <row r="2455" spans="11:11" hidden="1" x14ac:dyDescent="0.3">
      <c r="K2455" s="1"/>
    </row>
    <row r="2456" spans="11:11" hidden="1" x14ac:dyDescent="0.3">
      <c r="K2456" s="1"/>
    </row>
    <row r="2457" spans="11:11" hidden="1" x14ac:dyDescent="0.3">
      <c r="K2457" s="1"/>
    </row>
    <row r="2458" spans="11:11" hidden="1" x14ac:dyDescent="0.3">
      <c r="K2458" s="1"/>
    </row>
    <row r="2459" spans="11:11" hidden="1" x14ac:dyDescent="0.3">
      <c r="K2459" s="1"/>
    </row>
    <row r="2460" spans="11:11" hidden="1" x14ac:dyDescent="0.3">
      <c r="K2460" s="1"/>
    </row>
    <row r="2461" spans="11:11" hidden="1" x14ac:dyDescent="0.3">
      <c r="K2461" s="1"/>
    </row>
    <row r="2462" spans="11:11" hidden="1" x14ac:dyDescent="0.3">
      <c r="K2462" s="1"/>
    </row>
    <row r="2463" spans="11:11" hidden="1" x14ac:dyDescent="0.3">
      <c r="K2463" s="1"/>
    </row>
    <row r="2464" spans="11:11" hidden="1" x14ac:dyDescent="0.3">
      <c r="K2464" s="1"/>
    </row>
    <row r="2465" spans="11:11" hidden="1" x14ac:dyDescent="0.3">
      <c r="K2465" s="1"/>
    </row>
    <row r="2466" spans="11:11" hidden="1" x14ac:dyDescent="0.3">
      <c r="K2466" s="1"/>
    </row>
    <row r="2467" spans="11:11" hidden="1" x14ac:dyDescent="0.3">
      <c r="K2467" s="1"/>
    </row>
    <row r="2468" spans="11:11" hidden="1" x14ac:dyDescent="0.3">
      <c r="K2468" s="1"/>
    </row>
    <row r="2469" spans="11:11" hidden="1" x14ac:dyDescent="0.3">
      <c r="K2469" s="1"/>
    </row>
    <row r="2470" spans="11:11" hidden="1" x14ac:dyDescent="0.3">
      <c r="K2470" s="1"/>
    </row>
    <row r="2471" spans="11:11" hidden="1" x14ac:dyDescent="0.3">
      <c r="K2471" s="1"/>
    </row>
    <row r="2472" spans="11:11" hidden="1" x14ac:dyDescent="0.3">
      <c r="K2472" s="1"/>
    </row>
    <row r="2473" spans="11:11" hidden="1" x14ac:dyDescent="0.3">
      <c r="K2473" s="1"/>
    </row>
    <row r="2474" spans="11:11" hidden="1" x14ac:dyDescent="0.3">
      <c r="K2474" s="1"/>
    </row>
    <row r="2475" spans="11:11" hidden="1" x14ac:dyDescent="0.3">
      <c r="K2475" s="1"/>
    </row>
    <row r="2476" spans="11:11" hidden="1" x14ac:dyDescent="0.3">
      <c r="K2476" s="1"/>
    </row>
    <row r="2477" spans="11:11" hidden="1" x14ac:dyDescent="0.3">
      <c r="K2477" s="1"/>
    </row>
    <row r="2478" spans="11:11" hidden="1" x14ac:dyDescent="0.3">
      <c r="K2478" s="1"/>
    </row>
    <row r="2479" spans="11:11" hidden="1" x14ac:dyDescent="0.3">
      <c r="K2479" s="1"/>
    </row>
    <row r="2480" spans="11:11" hidden="1" x14ac:dyDescent="0.3">
      <c r="K2480" s="1"/>
    </row>
    <row r="2481" spans="11:11" hidden="1" x14ac:dyDescent="0.3">
      <c r="K2481" s="1"/>
    </row>
    <row r="2482" spans="11:11" hidden="1" x14ac:dyDescent="0.3">
      <c r="K2482" s="1"/>
    </row>
    <row r="2483" spans="11:11" hidden="1" x14ac:dyDescent="0.3">
      <c r="K2483" s="1"/>
    </row>
    <row r="2484" spans="11:11" hidden="1" x14ac:dyDescent="0.3">
      <c r="K2484" s="1"/>
    </row>
    <row r="2485" spans="11:11" hidden="1" x14ac:dyDescent="0.3">
      <c r="K2485" s="1"/>
    </row>
    <row r="2486" spans="11:11" hidden="1" x14ac:dyDescent="0.3">
      <c r="K2486" s="1"/>
    </row>
    <row r="2487" spans="11:11" hidden="1" x14ac:dyDescent="0.3">
      <c r="K2487" s="1"/>
    </row>
    <row r="2488" spans="11:11" hidden="1" x14ac:dyDescent="0.3">
      <c r="K2488" s="1"/>
    </row>
    <row r="2489" spans="11:11" hidden="1" x14ac:dyDescent="0.3">
      <c r="K2489" s="1"/>
    </row>
    <row r="2490" spans="11:11" hidden="1" x14ac:dyDescent="0.3">
      <c r="K2490" s="1"/>
    </row>
    <row r="2491" spans="11:11" hidden="1" x14ac:dyDescent="0.3">
      <c r="K2491" s="1"/>
    </row>
    <row r="2492" spans="11:11" hidden="1" x14ac:dyDescent="0.3">
      <c r="K2492" s="1"/>
    </row>
    <row r="2493" spans="11:11" hidden="1" x14ac:dyDescent="0.3">
      <c r="K2493" s="1"/>
    </row>
    <row r="2494" spans="11:11" hidden="1" x14ac:dyDescent="0.3">
      <c r="K2494" s="1"/>
    </row>
    <row r="2495" spans="11:11" hidden="1" x14ac:dyDescent="0.3">
      <c r="K2495" s="1"/>
    </row>
    <row r="2496" spans="11:11" hidden="1" x14ac:dyDescent="0.3">
      <c r="K2496" s="1"/>
    </row>
    <row r="2497" spans="11:11" hidden="1" x14ac:dyDescent="0.3">
      <c r="K2497" s="1"/>
    </row>
    <row r="2498" spans="11:11" hidden="1" x14ac:dyDescent="0.3">
      <c r="K2498" s="1"/>
    </row>
    <row r="2499" spans="11:11" hidden="1" x14ac:dyDescent="0.3">
      <c r="K2499" s="1"/>
    </row>
    <row r="2500" spans="11:11" hidden="1" x14ac:dyDescent="0.3">
      <c r="K2500" s="1"/>
    </row>
    <row r="2501" spans="11:11" hidden="1" x14ac:dyDescent="0.3">
      <c r="K2501" s="1"/>
    </row>
    <row r="2502" spans="11:11" hidden="1" x14ac:dyDescent="0.3">
      <c r="K2502" s="1"/>
    </row>
    <row r="2503" spans="11:11" hidden="1" x14ac:dyDescent="0.3">
      <c r="K2503" s="1"/>
    </row>
    <row r="2504" spans="11:11" hidden="1" x14ac:dyDescent="0.3">
      <c r="K2504" s="1"/>
    </row>
    <row r="2505" spans="11:11" hidden="1" x14ac:dyDescent="0.3">
      <c r="K2505" s="1"/>
    </row>
    <row r="2506" spans="11:11" hidden="1" x14ac:dyDescent="0.3">
      <c r="K2506" s="1"/>
    </row>
    <row r="2507" spans="11:11" hidden="1" x14ac:dyDescent="0.3">
      <c r="K2507" s="1"/>
    </row>
    <row r="2508" spans="11:11" hidden="1" x14ac:dyDescent="0.3">
      <c r="K2508" s="1"/>
    </row>
    <row r="2509" spans="11:11" hidden="1" x14ac:dyDescent="0.3">
      <c r="K2509" s="1"/>
    </row>
    <row r="2510" spans="11:11" hidden="1" x14ac:dyDescent="0.3">
      <c r="K2510" s="1"/>
    </row>
    <row r="2511" spans="11:11" hidden="1" x14ac:dyDescent="0.3">
      <c r="K2511" s="1"/>
    </row>
    <row r="2512" spans="11:11" hidden="1" x14ac:dyDescent="0.3">
      <c r="K2512" s="1"/>
    </row>
    <row r="2513" spans="11:11" hidden="1" x14ac:dyDescent="0.3">
      <c r="K2513" s="1"/>
    </row>
    <row r="2514" spans="11:11" hidden="1" x14ac:dyDescent="0.3">
      <c r="K2514" s="1"/>
    </row>
    <row r="2515" spans="11:11" hidden="1" x14ac:dyDescent="0.3">
      <c r="K2515" s="1"/>
    </row>
    <row r="2516" spans="11:11" hidden="1" x14ac:dyDescent="0.3">
      <c r="K2516" s="1"/>
    </row>
    <row r="2517" spans="11:11" hidden="1" x14ac:dyDescent="0.3">
      <c r="K2517" s="1"/>
    </row>
    <row r="2518" spans="11:11" hidden="1" x14ac:dyDescent="0.3">
      <c r="K2518" s="1"/>
    </row>
    <row r="2519" spans="11:11" hidden="1" x14ac:dyDescent="0.3">
      <c r="K2519" s="1"/>
    </row>
    <row r="2520" spans="11:11" hidden="1" x14ac:dyDescent="0.3">
      <c r="K2520" s="1"/>
    </row>
    <row r="2521" spans="11:11" hidden="1" x14ac:dyDescent="0.3">
      <c r="K2521" s="1"/>
    </row>
    <row r="2522" spans="11:11" hidden="1" x14ac:dyDescent="0.3">
      <c r="K2522" s="1"/>
    </row>
    <row r="2523" spans="11:11" hidden="1" x14ac:dyDescent="0.3">
      <c r="K2523" s="1"/>
    </row>
    <row r="2524" spans="11:11" hidden="1" x14ac:dyDescent="0.3">
      <c r="K2524" s="1"/>
    </row>
    <row r="2525" spans="11:11" hidden="1" x14ac:dyDescent="0.3">
      <c r="K2525" s="1"/>
    </row>
    <row r="2526" spans="11:11" hidden="1" x14ac:dyDescent="0.3">
      <c r="K2526" s="1"/>
    </row>
    <row r="2527" spans="11:11" hidden="1" x14ac:dyDescent="0.3">
      <c r="K2527" s="1"/>
    </row>
    <row r="2528" spans="11:11" hidden="1" x14ac:dyDescent="0.3">
      <c r="K2528" s="1"/>
    </row>
    <row r="2529" spans="11:11" hidden="1" x14ac:dyDescent="0.3">
      <c r="K2529" s="1"/>
    </row>
    <row r="2530" spans="11:11" hidden="1" x14ac:dyDescent="0.3">
      <c r="K2530" s="1"/>
    </row>
    <row r="2531" spans="11:11" hidden="1" x14ac:dyDescent="0.3">
      <c r="K2531" s="1"/>
    </row>
    <row r="2532" spans="11:11" hidden="1" x14ac:dyDescent="0.3">
      <c r="K2532" s="1"/>
    </row>
    <row r="2533" spans="11:11" hidden="1" x14ac:dyDescent="0.3">
      <c r="K2533" s="1"/>
    </row>
    <row r="2534" spans="11:11" hidden="1" x14ac:dyDescent="0.3">
      <c r="K2534" s="1"/>
    </row>
    <row r="2535" spans="11:11" hidden="1" x14ac:dyDescent="0.3">
      <c r="K2535" s="1"/>
    </row>
    <row r="2536" spans="11:11" hidden="1" x14ac:dyDescent="0.3">
      <c r="K2536" s="1"/>
    </row>
    <row r="2537" spans="11:11" hidden="1" x14ac:dyDescent="0.3">
      <c r="K2537" s="1"/>
    </row>
    <row r="2538" spans="11:11" hidden="1" x14ac:dyDescent="0.3">
      <c r="K2538" s="1"/>
    </row>
    <row r="2539" spans="11:11" hidden="1" x14ac:dyDescent="0.3">
      <c r="K2539" s="1"/>
    </row>
    <row r="2540" spans="11:11" hidden="1" x14ac:dyDescent="0.3">
      <c r="K2540" s="1"/>
    </row>
    <row r="2541" spans="11:11" hidden="1" x14ac:dyDescent="0.3">
      <c r="K2541" s="1"/>
    </row>
    <row r="2542" spans="11:11" hidden="1" x14ac:dyDescent="0.3">
      <c r="K2542" s="1"/>
    </row>
    <row r="2543" spans="11:11" hidden="1" x14ac:dyDescent="0.3">
      <c r="K2543" s="1"/>
    </row>
    <row r="2544" spans="11:11" hidden="1" x14ac:dyDescent="0.3">
      <c r="K2544" s="1"/>
    </row>
    <row r="2545" spans="11:11" hidden="1" x14ac:dyDescent="0.3">
      <c r="K2545" s="1"/>
    </row>
    <row r="2546" spans="11:11" hidden="1" x14ac:dyDescent="0.3">
      <c r="K2546" s="1"/>
    </row>
    <row r="2547" spans="11:11" hidden="1" x14ac:dyDescent="0.3">
      <c r="K2547" s="1"/>
    </row>
    <row r="2548" spans="11:11" hidden="1" x14ac:dyDescent="0.3">
      <c r="K2548" s="1"/>
    </row>
    <row r="2549" spans="11:11" hidden="1" x14ac:dyDescent="0.3">
      <c r="K2549" s="1"/>
    </row>
    <row r="2550" spans="11:11" hidden="1" x14ac:dyDescent="0.3">
      <c r="K2550" s="1"/>
    </row>
    <row r="2551" spans="11:11" hidden="1" x14ac:dyDescent="0.3">
      <c r="K2551" s="1"/>
    </row>
    <row r="2552" spans="11:11" hidden="1" x14ac:dyDescent="0.3">
      <c r="K2552" s="1"/>
    </row>
    <row r="2553" spans="11:11" hidden="1" x14ac:dyDescent="0.3">
      <c r="K2553" s="1"/>
    </row>
    <row r="2554" spans="11:11" hidden="1" x14ac:dyDescent="0.3">
      <c r="K2554" s="1"/>
    </row>
    <row r="2555" spans="11:11" hidden="1" x14ac:dyDescent="0.3">
      <c r="K2555" s="1"/>
    </row>
    <row r="2556" spans="11:11" hidden="1" x14ac:dyDescent="0.3">
      <c r="K2556" s="1"/>
    </row>
    <row r="2557" spans="11:11" hidden="1" x14ac:dyDescent="0.3">
      <c r="K2557" s="1"/>
    </row>
    <row r="2558" spans="11:11" hidden="1" x14ac:dyDescent="0.3">
      <c r="K2558" s="1"/>
    </row>
    <row r="2559" spans="11:11" hidden="1" x14ac:dyDescent="0.3">
      <c r="K2559" s="1"/>
    </row>
    <row r="2560" spans="11:11" hidden="1" x14ac:dyDescent="0.3">
      <c r="K2560" s="1"/>
    </row>
    <row r="2561" spans="11:11" hidden="1" x14ac:dyDescent="0.3">
      <c r="K2561" s="1"/>
    </row>
    <row r="2562" spans="11:11" hidden="1" x14ac:dyDescent="0.3">
      <c r="K2562" s="1"/>
    </row>
    <row r="2563" spans="11:11" hidden="1" x14ac:dyDescent="0.3">
      <c r="K2563" s="1"/>
    </row>
    <row r="2564" spans="11:11" hidden="1" x14ac:dyDescent="0.3">
      <c r="K2564" s="1"/>
    </row>
    <row r="2565" spans="11:11" hidden="1" x14ac:dyDescent="0.3">
      <c r="K2565" s="1"/>
    </row>
    <row r="2566" spans="11:11" hidden="1" x14ac:dyDescent="0.3">
      <c r="K2566" s="1"/>
    </row>
    <row r="2567" spans="11:11" hidden="1" x14ac:dyDescent="0.3">
      <c r="K2567" s="1"/>
    </row>
    <row r="2568" spans="11:11" hidden="1" x14ac:dyDescent="0.3">
      <c r="K2568" s="1"/>
    </row>
    <row r="2569" spans="11:11" hidden="1" x14ac:dyDescent="0.3">
      <c r="K2569" s="1"/>
    </row>
    <row r="2570" spans="11:11" hidden="1" x14ac:dyDescent="0.3">
      <c r="K2570" s="1"/>
    </row>
    <row r="2571" spans="11:11" hidden="1" x14ac:dyDescent="0.3">
      <c r="K2571" s="1"/>
    </row>
    <row r="2572" spans="11:11" hidden="1" x14ac:dyDescent="0.3">
      <c r="K2572" s="1"/>
    </row>
    <row r="2573" spans="11:11" hidden="1" x14ac:dyDescent="0.3">
      <c r="K2573" s="1"/>
    </row>
    <row r="2574" spans="11:11" hidden="1" x14ac:dyDescent="0.3">
      <c r="K2574" s="1"/>
    </row>
    <row r="2575" spans="11:11" hidden="1" x14ac:dyDescent="0.3">
      <c r="K2575" s="1"/>
    </row>
    <row r="2576" spans="11:11" hidden="1" x14ac:dyDescent="0.3">
      <c r="K2576" s="1"/>
    </row>
    <row r="2577" spans="11:11" hidden="1" x14ac:dyDescent="0.3">
      <c r="K2577" s="1"/>
    </row>
    <row r="2578" spans="11:11" hidden="1" x14ac:dyDescent="0.3">
      <c r="K2578" s="1"/>
    </row>
    <row r="2579" spans="11:11" hidden="1" x14ac:dyDescent="0.3">
      <c r="K2579" s="1"/>
    </row>
    <row r="2580" spans="11:11" hidden="1" x14ac:dyDescent="0.3">
      <c r="K2580" s="1"/>
    </row>
    <row r="2581" spans="11:11" hidden="1" x14ac:dyDescent="0.3">
      <c r="K2581" s="1"/>
    </row>
    <row r="2582" spans="11:11" hidden="1" x14ac:dyDescent="0.3">
      <c r="K2582" s="1"/>
    </row>
    <row r="2583" spans="11:11" hidden="1" x14ac:dyDescent="0.3">
      <c r="K2583" s="1"/>
    </row>
    <row r="2584" spans="11:11" hidden="1" x14ac:dyDescent="0.3">
      <c r="K2584" s="1"/>
    </row>
    <row r="2585" spans="11:11" hidden="1" x14ac:dyDescent="0.3">
      <c r="K2585" s="1"/>
    </row>
    <row r="2586" spans="11:11" hidden="1" x14ac:dyDescent="0.3">
      <c r="K2586" s="1"/>
    </row>
    <row r="2587" spans="11:11" hidden="1" x14ac:dyDescent="0.3">
      <c r="K2587" s="1"/>
    </row>
    <row r="2588" spans="11:11" hidden="1" x14ac:dyDescent="0.3">
      <c r="K2588" s="1"/>
    </row>
    <row r="2589" spans="11:11" hidden="1" x14ac:dyDescent="0.3">
      <c r="K2589" s="1"/>
    </row>
    <row r="2590" spans="11:11" hidden="1" x14ac:dyDescent="0.3">
      <c r="K2590" s="1"/>
    </row>
    <row r="2591" spans="11:11" hidden="1" x14ac:dyDescent="0.3">
      <c r="K2591" s="1"/>
    </row>
    <row r="2592" spans="11:11" hidden="1" x14ac:dyDescent="0.3">
      <c r="K2592" s="1"/>
    </row>
    <row r="2593" spans="11:11" hidden="1" x14ac:dyDescent="0.3">
      <c r="K2593" s="1"/>
    </row>
    <row r="2594" spans="11:11" hidden="1" x14ac:dyDescent="0.3">
      <c r="K2594" s="1"/>
    </row>
    <row r="2595" spans="11:11" hidden="1" x14ac:dyDescent="0.3">
      <c r="K2595" s="1"/>
    </row>
    <row r="2596" spans="11:11" hidden="1" x14ac:dyDescent="0.3">
      <c r="K2596" s="1"/>
    </row>
    <row r="2597" spans="11:11" hidden="1" x14ac:dyDescent="0.3">
      <c r="K2597" s="1"/>
    </row>
    <row r="2598" spans="11:11" hidden="1" x14ac:dyDescent="0.3">
      <c r="K2598" s="1"/>
    </row>
    <row r="2599" spans="11:11" hidden="1" x14ac:dyDescent="0.3">
      <c r="K2599" s="1"/>
    </row>
    <row r="2600" spans="11:11" hidden="1" x14ac:dyDescent="0.3">
      <c r="K2600" s="1"/>
    </row>
    <row r="2601" spans="11:11" hidden="1" x14ac:dyDescent="0.3">
      <c r="K2601" s="1"/>
    </row>
    <row r="2602" spans="11:11" hidden="1" x14ac:dyDescent="0.3">
      <c r="K2602" s="1"/>
    </row>
    <row r="2603" spans="11:11" hidden="1" x14ac:dyDescent="0.3">
      <c r="K2603" s="1"/>
    </row>
    <row r="2604" spans="11:11" hidden="1" x14ac:dyDescent="0.3">
      <c r="K2604" s="1"/>
    </row>
    <row r="2605" spans="11:11" hidden="1" x14ac:dyDescent="0.3">
      <c r="K2605" s="1"/>
    </row>
    <row r="2606" spans="11:11" hidden="1" x14ac:dyDescent="0.3">
      <c r="K2606" s="1"/>
    </row>
    <row r="2607" spans="11:11" hidden="1" x14ac:dyDescent="0.3">
      <c r="K2607" s="1"/>
    </row>
    <row r="2608" spans="11:11" hidden="1" x14ac:dyDescent="0.3">
      <c r="K2608" s="1"/>
    </row>
    <row r="2609" spans="11:11" hidden="1" x14ac:dyDescent="0.3">
      <c r="K2609" s="1"/>
    </row>
    <row r="2610" spans="11:11" hidden="1" x14ac:dyDescent="0.3">
      <c r="K2610" s="1"/>
    </row>
    <row r="2611" spans="11:11" hidden="1" x14ac:dyDescent="0.3">
      <c r="K2611" s="1"/>
    </row>
    <row r="2612" spans="11:11" hidden="1" x14ac:dyDescent="0.3">
      <c r="K2612" s="1"/>
    </row>
    <row r="2613" spans="11:11" hidden="1" x14ac:dyDescent="0.3">
      <c r="K2613" s="1"/>
    </row>
    <row r="2614" spans="11:11" hidden="1" x14ac:dyDescent="0.3">
      <c r="K2614" s="1"/>
    </row>
    <row r="2615" spans="11:11" hidden="1" x14ac:dyDescent="0.3">
      <c r="K2615" s="1"/>
    </row>
    <row r="2616" spans="11:11" hidden="1" x14ac:dyDescent="0.3">
      <c r="K2616" s="1"/>
    </row>
    <row r="2617" spans="11:11" hidden="1" x14ac:dyDescent="0.3">
      <c r="K2617" s="1"/>
    </row>
    <row r="2618" spans="11:11" hidden="1" x14ac:dyDescent="0.3">
      <c r="K2618" s="1"/>
    </row>
    <row r="2619" spans="11:11" hidden="1" x14ac:dyDescent="0.3">
      <c r="K2619" s="1"/>
    </row>
    <row r="2620" spans="11:11" hidden="1" x14ac:dyDescent="0.3">
      <c r="K2620" s="1"/>
    </row>
    <row r="2621" spans="11:11" hidden="1" x14ac:dyDescent="0.3">
      <c r="K2621" s="1"/>
    </row>
    <row r="2622" spans="11:11" hidden="1" x14ac:dyDescent="0.3">
      <c r="K2622" s="1"/>
    </row>
    <row r="2623" spans="11:11" hidden="1" x14ac:dyDescent="0.3">
      <c r="K2623" s="1"/>
    </row>
    <row r="2624" spans="11:11" hidden="1" x14ac:dyDescent="0.3">
      <c r="K2624" s="1"/>
    </row>
    <row r="2625" spans="11:11" hidden="1" x14ac:dyDescent="0.3">
      <c r="K2625" s="1"/>
    </row>
    <row r="2626" spans="11:11" hidden="1" x14ac:dyDescent="0.3">
      <c r="K2626" s="1"/>
    </row>
    <row r="2627" spans="11:11" hidden="1" x14ac:dyDescent="0.3">
      <c r="K2627" s="1"/>
    </row>
    <row r="2628" spans="11:11" hidden="1" x14ac:dyDescent="0.3">
      <c r="K2628" s="1"/>
    </row>
    <row r="2629" spans="11:11" hidden="1" x14ac:dyDescent="0.3">
      <c r="K2629" s="1"/>
    </row>
    <row r="2630" spans="11:11" hidden="1" x14ac:dyDescent="0.3">
      <c r="K2630" s="1"/>
    </row>
    <row r="2631" spans="11:11" hidden="1" x14ac:dyDescent="0.3">
      <c r="K2631" s="1"/>
    </row>
    <row r="2632" spans="11:11" hidden="1" x14ac:dyDescent="0.3">
      <c r="K2632" s="1"/>
    </row>
    <row r="2633" spans="11:11" hidden="1" x14ac:dyDescent="0.3">
      <c r="K2633" s="1"/>
    </row>
    <row r="2634" spans="11:11" hidden="1" x14ac:dyDescent="0.3">
      <c r="K2634" s="1"/>
    </row>
    <row r="2635" spans="11:11" hidden="1" x14ac:dyDescent="0.3">
      <c r="K2635" s="1"/>
    </row>
    <row r="2636" spans="11:11" hidden="1" x14ac:dyDescent="0.3">
      <c r="K2636" s="1"/>
    </row>
    <row r="2637" spans="11:11" hidden="1" x14ac:dyDescent="0.3">
      <c r="K2637" s="1"/>
    </row>
    <row r="2638" spans="11:11" hidden="1" x14ac:dyDescent="0.3">
      <c r="K2638" s="1"/>
    </row>
    <row r="2639" spans="11:11" hidden="1" x14ac:dyDescent="0.3">
      <c r="K2639" s="1"/>
    </row>
    <row r="2640" spans="11:11" hidden="1" x14ac:dyDescent="0.3">
      <c r="K2640" s="1"/>
    </row>
    <row r="2641" spans="11:11" hidden="1" x14ac:dyDescent="0.3">
      <c r="K2641" s="1"/>
    </row>
    <row r="2642" spans="11:11" hidden="1" x14ac:dyDescent="0.3">
      <c r="K2642" s="1"/>
    </row>
    <row r="2643" spans="11:11" hidden="1" x14ac:dyDescent="0.3">
      <c r="K2643" s="1"/>
    </row>
    <row r="2644" spans="11:11" hidden="1" x14ac:dyDescent="0.3">
      <c r="K2644" s="1"/>
    </row>
    <row r="2645" spans="11:11" hidden="1" x14ac:dyDescent="0.3">
      <c r="K2645" s="1"/>
    </row>
    <row r="2646" spans="11:11" hidden="1" x14ac:dyDescent="0.3">
      <c r="K2646" s="1"/>
    </row>
    <row r="2647" spans="11:11" hidden="1" x14ac:dyDescent="0.3">
      <c r="K2647" s="1"/>
    </row>
    <row r="2648" spans="11:11" hidden="1" x14ac:dyDescent="0.3">
      <c r="K2648" s="1"/>
    </row>
    <row r="2649" spans="11:11" hidden="1" x14ac:dyDescent="0.3">
      <c r="K2649" s="1"/>
    </row>
    <row r="2650" spans="11:11" hidden="1" x14ac:dyDescent="0.3">
      <c r="K2650" s="1"/>
    </row>
    <row r="2651" spans="11:11" hidden="1" x14ac:dyDescent="0.3">
      <c r="K2651" s="1"/>
    </row>
    <row r="2652" spans="11:11" hidden="1" x14ac:dyDescent="0.3">
      <c r="K2652" s="1"/>
    </row>
    <row r="2653" spans="11:11" hidden="1" x14ac:dyDescent="0.3">
      <c r="K2653" s="1"/>
    </row>
    <row r="2654" spans="11:11" hidden="1" x14ac:dyDescent="0.3">
      <c r="K2654" s="1"/>
    </row>
    <row r="2655" spans="11:11" hidden="1" x14ac:dyDescent="0.3">
      <c r="K2655" s="1"/>
    </row>
    <row r="2656" spans="11:11" hidden="1" x14ac:dyDescent="0.3">
      <c r="K2656" s="1"/>
    </row>
    <row r="2657" spans="11:11" hidden="1" x14ac:dyDescent="0.3">
      <c r="K2657" s="1"/>
    </row>
    <row r="2658" spans="11:11" hidden="1" x14ac:dyDescent="0.3">
      <c r="K2658" s="1"/>
    </row>
    <row r="2659" spans="11:11" hidden="1" x14ac:dyDescent="0.3">
      <c r="K2659" s="1"/>
    </row>
    <row r="2660" spans="11:11" hidden="1" x14ac:dyDescent="0.3">
      <c r="K2660" s="1"/>
    </row>
    <row r="2661" spans="11:11" hidden="1" x14ac:dyDescent="0.3">
      <c r="K2661" s="1"/>
    </row>
    <row r="2662" spans="11:11" hidden="1" x14ac:dyDescent="0.3">
      <c r="K2662" s="1"/>
    </row>
    <row r="2663" spans="11:11" hidden="1" x14ac:dyDescent="0.3">
      <c r="K2663" s="1"/>
    </row>
    <row r="2664" spans="11:11" hidden="1" x14ac:dyDescent="0.3">
      <c r="K2664" s="1"/>
    </row>
    <row r="2665" spans="11:11" hidden="1" x14ac:dyDescent="0.3">
      <c r="K2665" s="1"/>
    </row>
    <row r="2666" spans="11:11" hidden="1" x14ac:dyDescent="0.3">
      <c r="K2666" s="1"/>
    </row>
    <row r="2667" spans="11:11" hidden="1" x14ac:dyDescent="0.3">
      <c r="K2667" s="1"/>
    </row>
    <row r="2668" spans="11:11" hidden="1" x14ac:dyDescent="0.3">
      <c r="K2668" s="1"/>
    </row>
    <row r="2669" spans="11:11" hidden="1" x14ac:dyDescent="0.3">
      <c r="K2669" s="1"/>
    </row>
    <row r="2670" spans="11:11" hidden="1" x14ac:dyDescent="0.3">
      <c r="K2670" s="1"/>
    </row>
    <row r="2671" spans="11:11" hidden="1" x14ac:dyDescent="0.3">
      <c r="K2671" s="1"/>
    </row>
    <row r="2672" spans="11:11" hidden="1" x14ac:dyDescent="0.3">
      <c r="K2672" s="1"/>
    </row>
    <row r="2673" spans="11:11" hidden="1" x14ac:dyDescent="0.3">
      <c r="K2673" s="1"/>
    </row>
    <row r="2674" spans="11:11" hidden="1" x14ac:dyDescent="0.3">
      <c r="K2674" s="1"/>
    </row>
    <row r="2675" spans="11:11" hidden="1" x14ac:dyDescent="0.3">
      <c r="K2675" s="1"/>
    </row>
    <row r="2676" spans="11:11" hidden="1" x14ac:dyDescent="0.3">
      <c r="K2676" s="1"/>
    </row>
    <row r="2677" spans="11:11" hidden="1" x14ac:dyDescent="0.3">
      <c r="K2677" s="1"/>
    </row>
    <row r="2678" spans="11:11" hidden="1" x14ac:dyDescent="0.3">
      <c r="K2678" s="1"/>
    </row>
    <row r="2679" spans="11:11" hidden="1" x14ac:dyDescent="0.3">
      <c r="K2679" s="1"/>
    </row>
    <row r="2680" spans="11:11" hidden="1" x14ac:dyDescent="0.3">
      <c r="K2680" s="1"/>
    </row>
    <row r="2681" spans="11:11" hidden="1" x14ac:dyDescent="0.3">
      <c r="K2681" s="1"/>
    </row>
    <row r="2682" spans="11:11" hidden="1" x14ac:dyDescent="0.3">
      <c r="K2682" s="1"/>
    </row>
    <row r="2683" spans="11:11" hidden="1" x14ac:dyDescent="0.3">
      <c r="K2683" s="1"/>
    </row>
    <row r="2684" spans="11:11" hidden="1" x14ac:dyDescent="0.3">
      <c r="K2684" s="1"/>
    </row>
    <row r="2685" spans="11:11" hidden="1" x14ac:dyDescent="0.3">
      <c r="K2685" s="1"/>
    </row>
    <row r="2686" spans="11:11" hidden="1" x14ac:dyDescent="0.3">
      <c r="K2686" s="1"/>
    </row>
    <row r="2687" spans="11:11" hidden="1" x14ac:dyDescent="0.3">
      <c r="K2687" s="1"/>
    </row>
    <row r="2688" spans="11:11" hidden="1" x14ac:dyDescent="0.3">
      <c r="K2688" s="1"/>
    </row>
    <row r="2689" spans="11:11" hidden="1" x14ac:dyDescent="0.3">
      <c r="K2689" s="1"/>
    </row>
    <row r="2690" spans="11:11" hidden="1" x14ac:dyDescent="0.3">
      <c r="K2690" s="1"/>
    </row>
    <row r="2691" spans="11:11" hidden="1" x14ac:dyDescent="0.3">
      <c r="K2691" s="1"/>
    </row>
    <row r="2692" spans="11:11" hidden="1" x14ac:dyDescent="0.3">
      <c r="K2692" s="1"/>
    </row>
    <row r="2693" spans="11:11" hidden="1" x14ac:dyDescent="0.3">
      <c r="K2693" s="1"/>
    </row>
    <row r="2694" spans="11:11" hidden="1" x14ac:dyDescent="0.3">
      <c r="K2694" s="1"/>
    </row>
    <row r="2695" spans="11:11" hidden="1" x14ac:dyDescent="0.3">
      <c r="K2695" s="1"/>
    </row>
    <row r="2696" spans="11:11" hidden="1" x14ac:dyDescent="0.3">
      <c r="K2696" s="1"/>
    </row>
    <row r="2697" spans="11:11" hidden="1" x14ac:dyDescent="0.3">
      <c r="K2697" s="1"/>
    </row>
    <row r="2698" spans="11:11" hidden="1" x14ac:dyDescent="0.3">
      <c r="K2698" s="1"/>
    </row>
    <row r="2699" spans="11:11" hidden="1" x14ac:dyDescent="0.3">
      <c r="K2699" s="1"/>
    </row>
    <row r="2700" spans="11:11" hidden="1" x14ac:dyDescent="0.3">
      <c r="K2700" s="1"/>
    </row>
    <row r="2701" spans="11:11" hidden="1" x14ac:dyDescent="0.3">
      <c r="K2701" s="1"/>
    </row>
    <row r="2702" spans="11:11" hidden="1" x14ac:dyDescent="0.3">
      <c r="K2702" s="1"/>
    </row>
    <row r="2703" spans="11:11" hidden="1" x14ac:dyDescent="0.3">
      <c r="K2703" s="1"/>
    </row>
    <row r="2704" spans="11:11" hidden="1" x14ac:dyDescent="0.3">
      <c r="K2704" s="1"/>
    </row>
    <row r="2705" spans="11:11" hidden="1" x14ac:dyDescent="0.3">
      <c r="K2705" s="1"/>
    </row>
    <row r="2706" spans="11:11" hidden="1" x14ac:dyDescent="0.3">
      <c r="K2706" s="1"/>
    </row>
    <row r="2707" spans="11:11" hidden="1" x14ac:dyDescent="0.3">
      <c r="K2707" s="1"/>
    </row>
    <row r="2708" spans="11:11" hidden="1" x14ac:dyDescent="0.3">
      <c r="K2708" s="1"/>
    </row>
    <row r="2709" spans="11:11" hidden="1" x14ac:dyDescent="0.3">
      <c r="K2709" s="1"/>
    </row>
    <row r="2710" spans="11:11" hidden="1" x14ac:dyDescent="0.3">
      <c r="K2710" s="1"/>
    </row>
    <row r="2711" spans="11:11" hidden="1" x14ac:dyDescent="0.3">
      <c r="K2711" s="1"/>
    </row>
    <row r="2712" spans="11:11" hidden="1" x14ac:dyDescent="0.3">
      <c r="K2712" s="1"/>
    </row>
    <row r="2713" spans="11:11" hidden="1" x14ac:dyDescent="0.3">
      <c r="K2713" s="1"/>
    </row>
    <row r="2714" spans="11:11" hidden="1" x14ac:dyDescent="0.3">
      <c r="K2714" s="1"/>
    </row>
    <row r="2715" spans="11:11" hidden="1" x14ac:dyDescent="0.3">
      <c r="K2715" s="1"/>
    </row>
    <row r="2716" spans="11:11" hidden="1" x14ac:dyDescent="0.3">
      <c r="K2716" s="1"/>
    </row>
    <row r="2717" spans="11:11" hidden="1" x14ac:dyDescent="0.3">
      <c r="K2717" s="1"/>
    </row>
    <row r="2718" spans="11:11" hidden="1" x14ac:dyDescent="0.3">
      <c r="K2718" s="1"/>
    </row>
    <row r="2719" spans="11:11" hidden="1" x14ac:dyDescent="0.3">
      <c r="K2719" s="1"/>
    </row>
    <row r="2720" spans="11:11" hidden="1" x14ac:dyDescent="0.3">
      <c r="K2720" s="1"/>
    </row>
    <row r="2721" spans="11:11" hidden="1" x14ac:dyDescent="0.3">
      <c r="K2721" s="1"/>
    </row>
    <row r="2722" spans="11:11" hidden="1" x14ac:dyDescent="0.3">
      <c r="K2722" s="1"/>
    </row>
    <row r="2723" spans="11:11" hidden="1" x14ac:dyDescent="0.3">
      <c r="K2723" s="1"/>
    </row>
    <row r="2724" spans="11:11" hidden="1" x14ac:dyDescent="0.3">
      <c r="K2724" s="1"/>
    </row>
    <row r="2725" spans="11:11" hidden="1" x14ac:dyDescent="0.3">
      <c r="K2725" s="1"/>
    </row>
    <row r="2726" spans="11:11" hidden="1" x14ac:dyDescent="0.3">
      <c r="K2726" s="1"/>
    </row>
    <row r="2727" spans="11:11" hidden="1" x14ac:dyDescent="0.3">
      <c r="K2727" s="1"/>
    </row>
    <row r="2728" spans="11:11" hidden="1" x14ac:dyDescent="0.3">
      <c r="K2728" s="1"/>
    </row>
    <row r="2729" spans="11:11" hidden="1" x14ac:dyDescent="0.3">
      <c r="K2729" s="1"/>
    </row>
    <row r="2730" spans="11:11" hidden="1" x14ac:dyDescent="0.3">
      <c r="K2730" s="1"/>
    </row>
    <row r="2731" spans="11:11" hidden="1" x14ac:dyDescent="0.3">
      <c r="K2731" s="1"/>
    </row>
    <row r="2732" spans="11:11" hidden="1" x14ac:dyDescent="0.3">
      <c r="K2732" s="1"/>
    </row>
    <row r="2733" spans="11:11" hidden="1" x14ac:dyDescent="0.3">
      <c r="K2733" s="1"/>
    </row>
    <row r="2734" spans="11:11" hidden="1" x14ac:dyDescent="0.3">
      <c r="K2734" s="1"/>
    </row>
    <row r="2735" spans="11:11" hidden="1" x14ac:dyDescent="0.3">
      <c r="K2735" s="1"/>
    </row>
    <row r="2736" spans="11:11" hidden="1" x14ac:dyDescent="0.3">
      <c r="K2736" s="1"/>
    </row>
    <row r="2737" spans="11:11" hidden="1" x14ac:dyDescent="0.3">
      <c r="K2737" s="1"/>
    </row>
    <row r="2738" spans="11:11" hidden="1" x14ac:dyDescent="0.3">
      <c r="K2738" s="1"/>
    </row>
    <row r="2739" spans="11:11" hidden="1" x14ac:dyDescent="0.3">
      <c r="K2739" s="1"/>
    </row>
    <row r="2740" spans="11:11" hidden="1" x14ac:dyDescent="0.3">
      <c r="K2740" s="1"/>
    </row>
    <row r="2741" spans="11:11" hidden="1" x14ac:dyDescent="0.3">
      <c r="K2741" s="1"/>
    </row>
    <row r="2742" spans="11:11" hidden="1" x14ac:dyDescent="0.3">
      <c r="K2742" s="1"/>
    </row>
    <row r="2743" spans="11:11" hidden="1" x14ac:dyDescent="0.3">
      <c r="K2743" s="1"/>
    </row>
    <row r="2744" spans="11:11" hidden="1" x14ac:dyDescent="0.3">
      <c r="K2744" s="1"/>
    </row>
    <row r="2745" spans="11:11" hidden="1" x14ac:dyDescent="0.3">
      <c r="K2745" s="1"/>
    </row>
    <row r="2746" spans="11:11" hidden="1" x14ac:dyDescent="0.3">
      <c r="K2746" s="1"/>
    </row>
    <row r="2747" spans="11:11" hidden="1" x14ac:dyDescent="0.3">
      <c r="K2747" s="1"/>
    </row>
    <row r="2748" spans="11:11" hidden="1" x14ac:dyDescent="0.3">
      <c r="K2748" s="1"/>
    </row>
    <row r="2749" spans="11:11" hidden="1" x14ac:dyDescent="0.3">
      <c r="K2749" s="1"/>
    </row>
    <row r="2750" spans="11:11" hidden="1" x14ac:dyDescent="0.3">
      <c r="K2750" s="1"/>
    </row>
    <row r="2751" spans="11:11" hidden="1" x14ac:dyDescent="0.3">
      <c r="K2751" s="1"/>
    </row>
    <row r="2752" spans="11:11" hidden="1" x14ac:dyDescent="0.3">
      <c r="K2752" s="1"/>
    </row>
    <row r="2753" spans="11:11" hidden="1" x14ac:dyDescent="0.3">
      <c r="K2753" s="1"/>
    </row>
    <row r="2754" spans="11:11" hidden="1" x14ac:dyDescent="0.3">
      <c r="K2754" s="1"/>
    </row>
    <row r="2755" spans="11:11" hidden="1" x14ac:dyDescent="0.3">
      <c r="K2755" s="1"/>
    </row>
    <row r="2756" spans="11:11" hidden="1" x14ac:dyDescent="0.3">
      <c r="K2756" s="1"/>
    </row>
    <row r="2757" spans="11:11" hidden="1" x14ac:dyDescent="0.3">
      <c r="K2757" s="1"/>
    </row>
    <row r="2758" spans="11:11" hidden="1" x14ac:dyDescent="0.3">
      <c r="K2758" s="1"/>
    </row>
    <row r="2759" spans="11:11" hidden="1" x14ac:dyDescent="0.3">
      <c r="K2759" s="1"/>
    </row>
    <row r="2760" spans="11:11" hidden="1" x14ac:dyDescent="0.3">
      <c r="K2760" s="1"/>
    </row>
    <row r="2761" spans="11:11" hidden="1" x14ac:dyDescent="0.3">
      <c r="K2761" s="1"/>
    </row>
    <row r="2762" spans="11:11" hidden="1" x14ac:dyDescent="0.3">
      <c r="K2762" s="1"/>
    </row>
    <row r="2763" spans="11:11" hidden="1" x14ac:dyDescent="0.3">
      <c r="K2763" s="1"/>
    </row>
    <row r="2764" spans="11:11" hidden="1" x14ac:dyDescent="0.3">
      <c r="K2764" s="1"/>
    </row>
    <row r="2765" spans="11:11" hidden="1" x14ac:dyDescent="0.3">
      <c r="K2765" s="1"/>
    </row>
    <row r="2766" spans="11:11" hidden="1" x14ac:dyDescent="0.3">
      <c r="K2766" s="1"/>
    </row>
    <row r="2767" spans="11:11" hidden="1" x14ac:dyDescent="0.3">
      <c r="K2767" s="1"/>
    </row>
    <row r="2768" spans="11:11" hidden="1" x14ac:dyDescent="0.3">
      <c r="K2768" s="1"/>
    </row>
    <row r="2769" spans="11:11" hidden="1" x14ac:dyDescent="0.3">
      <c r="K2769" s="1"/>
    </row>
    <row r="2770" spans="11:11" hidden="1" x14ac:dyDescent="0.3">
      <c r="K2770" s="1"/>
    </row>
    <row r="2771" spans="11:11" hidden="1" x14ac:dyDescent="0.3">
      <c r="K2771" s="1"/>
    </row>
    <row r="2772" spans="11:11" hidden="1" x14ac:dyDescent="0.3">
      <c r="K2772" s="1"/>
    </row>
    <row r="2773" spans="11:11" hidden="1" x14ac:dyDescent="0.3">
      <c r="K2773" s="1"/>
    </row>
    <row r="2774" spans="11:11" hidden="1" x14ac:dyDescent="0.3">
      <c r="K2774" s="1"/>
    </row>
    <row r="2775" spans="11:11" hidden="1" x14ac:dyDescent="0.3">
      <c r="K2775" s="1"/>
    </row>
    <row r="2776" spans="11:11" hidden="1" x14ac:dyDescent="0.3">
      <c r="K2776" s="1"/>
    </row>
    <row r="2777" spans="11:11" hidden="1" x14ac:dyDescent="0.3">
      <c r="K2777" s="1"/>
    </row>
    <row r="2778" spans="11:11" hidden="1" x14ac:dyDescent="0.3">
      <c r="K2778" s="1"/>
    </row>
    <row r="2779" spans="11:11" hidden="1" x14ac:dyDescent="0.3">
      <c r="K2779" s="1"/>
    </row>
    <row r="2780" spans="11:11" hidden="1" x14ac:dyDescent="0.3">
      <c r="K2780" s="1"/>
    </row>
    <row r="2781" spans="11:11" hidden="1" x14ac:dyDescent="0.3">
      <c r="K2781" s="1"/>
    </row>
    <row r="2782" spans="11:11" hidden="1" x14ac:dyDescent="0.3">
      <c r="K2782" s="1"/>
    </row>
    <row r="2783" spans="11:11" hidden="1" x14ac:dyDescent="0.3">
      <c r="K2783" s="1"/>
    </row>
    <row r="2784" spans="11:11" hidden="1" x14ac:dyDescent="0.3">
      <c r="K2784" s="1"/>
    </row>
    <row r="2785" spans="11:11" hidden="1" x14ac:dyDescent="0.3">
      <c r="K2785" s="1"/>
    </row>
    <row r="2786" spans="11:11" hidden="1" x14ac:dyDescent="0.3">
      <c r="K2786" s="1"/>
    </row>
    <row r="2787" spans="11:11" hidden="1" x14ac:dyDescent="0.3">
      <c r="K2787" s="1"/>
    </row>
    <row r="2788" spans="11:11" hidden="1" x14ac:dyDescent="0.3">
      <c r="K2788" s="1"/>
    </row>
    <row r="2789" spans="11:11" hidden="1" x14ac:dyDescent="0.3">
      <c r="K2789" s="1"/>
    </row>
    <row r="2790" spans="11:11" hidden="1" x14ac:dyDescent="0.3">
      <c r="K2790" s="1"/>
    </row>
    <row r="2791" spans="11:11" hidden="1" x14ac:dyDescent="0.3">
      <c r="K2791" s="1"/>
    </row>
    <row r="2792" spans="11:11" hidden="1" x14ac:dyDescent="0.3">
      <c r="K2792" s="1"/>
    </row>
    <row r="2793" spans="11:11" hidden="1" x14ac:dyDescent="0.3">
      <c r="K2793" s="1"/>
    </row>
    <row r="2794" spans="11:11" hidden="1" x14ac:dyDescent="0.3">
      <c r="K2794" s="1"/>
    </row>
    <row r="2795" spans="11:11" hidden="1" x14ac:dyDescent="0.3">
      <c r="K2795" s="1"/>
    </row>
    <row r="2796" spans="11:11" hidden="1" x14ac:dyDescent="0.3">
      <c r="K2796" s="1"/>
    </row>
    <row r="2797" spans="11:11" hidden="1" x14ac:dyDescent="0.3">
      <c r="K2797" s="1"/>
    </row>
    <row r="2798" spans="11:11" hidden="1" x14ac:dyDescent="0.3">
      <c r="K2798" s="1"/>
    </row>
    <row r="2799" spans="11:11" hidden="1" x14ac:dyDescent="0.3">
      <c r="K2799" s="1"/>
    </row>
    <row r="2800" spans="11:11" hidden="1" x14ac:dyDescent="0.3">
      <c r="K2800" s="1"/>
    </row>
    <row r="2801" spans="11:11" hidden="1" x14ac:dyDescent="0.3">
      <c r="K2801" s="1"/>
    </row>
    <row r="2802" spans="11:11" hidden="1" x14ac:dyDescent="0.3">
      <c r="K2802" s="1"/>
    </row>
    <row r="2803" spans="11:11" hidden="1" x14ac:dyDescent="0.3">
      <c r="K2803" s="1"/>
    </row>
    <row r="2804" spans="11:11" hidden="1" x14ac:dyDescent="0.3">
      <c r="K2804" s="1"/>
    </row>
    <row r="2805" spans="11:11" hidden="1" x14ac:dyDescent="0.3">
      <c r="K2805" s="1"/>
    </row>
    <row r="2806" spans="11:11" hidden="1" x14ac:dyDescent="0.3">
      <c r="K2806" s="1"/>
    </row>
    <row r="2807" spans="11:11" hidden="1" x14ac:dyDescent="0.3">
      <c r="K2807" s="1"/>
    </row>
    <row r="2808" spans="11:11" hidden="1" x14ac:dyDescent="0.3">
      <c r="K2808" s="1"/>
    </row>
    <row r="2809" spans="11:11" hidden="1" x14ac:dyDescent="0.3">
      <c r="K2809" s="1"/>
    </row>
    <row r="2810" spans="11:11" hidden="1" x14ac:dyDescent="0.3">
      <c r="K2810" s="1"/>
    </row>
    <row r="2811" spans="11:11" hidden="1" x14ac:dyDescent="0.3">
      <c r="K2811" s="1"/>
    </row>
    <row r="2812" spans="11:11" hidden="1" x14ac:dyDescent="0.3">
      <c r="K2812" s="1"/>
    </row>
    <row r="2813" spans="11:11" hidden="1" x14ac:dyDescent="0.3">
      <c r="K2813" s="1"/>
    </row>
    <row r="2814" spans="11:11" hidden="1" x14ac:dyDescent="0.3">
      <c r="K2814" s="1"/>
    </row>
    <row r="2815" spans="11:11" hidden="1" x14ac:dyDescent="0.3">
      <c r="K2815" s="1"/>
    </row>
    <row r="2816" spans="11:11" hidden="1" x14ac:dyDescent="0.3">
      <c r="K2816" s="1"/>
    </row>
    <row r="2817" spans="11:11" hidden="1" x14ac:dyDescent="0.3">
      <c r="K2817" s="1"/>
    </row>
    <row r="2818" spans="11:11" hidden="1" x14ac:dyDescent="0.3">
      <c r="K2818" s="1"/>
    </row>
    <row r="2819" spans="11:11" hidden="1" x14ac:dyDescent="0.3">
      <c r="K2819" s="1"/>
    </row>
    <row r="2820" spans="11:11" hidden="1" x14ac:dyDescent="0.3">
      <c r="K2820" s="1"/>
    </row>
    <row r="2821" spans="11:11" hidden="1" x14ac:dyDescent="0.3">
      <c r="K2821" s="1"/>
    </row>
    <row r="2822" spans="11:11" hidden="1" x14ac:dyDescent="0.3">
      <c r="K2822" s="1"/>
    </row>
    <row r="2823" spans="11:11" hidden="1" x14ac:dyDescent="0.3">
      <c r="K2823" s="1"/>
    </row>
    <row r="2824" spans="11:11" hidden="1" x14ac:dyDescent="0.3">
      <c r="K2824" s="1"/>
    </row>
    <row r="2825" spans="11:11" hidden="1" x14ac:dyDescent="0.3">
      <c r="K2825" s="1"/>
    </row>
    <row r="2826" spans="11:11" hidden="1" x14ac:dyDescent="0.3">
      <c r="K2826" s="1"/>
    </row>
    <row r="2827" spans="11:11" hidden="1" x14ac:dyDescent="0.3">
      <c r="K2827" s="1"/>
    </row>
    <row r="2828" spans="11:11" hidden="1" x14ac:dyDescent="0.3">
      <c r="K2828" s="1"/>
    </row>
    <row r="2829" spans="11:11" hidden="1" x14ac:dyDescent="0.3">
      <c r="K2829" s="1"/>
    </row>
    <row r="2830" spans="11:11" hidden="1" x14ac:dyDescent="0.3">
      <c r="K2830" s="1"/>
    </row>
    <row r="2831" spans="11:11" hidden="1" x14ac:dyDescent="0.3">
      <c r="K2831" s="1"/>
    </row>
    <row r="2832" spans="11:11" hidden="1" x14ac:dyDescent="0.3">
      <c r="K2832" s="1"/>
    </row>
    <row r="2833" spans="11:11" hidden="1" x14ac:dyDescent="0.3">
      <c r="K2833" s="1"/>
    </row>
    <row r="2834" spans="11:11" hidden="1" x14ac:dyDescent="0.3">
      <c r="K2834" s="1"/>
    </row>
    <row r="2835" spans="11:11" hidden="1" x14ac:dyDescent="0.3">
      <c r="K2835" s="1"/>
    </row>
    <row r="2836" spans="11:11" hidden="1" x14ac:dyDescent="0.3">
      <c r="K2836" s="1"/>
    </row>
    <row r="2837" spans="11:11" hidden="1" x14ac:dyDescent="0.3">
      <c r="K2837" s="1"/>
    </row>
    <row r="2838" spans="11:11" hidden="1" x14ac:dyDescent="0.3">
      <c r="K2838" s="1"/>
    </row>
    <row r="2839" spans="11:11" hidden="1" x14ac:dyDescent="0.3">
      <c r="K2839" s="1"/>
    </row>
    <row r="2840" spans="11:11" hidden="1" x14ac:dyDescent="0.3">
      <c r="K2840" s="1"/>
    </row>
    <row r="2841" spans="11:11" hidden="1" x14ac:dyDescent="0.3">
      <c r="K2841" s="1"/>
    </row>
    <row r="2842" spans="11:11" hidden="1" x14ac:dyDescent="0.3">
      <c r="K2842" s="1"/>
    </row>
    <row r="2843" spans="11:11" hidden="1" x14ac:dyDescent="0.3">
      <c r="K2843" s="1"/>
    </row>
    <row r="2844" spans="11:11" hidden="1" x14ac:dyDescent="0.3">
      <c r="K2844" s="1"/>
    </row>
    <row r="2845" spans="11:11" hidden="1" x14ac:dyDescent="0.3">
      <c r="K2845" s="1"/>
    </row>
    <row r="2846" spans="11:11" hidden="1" x14ac:dyDescent="0.3">
      <c r="K2846" s="1"/>
    </row>
    <row r="2847" spans="11:11" hidden="1" x14ac:dyDescent="0.3">
      <c r="K2847" s="1"/>
    </row>
    <row r="2848" spans="11:11" hidden="1" x14ac:dyDescent="0.3">
      <c r="K2848" s="1"/>
    </row>
    <row r="2849" spans="11:11" hidden="1" x14ac:dyDescent="0.3">
      <c r="K2849" s="1"/>
    </row>
    <row r="2850" spans="11:11" hidden="1" x14ac:dyDescent="0.3">
      <c r="K2850" s="1"/>
    </row>
    <row r="2851" spans="11:11" hidden="1" x14ac:dyDescent="0.3">
      <c r="K2851" s="1"/>
    </row>
    <row r="2852" spans="11:11" hidden="1" x14ac:dyDescent="0.3">
      <c r="K2852" s="1"/>
    </row>
    <row r="2853" spans="11:11" hidden="1" x14ac:dyDescent="0.3">
      <c r="K2853" s="1"/>
    </row>
    <row r="2854" spans="11:11" hidden="1" x14ac:dyDescent="0.3">
      <c r="K2854" s="1"/>
    </row>
    <row r="2855" spans="11:11" hidden="1" x14ac:dyDescent="0.3">
      <c r="K2855" s="1"/>
    </row>
    <row r="2856" spans="11:11" hidden="1" x14ac:dyDescent="0.3">
      <c r="K2856" s="1"/>
    </row>
    <row r="2857" spans="11:11" hidden="1" x14ac:dyDescent="0.3">
      <c r="K2857" s="1"/>
    </row>
    <row r="2858" spans="11:11" hidden="1" x14ac:dyDescent="0.3">
      <c r="K2858" s="1"/>
    </row>
    <row r="2859" spans="11:11" hidden="1" x14ac:dyDescent="0.3">
      <c r="K2859" s="1"/>
    </row>
    <row r="2860" spans="11:11" hidden="1" x14ac:dyDescent="0.3">
      <c r="K2860" s="1"/>
    </row>
    <row r="2861" spans="11:11" hidden="1" x14ac:dyDescent="0.3">
      <c r="K2861" s="1"/>
    </row>
    <row r="2862" spans="11:11" hidden="1" x14ac:dyDescent="0.3">
      <c r="K2862" s="1"/>
    </row>
    <row r="2863" spans="11:11" hidden="1" x14ac:dyDescent="0.3">
      <c r="K2863" s="1"/>
    </row>
    <row r="2864" spans="11:11" hidden="1" x14ac:dyDescent="0.3">
      <c r="K2864" s="1"/>
    </row>
    <row r="2865" spans="11:11" hidden="1" x14ac:dyDescent="0.3">
      <c r="K2865" s="1"/>
    </row>
    <row r="2866" spans="11:11" hidden="1" x14ac:dyDescent="0.3">
      <c r="K2866" s="1"/>
    </row>
    <row r="2867" spans="11:11" hidden="1" x14ac:dyDescent="0.3">
      <c r="K2867" s="1"/>
    </row>
    <row r="2868" spans="11:11" hidden="1" x14ac:dyDescent="0.3">
      <c r="K2868" s="1"/>
    </row>
    <row r="2869" spans="11:11" hidden="1" x14ac:dyDescent="0.3">
      <c r="K2869" s="1"/>
    </row>
    <row r="2870" spans="11:11" hidden="1" x14ac:dyDescent="0.3">
      <c r="K2870" s="1"/>
    </row>
    <row r="2871" spans="11:11" hidden="1" x14ac:dyDescent="0.3">
      <c r="K2871" s="1"/>
    </row>
    <row r="2872" spans="11:11" hidden="1" x14ac:dyDescent="0.3">
      <c r="K2872" s="1"/>
    </row>
    <row r="2873" spans="11:11" hidden="1" x14ac:dyDescent="0.3">
      <c r="K2873" s="1"/>
    </row>
    <row r="2874" spans="11:11" hidden="1" x14ac:dyDescent="0.3">
      <c r="K2874" s="1"/>
    </row>
    <row r="2875" spans="11:11" hidden="1" x14ac:dyDescent="0.3">
      <c r="K2875" s="1"/>
    </row>
    <row r="2876" spans="11:11" hidden="1" x14ac:dyDescent="0.3">
      <c r="K2876" s="1"/>
    </row>
    <row r="2877" spans="11:11" hidden="1" x14ac:dyDescent="0.3">
      <c r="K2877" s="1"/>
    </row>
    <row r="2878" spans="11:11" hidden="1" x14ac:dyDescent="0.3">
      <c r="K2878" s="1"/>
    </row>
    <row r="2879" spans="11:11" hidden="1" x14ac:dyDescent="0.3">
      <c r="K2879" s="1"/>
    </row>
    <row r="2880" spans="11:11" hidden="1" x14ac:dyDescent="0.3">
      <c r="K2880" s="1"/>
    </row>
    <row r="2881" spans="11:11" hidden="1" x14ac:dyDescent="0.3">
      <c r="K2881" s="1"/>
    </row>
    <row r="2882" spans="11:11" hidden="1" x14ac:dyDescent="0.3">
      <c r="K2882" s="1"/>
    </row>
    <row r="2883" spans="11:11" hidden="1" x14ac:dyDescent="0.3">
      <c r="K2883" s="1"/>
    </row>
    <row r="2884" spans="11:11" hidden="1" x14ac:dyDescent="0.3">
      <c r="K2884" s="1"/>
    </row>
    <row r="2885" spans="11:11" hidden="1" x14ac:dyDescent="0.3">
      <c r="K2885" s="1"/>
    </row>
    <row r="2886" spans="11:11" hidden="1" x14ac:dyDescent="0.3">
      <c r="K2886" s="1"/>
    </row>
    <row r="2887" spans="11:11" hidden="1" x14ac:dyDescent="0.3">
      <c r="K2887" s="1"/>
    </row>
    <row r="2888" spans="11:11" hidden="1" x14ac:dyDescent="0.3">
      <c r="K2888" s="1"/>
    </row>
    <row r="2889" spans="11:11" hidden="1" x14ac:dyDescent="0.3">
      <c r="K2889" s="1"/>
    </row>
    <row r="2890" spans="11:11" hidden="1" x14ac:dyDescent="0.3">
      <c r="K2890" s="1"/>
    </row>
    <row r="2891" spans="11:11" hidden="1" x14ac:dyDescent="0.3">
      <c r="K2891" s="1"/>
    </row>
    <row r="2892" spans="11:11" hidden="1" x14ac:dyDescent="0.3">
      <c r="K2892" s="1"/>
    </row>
    <row r="2893" spans="11:11" hidden="1" x14ac:dyDescent="0.3">
      <c r="K2893" s="1"/>
    </row>
    <row r="2894" spans="11:11" hidden="1" x14ac:dyDescent="0.3">
      <c r="K2894" s="1"/>
    </row>
    <row r="2895" spans="11:11" hidden="1" x14ac:dyDescent="0.3">
      <c r="K2895" s="1"/>
    </row>
    <row r="2896" spans="11:11" hidden="1" x14ac:dyDescent="0.3">
      <c r="K2896" s="1"/>
    </row>
    <row r="2897" spans="11:11" hidden="1" x14ac:dyDescent="0.3">
      <c r="K2897" s="1"/>
    </row>
    <row r="2898" spans="11:11" hidden="1" x14ac:dyDescent="0.3">
      <c r="K2898" s="1"/>
    </row>
    <row r="2899" spans="11:11" hidden="1" x14ac:dyDescent="0.3">
      <c r="K2899" s="1"/>
    </row>
    <row r="2900" spans="11:11" hidden="1" x14ac:dyDescent="0.3">
      <c r="K2900" s="1"/>
    </row>
    <row r="2901" spans="11:11" hidden="1" x14ac:dyDescent="0.3">
      <c r="K2901" s="1"/>
    </row>
    <row r="2902" spans="11:11" hidden="1" x14ac:dyDescent="0.3">
      <c r="K2902" s="1"/>
    </row>
    <row r="2903" spans="11:11" hidden="1" x14ac:dyDescent="0.3">
      <c r="K2903" s="1"/>
    </row>
    <row r="2904" spans="11:11" hidden="1" x14ac:dyDescent="0.3">
      <c r="K2904" s="1"/>
    </row>
    <row r="2905" spans="11:11" hidden="1" x14ac:dyDescent="0.3">
      <c r="K2905" s="1"/>
    </row>
    <row r="2906" spans="11:11" hidden="1" x14ac:dyDescent="0.3">
      <c r="K2906" s="1"/>
    </row>
    <row r="2907" spans="11:11" hidden="1" x14ac:dyDescent="0.3">
      <c r="K2907" s="1"/>
    </row>
    <row r="2908" spans="11:11" hidden="1" x14ac:dyDescent="0.3">
      <c r="K2908" s="1"/>
    </row>
    <row r="2909" spans="11:11" hidden="1" x14ac:dyDescent="0.3">
      <c r="K2909" s="1"/>
    </row>
    <row r="2910" spans="11:11" hidden="1" x14ac:dyDescent="0.3">
      <c r="K2910" s="1"/>
    </row>
    <row r="2911" spans="11:11" hidden="1" x14ac:dyDescent="0.3">
      <c r="K2911" s="1"/>
    </row>
    <row r="2912" spans="11:11" hidden="1" x14ac:dyDescent="0.3">
      <c r="K2912" s="1"/>
    </row>
    <row r="2913" spans="11:11" hidden="1" x14ac:dyDescent="0.3">
      <c r="K2913" s="1"/>
    </row>
    <row r="2914" spans="11:11" hidden="1" x14ac:dyDescent="0.3">
      <c r="K2914" s="1"/>
    </row>
    <row r="2915" spans="11:11" hidden="1" x14ac:dyDescent="0.3">
      <c r="K2915" s="1"/>
    </row>
    <row r="2916" spans="11:11" hidden="1" x14ac:dyDescent="0.3">
      <c r="K2916" s="1"/>
    </row>
    <row r="2917" spans="11:11" hidden="1" x14ac:dyDescent="0.3">
      <c r="K2917" s="1"/>
    </row>
    <row r="2918" spans="11:11" hidden="1" x14ac:dyDescent="0.3">
      <c r="K2918" s="1"/>
    </row>
    <row r="2919" spans="11:11" hidden="1" x14ac:dyDescent="0.3">
      <c r="K2919" s="1"/>
    </row>
    <row r="2920" spans="11:11" hidden="1" x14ac:dyDescent="0.3">
      <c r="K2920" s="1"/>
    </row>
    <row r="2921" spans="11:11" hidden="1" x14ac:dyDescent="0.3">
      <c r="K2921" s="1"/>
    </row>
    <row r="2922" spans="11:11" hidden="1" x14ac:dyDescent="0.3">
      <c r="K2922" s="1"/>
    </row>
    <row r="2923" spans="11:11" hidden="1" x14ac:dyDescent="0.3">
      <c r="K2923" s="1"/>
    </row>
    <row r="2924" spans="11:11" hidden="1" x14ac:dyDescent="0.3">
      <c r="K2924" s="1"/>
    </row>
    <row r="2925" spans="11:11" hidden="1" x14ac:dyDescent="0.3">
      <c r="K2925" s="1"/>
    </row>
    <row r="2926" spans="11:11" hidden="1" x14ac:dyDescent="0.3">
      <c r="K2926" s="1"/>
    </row>
    <row r="2927" spans="11:11" hidden="1" x14ac:dyDescent="0.3">
      <c r="K2927" s="1"/>
    </row>
    <row r="2928" spans="11:11" hidden="1" x14ac:dyDescent="0.3">
      <c r="K2928" s="1"/>
    </row>
    <row r="2929" spans="11:11" hidden="1" x14ac:dyDescent="0.3">
      <c r="K2929" s="1"/>
    </row>
    <row r="2930" spans="11:11" hidden="1" x14ac:dyDescent="0.3">
      <c r="K2930" s="1"/>
    </row>
    <row r="2931" spans="11:11" hidden="1" x14ac:dyDescent="0.3">
      <c r="K2931" s="1"/>
    </row>
    <row r="2932" spans="11:11" hidden="1" x14ac:dyDescent="0.3">
      <c r="K2932" s="1"/>
    </row>
    <row r="2933" spans="11:11" hidden="1" x14ac:dyDescent="0.3">
      <c r="K2933" s="1"/>
    </row>
    <row r="2934" spans="11:11" hidden="1" x14ac:dyDescent="0.3">
      <c r="K2934" s="1"/>
    </row>
    <row r="2935" spans="11:11" hidden="1" x14ac:dyDescent="0.3">
      <c r="K2935" s="1"/>
    </row>
    <row r="2936" spans="11:11" hidden="1" x14ac:dyDescent="0.3">
      <c r="K2936" s="1"/>
    </row>
    <row r="2937" spans="11:11" hidden="1" x14ac:dyDescent="0.3">
      <c r="K2937" s="1"/>
    </row>
    <row r="2938" spans="11:11" hidden="1" x14ac:dyDescent="0.3">
      <c r="K2938" s="1"/>
    </row>
    <row r="2939" spans="11:11" hidden="1" x14ac:dyDescent="0.3">
      <c r="K2939" s="1"/>
    </row>
    <row r="2940" spans="11:11" hidden="1" x14ac:dyDescent="0.3">
      <c r="K2940" s="1"/>
    </row>
    <row r="2941" spans="11:11" hidden="1" x14ac:dyDescent="0.3">
      <c r="K2941" s="1"/>
    </row>
    <row r="2942" spans="11:11" hidden="1" x14ac:dyDescent="0.3">
      <c r="K2942" s="1"/>
    </row>
    <row r="2943" spans="11:11" hidden="1" x14ac:dyDescent="0.3">
      <c r="K2943" s="1"/>
    </row>
    <row r="2944" spans="11:11" hidden="1" x14ac:dyDescent="0.3">
      <c r="K2944" s="1"/>
    </row>
    <row r="2945" spans="11:11" hidden="1" x14ac:dyDescent="0.3">
      <c r="K2945" s="1"/>
    </row>
    <row r="2946" spans="11:11" hidden="1" x14ac:dyDescent="0.3">
      <c r="K2946" s="1"/>
    </row>
    <row r="2947" spans="11:11" hidden="1" x14ac:dyDescent="0.3">
      <c r="K2947" s="1"/>
    </row>
    <row r="2948" spans="11:11" hidden="1" x14ac:dyDescent="0.3">
      <c r="K2948" s="1"/>
    </row>
    <row r="2949" spans="11:11" hidden="1" x14ac:dyDescent="0.3">
      <c r="K2949" s="1"/>
    </row>
    <row r="2950" spans="11:11" hidden="1" x14ac:dyDescent="0.3">
      <c r="K2950" s="1"/>
    </row>
    <row r="2951" spans="11:11" hidden="1" x14ac:dyDescent="0.3">
      <c r="K2951" s="1"/>
    </row>
    <row r="2952" spans="11:11" hidden="1" x14ac:dyDescent="0.3">
      <c r="K2952" s="1"/>
    </row>
    <row r="2953" spans="11:11" hidden="1" x14ac:dyDescent="0.3">
      <c r="K2953" s="1"/>
    </row>
    <row r="2954" spans="11:11" hidden="1" x14ac:dyDescent="0.3">
      <c r="K2954" s="1"/>
    </row>
    <row r="2955" spans="11:11" hidden="1" x14ac:dyDescent="0.3">
      <c r="K2955" s="1"/>
    </row>
    <row r="2956" spans="11:11" hidden="1" x14ac:dyDescent="0.3">
      <c r="K2956" s="1"/>
    </row>
    <row r="2957" spans="11:11" hidden="1" x14ac:dyDescent="0.3">
      <c r="K2957" s="1"/>
    </row>
    <row r="2958" spans="11:11" hidden="1" x14ac:dyDescent="0.3">
      <c r="K2958" s="1"/>
    </row>
    <row r="2959" spans="11:11" hidden="1" x14ac:dyDescent="0.3">
      <c r="K2959" s="1"/>
    </row>
    <row r="2960" spans="11:11" hidden="1" x14ac:dyDescent="0.3">
      <c r="K2960" s="1"/>
    </row>
    <row r="2961" spans="11:11" hidden="1" x14ac:dyDescent="0.3">
      <c r="K2961" s="1"/>
    </row>
    <row r="2962" spans="11:11" hidden="1" x14ac:dyDescent="0.3">
      <c r="K2962" s="1"/>
    </row>
    <row r="2963" spans="11:11" hidden="1" x14ac:dyDescent="0.3">
      <c r="K2963" s="1"/>
    </row>
    <row r="2964" spans="11:11" hidden="1" x14ac:dyDescent="0.3">
      <c r="K2964" s="1"/>
    </row>
    <row r="2965" spans="11:11" hidden="1" x14ac:dyDescent="0.3">
      <c r="K2965" s="1"/>
    </row>
    <row r="2966" spans="11:11" hidden="1" x14ac:dyDescent="0.3">
      <c r="K2966" s="1"/>
    </row>
    <row r="2967" spans="11:11" hidden="1" x14ac:dyDescent="0.3">
      <c r="K2967" s="1"/>
    </row>
    <row r="2968" spans="11:11" hidden="1" x14ac:dyDescent="0.3">
      <c r="K2968" s="1"/>
    </row>
    <row r="2969" spans="11:11" hidden="1" x14ac:dyDescent="0.3">
      <c r="K2969" s="1"/>
    </row>
    <row r="2970" spans="11:11" hidden="1" x14ac:dyDescent="0.3">
      <c r="K2970" s="1"/>
    </row>
    <row r="2971" spans="11:11" hidden="1" x14ac:dyDescent="0.3">
      <c r="K2971" s="1"/>
    </row>
    <row r="2972" spans="11:11" hidden="1" x14ac:dyDescent="0.3">
      <c r="K2972" s="1"/>
    </row>
    <row r="2973" spans="11:11" hidden="1" x14ac:dyDescent="0.3">
      <c r="K2973" s="1"/>
    </row>
    <row r="2974" spans="11:11" hidden="1" x14ac:dyDescent="0.3">
      <c r="K2974" s="1"/>
    </row>
    <row r="2975" spans="11:11" hidden="1" x14ac:dyDescent="0.3">
      <c r="K2975" s="1"/>
    </row>
    <row r="2976" spans="11:11" hidden="1" x14ac:dyDescent="0.3">
      <c r="K2976" s="1"/>
    </row>
    <row r="2977" spans="11:11" hidden="1" x14ac:dyDescent="0.3">
      <c r="K2977" s="1"/>
    </row>
    <row r="2978" spans="11:11" hidden="1" x14ac:dyDescent="0.3">
      <c r="K2978" s="1"/>
    </row>
    <row r="2979" spans="11:11" hidden="1" x14ac:dyDescent="0.3">
      <c r="K2979" s="1"/>
    </row>
    <row r="2980" spans="11:11" hidden="1" x14ac:dyDescent="0.3">
      <c r="K2980" s="1"/>
    </row>
    <row r="2981" spans="11:11" hidden="1" x14ac:dyDescent="0.3">
      <c r="K2981" s="1"/>
    </row>
    <row r="2982" spans="11:11" hidden="1" x14ac:dyDescent="0.3">
      <c r="K2982" s="1"/>
    </row>
    <row r="2983" spans="11:11" hidden="1" x14ac:dyDescent="0.3">
      <c r="K2983" s="1"/>
    </row>
    <row r="2984" spans="11:11" hidden="1" x14ac:dyDescent="0.3">
      <c r="K2984" s="1"/>
    </row>
    <row r="2985" spans="11:11" hidden="1" x14ac:dyDescent="0.3">
      <c r="K2985" s="1"/>
    </row>
    <row r="2986" spans="11:11" hidden="1" x14ac:dyDescent="0.3">
      <c r="K2986" s="1"/>
    </row>
    <row r="2987" spans="11:11" hidden="1" x14ac:dyDescent="0.3">
      <c r="K2987" s="1"/>
    </row>
    <row r="2988" spans="11:11" hidden="1" x14ac:dyDescent="0.3">
      <c r="K2988" s="1"/>
    </row>
    <row r="2989" spans="11:11" hidden="1" x14ac:dyDescent="0.3">
      <c r="K2989" s="1"/>
    </row>
    <row r="2990" spans="11:11" hidden="1" x14ac:dyDescent="0.3">
      <c r="K2990" s="1"/>
    </row>
    <row r="2991" spans="11:11" hidden="1" x14ac:dyDescent="0.3">
      <c r="K2991" s="1"/>
    </row>
    <row r="2992" spans="11:11" hidden="1" x14ac:dyDescent="0.3">
      <c r="K2992" s="1"/>
    </row>
    <row r="2993" spans="11:11" hidden="1" x14ac:dyDescent="0.3">
      <c r="K2993" s="1"/>
    </row>
    <row r="2994" spans="11:11" hidden="1" x14ac:dyDescent="0.3">
      <c r="K2994" s="1"/>
    </row>
    <row r="2995" spans="11:11" hidden="1" x14ac:dyDescent="0.3">
      <c r="K2995" s="1"/>
    </row>
    <row r="2996" spans="11:11" hidden="1" x14ac:dyDescent="0.3">
      <c r="K2996" s="1"/>
    </row>
    <row r="2997" spans="11:11" hidden="1" x14ac:dyDescent="0.3">
      <c r="K2997" s="1"/>
    </row>
    <row r="2998" spans="11:11" hidden="1" x14ac:dyDescent="0.3">
      <c r="K2998" s="1"/>
    </row>
    <row r="2999" spans="11:11" hidden="1" x14ac:dyDescent="0.3">
      <c r="K2999" s="1"/>
    </row>
    <row r="3000" spans="11:11" hidden="1" x14ac:dyDescent="0.3">
      <c r="K3000" s="1"/>
    </row>
    <row r="3001" spans="11:11" hidden="1" x14ac:dyDescent="0.3">
      <c r="K3001" s="1"/>
    </row>
    <row r="3002" spans="11:11" hidden="1" x14ac:dyDescent="0.3">
      <c r="K3002" s="1"/>
    </row>
    <row r="3003" spans="11:11" hidden="1" x14ac:dyDescent="0.3">
      <c r="K3003" s="1"/>
    </row>
    <row r="3004" spans="11:11" hidden="1" x14ac:dyDescent="0.3">
      <c r="K3004" s="1"/>
    </row>
    <row r="3005" spans="11:11" hidden="1" x14ac:dyDescent="0.3">
      <c r="K3005" s="1"/>
    </row>
    <row r="3006" spans="11:11" hidden="1" x14ac:dyDescent="0.3">
      <c r="K3006" s="1"/>
    </row>
    <row r="3007" spans="11:11" hidden="1" x14ac:dyDescent="0.3">
      <c r="K3007" s="1"/>
    </row>
    <row r="3008" spans="11:11" hidden="1" x14ac:dyDescent="0.3">
      <c r="K3008" s="1"/>
    </row>
    <row r="3009" spans="11:11" hidden="1" x14ac:dyDescent="0.3">
      <c r="K3009" s="1"/>
    </row>
    <row r="3010" spans="11:11" hidden="1" x14ac:dyDescent="0.3">
      <c r="K3010" s="1"/>
    </row>
    <row r="3011" spans="11:11" hidden="1" x14ac:dyDescent="0.3">
      <c r="K3011" s="1"/>
    </row>
    <row r="3012" spans="11:11" hidden="1" x14ac:dyDescent="0.3">
      <c r="K3012" s="1"/>
    </row>
    <row r="3013" spans="11:11" hidden="1" x14ac:dyDescent="0.3">
      <c r="K3013" s="1"/>
    </row>
    <row r="3014" spans="11:11" hidden="1" x14ac:dyDescent="0.3">
      <c r="K3014" s="1"/>
    </row>
    <row r="3015" spans="11:11" hidden="1" x14ac:dyDescent="0.3">
      <c r="K3015" s="1"/>
    </row>
    <row r="3016" spans="11:11" hidden="1" x14ac:dyDescent="0.3">
      <c r="K3016" s="1"/>
    </row>
    <row r="3017" spans="11:11" hidden="1" x14ac:dyDescent="0.3">
      <c r="K3017" s="1"/>
    </row>
    <row r="3018" spans="11:11" hidden="1" x14ac:dyDescent="0.3">
      <c r="K3018" s="1"/>
    </row>
    <row r="3019" spans="11:11" hidden="1" x14ac:dyDescent="0.3">
      <c r="K3019" s="1"/>
    </row>
    <row r="3020" spans="11:11" hidden="1" x14ac:dyDescent="0.3">
      <c r="K3020" s="1"/>
    </row>
    <row r="3021" spans="11:11" hidden="1" x14ac:dyDescent="0.3">
      <c r="K3021" s="1"/>
    </row>
    <row r="3022" spans="11:11" hidden="1" x14ac:dyDescent="0.3">
      <c r="K3022" s="1"/>
    </row>
    <row r="3023" spans="11:11" hidden="1" x14ac:dyDescent="0.3">
      <c r="K3023" s="1"/>
    </row>
    <row r="3024" spans="11:11" hidden="1" x14ac:dyDescent="0.3">
      <c r="K3024" s="1"/>
    </row>
    <row r="3025" spans="11:11" hidden="1" x14ac:dyDescent="0.3">
      <c r="K3025" s="1"/>
    </row>
    <row r="3026" spans="11:11" hidden="1" x14ac:dyDescent="0.3">
      <c r="K3026" s="1"/>
    </row>
    <row r="3027" spans="11:11" hidden="1" x14ac:dyDescent="0.3">
      <c r="K3027" s="1"/>
    </row>
    <row r="3028" spans="11:11" hidden="1" x14ac:dyDescent="0.3">
      <c r="K3028" s="1"/>
    </row>
    <row r="3029" spans="11:11" hidden="1" x14ac:dyDescent="0.3">
      <c r="K3029" s="1"/>
    </row>
    <row r="3030" spans="11:11" hidden="1" x14ac:dyDescent="0.3">
      <c r="K3030" s="1"/>
    </row>
    <row r="3031" spans="11:11" hidden="1" x14ac:dyDescent="0.3">
      <c r="K3031" s="1"/>
    </row>
    <row r="3032" spans="11:11" hidden="1" x14ac:dyDescent="0.3">
      <c r="K3032" s="1"/>
    </row>
    <row r="3033" spans="11:11" hidden="1" x14ac:dyDescent="0.3">
      <c r="K3033" s="1"/>
    </row>
    <row r="3034" spans="11:11" hidden="1" x14ac:dyDescent="0.3">
      <c r="K3034" s="1"/>
    </row>
    <row r="3035" spans="11:11" hidden="1" x14ac:dyDescent="0.3">
      <c r="K3035" s="1"/>
    </row>
    <row r="3036" spans="11:11" hidden="1" x14ac:dyDescent="0.3">
      <c r="K3036" s="1"/>
    </row>
    <row r="3037" spans="11:11" hidden="1" x14ac:dyDescent="0.3">
      <c r="K3037" s="1"/>
    </row>
    <row r="3038" spans="11:11" hidden="1" x14ac:dyDescent="0.3">
      <c r="K3038" s="1"/>
    </row>
    <row r="3039" spans="11:11" hidden="1" x14ac:dyDescent="0.3">
      <c r="K3039" s="1"/>
    </row>
    <row r="3040" spans="11:11" hidden="1" x14ac:dyDescent="0.3">
      <c r="K3040" s="1"/>
    </row>
    <row r="3041" spans="11:11" hidden="1" x14ac:dyDescent="0.3">
      <c r="K3041" s="1"/>
    </row>
    <row r="3042" spans="11:11" hidden="1" x14ac:dyDescent="0.3">
      <c r="K3042" s="1"/>
    </row>
    <row r="3043" spans="11:11" hidden="1" x14ac:dyDescent="0.3">
      <c r="K3043" s="1"/>
    </row>
    <row r="3044" spans="11:11" hidden="1" x14ac:dyDescent="0.3">
      <c r="K3044" s="1"/>
    </row>
    <row r="3045" spans="11:11" hidden="1" x14ac:dyDescent="0.3">
      <c r="K3045" s="1"/>
    </row>
    <row r="3046" spans="11:11" hidden="1" x14ac:dyDescent="0.3">
      <c r="K3046" s="1"/>
    </row>
    <row r="3047" spans="11:11" hidden="1" x14ac:dyDescent="0.3">
      <c r="K3047" s="1"/>
    </row>
    <row r="3048" spans="11:11" hidden="1" x14ac:dyDescent="0.3">
      <c r="K3048" s="1"/>
    </row>
    <row r="3049" spans="11:11" hidden="1" x14ac:dyDescent="0.3">
      <c r="K3049" s="1"/>
    </row>
    <row r="3050" spans="11:11" hidden="1" x14ac:dyDescent="0.3">
      <c r="K3050" s="1"/>
    </row>
    <row r="3051" spans="11:11" hidden="1" x14ac:dyDescent="0.3">
      <c r="K3051" s="1"/>
    </row>
    <row r="3052" spans="11:11" hidden="1" x14ac:dyDescent="0.3">
      <c r="K3052" s="1"/>
    </row>
    <row r="3053" spans="11:11" hidden="1" x14ac:dyDescent="0.3">
      <c r="K3053" s="1"/>
    </row>
    <row r="3054" spans="11:11" hidden="1" x14ac:dyDescent="0.3">
      <c r="K3054" s="1"/>
    </row>
    <row r="3055" spans="11:11" hidden="1" x14ac:dyDescent="0.3">
      <c r="K3055" s="1"/>
    </row>
    <row r="3056" spans="11:11" hidden="1" x14ac:dyDescent="0.3">
      <c r="K3056" s="1"/>
    </row>
    <row r="3057" spans="11:11" hidden="1" x14ac:dyDescent="0.3">
      <c r="K3057" s="1"/>
    </row>
    <row r="3058" spans="11:11" hidden="1" x14ac:dyDescent="0.3">
      <c r="K3058" s="1"/>
    </row>
    <row r="3059" spans="11:11" hidden="1" x14ac:dyDescent="0.3">
      <c r="K3059" s="1"/>
    </row>
    <row r="3060" spans="11:11" hidden="1" x14ac:dyDescent="0.3">
      <c r="K3060" s="1"/>
    </row>
    <row r="3061" spans="11:11" hidden="1" x14ac:dyDescent="0.3">
      <c r="K3061" s="1"/>
    </row>
    <row r="3062" spans="11:11" hidden="1" x14ac:dyDescent="0.3">
      <c r="K3062" s="1"/>
    </row>
    <row r="3063" spans="11:11" hidden="1" x14ac:dyDescent="0.3">
      <c r="K3063" s="1"/>
    </row>
    <row r="3064" spans="11:11" hidden="1" x14ac:dyDescent="0.3">
      <c r="K3064" s="1"/>
    </row>
    <row r="3065" spans="11:11" hidden="1" x14ac:dyDescent="0.3">
      <c r="K3065" s="1"/>
    </row>
    <row r="3066" spans="11:11" hidden="1" x14ac:dyDescent="0.3">
      <c r="K3066" s="1"/>
    </row>
    <row r="3067" spans="11:11" hidden="1" x14ac:dyDescent="0.3">
      <c r="K3067" s="1"/>
    </row>
    <row r="3068" spans="11:11" hidden="1" x14ac:dyDescent="0.3">
      <c r="K3068" s="1"/>
    </row>
    <row r="3069" spans="11:11" hidden="1" x14ac:dyDescent="0.3">
      <c r="K3069" s="1"/>
    </row>
    <row r="3070" spans="11:11" hidden="1" x14ac:dyDescent="0.3">
      <c r="K3070" s="1"/>
    </row>
    <row r="3071" spans="11:11" hidden="1" x14ac:dyDescent="0.3">
      <c r="K3071" s="1"/>
    </row>
    <row r="3072" spans="11:11" hidden="1" x14ac:dyDescent="0.3">
      <c r="K3072" s="1"/>
    </row>
    <row r="3073" spans="11:11" hidden="1" x14ac:dyDescent="0.3">
      <c r="K3073" s="1"/>
    </row>
    <row r="3074" spans="11:11" hidden="1" x14ac:dyDescent="0.3">
      <c r="K3074" s="1"/>
    </row>
    <row r="3075" spans="11:11" hidden="1" x14ac:dyDescent="0.3">
      <c r="K3075" s="1"/>
    </row>
    <row r="3076" spans="11:11" hidden="1" x14ac:dyDescent="0.3">
      <c r="K3076" s="1"/>
    </row>
    <row r="3077" spans="11:11" hidden="1" x14ac:dyDescent="0.3">
      <c r="K3077" s="1"/>
    </row>
    <row r="3078" spans="11:11" hidden="1" x14ac:dyDescent="0.3">
      <c r="K3078" s="1"/>
    </row>
    <row r="3079" spans="11:11" hidden="1" x14ac:dyDescent="0.3">
      <c r="K3079" s="1"/>
    </row>
    <row r="3080" spans="11:11" hidden="1" x14ac:dyDescent="0.3">
      <c r="K3080" s="1"/>
    </row>
    <row r="3081" spans="11:11" hidden="1" x14ac:dyDescent="0.3">
      <c r="K3081" s="1"/>
    </row>
    <row r="3082" spans="11:11" hidden="1" x14ac:dyDescent="0.3">
      <c r="K3082" s="1"/>
    </row>
    <row r="3083" spans="11:11" hidden="1" x14ac:dyDescent="0.3">
      <c r="K3083" s="1"/>
    </row>
    <row r="3084" spans="11:11" hidden="1" x14ac:dyDescent="0.3">
      <c r="K3084" s="1"/>
    </row>
    <row r="3085" spans="11:11" hidden="1" x14ac:dyDescent="0.3">
      <c r="K3085" s="1"/>
    </row>
    <row r="3086" spans="11:11" hidden="1" x14ac:dyDescent="0.3">
      <c r="K3086" s="1"/>
    </row>
    <row r="3087" spans="11:11" hidden="1" x14ac:dyDescent="0.3">
      <c r="K3087" s="1"/>
    </row>
    <row r="3088" spans="11:11" hidden="1" x14ac:dyDescent="0.3">
      <c r="K3088" s="1"/>
    </row>
    <row r="3089" spans="11:11" hidden="1" x14ac:dyDescent="0.3">
      <c r="K3089" s="1"/>
    </row>
    <row r="3090" spans="11:11" hidden="1" x14ac:dyDescent="0.3">
      <c r="K3090" s="1"/>
    </row>
    <row r="3091" spans="11:11" hidden="1" x14ac:dyDescent="0.3">
      <c r="K3091" s="1"/>
    </row>
    <row r="3092" spans="11:11" hidden="1" x14ac:dyDescent="0.3">
      <c r="K3092" s="1"/>
    </row>
    <row r="3093" spans="11:11" hidden="1" x14ac:dyDescent="0.3">
      <c r="K3093" s="1"/>
    </row>
    <row r="3094" spans="11:11" hidden="1" x14ac:dyDescent="0.3">
      <c r="K3094" s="1"/>
    </row>
    <row r="3095" spans="11:11" hidden="1" x14ac:dyDescent="0.3">
      <c r="K3095" s="1"/>
    </row>
    <row r="3096" spans="11:11" hidden="1" x14ac:dyDescent="0.3">
      <c r="K3096" s="1"/>
    </row>
    <row r="3097" spans="11:11" hidden="1" x14ac:dyDescent="0.3">
      <c r="K3097" s="1"/>
    </row>
    <row r="3098" spans="11:11" hidden="1" x14ac:dyDescent="0.3">
      <c r="K3098" s="1"/>
    </row>
    <row r="3099" spans="11:11" hidden="1" x14ac:dyDescent="0.3">
      <c r="K3099" s="1"/>
    </row>
    <row r="3100" spans="11:11" hidden="1" x14ac:dyDescent="0.3">
      <c r="K3100" s="1"/>
    </row>
    <row r="3101" spans="11:11" hidden="1" x14ac:dyDescent="0.3">
      <c r="K3101" s="1"/>
    </row>
    <row r="3102" spans="11:11" hidden="1" x14ac:dyDescent="0.3">
      <c r="K3102" s="1"/>
    </row>
    <row r="3103" spans="11:11" hidden="1" x14ac:dyDescent="0.3">
      <c r="K3103" s="1"/>
    </row>
    <row r="3104" spans="11:11" hidden="1" x14ac:dyDescent="0.3">
      <c r="K3104" s="1"/>
    </row>
    <row r="3105" spans="11:11" hidden="1" x14ac:dyDescent="0.3">
      <c r="K3105" s="1"/>
    </row>
    <row r="3106" spans="11:11" hidden="1" x14ac:dyDescent="0.3">
      <c r="K3106" s="1"/>
    </row>
    <row r="3107" spans="11:11" hidden="1" x14ac:dyDescent="0.3">
      <c r="K3107" s="1"/>
    </row>
    <row r="3108" spans="11:11" hidden="1" x14ac:dyDescent="0.3">
      <c r="K3108" s="1"/>
    </row>
    <row r="3109" spans="11:11" hidden="1" x14ac:dyDescent="0.3">
      <c r="K3109" s="1"/>
    </row>
    <row r="3110" spans="11:11" hidden="1" x14ac:dyDescent="0.3">
      <c r="K3110" s="1"/>
    </row>
    <row r="3111" spans="11:11" hidden="1" x14ac:dyDescent="0.3">
      <c r="K3111" s="1"/>
    </row>
    <row r="3112" spans="11:11" hidden="1" x14ac:dyDescent="0.3">
      <c r="K3112" s="1"/>
    </row>
    <row r="3113" spans="11:11" hidden="1" x14ac:dyDescent="0.3">
      <c r="K3113" s="1"/>
    </row>
    <row r="3114" spans="11:11" hidden="1" x14ac:dyDescent="0.3">
      <c r="K3114" s="1"/>
    </row>
    <row r="3115" spans="11:11" hidden="1" x14ac:dyDescent="0.3">
      <c r="K3115" s="1"/>
    </row>
    <row r="3116" spans="11:11" hidden="1" x14ac:dyDescent="0.3">
      <c r="K3116" s="1"/>
    </row>
    <row r="3117" spans="11:11" hidden="1" x14ac:dyDescent="0.3">
      <c r="K3117" s="1"/>
    </row>
    <row r="3118" spans="11:11" hidden="1" x14ac:dyDescent="0.3">
      <c r="K3118" s="1"/>
    </row>
    <row r="3119" spans="11:11" hidden="1" x14ac:dyDescent="0.3">
      <c r="K3119" s="1"/>
    </row>
    <row r="3120" spans="11:11" hidden="1" x14ac:dyDescent="0.3">
      <c r="K3120" s="1"/>
    </row>
    <row r="3121" spans="11:11" hidden="1" x14ac:dyDescent="0.3">
      <c r="K3121" s="1"/>
    </row>
    <row r="3122" spans="11:11" hidden="1" x14ac:dyDescent="0.3">
      <c r="K3122" s="1"/>
    </row>
    <row r="3123" spans="11:11" hidden="1" x14ac:dyDescent="0.3">
      <c r="K3123" s="1"/>
    </row>
    <row r="3124" spans="11:11" hidden="1" x14ac:dyDescent="0.3">
      <c r="K3124" s="1"/>
    </row>
    <row r="3125" spans="11:11" hidden="1" x14ac:dyDescent="0.3">
      <c r="K3125" s="1"/>
    </row>
    <row r="3126" spans="11:11" hidden="1" x14ac:dyDescent="0.3">
      <c r="K3126" s="1"/>
    </row>
    <row r="3127" spans="11:11" hidden="1" x14ac:dyDescent="0.3">
      <c r="K3127" s="1"/>
    </row>
    <row r="3128" spans="11:11" hidden="1" x14ac:dyDescent="0.3">
      <c r="K3128" s="1"/>
    </row>
    <row r="3129" spans="11:11" hidden="1" x14ac:dyDescent="0.3">
      <c r="K3129" s="1"/>
    </row>
    <row r="3130" spans="11:11" hidden="1" x14ac:dyDescent="0.3">
      <c r="K3130" s="1"/>
    </row>
    <row r="3131" spans="11:11" hidden="1" x14ac:dyDescent="0.3">
      <c r="K3131" s="1"/>
    </row>
    <row r="3132" spans="11:11" hidden="1" x14ac:dyDescent="0.3">
      <c r="K3132" s="1"/>
    </row>
    <row r="3133" spans="11:11" hidden="1" x14ac:dyDescent="0.3">
      <c r="K3133" s="1"/>
    </row>
    <row r="3134" spans="11:11" hidden="1" x14ac:dyDescent="0.3">
      <c r="K3134" s="1"/>
    </row>
    <row r="3135" spans="11:11" hidden="1" x14ac:dyDescent="0.3">
      <c r="K3135" s="1"/>
    </row>
    <row r="3136" spans="11:11" hidden="1" x14ac:dyDescent="0.3">
      <c r="K3136" s="1"/>
    </row>
    <row r="3137" spans="11:11" hidden="1" x14ac:dyDescent="0.3">
      <c r="K3137" s="1"/>
    </row>
    <row r="3138" spans="11:11" hidden="1" x14ac:dyDescent="0.3">
      <c r="K3138" s="1"/>
    </row>
    <row r="3139" spans="11:11" hidden="1" x14ac:dyDescent="0.3">
      <c r="K3139" s="1"/>
    </row>
    <row r="3140" spans="11:11" hidden="1" x14ac:dyDescent="0.3">
      <c r="K3140" s="1"/>
    </row>
    <row r="3141" spans="11:11" hidden="1" x14ac:dyDescent="0.3">
      <c r="K3141" s="1"/>
    </row>
    <row r="3142" spans="11:11" hidden="1" x14ac:dyDescent="0.3">
      <c r="K3142" s="1"/>
    </row>
    <row r="3143" spans="11:11" hidden="1" x14ac:dyDescent="0.3">
      <c r="K3143" s="1"/>
    </row>
    <row r="3144" spans="11:11" hidden="1" x14ac:dyDescent="0.3">
      <c r="K3144" s="1"/>
    </row>
    <row r="3145" spans="11:11" hidden="1" x14ac:dyDescent="0.3">
      <c r="K3145" s="1"/>
    </row>
    <row r="3146" spans="11:11" hidden="1" x14ac:dyDescent="0.3">
      <c r="K3146" s="1"/>
    </row>
    <row r="3147" spans="11:11" hidden="1" x14ac:dyDescent="0.3">
      <c r="K3147" s="1"/>
    </row>
    <row r="3148" spans="11:11" hidden="1" x14ac:dyDescent="0.3">
      <c r="K3148" s="1"/>
    </row>
    <row r="3149" spans="11:11" hidden="1" x14ac:dyDescent="0.3">
      <c r="K3149" s="1"/>
    </row>
    <row r="3150" spans="11:11" hidden="1" x14ac:dyDescent="0.3">
      <c r="K3150" s="1"/>
    </row>
    <row r="3151" spans="11:11" hidden="1" x14ac:dyDescent="0.3">
      <c r="K3151" s="1"/>
    </row>
    <row r="3152" spans="11:11" hidden="1" x14ac:dyDescent="0.3">
      <c r="K3152" s="1"/>
    </row>
    <row r="3153" spans="11:11" hidden="1" x14ac:dyDescent="0.3">
      <c r="K3153" s="1"/>
    </row>
    <row r="3154" spans="11:11" hidden="1" x14ac:dyDescent="0.3">
      <c r="K3154" s="1"/>
    </row>
    <row r="3155" spans="11:11" hidden="1" x14ac:dyDescent="0.3">
      <c r="K3155" s="1"/>
    </row>
    <row r="3156" spans="11:11" hidden="1" x14ac:dyDescent="0.3">
      <c r="K3156" s="1"/>
    </row>
    <row r="3157" spans="11:11" hidden="1" x14ac:dyDescent="0.3">
      <c r="K3157" s="1"/>
    </row>
    <row r="3158" spans="11:11" hidden="1" x14ac:dyDescent="0.3">
      <c r="K3158" s="1"/>
    </row>
    <row r="3159" spans="11:11" hidden="1" x14ac:dyDescent="0.3">
      <c r="K3159" s="1"/>
    </row>
    <row r="3160" spans="11:11" hidden="1" x14ac:dyDescent="0.3">
      <c r="K3160" s="1"/>
    </row>
    <row r="3161" spans="11:11" hidden="1" x14ac:dyDescent="0.3">
      <c r="K3161" s="1"/>
    </row>
    <row r="3162" spans="11:11" hidden="1" x14ac:dyDescent="0.3">
      <c r="K3162" s="1"/>
    </row>
    <row r="3163" spans="11:11" hidden="1" x14ac:dyDescent="0.3">
      <c r="K3163" s="1"/>
    </row>
    <row r="3164" spans="11:11" hidden="1" x14ac:dyDescent="0.3">
      <c r="K3164" s="1"/>
    </row>
    <row r="3165" spans="11:11" hidden="1" x14ac:dyDescent="0.3">
      <c r="K3165" s="1"/>
    </row>
    <row r="3166" spans="11:11" hidden="1" x14ac:dyDescent="0.3">
      <c r="K3166" s="1"/>
    </row>
    <row r="3167" spans="11:11" hidden="1" x14ac:dyDescent="0.3">
      <c r="K3167" s="1"/>
    </row>
    <row r="3168" spans="11:11" hidden="1" x14ac:dyDescent="0.3">
      <c r="K3168" s="1"/>
    </row>
    <row r="3169" spans="11:11" hidden="1" x14ac:dyDescent="0.3">
      <c r="K3169" s="1"/>
    </row>
    <row r="3170" spans="11:11" hidden="1" x14ac:dyDescent="0.3">
      <c r="K3170" s="1"/>
    </row>
    <row r="3171" spans="11:11" hidden="1" x14ac:dyDescent="0.3">
      <c r="K3171" s="1"/>
    </row>
    <row r="3172" spans="11:11" hidden="1" x14ac:dyDescent="0.3">
      <c r="K3172" s="1"/>
    </row>
    <row r="3173" spans="11:11" hidden="1" x14ac:dyDescent="0.3">
      <c r="K3173" s="1"/>
    </row>
    <row r="3174" spans="11:11" hidden="1" x14ac:dyDescent="0.3">
      <c r="K3174" s="1"/>
    </row>
    <row r="3175" spans="11:11" hidden="1" x14ac:dyDescent="0.3">
      <c r="K3175" s="1"/>
    </row>
    <row r="3176" spans="11:11" hidden="1" x14ac:dyDescent="0.3">
      <c r="K3176" s="1"/>
    </row>
    <row r="3177" spans="11:11" hidden="1" x14ac:dyDescent="0.3">
      <c r="K3177" s="1"/>
    </row>
    <row r="3178" spans="11:11" hidden="1" x14ac:dyDescent="0.3">
      <c r="K3178" s="1"/>
    </row>
    <row r="3179" spans="11:11" hidden="1" x14ac:dyDescent="0.3">
      <c r="K3179" s="1"/>
    </row>
    <row r="3180" spans="11:11" hidden="1" x14ac:dyDescent="0.3">
      <c r="K3180" s="1"/>
    </row>
    <row r="3181" spans="11:11" hidden="1" x14ac:dyDescent="0.3">
      <c r="K3181" s="1"/>
    </row>
    <row r="3182" spans="11:11" hidden="1" x14ac:dyDescent="0.3">
      <c r="K3182" s="1"/>
    </row>
    <row r="3183" spans="11:11" hidden="1" x14ac:dyDescent="0.3">
      <c r="K3183" s="1"/>
    </row>
    <row r="3184" spans="11:11" hidden="1" x14ac:dyDescent="0.3">
      <c r="K3184" s="1"/>
    </row>
    <row r="3185" spans="11:11" hidden="1" x14ac:dyDescent="0.3">
      <c r="K3185" s="1"/>
    </row>
    <row r="3186" spans="11:11" hidden="1" x14ac:dyDescent="0.3">
      <c r="K3186" s="1"/>
    </row>
    <row r="3187" spans="11:11" hidden="1" x14ac:dyDescent="0.3">
      <c r="K3187" s="1"/>
    </row>
    <row r="3188" spans="11:11" hidden="1" x14ac:dyDescent="0.3">
      <c r="K3188" s="1"/>
    </row>
    <row r="3189" spans="11:11" hidden="1" x14ac:dyDescent="0.3">
      <c r="K3189" s="1"/>
    </row>
    <row r="3190" spans="11:11" hidden="1" x14ac:dyDescent="0.3">
      <c r="K3190" s="1"/>
    </row>
    <row r="3191" spans="11:11" hidden="1" x14ac:dyDescent="0.3">
      <c r="K3191" s="1"/>
    </row>
    <row r="3192" spans="11:11" hidden="1" x14ac:dyDescent="0.3">
      <c r="K3192" s="1"/>
    </row>
    <row r="3193" spans="11:11" hidden="1" x14ac:dyDescent="0.3">
      <c r="K3193" s="1"/>
    </row>
    <row r="3194" spans="11:11" hidden="1" x14ac:dyDescent="0.3">
      <c r="K3194" s="1"/>
    </row>
    <row r="3195" spans="11:11" hidden="1" x14ac:dyDescent="0.3">
      <c r="K3195" s="1"/>
    </row>
    <row r="3196" spans="11:11" hidden="1" x14ac:dyDescent="0.3">
      <c r="K3196" s="1"/>
    </row>
    <row r="3197" spans="11:11" hidden="1" x14ac:dyDescent="0.3">
      <c r="K3197" s="1"/>
    </row>
    <row r="3198" spans="11:11" hidden="1" x14ac:dyDescent="0.3">
      <c r="K3198" s="1"/>
    </row>
    <row r="3199" spans="11:11" hidden="1" x14ac:dyDescent="0.3">
      <c r="K3199" s="1"/>
    </row>
    <row r="3200" spans="11:11" hidden="1" x14ac:dyDescent="0.3">
      <c r="K3200" s="1"/>
    </row>
    <row r="3201" spans="11:11" hidden="1" x14ac:dyDescent="0.3">
      <c r="K3201" s="1"/>
    </row>
    <row r="3202" spans="11:11" hidden="1" x14ac:dyDescent="0.3">
      <c r="K3202" s="1"/>
    </row>
    <row r="3203" spans="11:11" hidden="1" x14ac:dyDescent="0.3">
      <c r="K3203" s="1"/>
    </row>
    <row r="3204" spans="11:11" hidden="1" x14ac:dyDescent="0.3">
      <c r="K3204" s="1"/>
    </row>
    <row r="3205" spans="11:11" hidden="1" x14ac:dyDescent="0.3">
      <c r="K3205" s="1"/>
    </row>
    <row r="3206" spans="11:11" hidden="1" x14ac:dyDescent="0.3">
      <c r="K3206" s="1"/>
    </row>
    <row r="3207" spans="11:11" hidden="1" x14ac:dyDescent="0.3">
      <c r="K3207" s="1"/>
    </row>
    <row r="3208" spans="11:11" hidden="1" x14ac:dyDescent="0.3">
      <c r="K3208" s="1"/>
    </row>
    <row r="3209" spans="11:11" hidden="1" x14ac:dyDescent="0.3">
      <c r="K3209" s="1"/>
    </row>
    <row r="3210" spans="11:11" hidden="1" x14ac:dyDescent="0.3">
      <c r="K3210" s="1"/>
    </row>
    <row r="3211" spans="11:11" hidden="1" x14ac:dyDescent="0.3">
      <c r="K3211" s="1"/>
    </row>
    <row r="3212" spans="11:11" hidden="1" x14ac:dyDescent="0.3">
      <c r="K3212" s="1"/>
    </row>
    <row r="3213" spans="11:11" hidden="1" x14ac:dyDescent="0.3">
      <c r="K3213" s="1"/>
    </row>
    <row r="3214" spans="11:11" hidden="1" x14ac:dyDescent="0.3">
      <c r="K3214" s="1"/>
    </row>
    <row r="3215" spans="11:11" hidden="1" x14ac:dyDescent="0.3">
      <c r="K3215" s="1"/>
    </row>
    <row r="3216" spans="11:11" hidden="1" x14ac:dyDescent="0.3">
      <c r="K3216" s="1"/>
    </row>
    <row r="3217" spans="11:11" hidden="1" x14ac:dyDescent="0.3">
      <c r="K3217" s="1"/>
    </row>
    <row r="3218" spans="11:11" hidden="1" x14ac:dyDescent="0.3">
      <c r="K3218" s="1"/>
    </row>
    <row r="3219" spans="11:11" hidden="1" x14ac:dyDescent="0.3">
      <c r="K3219" s="1"/>
    </row>
    <row r="3220" spans="11:11" hidden="1" x14ac:dyDescent="0.3">
      <c r="K3220" s="1"/>
    </row>
    <row r="3221" spans="11:11" hidden="1" x14ac:dyDescent="0.3">
      <c r="K3221" s="1"/>
    </row>
    <row r="3222" spans="11:11" hidden="1" x14ac:dyDescent="0.3">
      <c r="K3222" s="1"/>
    </row>
    <row r="3223" spans="11:11" hidden="1" x14ac:dyDescent="0.3">
      <c r="K3223" s="1"/>
    </row>
    <row r="3224" spans="11:11" hidden="1" x14ac:dyDescent="0.3">
      <c r="K3224" s="1"/>
    </row>
    <row r="3225" spans="11:11" hidden="1" x14ac:dyDescent="0.3">
      <c r="K3225" s="1"/>
    </row>
    <row r="3226" spans="11:11" hidden="1" x14ac:dyDescent="0.3">
      <c r="K3226" s="1"/>
    </row>
    <row r="3227" spans="11:11" hidden="1" x14ac:dyDescent="0.3">
      <c r="K3227" s="1"/>
    </row>
    <row r="3228" spans="11:11" hidden="1" x14ac:dyDescent="0.3">
      <c r="K3228" s="1"/>
    </row>
    <row r="3229" spans="11:11" hidden="1" x14ac:dyDescent="0.3">
      <c r="K3229" s="1"/>
    </row>
    <row r="3230" spans="11:11" hidden="1" x14ac:dyDescent="0.3">
      <c r="K3230" s="1"/>
    </row>
    <row r="3231" spans="11:11" hidden="1" x14ac:dyDescent="0.3">
      <c r="K3231" s="1"/>
    </row>
    <row r="3232" spans="11:11" hidden="1" x14ac:dyDescent="0.3">
      <c r="K3232" s="1"/>
    </row>
    <row r="3233" spans="11:11" hidden="1" x14ac:dyDescent="0.3">
      <c r="K3233" s="1"/>
    </row>
    <row r="3234" spans="11:11" hidden="1" x14ac:dyDescent="0.3">
      <c r="K3234" s="1"/>
    </row>
    <row r="3235" spans="11:11" hidden="1" x14ac:dyDescent="0.3">
      <c r="K3235" s="1"/>
    </row>
    <row r="3236" spans="11:11" hidden="1" x14ac:dyDescent="0.3">
      <c r="K3236" s="1"/>
    </row>
    <row r="3237" spans="11:11" hidden="1" x14ac:dyDescent="0.3">
      <c r="K3237" s="1"/>
    </row>
    <row r="3238" spans="11:11" hidden="1" x14ac:dyDescent="0.3">
      <c r="K3238" s="1"/>
    </row>
    <row r="3239" spans="11:11" hidden="1" x14ac:dyDescent="0.3">
      <c r="K3239" s="1"/>
    </row>
    <row r="3240" spans="11:11" hidden="1" x14ac:dyDescent="0.3">
      <c r="K3240" s="1"/>
    </row>
    <row r="3241" spans="11:11" hidden="1" x14ac:dyDescent="0.3">
      <c r="K3241" s="1"/>
    </row>
    <row r="3242" spans="11:11" hidden="1" x14ac:dyDescent="0.3">
      <c r="K3242" s="1"/>
    </row>
    <row r="3243" spans="11:11" hidden="1" x14ac:dyDescent="0.3">
      <c r="K3243" s="1"/>
    </row>
    <row r="3244" spans="11:11" hidden="1" x14ac:dyDescent="0.3">
      <c r="K3244" s="1"/>
    </row>
    <row r="3245" spans="11:11" hidden="1" x14ac:dyDescent="0.3">
      <c r="K3245" s="1"/>
    </row>
    <row r="3246" spans="11:11" hidden="1" x14ac:dyDescent="0.3">
      <c r="K3246" s="1"/>
    </row>
    <row r="3247" spans="11:11" hidden="1" x14ac:dyDescent="0.3">
      <c r="K3247" s="1"/>
    </row>
    <row r="3248" spans="11:11" hidden="1" x14ac:dyDescent="0.3">
      <c r="K3248" s="1"/>
    </row>
    <row r="3249" spans="11:11" hidden="1" x14ac:dyDescent="0.3">
      <c r="K3249" s="1"/>
    </row>
    <row r="3250" spans="11:11" hidden="1" x14ac:dyDescent="0.3">
      <c r="K3250" s="1"/>
    </row>
    <row r="3251" spans="11:11" hidden="1" x14ac:dyDescent="0.3">
      <c r="K3251" s="1"/>
    </row>
    <row r="3252" spans="11:11" hidden="1" x14ac:dyDescent="0.3">
      <c r="K3252" s="1"/>
    </row>
    <row r="3253" spans="11:11" hidden="1" x14ac:dyDescent="0.3">
      <c r="K3253" s="1"/>
    </row>
    <row r="3254" spans="11:11" hidden="1" x14ac:dyDescent="0.3">
      <c r="K3254" s="1"/>
    </row>
    <row r="3255" spans="11:11" hidden="1" x14ac:dyDescent="0.3">
      <c r="K3255" s="1"/>
    </row>
    <row r="3256" spans="11:11" hidden="1" x14ac:dyDescent="0.3">
      <c r="K3256" s="1"/>
    </row>
    <row r="3257" spans="11:11" hidden="1" x14ac:dyDescent="0.3">
      <c r="K3257" s="1"/>
    </row>
    <row r="3258" spans="11:11" hidden="1" x14ac:dyDescent="0.3">
      <c r="K3258" s="1"/>
    </row>
    <row r="3259" spans="11:11" hidden="1" x14ac:dyDescent="0.3">
      <c r="K3259" s="1"/>
    </row>
    <row r="3260" spans="11:11" hidden="1" x14ac:dyDescent="0.3">
      <c r="K3260" s="1"/>
    </row>
    <row r="3261" spans="11:11" hidden="1" x14ac:dyDescent="0.3">
      <c r="K3261" s="1"/>
    </row>
    <row r="3262" spans="11:11" hidden="1" x14ac:dyDescent="0.3">
      <c r="K3262" s="1"/>
    </row>
    <row r="3263" spans="11:11" hidden="1" x14ac:dyDescent="0.3">
      <c r="K3263" s="1"/>
    </row>
    <row r="3264" spans="11:11" hidden="1" x14ac:dyDescent="0.3">
      <c r="K3264" s="1"/>
    </row>
    <row r="3265" spans="11:11" hidden="1" x14ac:dyDescent="0.3">
      <c r="K3265" s="1"/>
    </row>
    <row r="3266" spans="11:11" hidden="1" x14ac:dyDescent="0.3">
      <c r="K3266" s="1"/>
    </row>
    <row r="3267" spans="11:11" hidden="1" x14ac:dyDescent="0.3">
      <c r="K3267" s="1"/>
    </row>
    <row r="3268" spans="11:11" hidden="1" x14ac:dyDescent="0.3">
      <c r="K3268" s="1"/>
    </row>
    <row r="3269" spans="11:11" hidden="1" x14ac:dyDescent="0.3">
      <c r="K3269" s="1"/>
    </row>
    <row r="3270" spans="11:11" hidden="1" x14ac:dyDescent="0.3">
      <c r="K3270" s="1"/>
    </row>
    <row r="3271" spans="11:11" hidden="1" x14ac:dyDescent="0.3">
      <c r="K3271" s="1"/>
    </row>
    <row r="3272" spans="11:11" hidden="1" x14ac:dyDescent="0.3">
      <c r="K3272" s="1"/>
    </row>
    <row r="3273" spans="11:11" hidden="1" x14ac:dyDescent="0.3">
      <c r="K3273" s="1"/>
    </row>
    <row r="3274" spans="11:11" hidden="1" x14ac:dyDescent="0.3">
      <c r="K3274" s="1"/>
    </row>
    <row r="3275" spans="11:11" hidden="1" x14ac:dyDescent="0.3">
      <c r="K3275" s="1"/>
    </row>
    <row r="3276" spans="11:11" hidden="1" x14ac:dyDescent="0.3">
      <c r="K3276" s="1"/>
    </row>
    <row r="3277" spans="11:11" hidden="1" x14ac:dyDescent="0.3">
      <c r="K3277" s="1"/>
    </row>
    <row r="3278" spans="11:11" hidden="1" x14ac:dyDescent="0.3">
      <c r="K3278" s="1"/>
    </row>
    <row r="3279" spans="11:11" hidden="1" x14ac:dyDescent="0.3">
      <c r="K3279" s="1"/>
    </row>
    <row r="3280" spans="11:11" hidden="1" x14ac:dyDescent="0.3">
      <c r="K3280" s="1"/>
    </row>
    <row r="3281" spans="11:11" hidden="1" x14ac:dyDescent="0.3">
      <c r="K3281" s="1"/>
    </row>
    <row r="3282" spans="11:11" hidden="1" x14ac:dyDescent="0.3">
      <c r="K3282" s="1"/>
    </row>
    <row r="3283" spans="11:11" hidden="1" x14ac:dyDescent="0.3">
      <c r="K3283" s="1"/>
    </row>
    <row r="3284" spans="11:11" hidden="1" x14ac:dyDescent="0.3">
      <c r="K3284" s="1"/>
    </row>
    <row r="3285" spans="11:11" hidden="1" x14ac:dyDescent="0.3">
      <c r="K3285" s="1"/>
    </row>
    <row r="3286" spans="11:11" hidden="1" x14ac:dyDescent="0.3">
      <c r="K3286" s="1"/>
    </row>
    <row r="3287" spans="11:11" hidden="1" x14ac:dyDescent="0.3">
      <c r="K3287" s="1"/>
    </row>
    <row r="3288" spans="11:11" hidden="1" x14ac:dyDescent="0.3">
      <c r="K3288" s="1"/>
    </row>
    <row r="3289" spans="11:11" hidden="1" x14ac:dyDescent="0.3">
      <c r="K3289" s="1"/>
    </row>
    <row r="3290" spans="11:11" hidden="1" x14ac:dyDescent="0.3">
      <c r="K3290" s="1"/>
    </row>
    <row r="3291" spans="11:11" hidden="1" x14ac:dyDescent="0.3">
      <c r="K3291" s="1"/>
    </row>
    <row r="3292" spans="11:11" hidden="1" x14ac:dyDescent="0.3">
      <c r="K3292" s="1"/>
    </row>
    <row r="3293" spans="11:11" hidden="1" x14ac:dyDescent="0.3">
      <c r="K3293" s="1"/>
    </row>
    <row r="3294" spans="11:11" hidden="1" x14ac:dyDescent="0.3">
      <c r="K3294" s="1"/>
    </row>
    <row r="3295" spans="11:11" hidden="1" x14ac:dyDescent="0.3">
      <c r="K3295" s="1"/>
    </row>
    <row r="3296" spans="11:11" hidden="1" x14ac:dyDescent="0.3">
      <c r="K3296" s="1"/>
    </row>
    <row r="3297" spans="11:11" hidden="1" x14ac:dyDescent="0.3">
      <c r="K3297" s="1"/>
    </row>
    <row r="3298" spans="11:11" hidden="1" x14ac:dyDescent="0.3">
      <c r="K3298" s="1"/>
    </row>
    <row r="3299" spans="11:11" hidden="1" x14ac:dyDescent="0.3">
      <c r="K3299" s="1"/>
    </row>
    <row r="3300" spans="11:11" hidden="1" x14ac:dyDescent="0.3">
      <c r="K3300" s="1"/>
    </row>
    <row r="3301" spans="11:11" hidden="1" x14ac:dyDescent="0.3">
      <c r="K3301" s="1"/>
    </row>
    <row r="3302" spans="11:11" hidden="1" x14ac:dyDescent="0.3">
      <c r="K3302" s="1"/>
    </row>
    <row r="3303" spans="11:11" hidden="1" x14ac:dyDescent="0.3">
      <c r="K3303" s="1"/>
    </row>
    <row r="3304" spans="11:11" hidden="1" x14ac:dyDescent="0.3">
      <c r="K3304" s="1"/>
    </row>
    <row r="3305" spans="11:11" hidden="1" x14ac:dyDescent="0.3">
      <c r="K3305" s="1"/>
    </row>
    <row r="3306" spans="11:11" hidden="1" x14ac:dyDescent="0.3">
      <c r="K3306" s="1"/>
    </row>
    <row r="3307" spans="11:11" hidden="1" x14ac:dyDescent="0.3">
      <c r="K3307" s="1"/>
    </row>
    <row r="3308" spans="11:11" hidden="1" x14ac:dyDescent="0.3">
      <c r="K3308" s="1"/>
    </row>
    <row r="3309" spans="11:11" hidden="1" x14ac:dyDescent="0.3">
      <c r="K3309" s="1"/>
    </row>
    <row r="3310" spans="11:11" hidden="1" x14ac:dyDescent="0.3">
      <c r="K3310" s="1"/>
    </row>
    <row r="3311" spans="11:11" hidden="1" x14ac:dyDescent="0.3">
      <c r="K3311" s="1"/>
    </row>
    <row r="3312" spans="11:11" hidden="1" x14ac:dyDescent="0.3">
      <c r="K3312" s="1"/>
    </row>
    <row r="3313" spans="11:11" hidden="1" x14ac:dyDescent="0.3">
      <c r="K3313" s="1"/>
    </row>
    <row r="3314" spans="11:11" hidden="1" x14ac:dyDescent="0.3">
      <c r="K3314" s="1"/>
    </row>
    <row r="3315" spans="11:11" hidden="1" x14ac:dyDescent="0.3">
      <c r="K3315" s="1"/>
    </row>
    <row r="3316" spans="11:11" hidden="1" x14ac:dyDescent="0.3">
      <c r="K3316" s="1"/>
    </row>
    <row r="3317" spans="11:11" hidden="1" x14ac:dyDescent="0.3">
      <c r="K3317" s="1"/>
    </row>
    <row r="3318" spans="11:11" hidden="1" x14ac:dyDescent="0.3">
      <c r="K3318" s="1"/>
    </row>
    <row r="3319" spans="11:11" hidden="1" x14ac:dyDescent="0.3">
      <c r="K3319" s="1"/>
    </row>
    <row r="3320" spans="11:11" hidden="1" x14ac:dyDescent="0.3">
      <c r="K3320" s="1"/>
    </row>
    <row r="3321" spans="11:11" hidden="1" x14ac:dyDescent="0.3">
      <c r="K3321" s="1"/>
    </row>
    <row r="3322" spans="11:11" hidden="1" x14ac:dyDescent="0.3">
      <c r="K3322" s="1"/>
    </row>
    <row r="3323" spans="11:11" hidden="1" x14ac:dyDescent="0.3">
      <c r="K3323" s="1"/>
    </row>
    <row r="3324" spans="11:11" hidden="1" x14ac:dyDescent="0.3">
      <c r="K3324" s="1"/>
    </row>
    <row r="3325" spans="11:11" hidden="1" x14ac:dyDescent="0.3">
      <c r="K3325" s="1"/>
    </row>
    <row r="3326" spans="11:11" hidden="1" x14ac:dyDescent="0.3">
      <c r="K3326" s="1"/>
    </row>
    <row r="3327" spans="11:11" hidden="1" x14ac:dyDescent="0.3">
      <c r="K3327" s="1"/>
    </row>
    <row r="3328" spans="11:11" hidden="1" x14ac:dyDescent="0.3">
      <c r="K3328" s="1"/>
    </row>
    <row r="3329" spans="11:11" hidden="1" x14ac:dyDescent="0.3">
      <c r="K3329" s="1"/>
    </row>
    <row r="3330" spans="11:11" hidden="1" x14ac:dyDescent="0.3">
      <c r="K3330" s="1"/>
    </row>
    <row r="3331" spans="11:11" hidden="1" x14ac:dyDescent="0.3">
      <c r="K3331" s="1"/>
    </row>
    <row r="3332" spans="11:11" hidden="1" x14ac:dyDescent="0.3">
      <c r="K3332" s="1"/>
    </row>
    <row r="3333" spans="11:11" hidden="1" x14ac:dyDescent="0.3">
      <c r="K3333" s="1"/>
    </row>
    <row r="3334" spans="11:11" hidden="1" x14ac:dyDescent="0.3">
      <c r="K3334" s="1"/>
    </row>
    <row r="3335" spans="11:11" hidden="1" x14ac:dyDescent="0.3">
      <c r="K3335" s="1"/>
    </row>
    <row r="3336" spans="11:11" hidden="1" x14ac:dyDescent="0.3">
      <c r="K3336" s="1"/>
    </row>
    <row r="3337" spans="11:11" hidden="1" x14ac:dyDescent="0.3">
      <c r="K3337" s="1"/>
    </row>
    <row r="3338" spans="11:11" hidden="1" x14ac:dyDescent="0.3">
      <c r="K3338" s="1"/>
    </row>
    <row r="3339" spans="11:11" hidden="1" x14ac:dyDescent="0.3">
      <c r="K3339" s="1"/>
    </row>
    <row r="3340" spans="11:11" hidden="1" x14ac:dyDescent="0.3">
      <c r="K3340" s="1"/>
    </row>
    <row r="3341" spans="11:11" hidden="1" x14ac:dyDescent="0.3">
      <c r="K3341" s="1"/>
    </row>
    <row r="3342" spans="11:11" hidden="1" x14ac:dyDescent="0.3">
      <c r="K3342" s="1"/>
    </row>
    <row r="3343" spans="11:11" hidden="1" x14ac:dyDescent="0.3">
      <c r="K3343" s="1"/>
    </row>
    <row r="3344" spans="11:11" hidden="1" x14ac:dyDescent="0.3">
      <c r="K3344" s="1"/>
    </row>
    <row r="3345" spans="11:11" hidden="1" x14ac:dyDescent="0.3">
      <c r="K3345" s="1"/>
    </row>
    <row r="3346" spans="11:11" hidden="1" x14ac:dyDescent="0.3">
      <c r="K3346" s="1"/>
    </row>
    <row r="3347" spans="11:11" hidden="1" x14ac:dyDescent="0.3">
      <c r="K3347" s="1"/>
    </row>
    <row r="3348" spans="11:11" hidden="1" x14ac:dyDescent="0.3">
      <c r="K3348" s="1"/>
    </row>
    <row r="3349" spans="11:11" hidden="1" x14ac:dyDescent="0.3">
      <c r="K3349" s="1"/>
    </row>
    <row r="3350" spans="11:11" hidden="1" x14ac:dyDescent="0.3">
      <c r="K3350" s="1"/>
    </row>
    <row r="3351" spans="11:11" hidden="1" x14ac:dyDescent="0.3">
      <c r="K3351" s="1"/>
    </row>
    <row r="3352" spans="11:11" hidden="1" x14ac:dyDescent="0.3">
      <c r="K3352" s="1"/>
    </row>
    <row r="3353" spans="11:11" hidden="1" x14ac:dyDescent="0.3">
      <c r="K3353" s="1"/>
    </row>
    <row r="3354" spans="11:11" hidden="1" x14ac:dyDescent="0.3">
      <c r="K3354" s="1"/>
    </row>
    <row r="3355" spans="11:11" hidden="1" x14ac:dyDescent="0.3">
      <c r="K3355" s="1"/>
    </row>
    <row r="3356" spans="11:11" hidden="1" x14ac:dyDescent="0.3">
      <c r="K3356" s="1"/>
    </row>
    <row r="3357" spans="11:11" hidden="1" x14ac:dyDescent="0.3">
      <c r="K3357" s="1"/>
    </row>
    <row r="3358" spans="11:11" hidden="1" x14ac:dyDescent="0.3">
      <c r="K3358" s="1"/>
    </row>
    <row r="3359" spans="11:11" hidden="1" x14ac:dyDescent="0.3">
      <c r="K3359" s="1"/>
    </row>
    <row r="3360" spans="11:11" hidden="1" x14ac:dyDescent="0.3">
      <c r="K3360" s="1"/>
    </row>
    <row r="3361" spans="11:11" hidden="1" x14ac:dyDescent="0.3">
      <c r="K3361" s="1"/>
    </row>
    <row r="3362" spans="11:11" hidden="1" x14ac:dyDescent="0.3">
      <c r="K3362" s="1"/>
    </row>
    <row r="3363" spans="11:11" hidden="1" x14ac:dyDescent="0.3">
      <c r="K3363" s="1"/>
    </row>
    <row r="3364" spans="11:11" hidden="1" x14ac:dyDescent="0.3">
      <c r="K3364" s="1"/>
    </row>
    <row r="3365" spans="11:11" hidden="1" x14ac:dyDescent="0.3">
      <c r="K3365" s="1"/>
    </row>
    <row r="3366" spans="11:11" hidden="1" x14ac:dyDescent="0.3">
      <c r="K3366" s="1"/>
    </row>
    <row r="3367" spans="11:11" hidden="1" x14ac:dyDescent="0.3">
      <c r="K3367" s="1"/>
    </row>
    <row r="3368" spans="11:11" hidden="1" x14ac:dyDescent="0.3">
      <c r="K3368" s="1"/>
    </row>
    <row r="3369" spans="11:11" hidden="1" x14ac:dyDescent="0.3">
      <c r="K3369" s="1"/>
    </row>
    <row r="3370" spans="11:11" hidden="1" x14ac:dyDescent="0.3">
      <c r="K3370" s="1"/>
    </row>
    <row r="3371" spans="11:11" hidden="1" x14ac:dyDescent="0.3">
      <c r="K3371" s="1"/>
    </row>
    <row r="3372" spans="11:11" hidden="1" x14ac:dyDescent="0.3">
      <c r="K3372" s="1"/>
    </row>
    <row r="3373" spans="11:11" hidden="1" x14ac:dyDescent="0.3">
      <c r="K3373" s="1"/>
    </row>
    <row r="3374" spans="11:11" hidden="1" x14ac:dyDescent="0.3">
      <c r="K3374" s="1"/>
    </row>
    <row r="3375" spans="11:11" hidden="1" x14ac:dyDescent="0.3">
      <c r="K3375" s="1"/>
    </row>
    <row r="3376" spans="11:11" hidden="1" x14ac:dyDescent="0.3">
      <c r="K3376" s="1"/>
    </row>
    <row r="3377" spans="11:11" hidden="1" x14ac:dyDescent="0.3">
      <c r="K3377" s="1"/>
    </row>
    <row r="3378" spans="11:11" hidden="1" x14ac:dyDescent="0.3">
      <c r="K3378" s="1"/>
    </row>
    <row r="3379" spans="11:11" hidden="1" x14ac:dyDescent="0.3">
      <c r="K3379" s="1"/>
    </row>
    <row r="3380" spans="11:11" hidden="1" x14ac:dyDescent="0.3">
      <c r="K3380" s="1"/>
    </row>
    <row r="3381" spans="11:11" hidden="1" x14ac:dyDescent="0.3">
      <c r="K3381" s="1"/>
    </row>
    <row r="3382" spans="11:11" hidden="1" x14ac:dyDescent="0.3">
      <c r="K3382" s="1"/>
    </row>
    <row r="3383" spans="11:11" hidden="1" x14ac:dyDescent="0.3">
      <c r="K3383" s="1"/>
    </row>
    <row r="3384" spans="11:11" hidden="1" x14ac:dyDescent="0.3">
      <c r="K3384" s="1"/>
    </row>
    <row r="3385" spans="11:11" hidden="1" x14ac:dyDescent="0.3">
      <c r="K3385" s="1"/>
    </row>
    <row r="3386" spans="11:11" hidden="1" x14ac:dyDescent="0.3">
      <c r="K3386" s="1"/>
    </row>
    <row r="3387" spans="11:11" hidden="1" x14ac:dyDescent="0.3">
      <c r="K3387" s="1"/>
    </row>
    <row r="3388" spans="11:11" hidden="1" x14ac:dyDescent="0.3">
      <c r="K3388" s="1"/>
    </row>
    <row r="3389" spans="11:11" hidden="1" x14ac:dyDescent="0.3">
      <c r="K3389" s="1"/>
    </row>
    <row r="3390" spans="11:11" hidden="1" x14ac:dyDescent="0.3">
      <c r="K3390" s="1"/>
    </row>
    <row r="3391" spans="11:11" hidden="1" x14ac:dyDescent="0.3">
      <c r="K3391" s="1"/>
    </row>
    <row r="3392" spans="11:11" hidden="1" x14ac:dyDescent="0.3">
      <c r="K3392" s="1"/>
    </row>
    <row r="3393" spans="11:11" hidden="1" x14ac:dyDescent="0.3">
      <c r="K3393" s="1"/>
    </row>
    <row r="3394" spans="11:11" hidden="1" x14ac:dyDescent="0.3">
      <c r="K3394" s="1"/>
    </row>
    <row r="3395" spans="11:11" hidden="1" x14ac:dyDescent="0.3">
      <c r="K3395" s="1"/>
    </row>
    <row r="3396" spans="11:11" hidden="1" x14ac:dyDescent="0.3">
      <c r="K3396" s="1"/>
    </row>
    <row r="3397" spans="11:11" hidden="1" x14ac:dyDescent="0.3">
      <c r="K3397" s="1"/>
    </row>
    <row r="3398" spans="11:11" hidden="1" x14ac:dyDescent="0.3">
      <c r="K3398" s="1"/>
    </row>
    <row r="3399" spans="11:11" hidden="1" x14ac:dyDescent="0.3">
      <c r="K3399" s="1"/>
    </row>
    <row r="3400" spans="11:11" hidden="1" x14ac:dyDescent="0.3">
      <c r="K3400" s="1"/>
    </row>
    <row r="3401" spans="11:11" hidden="1" x14ac:dyDescent="0.3">
      <c r="K3401" s="1"/>
    </row>
    <row r="3402" spans="11:11" hidden="1" x14ac:dyDescent="0.3">
      <c r="K3402" s="1"/>
    </row>
    <row r="3403" spans="11:11" hidden="1" x14ac:dyDescent="0.3">
      <c r="K3403" s="1"/>
    </row>
    <row r="3404" spans="11:11" hidden="1" x14ac:dyDescent="0.3">
      <c r="K3404" s="1"/>
    </row>
    <row r="3405" spans="11:11" hidden="1" x14ac:dyDescent="0.3">
      <c r="K3405" s="1"/>
    </row>
    <row r="3406" spans="11:11" hidden="1" x14ac:dyDescent="0.3">
      <c r="K3406" s="1"/>
    </row>
    <row r="3407" spans="11:11" hidden="1" x14ac:dyDescent="0.3">
      <c r="K3407" s="1"/>
    </row>
    <row r="3408" spans="11:11" hidden="1" x14ac:dyDescent="0.3">
      <c r="K3408" s="1"/>
    </row>
    <row r="3409" spans="11:11" hidden="1" x14ac:dyDescent="0.3">
      <c r="K3409" s="1"/>
    </row>
    <row r="3410" spans="11:11" hidden="1" x14ac:dyDescent="0.3">
      <c r="K3410" s="1"/>
    </row>
    <row r="3411" spans="11:11" hidden="1" x14ac:dyDescent="0.3">
      <c r="K3411" s="1"/>
    </row>
    <row r="3412" spans="11:11" hidden="1" x14ac:dyDescent="0.3">
      <c r="K3412" s="1"/>
    </row>
    <row r="3413" spans="11:11" hidden="1" x14ac:dyDescent="0.3">
      <c r="K3413" s="1"/>
    </row>
    <row r="3414" spans="11:11" hidden="1" x14ac:dyDescent="0.3">
      <c r="K3414" s="1"/>
    </row>
    <row r="3415" spans="11:11" hidden="1" x14ac:dyDescent="0.3">
      <c r="K3415" s="1"/>
    </row>
    <row r="3416" spans="11:11" hidden="1" x14ac:dyDescent="0.3">
      <c r="K3416" s="1"/>
    </row>
    <row r="3417" spans="11:11" hidden="1" x14ac:dyDescent="0.3">
      <c r="K3417" s="1"/>
    </row>
    <row r="3418" spans="11:11" hidden="1" x14ac:dyDescent="0.3">
      <c r="K3418" s="1"/>
    </row>
    <row r="3419" spans="11:11" hidden="1" x14ac:dyDescent="0.3">
      <c r="K3419" s="1"/>
    </row>
    <row r="3420" spans="11:11" hidden="1" x14ac:dyDescent="0.3">
      <c r="K3420" s="1"/>
    </row>
    <row r="3421" spans="11:11" hidden="1" x14ac:dyDescent="0.3">
      <c r="K3421" s="1"/>
    </row>
    <row r="3422" spans="11:11" hidden="1" x14ac:dyDescent="0.3">
      <c r="K3422" s="1"/>
    </row>
    <row r="3423" spans="11:11" hidden="1" x14ac:dyDescent="0.3">
      <c r="K3423" s="1"/>
    </row>
    <row r="3424" spans="11:11" hidden="1" x14ac:dyDescent="0.3">
      <c r="K3424" s="1"/>
    </row>
    <row r="3425" spans="11:11" hidden="1" x14ac:dyDescent="0.3">
      <c r="K3425" s="1"/>
    </row>
    <row r="3426" spans="11:11" hidden="1" x14ac:dyDescent="0.3">
      <c r="K3426" s="1"/>
    </row>
    <row r="3427" spans="11:11" hidden="1" x14ac:dyDescent="0.3">
      <c r="K3427" s="1"/>
    </row>
    <row r="3428" spans="11:11" hidden="1" x14ac:dyDescent="0.3">
      <c r="K3428" s="1"/>
    </row>
    <row r="3429" spans="11:11" hidden="1" x14ac:dyDescent="0.3">
      <c r="K3429" s="1"/>
    </row>
    <row r="3430" spans="11:11" hidden="1" x14ac:dyDescent="0.3">
      <c r="K3430" s="1"/>
    </row>
    <row r="3431" spans="11:11" hidden="1" x14ac:dyDescent="0.3">
      <c r="K3431" s="1"/>
    </row>
    <row r="3432" spans="11:11" hidden="1" x14ac:dyDescent="0.3">
      <c r="K3432" s="1"/>
    </row>
    <row r="3433" spans="11:11" hidden="1" x14ac:dyDescent="0.3">
      <c r="K3433" s="1"/>
    </row>
    <row r="3434" spans="11:11" hidden="1" x14ac:dyDescent="0.3">
      <c r="K3434" s="1"/>
    </row>
    <row r="3435" spans="11:11" hidden="1" x14ac:dyDescent="0.3">
      <c r="K3435" s="1"/>
    </row>
    <row r="3436" spans="11:11" hidden="1" x14ac:dyDescent="0.3">
      <c r="K3436" s="1"/>
    </row>
    <row r="3437" spans="11:11" hidden="1" x14ac:dyDescent="0.3">
      <c r="K3437" s="1"/>
    </row>
    <row r="3438" spans="11:11" hidden="1" x14ac:dyDescent="0.3">
      <c r="K3438" s="1"/>
    </row>
    <row r="3439" spans="11:11" hidden="1" x14ac:dyDescent="0.3">
      <c r="K3439" s="1"/>
    </row>
    <row r="3440" spans="11:11" hidden="1" x14ac:dyDescent="0.3">
      <c r="K3440" s="1"/>
    </row>
    <row r="3441" spans="11:11" hidden="1" x14ac:dyDescent="0.3">
      <c r="K3441" s="1"/>
    </row>
    <row r="3442" spans="11:11" hidden="1" x14ac:dyDescent="0.3">
      <c r="K3442" s="1"/>
    </row>
    <row r="3443" spans="11:11" hidden="1" x14ac:dyDescent="0.3">
      <c r="K3443" s="1"/>
    </row>
    <row r="3444" spans="11:11" hidden="1" x14ac:dyDescent="0.3">
      <c r="K3444" s="1"/>
    </row>
    <row r="3445" spans="11:11" hidden="1" x14ac:dyDescent="0.3">
      <c r="K3445" s="1"/>
    </row>
    <row r="3446" spans="11:11" hidden="1" x14ac:dyDescent="0.3">
      <c r="K3446" s="1"/>
    </row>
    <row r="3447" spans="11:11" hidden="1" x14ac:dyDescent="0.3">
      <c r="K3447" s="1"/>
    </row>
    <row r="3448" spans="11:11" hidden="1" x14ac:dyDescent="0.3">
      <c r="K3448" s="1"/>
    </row>
    <row r="3449" spans="11:11" hidden="1" x14ac:dyDescent="0.3">
      <c r="K3449" s="1"/>
    </row>
    <row r="3450" spans="11:11" hidden="1" x14ac:dyDescent="0.3">
      <c r="K3450" s="1"/>
    </row>
    <row r="3451" spans="11:11" hidden="1" x14ac:dyDescent="0.3">
      <c r="K3451" s="1"/>
    </row>
    <row r="3452" spans="11:11" hidden="1" x14ac:dyDescent="0.3">
      <c r="K3452" s="1"/>
    </row>
    <row r="3453" spans="11:11" hidden="1" x14ac:dyDescent="0.3">
      <c r="K3453" s="1"/>
    </row>
    <row r="3454" spans="11:11" hidden="1" x14ac:dyDescent="0.3">
      <c r="K3454" s="1"/>
    </row>
    <row r="3455" spans="11:11" hidden="1" x14ac:dyDescent="0.3">
      <c r="K3455" s="1"/>
    </row>
    <row r="3456" spans="11:11" hidden="1" x14ac:dyDescent="0.3">
      <c r="K3456" s="1"/>
    </row>
    <row r="3457" spans="11:11" hidden="1" x14ac:dyDescent="0.3">
      <c r="K3457" s="1"/>
    </row>
    <row r="3458" spans="11:11" hidden="1" x14ac:dyDescent="0.3">
      <c r="K3458" s="1"/>
    </row>
    <row r="3459" spans="11:11" hidden="1" x14ac:dyDescent="0.3">
      <c r="K3459" s="1"/>
    </row>
    <row r="3460" spans="11:11" hidden="1" x14ac:dyDescent="0.3">
      <c r="K3460" s="1"/>
    </row>
    <row r="3461" spans="11:11" hidden="1" x14ac:dyDescent="0.3">
      <c r="K3461" s="1"/>
    </row>
    <row r="3462" spans="11:11" hidden="1" x14ac:dyDescent="0.3">
      <c r="K3462" s="1"/>
    </row>
    <row r="3463" spans="11:11" hidden="1" x14ac:dyDescent="0.3">
      <c r="K3463" s="1"/>
    </row>
    <row r="3464" spans="11:11" hidden="1" x14ac:dyDescent="0.3">
      <c r="K3464" s="1"/>
    </row>
    <row r="3465" spans="11:11" hidden="1" x14ac:dyDescent="0.3">
      <c r="K3465" s="1"/>
    </row>
    <row r="3466" spans="11:11" hidden="1" x14ac:dyDescent="0.3">
      <c r="K3466" s="1"/>
    </row>
    <row r="3467" spans="11:11" hidden="1" x14ac:dyDescent="0.3">
      <c r="K3467" s="1"/>
    </row>
    <row r="3468" spans="11:11" hidden="1" x14ac:dyDescent="0.3">
      <c r="K3468" s="1"/>
    </row>
    <row r="3469" spans="11:11" hidden="1" x14ac:dyDescent="0.3">
      <c r="K3469" s="1"/>
    </row>
    <row r="3470" spans="11:11" hidden="1" x14ac:dyDescent="0.3">
      <c r="K3470" s="1"/>
    </row>
    <row r="3471" spans="11:11" hidden="1" x14ac:dyDescent="0.3">
      <c r="K3471" s="1"/>
    </row>
    <row r="3472" spans="11:11" hidden="1" x14ac:dyDescent="0.3">
      <c r="K3472" s="1"/>
    </row>
    <row r="3473" spans="11:11" hidden="1" x14ac:dyDescent="0.3">
      <c r="K3473" s="1"/>
    </row>
    <row r="3474" spans="11:11" hidden="1" x14ac:dyDescent="0.3">
      <c r="K3474" s="1"/>
    </row>
    <row r="3475" spans="11:11" hidden="1" x14ac:dyDescent="0.3">
      <c r="K3475" s="1"/>
    </row>
    <row r="3476" spans="11:11" hidden="1" x14ac:dyDescent="0.3">
      <c r="K3476" s="1"/>
    </row>
    <row r="3477" spans="11:11" hidden="1" x14ac:dyDescent="0.3">
      <c r="K3477" s="1"/>
    </row>
    <row r="3478" spans="11:11" hidden="1" x14ac:dyDescent="0.3">
      <c r="K3478" s="1"/>
    </row>
    <row r="3479" spans="11:11" hidden="1" x14ac:dyDescent="0.3">
      <c r="K3479" s="1"/>
    </row>
    <row r="3480" spans="11:11" hidden="1" x14ac:dyDescent="0.3">
      <c r="K3480" s="1"/>
    </row>
    <row r="3481" spans="11:11" hidden="1" x14ac:dyDescent="0.3">
      <c r="K3481" s="1"/>
    </row>
    <row r="3482" spans="11:11" hidden="1" x14ac:dyDescent="0.3">
      <c r="K3482" s="1"/>
    </row>
    <row r="3483" spans="11:11" hidden="1" x14ac:dyDescent="0.3">
      <c r="K3483" s="1"/>
    </row>
    <row r="3484" spans="11:11" hidden="1" x14ac:dyDescent="0.3">
      <c r="K3484" s="1"/>
    </row>
    <row r="3485" spans="11:11" hidden="1" x14ac:dyDescent="0.3">
      <c r="K3485" s="1"/>
    </row>
    <row r="3486" spans="11:11" hidden="1" x14ac:dyDescent="0.3">
      <c r="K3486" s="1"/>
    </row>
    <row r="3487" spans="11:11" hidden="1" x14ac:dyDescent="0.3">
      <c r="K3487" s="1"/>
    </row>
    <row r="3488" spans="11:11" hidden="1" x14ac:dyDescent="0.3">
      <c r="K3488" s="1"/>
    </row>
    <row r="3489" spans="11:11" hidden="1" x14ac:dyDescent="0.3">
      <c r="K3489" s="1"/>
    </row>
    <row r="3490" spans="11:11" hidden="1" x14ac:dyDescent="0.3">
      <c r="K3490" s="1"/>
    </row>
    <row r="3491" spans="11:11" hidden="1" x14ac:dyDescent="0.3">
      <c r="K3491" s="1"/>
    </row>
    <row r="3492" spans="11:11" hidden="1" x14ac:dyDescent="0.3">
      <c r="K3492" s="1"/>
    </row>
    <row r="3493" spans="11:11" hidden="1" x14ac:dyDescent="0.3">
      <c r="K3493" s="1"/>
    </row>
    <row r="3494" spans="11:11" hidden="1" x14ac:dyDescent="0.3">
      <c r="K3494" s="1"/>
    </row>
    <row r="3495" spans="11:11" hidden="1" x14ac:dyDescent="0.3">
      <c r="K3495" s="1"/>
    </row>
    <row r="3496" spans="11:11" hidden="1" x14ac:dyDescent="0.3">
      <c r="K3496" s="1"/>
    </row>
    <row r="3497" spans="11:11" hidden="1" x14ac:dyDescent="0.3">
      <c r="K3497" s="1"/>
    </row>
    <row r="3498" spans="11:11" hidden="1" x14ac:dyDescent="0.3">
      <c r="K3498" s="1"/>
    </row>
    <row r="3499" spans="11:11" hidden="1" x14ac:dyDescent="0.3">
      <c r="K3499" s="1"/>
    </row>
    <row r="3500" spans="11:11" hidden="1" x14ac:dyDescent="0.3">
      <c r="K3500" s="1"/>
    </row>
    <row r="3501" spans="11:11" hidden="1" x14ac:dyDescent="0.3">
      <c r="K3501" s="1"/>
    </row>
    <row r="3502" spans="11:11" hidden="1" x14ac:dyDescent="0.3">
      <c r="K3502" s="1"/>
    </row>
    <row r="3503" spans="11:11" hidden="1" x14ac:dyDescent="0.3">
      <c r="K3503" s="1"/>
    </row>
    <row r="3504" spans="11:11" hidden="1" x14ac:dyDescent="0.3">
      <c r="K3504" s="1"/>
    </row>
    <row r="3505" spans="11:11" hidden="1" x14ac:dyDescent="0.3">
      <c r="K3505" s="1"/>
    </row>
    <row r="3506" spans="11:11" hidden="1" x14ac:dyDescent="0.3">
      <c r="K3506" s="1"/>
    </row>
    <row r="3507" spans="11:11" hidden="1" x14ac:dyDescent="0.3">
      <c r="K3507" s="1"/>
    </row>
    <row r="3508" spans="11:11" hidden="1" x14ac:dyDescent="0.3">
      <c r="K3508" s="1"/>
    </row>
    <row r="3509" spans="11:11" hidden="1" x14ac:dyDescent="0.3">
      <c r="K3509" s="1"/>
    </row>
    <row r="3510" spans="11:11" hidden="1" x14ac:dyDescent="0.3">
      <c r="K3510" s="1"/>
    </row>
    <row r="3511" spans="11:11" hidden="1" x14ac:dyDescent="0.3">
      <c r="K3511" s="1"/>
    </row>
    <row r="3512" spans="11:11" hidden="1" x14ac:dyDescent="0.3">
      <c r="K3512" s="1"/>
    </row>
    <row r="3513" spans="11:11" hidden="1" x14ac:dyDescent="0.3">
      <c r="K3513" s="1"/>
    </row>
    <row r="3514" spans="11:11" hidden="1" x14ac:dyDescent="0.3">
      <c r="K3514" s="1"/>
    </row>
    <row r="3515" spans="11:11" hidden="1" x14ac:dyDescent="0.3">
      <c r="K3515" s="1"/>
    </row>
    <row r="3516" spans="11:11" hidden="1" x14ac:dyDescent="0.3">
      <c r="K3516" s="1"/>
    </row>
    <row r="3517" spans="11:11" hidden="1" x14ac:dyDescent="0.3">
      <c r="K3517" s="1"/>
    </row>
    <row r="3518" spans="11:11" hidden="1" x14ac:dyDescent="0.3">
      <c r="K3518" s="1"/>
    </row>
    <row r="3519" spans="11:11" hidden="1" x14ac:dyDescent="0.3">
      <c r="K3519" s="1"/>
    </row>
    <row r="3520" spans="11:11" hidden="1" x14ac:dyDescent="0.3">
      <c r="K3520" s="1"/>
    </row>
    <row r="3521" spans="11:11" hidden="1" x14ac:dyDescent="0.3">
      <c r="K3521" s="1"/>
    </row>
    <row r="3522" spans="11:11" hidden="1" x14ac:dyDescent="0.3">
      <c r="K3522" s="1"/>
    </row>
    <row r="3523" spans="11:11" hidden="1" x14ac:dyDescent="0.3">
      <c r="K3523" s="1"/>
    </row>
    <row r="3524" spans="11:11" hidden="1" x14ac:dyDescent="0.3">
      <c r="K3524" s="1"/>
    </row>
    <row r="3525" spans="11:11" hidden="1" x14ac:dyDescent="0.3">
      <c r="K3525" s="1"/>
    </row>
    <row r="3526" spans="11:11" hidden="1" x14ac:dyDescent="0.3">
      <c r="K3526" s="1"/>
    </row>
    <row r="3527" spans="11:11" hidden="1" x14ac:dyDescent="0.3">
      <c r="K3527" s="1"/>
    </row>
    <row r="3528" spans="11:11" hidden="1" x14ac:dyDescent="0.3">
      <c r="K3528" s="1"/>
    </row>
    <row r="3529" spans="11:11" hidden="1" x14ac:dyDescent="0.3">
      <c r="K3529" s="1"/>
    </row>
    <row r="3530" spans="11:11" hidden="1" x14ac:dyDescent="0.3">
      <c r="K3530" s="1"/>
    </row>
    <row r="3531" spans="11:11" hidden="1" x14ac:dyDescent="0.3">
      <c r="K3531" s="1"/>
    </row>
    <row r="3532" spans="11:11" hidden="1" x14ac:dyDescent="0.3">
      <c r="K3532" s="1"/>
    </row>
    <row r="3533" spans="11:11" hidden="1" x14ac:dyDescent="0.3">
      <c r="K3533" s="1"/>
    </row>
    <row r="3534" spans="11:11" hidden="1" x14ac:dyDescent="0.3">
      <c r="K3534" s="1"/>
    </row>
    <row r="3535" spans="11:11" hidden="1" x14ac:dyDescent="0.3">
      <c r="K3535" s="1"/>
    </row>
    <row r="3536" spans="11:11" hidden="1" x14ac:dyDescent="0.3">
      <c r="K3536" s="1"/>
    </row>
    <row r="3537" spans="11:11" hidden="1" x14ac:dyDescent="0.3">
      <c r="K3537" s="1"/>
    </row>
    <row r="3538" spans="11:11" hidden="1" x14ac:dyDescent="0.3">
      <c r="K3538" s="1"/>
    </row>
    <row r="3539" spans="11:11" hidden="1" x14ac:dyDescent="0.3">
      <c r="K3539" s="1"/>
    </row>
    <row r="3540" spans="11:11" hidden="1" x14ac:dyDescent="0.3">
      <c r="K3540" s="1"/>
    </row>
    <row r="3541" spans="11:11" hidden="1" x14ac:dyDescent="0.3">
      <c r="K3541" s="1"/>
    </row>
    <row r="3542" spans="11:11" hidden="1" x14ac:dyDescent="0.3">
      <c r="K3542" s="1"/>
    </row>
    <row r="3543" spans="11:11" hidden="1" x14ac:dyDescent="0.3">
      <c r="K3543" s="1"/>
    </row>
    <row r="3544" spans="11:11" hidden="1" x14ac:dyDescent="0.3">
      <c r="K3544" s="1"/>
    </row>
    <row r="3545" spans="11:11" hidden="1" x14ac:dyDescent="0.3">
      <c r="K3545" s="1"/>
    </row>
    <row r="3546" spans="11:11" hidden="1" x14ac:dyDescent="0.3">
      <c r="K3546" s="1"/>
    </row>
    <row r="3547" spans="11:11" hidden="1" x14ac:dyDescent="0.3">
      <c r="K3547" s="1"/>
    </row>
    <row r="3548" spans="11:11" hidden="1" x14ac:dyDescent="0.3">
      <c r="K3548" s="1"/>
    </row>
    <row r="3549" spans="11:11" hidden="1" x14ac:dyDescent="0.3">
      <c r="K3549" s="1"/>
    </row>
    <row r="3550" spans="11:11" hidden="1" x14ac:dyDescent="0.3">
      <c r="K3550" s="1"/>
    </row>
    <row r="3551" spans="11:11" hidden="1" x14ac:dyDescent="0.3">
      <c r="K3551" s="1"/>
    </row>
    <row r="3552" spans="11:11" hidden="1" x14ac:dyDescent="0.3">
      <c r="K3552" s="1"/>
    </row>
    <row r="3553" spans="11:11" hidden="1" x14ac:dyDescent="0.3">
      <c r="K3553" s="1"/>
    </row>
    <row r="3554" spans="11:11" hidden="1" x14ac:dyDescent="0.3">
      <c r="K3554" s="1"/>
    </row>
    <row r="3555" spans="11:11" hidden="1" x14ac:dyDescent="0.3">
      <c r="K3555" s="1"/>
    </row>
    <row r="3556" spans="11:11" hidden="1" x14ac:dyDescent="0.3">
      <c r="K3556" s="1"/>
    </row>
    <row r="3557" spans="11:11" hidden="1" x14ac:dyDescent="0.3">
      <c r="K3557" s="1"/>
    </row>
    <row r="3558" spans="11:11" hidden="1" x14ac:dyDescent="0.3">
      <c r="K3558" s="1"/>
    </row>
    <row r="3559" spans="11:11" hidden="1" x14ac:dyDescent="0.3">
      <c r="K3559" s="1"/>
    </row>
    <row r="3560" spans="11:11" hidden="1" x14ac:dyDescent="0.3">
      <c r="K3560" s="1"/>
    </row>
    <row r="3561" spans="11:11" hidden="1" x14ac:dyDescent="0.3">
      <c r="K3561" s="1"/>
    </row>
    <row r="3562" spans="11:11" hidden="1" x14ac:dyDescent="0.3">
      <c r="K3562" s="1"/>
    </row>
    <row r="3563" spans="11:11" hidden="1" x14ac:dyDescent="0.3">
      <c r="K3563" s="1"/>
    </row>
    <row r="3564" spans="11:11" hidden="1" x14ac:dyDescent="0.3">
      <c r="K3564" s="1"/>
    </row>
    <row r="3565" spans="11:11" hidden="1" x14ac:dyDescent="0.3">
      <c r="K3565" s="1"/>
    </row>
    <row r="3566" spans="11:11" hidden="1" x14ac:dyDescent="0.3">
      <c r="K3566" s="1"/>
    </row>
    <row r="3567" spans="11:11" hidden="1" x14ac:dyDescent="0.3">
      <c r="K3567" s="1"/>
    </row>
    <row r="3568" spans="11:11" hidden="1" x14ac:dyDescent="0.3">
      <c r="K3568" s="1"/>
    </row>
    <row r="3569" spans="11:11" hidden="1" x14ac:dyDescent="0.3">
      <c r="K3569" s="1"/>
    </row>
    <row r="3570" spans="11:11" hidden="1" x14ac:dyDescent="0.3">
      <c r="K3570" s="1"/>
    </row>
    <row r="3571" spans="11:11" hidden="1" x14ac:dyDescent="0.3">
      <c r="K3571" s="1"/>
    </row>
    <row r="3572" spans="11:11" hidden="1" x14ac:dyDescent="0.3">
      <c r="K3572" s="1"/>
    </row>
    <row r="3573" spans="11:11" hidden="1" x14ac:dyDescent="0.3">
      <c r="K3573" s="1"/>
    </row>
    <row r="3574" spans="11:11" hidden="1" x14ac:dyDescent="0.3">
      <c r="K3574" s="1"/>
    </row>
    <row r="3575" spans="11:11" hidden="1" x14ac:dyDescent="0.3">
      <c r="K3575" s="1"/>
    </row>
    <row r="3576" spans="11:11" hidden="1" x14ac:dyDescent="0.3">
      <c r="K3576" s="1"/>
    </row>
    <row r="3577" spans="11:11" hidden="1" x14ac:dyDescent="0.3">
      <c r="K3577" s="1"/>
    </row>
    <row r="3578" spans="11:11" hidden="1" x14ac:dyDescent="0.3">
      <c r="K3578" s="1"/>
    </row>
    <row r="3579" spans="11:11" hidden="1" x14ac:dyDescent="0.3">
      <c r="K3579" s="1"/>
    </row>
    <row r="3580" spans="11:11" hidden="1" x14ac:dyDescent="0.3">
      <c r="K3580" s="1"/>
    </row>
    <row r="3581" spans="11:11" hidden="1" x14ac:dyDescent="0.3">
      <c r="K3581" s="1"/>
    </row>
    <row r="3582" spans="11:11" hidden="1" x14ac:dyDescent="0.3">
      <c r="K3582" s="1"/>
    </row>
    <row r="3583" spans="11:11" hidden="1" x14ac:dyDescent="0.3">
      <c r="K3583" s="1"/>
    </row>
    <row r="3584" spans="11:11" hidden="1" x14ac:dyDescent="0.3">
      <c r="K3584" s="1"/>
    </row>
    <row r="3585" spans="11:11" hidden="1" x14ac:dyDescent="0.3">
      <c r="K3585" s="1"/>
    </row>
    <row r="3586" spans="11:11" hidden="1" x14ac:dyDescent="0.3">
      <c r="K3586" s="1"/>
    </row>
    <row r="3587" spans="11:11" hidden="1" x14ac:dyDescent="0.3">
      <c r="K3587" s="1"/>
    </row>
    <row r="3588" spans="11:11" hidden="1" x14ac:dyDescent="0.3">
      <c r="K3588" s="1"/>
    </row>
    <row r="3589" spans="11:11" hidden="1" x14ac:dyDescent="0.3">
      <c r="K3589" s="1"/>
    </row>
    <row r="3590" spans="11:11" hidden="1" x14ac:dyDescent="0.3">
      <c r="K3590" s="1"/>
    </row>
    <row r="3591" spans="11:11" hidden="1" x14ac:dyDescent="0.3">
      <c r="K3591" s="1"/>
    </row>
    <row r="3592" spans="11:11" hidden="1" x14ac:dyDescent="0.3">
      <c r="K3592" s="1"/>
    </row>
    <row r="3593" spans="11:11" hidden="1" x14ac:dyDescent="0.3">
      <c r="K3593" s="1"/>
    </row>
    <row r="3594" spans="11:11" hidden="1" x14ac:dyDescent="0.3">
      <c r="K3594" s="1"/>
    </row>
    <row r="3595" spans="11:11" hidden="1" x14ac:dyDescent="0.3">
      <c r="K3595" s="1"/>
    </row>
    <row r="3596" spans="11:11" hidden="1" x14ac:dyDescent="0.3">
      <c r="K3596" s="1"/>
    </row>
    <row r="3597" spans="11:11" hidden="1" x14ac:dyDescent="0.3">
      <c r="K3597" s="1"/>
    </row>
    <row r="3598" spans="11:11" hidden="1" x14ac:dyDescent="0.3">
      <c r="K3598" s="1"/>
    </row>
    <row r="3599" spans="11:11" hidden="1" x14ac:dyDescent="0.3">
      <c r="K3599" s="1"/>
    </row>
    <row r="3600" spans="11:11" hidden="1" x14ac:dyDescent="0.3">
      <c r="K3600" s="1"/>
    </row>
    <row r="3601" spans="11:11" hidden="1" x14ac:dyDescent="0.3">
      <c r="K3601" s="1"/>
    </row>
    <row r="3602" spans="11:11" hidden="1" x14ac:dyDescent="0.3">
      <c r="K3602" s="1"/>
    </row>
    <row r="3603" spans="11:11" hidden="1" x14ac:dyDescent="0.3">
      <c r="K3603" s="1"/>
    </row>
    <row r="3604" spans="11:11" hidden="1" x14ac:dyDescent="0.3">
      <c r="K3604" s="1"/>
    </row>
    <row r="3605" spans="11:11" hidden="1" x14ac:dyDescent="0.3">
      <c r="K3605" s="1"/>
    </row>
    <row r="3606" spans="11:11" hidden="1" x14ac:dyDescent="0.3">
      <c r="K3606" s="1"/>
    </row>
    <row r="3607" spans="11:11" hidden="1" x14ac:dyDescent="0.3">
      <c r="K3607" s="1"/>
    </row>
    <row r="3608" spans="11:11" hidden="1" x14ac:dyDescent="0.3">
      <c r="K3608" s="1"/>
    </row>
    <row r="3609" spans="11:11" hidden="1" x14ac:dyDescent="0.3">
      <c r="K3609" s="1"/>
    </row>
    <row r="3610" spans="11:11" hidden="1" x14ac:dyDescent="0.3">
      <c r="K3610" s="1"/>
    </row>
    <row r="3611" spans="11:11" hidden="1" x14ac:dyDescent="0.3">
      <c r="K3611" s="1"/>
    </row>
    <row r="3612" spans="11:11" hidden="1" x14ac:dyDescent="0.3">
      <c r="K3612" s="1"/>
    </row>
    <row r="3613" spans="11:11" hidden="1" x14ac:dyDescent="0.3">
      <c r="K3613" s="1"/>
    </row>
    <row r="3614" spans="11:11" hidden="1" x14ac:dyDescent="0.3">
      <c r="K3614" s="1"/>
    </row>
    <row r="3615" spans="11:11" hidden="1" x14ac:dyDescent="0.3">
      <c r="K3615" s="1"/>
    </row>
    <row r="3616" spans="11:11" hidden="1" x14ac:dyDescent="0.3">
      <c r="K3616" s="1"/>
    </row>
    <row r="3617" spans="11:11" hidden="1" x14ac:dyDescent="0.3">
      <c r="K3617" s="1"/>
    </row>
    <row r="3618" spans="11:11" hidden="1" x14ac:dyDescent="0.3">
      <c r="K3618" s="1"/>
    </row>
    <row r="3619" spans="11:11" hidden="1" x14ac:dyDescent="0.3">
      <c r="K3619" s="1"/>
    </row>
    <row r="3620" spans="11:11" hidden="1" x14ac:dyDescent="0.3">
      <c r="K3620" s="1"/>
    </row>
    <row r="3621" spans="11:11" hidden="1" x14ac:dyDescent="0.3">
      <c r="K3621" s="1"/>
    </row>
    <row r="3622" spans="11:11" hidden="1" x14ac:dyDescent="0.3">
      <c r="K3622" s="1"/>
    </row>
    <row r="3623" spans="11:11" hidden="1" x14ac:dyDescent="0.3">
      <c r="K3623" s="1"/>
    </row>
    <row r="3624" spans="11:11" hidden="1" x14ac:dyDescent="0.3">
      <c r="K3624" s="1"/>
    </row>
    <row r="3625" spans="11:11" hidden="1" x14ac:dyDescent="0.3">
      <c r="K3625" s="1"/>
    </row>
    <row r="3626" spans="11:11" hidden="1" x14ac:dyDescent="0.3">
      <c r="K3626" s="1"/>
    </row>
    <row r="3627" spans="11:11" hidden="1" x14ac:dyDescent="0.3">
      <c r="K3627" s="1"/>
    </row>
    <row r="3628" spans="11:11" hidden="1" x14ac:dyDescent="0.3">
      <c r="K3628" s="1"/>
    </row>
    <row r="3629" spans="11:11" hidden="1" x14ac:dyDescent="0.3">
      <c r="K3629" s="1"/>
    </row>
    <row r="3630" spans="11:11" hidden="1" x14ac:dyDescent="0.3">
      <c r="K3630" s="1"/>
    </row>
    <row r="3631" spans="11:11" hidden="1" x14ac:dyDescent="0.3">
      <c r="K3631" s="1"/>
    </row>
    <row r="3632" spans="11:11" hidden="1" x14ac:dyDescent="0.3">
      <c r="K3632" s="1"/>
    </row>
    <row r="3633" spans="11:11" hidden="1" x14ac:dyDescent="0.3">
      <c r="K3633" s="1"/>
    </row>
    <row r="3634" spans="11:11" hidden="1" x14ac:dyDescent="0.3">
      <c r="K3634" s="1"/>
    </row>
    <row r="3635" spans="11:11" hidden="1" x14ac:dyDescent="0.3">
      <c r="K3635" s="1"/>
    </row>
    <row r="3636" spans="11:11" hidden="1" x14ac:dyDescent="0.3">
      <c r="K3636" s="1"/>
    </row>
    <row r="3637" spans="11:11" hidden="1" x14ac:dyDescent="0.3">
      <c r="K3637" s="1"/>
    </row>
    <row r="3638" spans="11:11" hidden="1" x14ac:dyDescent="0.3">
      <c r="K3638" s="1"/>
    </row>
    <row r="3639" spans="11:11" hidden="1" x14ac:dyDescent="0.3">
      <c r="K3639" s="1"/>
    </row>
    <row r="3640" spans="11:11" hidden="1" x14ac:dyDescent="0.3">
      <c r="K3640" s="1"/>
    </row>
    <row r="3641" spans="11:11" hidden="1" x14ac:dyDescent="0.3">
      <c r="K3641" s="1"/>
    </row>
    <row r="3642" spans="11:11" hidden="1" x14ac:dyDescent="0.3">
      <c r="K3642" s="1"/>
    </row>
    <row r="3643" spans="11:11" hidden="1" x14ac:dyDescent="0.3">
      <c r="K3643" s="1"/>
    </row>
    <row r="3644" spans="11:11" hidden="1" x14ac:dyDescent="0.3">
      <c r="K3644" s="1"/>
    </row>
    <row r="3645" spans="11:11" hidden="1" x14ac:dyDescent="0.3">
      <c r="K3645" s="1"/>
    </row>
    <row r="3646" spans="11:11" hidden="1" x14ac:dyDescent="0.3">
      <c r="K3646" s="1"/>
    </row>
    <row r="3647" spans="11:11" hidden="1" x14ac:dyDescent="0.3">
      <c r="K3647" s="1"/>
    </row>
    <row r="3648" spans="11:11" hidden="1" x14ac:dyDescent="0.3">
      <c r="K3648" s="1"/>
    </row>
    <row r="3649" spans="11:11" hidden="1" x14ac:dyDescent="0.3">
      <c r="K3649" s="1"/>
    </row>
    <row r="3650" spans="11:11" hidden="1" x14ac:dyDescent="0.3">
      <c r="K3650" s="1"/>
    </row>
    <row r="3651" spans="11:11" hidden="1" x14ac:dyDescent="0.3">
      <c r="K3651" s="1"/>
    </row>
    <row r="3652" spans="11:11" hidden="1" x14ac:dyDescent="0.3">
      <c r="K3652" s="1"/>
    </row>
    <row r="3653" spans="11:11" hidden="1" x14ac:dyDescent="0.3">
      <c r="K3653" s="1"/>
    </row>
    <row r="3654" spans="11:11" hidden="1" x14ac:dyDescent="0.3">
      <c r="K3654" s="1"/>
    </row>
    <row r="3655" spans="11:11" hidden="1" x14ac:dyDescent="0.3">
      <c r="K3655" s="1"/>
    </row>
    <row r="3656" spans="11:11" hidden="1" x14ac:dyDescent="0.3">
      <c r="K3656" s="1"/>
    </row>
    <row r="3657" spans="11:11" hidden="1" x14ac:dyDescent="0.3">
      <c r="K3657" s="1"/>
    </row>
    <row r="3658" spans="11:11" hidden="1" x14ac:dyDescent="0.3">
      <c r="K3658" s="1"/>
    </row>
    <row r="3659" spans="11:11" hidden="1" x14ac:dyDescent="0.3">
      <c r="K3659" s="1"/>
    </row>
    <row r="3660" spans="11:11" hidden="1" x14ac:dyDescent="0.3">
      <c r="K3660" s="1"/>
    </row>
    <row r="3661" spans="11:11" hidden="1" x14ac:dyDescent="0.3">
      <c r="K3661" s="1"/>
    </row>
    <row r="3662" spans="11:11" hidden="1" x14ac:dyDescent="0.3">
      <c r="K3662" s="1"/>
    </row>
    <row r="3663" spans="11:11" hidden="1" x14ac:dyDescent="0.3">
      <c r="K3663" s="1"/>
    </row>
    <row r="3664" spans="11:11" hidden="1" x14ac:dyDescent="0.3">
      <c r="K3664" s="1"/>
    </row>
    <row r="3665" spans="11:11" hidden="1" x14ac:dyDescent="0.3">
      <c r="K3665" s="1"/>
    </row>
    <row r="3666" spans="11:11" hidden="1" x14ac:dyDescent="0.3">
      <c r="K3666" s="1"/>
    </row>
    <row r="3667" spans="11:11" hidden="1" x14ac:dyDescent="0.3">
      <c r="K3667" s="1"/>
    </row>
    <row r="3668" spans="11:11" hidden="1" x14ac:dyDescent="0.3">
      <c r="K3668" s="1"/>
    </row>
    <row r="3669" spans="11:11" hidden="1" x14ac:dyDescent="0.3">
      <c r="K3669" s="1"/>
    </row>
    <row r="3670" spans="11:11" hidden="1" x14ac:dyDescent="0.3">
      <c r="K3670" s="1"/>
    </row>
    <row r="3671" spans="11:11" hidden="1" x14ac:dyDescent="0.3">
      <c r="K3671" s="1"/>
    </row>
    <row r="3672" spans="11:11" hidden="1" x14ac:dyDescent="0.3">
      <c r="K3672" s="1"/>
    </row>
    <row r="3673" spans="11:11" hidden="1" x14ac:dyDescent="0.3">
      <c r="K3673" s="1"/>
    </row>
    <row r="3674" spans="11:11" hidden="1" x14ac:dyDescent="0.3">
      <c r="K3674" s="1"/>
    </row>
    <row r="3675" spans="11:11" hidden="1" x14ac:dyDescent="0.3">
      <c r="K3675" s="1"/>
    </row>
    <row r="3676" spans="11:11" hidden="1" x14ac:dyDescent="0.3">
      <c r="K3676" s="1"/>
    </row>
    <row r="3677" spans="11:11" hidden="1" x14ac:dyDescent="0.3">
      <c r="K3677" s="1"/>
    </row>
    <row r="3678" spans="11:11" hidden="1" x14ac:dyDescent="0.3">
      <c r="K3678" s="1"/>
    </row>
    <row r="3679" spans="11:11" hidden="1" x14ac:dyDescent="0.3">
      <c r="K3679" s="1"/>
    </row>
    <row r="3680" spans="11:11" hidden="1" x14ac:dyDescent="0.3">
      <c r="K3680" s="1"/>
    </row>
    <row r="3681" spans="11:11" hidden="1" x14ac:dyDescent="0.3">
      <c r="K3681" s="1"/>
    </row>
    <row r="3682" spans="11:11" hidden="1" x14ac:dyDescent="0.3">
      <c r="K3682" s="1"/>
    </row>
    <row r="3683" spans="11:11" hidden="1" x14ac:dyDescent="0.3">
      <c r="K3683" s="1"/>
    </row>
    <row r="3684" spans="11:11" hidden="1" x14ac:dyDescent="0.3">
      <c r="K3684" s="1"/>
    </row>
    <row r="3685" spans="11:11" hidden="1" x14ac:dyDescent="0.3">
      <c r="K3685" s="1"/>
    </row>
    <row r="3686" spans="11:11" hidden="1" x14ac:dyDescent="0.3">
      <c r="K3686" s="1"/>
    </row>
    <row r="3687" spans="11:11" hidden="1" x14ac:dyDescent="0.3">
      <c r="K3687" s="1"/>
    </row>
    <row r="3688" spans="11:11" hidden="1" x14ac:dyDescent="0.3">
      <c r="K3688" s="1"/>
    </row>
    <row r="3689" spans="11:11" hidden="1" x14ac:dyDescent="0.3">
      <c r="K3689" s="1"/>
    </row>
    <row r="3690" spans="11:11" hidden="1" x14ac:dyDescent="0.3">
      <c r="K3690" s="1"/>
    </row>
    <row r="3691" spans="11:11" hidden="1" x14ac:dyDescent="0.3">
      <c r="K3691" s="1"/>
    </row>
    <row r="3692" spans="11:11" hidden="1" x14ac:dyDescent="0.3">
      <c r="K3692" s="1"/>
    </row>
    <row r="3693" spans="11:11" hidden="1" x14ac:dyDescent="0.3">
      <c r="K3693" s="1"/>
    </row>
    <row r="3694" spans="11:11" hidden="1" x14ac:dyDescent="0.3">
      <c r="K3694" s="1"/>
    </row>
    <row r="3695" spans="11:11" hidden="1" x14ac:dyDescent="0.3">
      <c r="K3695" s="1"/>
    </row>
    <row r="3696" spans="11:11" hidden="1" x14ac:dyDescent="0.3">
      <c r="K3696" s="1"/>
    </row>
    <row r="3697" spans="11:11" hidden="1" x14ac:dyDescent="0.3">
      <c r="K3697" s="1"/>
    </row>
    <row r="3698" spans="11:11" hidden="1" x14ac:dyDescent="0.3">
      <c r="K3698" s="1"/>
    </row>
    <row r="3699" spans="11:11" hidden="1" x14ac:dyDescent="0.3">
      <c r="K3699" s="1"/>
    </row>
    <row r="3700" spans="11:11" hidden="1" x14ac:dyDescent="0.3">
      <c r="K3700" s="1"/>
    </row>
    <row r="3701" spans="11:11" hidden="1" x14ac:dyDescent="0.3">
      <c r="K3701" s="1"/>
    </row>
    <row r="3702" spans="11:11" hidden="1" x14ac:dyDescent="0.3">
      <c r="K3702" s="1"/>
    </row>
    <row r="3703" spans="11:11" hidden="1" x14ac:dyDescent="0.3">
      <c r="K3703" s="1"/>
    </row>
    <row r="3704" spans="11:11" hidden="1" x14ac:dyDescent="0.3">
      <c r="K3704" s="1"/>
    </row>
    <row r="3705" spans="11:11" hidden="1" x14ac:dyDescent="0.3">
      <c r="K3705" s="1"/>
    </row>
    <row r="3706" spans="11:11" hidden="1" x14ac:dyDescent="0.3">
      <c r="K3706" s="1"/>
    </row>
    <row r="3707" spans="11:11" hidden="1" x14ac:dyDescent="0.3">
      <c r="K3707" s="1"/>
    </row>
    <row r="3708" spans="11:11" hidden="1" x14ac:dyDescent="0.3">
      <c r="K3708" s="1"/>
    </row>
    <row r="3709" spans="11:11" hidden="1" x14ac:dyDescent="0.3">
      <c r="K3709" s="1"/>
    </row>
    <row r="3710" spans="11:11" hidden="1" x14ac:dyDescent="0.3">
      <c r="K3710" s="1"/>
    </row>
    <row r="3711" spans="11:11" hidden="1" x14ac:dyDescent="0.3">
      <c r="K3711" s="1"/>
    </row>
    <row r="3712" spans="11:11" hidden="1" x14ac:dyDescent="0.3">
      <c r="K3712" s="1"/>
    </row>
    <row r="3713" spans="11:11" hidden="1" x14ac:dyDescent="0.3">
      <c r="K3713" s="1"/>
    </row>
    <row r="3714" spans="11:11" hidden="1" x14ac:dyDescent="0.3">
      <c r="K3714" s="1"/>
    </row>
    <row r="3715" spans="11:11" hidden="1" x14ac:dyDescent="0.3">
      <c r="K3715" s="1"/>
    </row>
    <row r="3716" spans="11:11" hidden="1" x14ac:dyDescent="0.3">
      <c r="K3716" s="1"/>
    </row>
    <row r="3717" spans="11:11" hidden="1" x14ac:dyDescent="0.3">
      <c r="K3717" s="1"/>
    </row>
    <row r="3718" spans="11:11" hidden="1" x14ac:dyDescent="0.3">
      <c r="K3718" s="1"/>
    </row>
    <row r="3719" spans="11:11" hidden="1" x14ac:dyDescent="0.3">
      <c r="K3719" s="1"/>
    </row>
    <row r="3720" spans="11:11" hidden="1" x14ac:dyDescent="0.3">
      <c r="K3720" s="1"/>
    </row>
    <row r="3721" spans="11:11" hidden="1" x14ac:dyDescent="0.3">
      <c r="K3721" s="1"/>
    </row>
    <row r="3722" spans="11:11" hidden="1" x14ac:dyDescent="0.3">
      <c r="K3722" s="1"/>
    </row>
    <row r="3723" spans="11:11" hidden="1" x14ac:dyDescent="0.3">
      <c r="K3723" s="1"/>
    </row>
    <row r="3724" spans="11:11" hidden="1" x14ac:dyDescent="0.3">
      <c r="K3724" s="1"/>
    </row>
    <row r="3725" spans="11:11" hidden="1" x14ac:dyDescent="0.3">
      <c r="K3725" s="1"/>
    </row>
    <row r="3726" spans="11:11" hidden="1" x14ac:dyDescent="0.3">
      <c r="K3726" s="1"/>
    </row>
    <row r="3727" spans="11:11" hidden="1" x14ac:dyDescent="0.3">
      <c r="K3727" s="1"/>
    </row>
    <row r="3728" spans="11:11" hidden="1" x14ac:dyDescent="0.3">
      <c r="K3728" s="1"/>
    </row>
    <row r="3729" spans="11:11" hidden="1" x14ac:dyDescent="0.3">
      <c r="K3729" s="1"/>
    </row>
    <row r="3730" spans="11:11" hidden="1" x14ac:dyDescent="0.3">
      <c r="K3730" s="1"/>
    </row>
    <row r="3731" spans="11:11" hidden="1" x14ac:dyDescent="0.3">
      <c r="K3731" s="1"/>
    </row>
    <row r="3732" spans="11:11" hidden="1" x14ac:dyDescent="0.3">
      <c r="K3732" s="1"/>
    </row>
    <row r="3733" spans="11:11" hidden="1" x14ac:dyDescent="0.3">
      <c r="K3733" s="1"/>
    </row>
    <row r="3734" spans="11:11" hidden="1" x14ac:dyDescent="0.3">
      <c r="K3734" s="1"/>
    </row>
    <row r="3735" spans="11:11" hidden="1" x14ac:dyDescent="0.3">
      <c r="K3735" s="1"/>
    </row>
    <row r="3736" spans="11:11" hidden="1" x14ac:dyDescent="0.3">
      <c r="K3736" s="1"/>
    </row>
    <row r="3737" spans="11:11" hidden="1" x14ac:dyDescent="0.3">
      <c r="K3737" s="1"/>
    </row>
    <row r="3738" spans="11:11" hidden="1" x14ac:dyDescent="0.3">
      <c r="K3738" s="1"/>
    </row>
    <row r="3739" spans="11:11" hidden="1" x14ac:dyDescent="0.3">
      <c r="K3739" s="1"/>
    </row>
    <row r="3740" spans="11:11" hidden="1" x14ac:dyDescent="0.3">
      <c r="K3740" s="1"/>
    </row>
    <row r="3741" spans="11:11" hidden="1" x14ac:dyDescent="0.3">
      <c r="K3741" s="1"/>
    </row>
    <row r="3742" spans="11:11" hidden="1" x14ac:dyDescent="0.3">
      <c r="K3742" s="1"/>
    </row>
    <row r="3743" spans="11:11" hidden="1" x14ac:dyDescent="0.3">
      <c r="K3743" s="1"/>
    </row>
    <row r="3744" spans="11:11" hidden="1" x14ac:dyDescent="0.3">
      <c r="K3744" s="1"/>
    </row>
    <row r="3745" spans="11:11" hidden="1" x14ac:dyDescent="0.3">
      <c r="K3745" s="1"/>
    </row>
    <row r="3746" spans="11:11" hidden="1" x14ac:dyDescent="0.3">
      <c r="K3746" s="1"/>
    </row>
    <row r="3747" spans="11:11" hidden="1" x14ac:dyDescent="0.3">
      <c r="K3747" s="1"/>
    </row>
    <row r="3748" spans="11:11" hidden="1" x14ac:dyDescent="0.3">
      <c r="K3748" s="1"/>
    </row>
    <row r="3749" spans="11:11" hidden="1" x14ac:dyDescent="0.3">
      <c r="K3749" s="1"/>
    </row>
    <row r="3750" spans="11:11" hidden="1" x14ac:dyDescent="0.3">
      <c r="K3750" s="1"/>
    </row>
    <row r="3751" spans="11:11" hidden="1" x14ac:dyDescent="0.3">
      <c r="K3751" s="1"/>
    </row>
    <row r="3752" spans="11:11" hidden="1" x14ac:dyDescent="0.3">
      <c r="K3752" s="1"/>
    </row>
    <row r="3753" spans="11:11" hidden="1" x14ac:dyDescent="0.3">
      <c r="K3753" s="1"/>
    </row>
    <row r="3754" spans="11:11" hidden="1" x14ac:dyDescent="0.3">
      <c r="K3754" s="1"/>
    </row>
    <row r="3755" spans="11:11" hidden="1" x14ac:dyDescent="0.3">
      <c r="K3755" s="1"/>
    </row>
    <row r="3756" spans="11:11" hidden="1" x14ac:dyDescent="0.3">
      <c r="K3756" s="1"/>
    </row>
    <row r="3757" spans="11:11" hidden="1" x14ac:dyDescent="0.3">
      <c r="K3757" s="1"/>
    </row>
    <row r="3758" spans="11:11" hidden="1" x14ac:dyDescent="0.3">
      <c r="K3758" s="1"/>
    </row>
    <row r="3759" spans="11:11" hidden="1" x14ac:dyDescent="0.3">
      <c r="K3759" s="1"/>
    </row>
    <row r="3760" spans="11:11" hidden="1" x14ac:dyDescent="0.3">
      <c r="K3760" s="1"/>
    </row>
    <row r="3761" spans="11:11" hidden="1" x14ac:dyDescent="0.3">
      <c r="K3761" s="1"/>
    </row>
    <row r="3762" spans="11:11" hidden="1" x14ac:dyDescent="0.3">
      <c r="K3762" s="1"/>
    </row>
    <row r="3763" spans="11:11" hidden="1" x14ac:dyDescent="0.3">
      <c r="K3763" s="1"/>
    </row>
    <row r="3764" spans="11:11" hidden="1" x14ac:dyDescent="0.3">
      <c r="K3764" s="1"/>
    </row>
    <row r="3765" spans="11:11" hidden="1" x14ac:dyDescent="0.3">
      <c r="K3765" s="1"/>
    </row>
    <row r="3766" spans="11:11" hidden="1" x14ac:dyDescent="0.3">
      <c r="K3766" s="1"/>
    </row>
    <row r="3767" spans="11:11" hidden="1" x14ac:dyDescent="0.3">
      <c r="K3767" s="1"/>
    </row>
    <row r="3768" spans="11:11" hidden="1" x14ac:dyDescent="0.3">
      <c r="K3768" s="1"/>
    </row>
    <row r="3769" spans="11:11" hidden="1" x14ac:dyDescent="0.3">
      <c r="K3769" s="1"/>
    </row>
    <row r="3770" spans="11:11" hidden="1" x14ac:dyDescent="0.3">
      <c r="K3770" s="1"/>
    </row>
    <row r="3771" spans="11:11" hidden="1" x14ac:dyDescent="0.3">
      <c r="K3771" s="1"/>
    </row>
    <row r="3772" spans="11:11" hidden="1" x14ac:dyDescent="0.3">
      <c r="K3772" s="1"/>
    </row>
    <row r="3773" spans="11:11" hidden="1" x14ac:dyDescent="0.3">
      <c r="K3773" s="1"/>
    </row>
    <row r="3774" spans="11:11" hidden="1" x14ac:dyDescent="0.3">
      <c r="K3774" s="1"/>
    </row>
    <row r="3775" spans="11:11" hidden="1" x14ac:dyDescent="0.3">
      <c r="K3775" s="1"/>
    </row>
    <row r="3776" spans="11:11" hidden="1" x14ac:dyDescent="0.3">
      <c r="K3776" s="1"/>
    </row>
    <row r="3777" spans="11:11" hidden="1" x14ac:dyDescent="0.3">
      <c r="K3777" s="1"/>
    </row>
    <row r="3778" spans="11:11" hidden="1" x14ac:dyDescent="0.3">
      <c r="K3778" s="1"/>
    </row>
    <row r="3779" spans="11:11" hidden="1" x14ac:dyDescent="0.3">
      <c r="K3779" s="1"/>
    </row>
    <row r="3780" spans="11:11" hidden="1" x14ac:dyDescent="0.3">
      <c r="K3780" s="1"/>
    </row>
    <row r="3781" spans="11:11" hidden="1" x14ac:dyDescent="0.3">
      <c r="K3781" s="1"/>
    </row>
    <row r="3782" spans="11:11" hidden="1" x14ac:dyDescent="0.3">
      <c r="K3782" s="1"/>
    </row>
    <row r="3783" spans="11:11" hidden="1" x14ac:dyDescent="0.3">
      <c r="K3783" s="1"/>
    </row>
    <row r="3784" spans="11:11" hidden="1" x14ac:dyDescent="0.3">
      <c r="K3784" s="1"/>
    </row>
    <row r="3785" spans="11:11" hidden="1" x14ac:dyDescent="0.3">
      <c r="K3785" s="1"/>
    </row>
    <row r="3786" spans="11:11" hidden="1" x14ac:dyDescent="0.3">
      <c r="K3786" s="1"/>
    </row>
    <row r="3787" spans="11:11" hidden="1" x14ac:dyDescent="0.3">
      <c r="K3787" s="1"/>
    </row>
    <row r="3788" spans="11:11" hidden="1" x14ac:dyDescent="0.3">
      <c r="K3788" s="1"/>
    </row>
    <row r="3789" spans="11:11" hidden="1" x14ac:dyDescent="0.3">
      <c r="K3789" s="1"/>
    </row>
    <row r="3790" spans="11:11" hidden="1" x14ac:dyDescent="0.3">
      <c r="K3790" s="1"/>
    </row>
    <row r="3791" spans="11:11" hidden="1" x14ac:dyDescent="0.3">
      <c r="K3791" s="1"/>
    </row>
    <row r="3792" spans="11:11" hidden="1" x14ac:dyDescent="0.3">
      <c r="K3792" s="1"/>
    </row>
    <row r="3793" spans="11:11" hidden="1" x14ac:dyDescent="0.3">
      <c r="K3793" s="1"/>
    </row>
    <row r="3794" spans="11:11" hidden="1" x14ac:dyDescent="0.3">
      <c r="K3794" s="1"/>
    </row>
    <row r="3795" spans="11:11" hidden="1" x14ac:dyDescent="0.3">
      <c r="K3795" s="1"/>
    </row>
    <row r="3796" spans="11:11" hidden="1" x14ac:dyDescent="0.3">
      <c r="K3796" s="1"/>
    </row>
    <row r="3797" spans="11:11" hidden="1" x14ac:dyDescent="0.3">
      <c r="K3797" s="1"/>
    </row>
    <row r="3798" spans="11:11" hidden="1" x14ac:dyDescent="0.3">
      <c r="K3798" s="1"/>
    </row>
    <row r="3799" spans="11:11" hidden="1" x14ac:dyDescent="0.3">
      <c r="K3799" s="1"/>
    </row>
    <row r="3800" spans="11:11" hidden="1" x14ac:dyDescent="0.3">
      <c r="K3800" s="1"/>
    </row>
    <row r="3801" spans="11:11" hidden="1" x14ac:dyDescent="0.3">
      <c r="K3801" s="1"/>
    </row>
    <row r="3802" spans="11:11" hidden="1" x14ac:dyDescent="0.3">
      <c r="K3802" s="1"/>
    </row>
    <row r="3803" spans="11:11" hidden="1" x14ac:dyDescent="0.3">
      <c r="K3803" s="1"/>
    </row>
    <row r="3804" spans="11:11" hidden="1" x14ac:dyDescent="0.3">
      <c r="K3804" s="1"/>
    </row>
    <row r="3805" spans="11:11" hidden="1" x14ac:dyDescent="0.3">
      <c r="K3805" s="1"/>
    </row>
    <row r="3806" spans="11:11" hidden="1" x14ac:dyDescent="0.3">
      <c r="K3806" s="1"/>
    </row>
    <row r="3807" spans="11:11" hidden="1" x14ac:dyDescent="0.3">
      <c r="K3807" s="1"/>
    </row>
    <row r="3808" spans="11:11" hidden="1" x14ac:dyDescent="0.3">
      <c r="K3808" s="1"/>
    </row>
    <row r="3809" spans="11:11" hidden="1" x14ac:dyDescent="0.3">
      <c r="K3809" s="1"/>
    </row>
    <row r="3810" spans="11:11" hidden="1" x14ac:dyDescent="0.3">
      <c r="K3810" s="1"/>
    </row>
    <row r="3811" spans="11:11" hidden="1" x14ac:dyDescent="0.3">
      <c r="K3811" s="1"/>
    </row>
    <row r="3812" spans="11:11" hidden="1" x14ac:dyDescent="0.3">
      <c r="K3812" s="1"/>
    </row>
    <row r="3813" spans="11:11" hidden="1" x14ac:dyDescent="0.3">
      <c r="K3813" s="1"/>
    </row>
    <row r="3814" spans="11:11" hidden="1" x14ac:dyDescent="0.3">
      <c r="K3814" s="1"/>
    </row>
    <row r="3815" spans="11:11" hidden="1" x14ac:dyDescent="0.3">
      <c r="K3815" s="1"/>
    </row>
    <row r="3816" spans="11:11" hidden="1" x14ac:dyDescent="0.3">
      <c r="K3816" s="1"/>
    </row>
    <row r="3817" spans="11:11" hidden="1" x14ac:dyDescent="0.3">
      <c r="K3817" s="1"/>
    </row>
    <row r="3818" spans="11:11" hidden="1" x14ac:dyDescent="0.3">
      <c r="K3818" s="1"/>
    </row>
    <row r="3819" spans="11:11" hidden="1" x14ac:dyDescent="0.3">
      <c r="K3819" s="1"/>
    </row>
    <row r="3820" spans="11:11" hidden="1" x14ac:dyDescent="0.3">
      <c r="K3820" s="1"/>
    </row>
    <row r="3821" spans="11:11" hidden="1" x14ac:dyDescent="0.3">
      <c r="K3821" s="1"/>
    </row>
    <row r="3822" spans="11:11" hidden="1" x14ac:dyDescent="0.3">
      <c r="K3822" s="1"/>
    </row>
    <row r="3823" spans="11:11" hidden="1" x14ac:dyDescent="0.3">
      <c r="K3823" s="1"/>
    </row>
    <row r="3824" spans="11:11" hidden="1" x14ac:dyDescent="0.3">
      <c r="K3824" s="1"/>
    </row>
    <row r="3825" spans="11:11" hidden="1" x14ac:dyDescent="0.3">
      <c r="K3825" s="1"/>
    </row>
    <row r="3826" spans="11:11" hidden="1" x14ac:dyDescent="0.3">
      <c r="K3826" s="1"/>
    </row>
    <row r="3827" spans="11:11" hidden="1" x14ac:dyDescent="0.3">
      <c r="K3827" s="1"/>
    </row>
    <row r="3828" spans="11:11" hidden="1" x14ac:dyDescent="0.3">
      <c r="K3828" s="1"/>
    </row>
    <row r="3829" spans="11:11" hidden="1" x14ac:dyDescent="0.3">
      <c r="K3829" s="1"/>
    </row>
    <row r="3830" spans="11:11" hidden="1" x14ac:dyDescent="0.3">
      <c r="K3830" s="1"/>
    </row>
    <row r="3831" spans="11:11" hidden="1" x14ac:dyDescent="0.3">
      <c r="K3831" s="1"/>
    </row>
    <row r="3832" spans="11:11" hidden="1" x14ac:dyDescent="0.3">
      <c r="K3832" s="1"/>
    </row>
    <row r="3833" spans="11:11" hidden="1" x14ac:dyDescent="0.3">
      <c r="K3833" s="1"/>
    </row>
    <row r="3834" spans="11:11" hidden="1" x14ac:dyDescent="0.3">
      <c r="K3834" s="1"/>
    </row>
    <row r="3835" spans="11:11" hidden="1" x14ac:dyDescent="0.3">
      <c r="K3835" s="1"/>
    </row>
    <row r="3836" spans="11:11" hidden="1" x14ac:dyDescent="0.3">
      <c r="K3836" s="1"/>
    </row>
    <row r="3837" spans="11:11" hidden="1" x14ac:dyDescent="0.3">
      <c r="K3837" s="1"/>
    </row>
    <row r="3838" spans="11:11" hidden="1" x14ac:dyDescent="0.3">
      <c r="K3838" s="1"/>
    </row>
    <row r="3839" spans="11:11" hidden="1" x14ac:dyDescent="0.3">
      <c r="K3839" s="1"/>
    </row>
    <row r="3840" spans="11:11" hidden="1" x14ac:dyDescent="0.3">
      <c r="K3840" s="1"/>
    </row>
    <row r="3841" spans="11:11" hidden="1" x14ac:dyDescent="0.3">
      <c r="K3841" s="1"/>
    </row>
    <row r="3842" spans="11:11" hidden="1" x14ac:dyDescent="0.3">
      <c r="K3842" s="1"/>
    </row>
    <row r="3843" spans="11:11" hidden="1" x14ac:dyDescent="0.3">
      <c r="K3843" s="1"/>
    </row>
    <row r="3844" spans="11:11" hidden="1" x14ac:dyDescent="0.3">
      <c r="K3844" s="1"/>
    </row>
    <row r="3845" spans="11:11" hidden="1" x14ac:dyDescent="0.3">
      <c r="K3845" s="1"/>
    </row>
    <row r="3846" spans="11:11" hidden="1" x14ac:dyDescent="0.3">
      <c r="K3846" s="1"/>
    </row>
    <row r="3847" spans="11:11" hidden="1" x14ac:dyDescent="0.3">
      <c r="K3847" s="1"/>
    </row>
    <row r="3848" spans="11:11" hidden="1" x14ac:dyDescent="0.3">
      <c r="K3848" s="1"/>
    </row>
    <row r="3849" spans="11:11" hidden="1" x14ac:dyDescent="0.3">
      <c r="K3849" s="1"/>
    </row>
    <row r="3850" spans="11:11" hidden="1" x14ac:dyDescent="0.3">
      <c r="K3850" s="1"/>
    </row>
    <row r="3851" spans="11:11" hidden="1" x14ac:dyDescent="0.3">
      <c r="K3851" s="1"/>
    </row>
    <row r="3852" spans="11:11" hidden="1" x14ac:dyDescent="0.3">
      <c r="K3852" s="1"/>
    </row>
    <row r="3853" spans="11:11" hidden="1" x14ac:dyDescent="0.3">
      <c r="K3853" s="1"/>
    </row>
    <row r="3854" spans="11:11" hidden="1" x14ac:dyDescent="0.3">
      <c r="K3854" s="1"/>
    </row>
    <row r="3855" spans="11:11" hidden="1" x14ac:dyDescent="0.3">
      <c r="K3855" s="1"/>
    </row>
    <row r="3856" spans="11:11" hidden="1" x14ac:dyDescent="0.3">
      <c r="K3856" s="1"/>
    </row>
    <row r="3857" spans="11:11" hidden="1" x14ac:dyDescent="0.3">
      <c r="K3857" s="1"/>
    </row>
    <row r="3858" spans="11:11" hidden="1" x14ac:dyDescent="0.3">
      <c r="K3858" s="1"/>
    </row>
    <row r="3859" spans="11:11" hidden="1" x14ac:dyDescent="0.3">
      <c r="K3859" s="1"/>
    </row>
    <row r="3860" spans="11:11" hidden="1" x14ac:dyDescent="0.3">
      <c r="K3860" s="1"/>
    </row>
    <row r="3861" spans="11:11" hidden="1" x14ac:dyDescent="0.3">
      <c r="K3861" s="1"/>
    </row>
    <row r="3862" spans="11:11" hidden="1" x14ac:dyDescent="0.3">
      <c r="K3862" s="1"/>
    </row>
    <row r="3863" spans="11:11" hidden="1" x14ac:dyDescent="0.3">
      <c r="K3863" s="1"/>
    </row>
    <row r="3864" spans="11:11" hidden="1" x14ac:dyDescent="0.3">
      <c r="K3864" s="1"/>
    </row>
    <row r="3865" spans="11:11" hidden="1" x14ac:dyDescent="0.3">
      <c r="K3865" s="1"/>
    </row>
    <row r="3866" spans="11:11" hidden="1" x14ac:dyDescent="0.3">
      <c r="K3866" s="1"/>
    </row>
    <row r="3867" spans="11:11" hidden="1" x14ac:dyDescent="0.3">
      <c r="K3867" s="1"/>
    </row>
    <row r="3868" spans="11:11" hidden="1" x14ac:dyDescent="0.3">
      <c r="K3868" s="1"/>
    </row>
    <row r="3869" spans="11:11" hidden="1" x14ac:dyDescent="0.3">
      <c r="K3869" s="1"/>
    </row>
    <row r="3870" spans="11:11" hidden="1" x14ac:dyDescent="0.3">
      <c r="K3870" s="1"/>
    </row>
    <row r="3871" spans="11:11" hidden="1" x14ac:dyDescent="0.3">
      <c r="K3871" s="1"/>
    </row>
    <row r="3872" spans="11:11" hidden="1" x14ac:dyDescent="0.3">
      <c r="K3872" s="1"/>
    </row>
    <row r="3873" spans="11:11" hidden="1" x14ac:dyDescent="0.3">
      <c r="K3873" s="1"/>
    </row>
    <row r="3874" spans="11:11" hidden="1" x14ac:dyDescent="0.3">
      <c r="K3874" s="1"/>
    </row>
    <row r="3875" spans="11:11" hidden="1" x14ac:dyDescent="0.3">
      <c r="K3875" s="1"/>
    </row>
    <row r="3876" spans="11:11" hidden="1" x14ac:dyDescent="0.3">
      <c r="K3876" s="1"/>
    </row>
    <row r="3877" spans="11:11" hidden="1" x14ac:dyDescent="0.3">
      <c r="K3877" s="1"/>
    </row>
    <row r="3878" spans="11:11" hidden="1" x14ac:dyDescent="0.3">
      <c r="K3878" s="1"/>
    </row>
    <row r="3879" spans="11:11" hidden="1" x14ac:dyDescent="0.3">
      <c r="K3879" s="1"/>
    </row>
    <row r="3880" spans="11:11" hidden="1" x14ac:dyDescent="0.3">
      <c r="K3880" s="1"/>
    </row>
    <row r="3881" spans="11:11" hidden="1" x14ac:dyDescent="0.3">
      <c r="K3881" s="1"/>
    </row>
    <row r="3882" spans="11:11" hidden="1" x14ac:dyDescent="0.3">
      <c r="K3882" s="1"/>
    </row>
    <row r="3883" spans="11:11" hidden="1" x14ac:dyDescent="0.3">
      <c r="K3883" s="1"/>
    </row>
    <row r="3884" spans="11:11" hidden="1" x14ac:dyDescent="0.3">
      <c r="K3884" s="1"/>
    </row>
    <row r="3885" spans="11:11" hidden="1" x14ac:dyDescent="0.3">
      <c r="K3885" s="1"/>
    </row>
    <row r="3886" spans="11:11" hidden="1" x14ac:dyDescent="0.3">
      <c r="K3886" s="1"/>
    </row>
    <row r="3887" spans="11:11" hidden="1" x14ac:dyDescent="0.3">
      <c r="K3887" s="1"/>
    </row>
    <row r="3888" spans="11:11" hidden="1" x14ac:dyDescent="0.3">
      <c r="K3888" s="1"/>
    </row>
    <row r="3889" spans="11:11" hidden="1" x14ac:dyDescent="0.3">
      <c r="K3889" s="1"/>
    </row>
    <row r="3890" spans="11:11" hidden="1" x14ac:dyDescent="0.3">
      <c r="K3890" s="1"/>
    </row>
    <row r="3891" spans="11:11" hidden="1" x14ac:dyDescent="0.3">
      <c r="K3891" s="1"/>
    </row>
    <row r="3892" spans="11:11" hidden="1" x14ac:dyDescent="0.3">
      <c r="K3892" s="1"/>
    </row>
    <row r="3893" spans="11:11" hidden="1" x14ac:dyDescent="0.3">
      <c r="K3893" s="1"/>
    </row>
    <row r="3894" spans="11:11" hidden="1" x14ac:dyDescent="0.3">
      <c r="K3894" s="1"/>
    </row>
    <row r="3895" spans="11:11" hidden="1" x14ac:dyDescent="0.3">
      <c r="K3895" s="1"/>
    </row>
    <row r="3896" spans="11:11" hidden="1" x14ac:dyDescent="0.3">
      <c r="K3896" s="1"/>
    </row>
    <row r="3897" spans="11:11" hidden="1" x14ac:dyDescent="0.3">
      <c r="K3897" s="1"/>
    </row>
    <row r="3898" spans="11:11" hidden="1" x14ac:dyDescent="0.3">
      <c r="K3898" s="1"/>
    </row>
    <row r="3899" spans="11:11" hidden="1" x14ac:dyDescent="0.3">
      <c r="K3899" s="1"/>
    </row>
    <row r="3900" spans="11:11" hidden="1" x14ac:dyDescent="0.3">
      <c r="K3900" s="1"/>
    </row>
    <row r="3901" spans="11:11" hidden="1" x14ac:dyDescent="0.3">
      <c r="K3901" s="1"/>
    </row>
    <row r="3902" spans="11:11" hidden="1" x14ac:dyDescent="0.3">
      <c r="K3902" s="1"/>
    </row>
    <row r="3903" spans="11:11" hidden="1" x14ac:dyDescent="0.3">
      <c r="K3903" s="1"/>
    </row>
    <row r="3904" spans="11:11" hidden="1" x14ac:dyDescent="0.3">
      <c r="K3904" s="1"/>
    </row>
    <row r="3905" spans="11:11" hidden="1" x14ac:dyDescent="0.3">
      <c r="K3905" s="1"/>
    </row>
    <row r="3906" spans="11:11" hidden="1" x14ac:dyDescent="0.3">
      <c r="K3906" s="1"/>
    </row>
    <row r="3907" spans="11:11" hidden="1" x14ac:dyDescent="0.3">
      <c r="K3907" s="1"/>
    </row>
    <row r="3908" spans="11:11" hidden="1" x14ac:dyDescent="0.3">
      <c r="K3908" s="1"/>
    </row>
    <row r="3909" spans="11:11" hidden="1" x14ac:dyDescent="0.3">
      <c r="K3909" s="1"/>
    </row>
    <row r="3910" spans="11:11" hidden="1" x14ac:dyDescent="0.3">
      <c r="K3910" s="1"/>
    </row>
    <row r="3911" spans="11:11" hidden="1" x14ac:dyDescent="0.3">
      <c r="K3911" s="1"/>
    </row>
    <row r="3912" spans="11:11" hidden="1" x14ac:dyDescent="0.3">
      <c r="K3912" s="1"/>
    </row>
    <row r="3913" spans="11:11" hidden="1" x14ac:dyDescent="0.3">
      <c r="K3913" s="1"/>
    </row>
    <row r="3914" spans="11:11" hidden="1" x14ac:dyDescent="0.3">
      <c r="K3914" s="1"/>
    </row>
    <row r="3915" spans="11:11" hidden="1" x14ac:dyDescent="0.3">
      <c r="K3915" s="1"/>
    </row>
    <row r="3916" spans="11:11" hidden="1" x14ac:dyDescent="0.3">
      <c r="K3916" s="1"/>
    </row>
    <row r="3917" spans="11:11" hidden="1" x14ac:dyDescent="0.3">
      <c r="K3917" s="1"/>
    </row>
    <row r="3918" spans="11:11" hidden="1" x14ac:dyDescent="0.3">
      <c r="K3918" s="1"/>
    </row>
    <row r="3919" spans="11:11" hidden="1" x14ac:dyDescent="0.3">
      <c r="K3919" s="1"/>
    </row>
    <row r="3920" spans="11:11" hidden="1" x14ac:dyDescent="0.3">
      <c r="K3920" s="1"/>
    </row>
    <row r="3921" spans="11:11" hidden="1" x14ac:dyDescent="0.3">
      <c r="K3921" s="1"/>
    </row>
    <row r="3922" spans="11:11" hidden="1" x14ac:dyDescent="0.3">
      <c r="K3922" s="1"/>
    </row>
    <row r="3923" spans="11:11" hidden="1" x14ac:dyDescent="0.3">
      <c r="K3923" s="1"/>
    </row>
    <row r="3924" spans="11:11" hidden="1" x14ac:dyDescent="0.3">
      <c r="K3924" s="1"/>
    </row>
    <row r="3925" spans="11:11" hidden="1" x14ac:dyDescent="0.3">
      <c r="K3925" s="1"/>
    </row>
    <row r="3926" spans="11:11" hidden="1" x14ac:dyDescent="0.3">
      <c r="K3926" s="1"/>
    </row>
    <row r="3927" spans="11:11" hidden="1" x14ac:dyDescent="0.3">
      <c r="K3927" s="1"/>
    </row>
    <row r="3928" spans="11:11" hidden="1" x14ac:dyDescent="0.3">
      <c r="K3928" s="1"/>
    </row>
    <row r="3929" spans="11:11" hidden="1" x14ac:dyDescent="0.3">
      <c r="K3929" s="1"/>
    </row>
    <row r="3930" spans="11:11" hidden="1" x14ac:dyDescent="0.3">
      <c r="K3930" s="1"/>
    </row>
    <row r="3931" spans="11:11" hidden="1" x14ac:dyDescent="0.3">
      <c r="K3931" s="1"/>
    </row>
    <row r="3932" spans="11:11" hidden="1" x14ac:dyDescent="0.3">
      <c r="K3932" s="1"/>
    </row>
    <row r="3933" spans="11:11" hidden="1" x14ac:dyDescent="0.3">
      <c r="K3933" s="1"/>
    </row>
    <row r="3934" spans="11:11" hidden="1" x14ac:dyDescent="0.3">
      <c r="K3934" s="1"/>
    </row>
    <row r="3935" spans="11:11" hidden="1" x14ac:dyDescent="0.3">
      <c r="K3935" s="1"/>
    </row>
    <row r="3936" spans="11:11" hidden="1" x14ac:dyDescent="0.3">
      <c r="K3936" s="1"/>
    </row>
    <row r="3937" spans="11:11" hidden="1" x14ac:dyDescent="0.3">
      <c r="K3937" s="1"/>
    </row>
    <row r="3938" spans="11:11" hidden="1" x14ac:dyDescent="0.3">
      <c r="K3938" s="1"/>
    </row>
    <row r="3939" spans="11:11" hidden="1" x14ac:dyDescent="0.3">
      <c r="K3939" s="1"/>
    </row>
    <row r="3940" spans="11:11" hidden="1" x14ac:dyDescent="0.3">
      <c r="K3940" s="1"/>
    </row>
    <row r="3941" spans="11:11" hidden="1" x14ac:dyDescent="0.3">
      <c r="K3941" s="1"/>
    </row>
    <row r="3942" spans="11:11" hidden="1" x14ac:dyDescent="0.3">
      <c r="K3942" s="1"/>
    </row>
    <row r="3943" spans="11:11" hidden="1" x14ac:dyDescent="0.3">
      <c r="K3943" s="1"/>
    </row>
    <row r="3944" spans="11:11" hidden="1" x14ac:dyDescent="0.3">
      <c r="K3944" s="1"/>
    </row>
    <row r="3945" spans="11:11" hidden="1" x14ac:dyDescent="0.3">
      <c r="K3945" s="1"/>
    </row>
    <row r="3946" spans="11:11" hidden="1" x14ac:dyDescent="0.3">
      <c r="K3946" s="1"/>
    </row>
    <row r="3947" spans="11:11" hidden="1" x14ac:dyDescent="0.3">
      <c r="K3947" s="1"/>
    </row>
    <row r="3948" spans="11:11" hidden="1" x14ac:dyDescent="0.3">
      <c r="K3948" s="1"/>
    </row>
    <row r="3949" spans="11:11" hidden="1" x14ac:dyDescent="0.3">
      <c r="K3949" s="1"/>
    </row>
    <row r="3950" spans="11:11" hidden="1" x14ac:dyDescent="0.3">
      <c r="K3950" s="1"/>
    </row>
    <row r="3951" spans="11:11" hidden="1" x14ac:dyDescent="0.3">
      <c r="K3951" s="1"/>
    </row>
    <row r="3952" spans="11:11" hidden="1" x14ac:dyDescent="0.3">
      <c r="K3952" s="1"/>
    </row>
    <row r="3953" spans="11:11" hidden="1" x14ac:dyDescent="0.3">
      <c r="K3953" s="1"/>
    </row>
    <row r="3954" spans="11:11" hidden="1" x14ac:dyDescent="0.3">
      <c r="K3954" s="1"/>
    </row>
    <row r="3955" spans="11:11" hidden="1" x14ac:dyDescent="0.3">
      <c r="K3955" s="1"/>
    </row>
    <row r="3956" spans="11:11" hidden="1" x14ac:dyDescent="0.3">
      <c r="K3956" s="1"/>
    </row>
    <row r="3957" spans="11:11" hidden="1" x14ac:dyDescent="0.3">
      <c r="K3957" s="1"/>
    </row>
    <row r="3958" spans="11:11" hidden="1" x14ac:dyDescent="0.3">
      <c r="K3958" s="1"/>
    </row>
    <row r="3959" spans="11:11" hidden="1" x14ac:dyDescent="0.3">
      <c r="K3959" s="1"/>
    </row>
    <row r="3960" spans="11:11" hidden="1" x14ac:dyDescent="0.3">
      <c r="K3960" s="1"/>
    </row>
    <row r="3961" spans="11:11" hidden="1" x14ac:dyDescent="0.3">
      <c r="K3961" s="1"/>
    </row>
    <row r="3962" spans="11:11" hidden="1" x14ac:dyDescent="0.3">
      <c r="K3962" s="1"/>
    </row>
    <row r="3963" spans="11:11" hidden="1" x14ac:dyDescent="0.3">
      <c r="K3963" s="1"/>
    </row>
    <row r="3964" spans="11:11" hidden="1" x14ac:dyDescent="0.3">
      <c r="K3964" s="1"/>
    </row>
    <row r="3965" spans="11:11" hidden="1" x14ac:dyDescent="0.3">
      <c r="K3965" s="1"/>
    </row>
    <row r="3966" spans="11:11" hidden="1" x14ac:dyDescent="0.3">
      <c r="K3966" s="1"/>
    </row>
    <row r="3967" spans="11:11" hidden="1" x14ac:dyDescent="0.3">
      <c r="K3967" s="1"/>
    </row>
    <row r="3968" spans="11:11" hidden="1" x14ac:dyDescent="0.3">
      <c r="K3968" s="1"/>
    </row>
    <row r="3969" spans="11:11" hidden="1" x14ac:dyDescent="0.3">
      <c r="K3969" s="1"/>
    </row>
    <row r="3970" spans="11:11" hidden="1" x14ac:dyDescent="0.3">
      <c r="K3970" s="1"/>
    </row>
    <row r="3971" spans="11:11" hidden="1" x14ac:dyDescent="0.3">
      <c r="K3971" s="1"/>
    </row>
    <row r="3972" spans="11:11" hidden="1" x14ac:dyDescent="0.3">
      <c r="K3972" s="1"/>
    </row>
    <row r="3973" spans="11:11" hidden="1" x14ac:dyDescent="0.3">
      <c r="K3973" s="1"/>
    </row>
    <row r="3974" spans="11:11" hidden="1" x14ac:dyDescent="0.3">
      <c r="K3974" s="1"/>
    </row>
    <row r="3975" spans="11:11" hidden="1" x14ac:dyDescent="0.3">
      <c r="K3975" s="1"/>
    </row>
    <row r="3976" spans="11:11" hidden="1" x14ac:dyDescent="0.3">
      <c r="K3976" s="1"/>
    </row>
    <row r="3977" spans="11:11" hidden="1" x14ac:dyDescent="0.3">
      <c r="K3977" s="1"/>
    </row>
    <row r="3978" spans="11:11" hidden="1" x14ac:dyDescent="0.3">
      <c r="K3978" s="1"/>
    </row>
    <row r="3979" spans="11:11" hidden="1" x14ac:dyDescent="0.3">
      <c r="K3979" s="1"/>
    </row>
    <row r="3980" spans="11:11" hidden="1" x14ac:dyDescent="0.3">
      <c r="K3980" s="1"/>
    </row>
    <row r="3981" spans="11:11" hidden="1" x14ac:dyDescent="0.3">
      <c r="K3981" s="1"/>
    </row>
    <row r="3982" spans="11:11" hidden="1" x14ac:dyDescent="0.3">
      <c r="K3982" s="1"/>
    </row>
    <row r="3983" spans="11:11" hidden="1" x14ac:dyDescent="0.3">
      <c r="K3983" s="1"/>
    </row>
    <row r="3984" spans="11:11" hidden="1" x14ac:dyDescent="0.3">
      <c r="K3984" s="1"/>
    </row>
    <row r="3985" spans="11:11" hidden="1" x14ac:dyDescent="0.3">
      <c r="K3985" s="1"/>
    </row>
    <row r="3986" spans="11:11" hidden="1" x14ac:dyDescent="0.3">
      <c r="K3986" s="1"/>
    </row>
    <row r="3987" spans="11:11" hidden="1" x14ac:dyDescent="0.3">
      <c r="K3987" s="1"/>
    </row>
    <row r="3988" spans="11:11" hidden="1" x14ac:dyDescent="0.3">
      <c r="K3988" s="1"/>
    </row>
    <row r="3989" spans="11:11" hidden="1" x14ac:dyDescent="0.3">
      <c r="K3989" s="1"/>
    </row>
    <row r="3990" spans="11:11" hidden="1" x14ac:dyDescent="0.3">
      <c r="K3990" s="1"/>
    </row>
    <row r="3991" spans="11:11" hidden="1" x14ac:dyDescent="0.3">
      <c r="K3991" s="1"/>
    </row>
    <row r="3992" spans="11:11" hidden="1" x14ac:dyDescent="0.3">
      <c r="K3992" s="1"/>
    </row>
    <row r="3993" spans="11:11" hidden="1" x14ac:dyDescent="0.3">
      <c r="K3993" s="1"/>
    </row>
    <row r="3994" spans="11:11" hidden="1" x14ac:dyDescent="0.3">
      <c r="K3994" s="1"/>
    </row>
    <row r="3995" spans="11:11" hidden="1" x14ac:dyDescent="0.3">
      <c r="K3995" s="1"/>
    </row>
    <row r="3996" spans="11:11" hidden="1" x14ac:dyDescent="0.3">
      <c r="K3996" s="1"/>
    </row>
    <row r="3997" spans="11:11" hidden="1" x14ac:dyDescent="0.3">
      <c r="K3997" s="1"/>
    </row>
    <row r="3998" spans="11:11" hidden="1" x14ac:dyDescent="0.3">
      <c r="K3998" s="1"/>
    </row>
    <row r="3999" spans="11:11" hidden="1" x14ac:dyDescent="0.3">
      <c r="K3999" s="1"/>
    </row>
    <row r="4000" spans="11:11" hidden="1" x14ac:dyDescent="0.3">
      <c r="K4000" s="1"/>
    </row>
    <row r="4001" spans="11:11" hidden="1" x14ac:dyDescent="0.3">
      <c r="K4001" s="1"/>
    </row>
    <row r="4002" spans="11:11" hidden="1" x14ac:dyDescent="0.3">
      <c r="K4002" s="1"/>
    </row>
    <row r="4003" spans="11:11" hidden="1" x14ac:dyDescent="0.3">
      <c r="K4003" s="1"/>
    </row>
    <row r="4004" spans="11:11" hidden="1" x14ac:dyDescent="0.3">
      <c r="K4004" s="1"/>
    </row>
    <row r="4005" spans="11:11" hidden="1" x14ac:dyDescent="0.3">
      <c r="K4005" s="1"/>
    </row>
    <row r="4006" spans="11:11" hidden="1" x14ac:dyDescent="0.3">
      <c r="K4006" s="1"/>
    </row>
    <row r="4007" spans="11:11" hidden="1" x14ac:dyDescent="0.3">
      <c r="K4007" s="1"/>
    </row>
    <row r="4008" spans="11:11" hidden="1" x14ac:dyDescent="0.3">
      <c r="K4008" s="1"/>
    </row>
    <row r="4009" spans="11:11" hidden="1" x14ac:dyDescent="0.3">
      <c r="K4009" s="1"/>
    </row>
    <row r="4010" spans="11:11" hidden="1" x14ac:dyDescent="0.3">
      <c r="K4010" s="1"/>
    </row>
    <row r="4011" spans="11:11" hidden="1" x14ac:dyDescent="0.3">
      <c r="K4011" s="1"/>
    </row>
    <row r="4012" spans="11:11" hidden="1" x14ac:dyDescent="0.3">
      <c r="K4012" s="1"/>
    </row>
    <row r="4013" spans="11:11" hidden="1" x14ac:dyDescent="0.3">
      <c r="K4013" s="1"/>
    </row>
    <row r="4014" spans="11:11" hidden="1" x14ac:dyDescent="0.3">
      <c r="K4014" s="1"/>
    </row>
    <row r="4015" spans="11:11" hidden="1" x14ac:dyDescent="0.3">
      <c r="K4015" s="1"/>
    </row>
    <row r="4016" spans="11:11" hidden="1" x14ac:dyDescent="0.3">
      <c r="K4016" s="1"/>
    </row>
    <row r="4017" spans="11:11" hidden="1" x14ac:dyDescent="0.3">
      <c r="K4017" s="1"/>
    </row>
    <row r="4018" spans="11:11" hidden="1" x14ac:dyDescent="0.3">
      <c r="K4018" s="1"/>
    </row>
    <row r="4019" spans="11:11" hidden="1" x14ac:dyDescent="0.3">
      <c r="K4019" s="1"/>
    </row>
    <row r="4020" spans="11:11" hidden="1" x14ac:dyDescent="0.3">
      <c r="K4020" s="1"/>
    </row>
    <row r="4021" spans="11:11" hidden="1" x14ac:dyDescent="0.3">
      <c r="K4021" s="1"/>
    </row>
    <row r="4022" spans="11:11" hidden="1" x14ac:dyDescent="0.3">
      <c r="K4022" s="1"/>
    </row>
    <row r="4023" spans="11:11" hidden="1" x14ac:dyDescent="0.3">
      <c r="K4023" s="1"/>
    </row>
    <row r="4024" spans="11:11" hidden="1" x14ac:dyDescent="0.3">
      <c r="K4024" s="1"/>
    </row>
    <row r="4025" spans="11:11" hidden="1" x14ac:dyDescent="0.3">
      <c r="K4025" s="1"/>
    </row>
    <row r="4026" spans="11:11" hidden="1" x14ac:dyDescent="0.3">
      <c r="K4026" s="1"/>
    </row>
    <row r="4027" spans="11:11" hidden="1" x14ac:dyDescent="0.3">
      <c r="K4027" s="1"/>
    </row>
    <row r="4028" spans="11:11" hidden="1" x14ac:dyDescent="0.3">
      <c r="K4028" s="1"/>
    </row>
    <row r="4029" spans="11:11" hidden="1" x14ac:dyDescent="0.3">
      <c r="K4029" s="1"/>
    </row>
    <row r="4030" spans="11:11" hidden="1" x14ac:dyDescent="0.3">
      <c r="K4030" s="1"/>
    </row>
    <row r="4031" spans="11:11" hidden="1" x14ac:dyDescent="0.3">
      <c r="K4031" s="1"/>
    </row>
    <row r="4032" spans="11:11" hidden="1" x14ac:dyDescent="0.3">
      <c r="K4032" s="1"/>
    </row>
    <row r="4033" spans="11:11" hidden="1" x14ac:dyDescent="0.3">
      <c r="K4033" s="1"/>
    </row>
    <row r="4034" spans="11:11" hidden="1" x14ac:dyDescent="0.3">
      <c r="K4034" s="1"/>
    </row>
    <row r="4035" spans="11:11" hidden="1" x14ac:dyDescent="0.3">
      <c r="K4035" s="1"/>
    </row>
    <row r="4036" spans="11:11" hidden="1" x14ac:dyDescent="0.3">
      <c r="K4036" s="1"/>
    </row>
    <row r="4037" spans="11:11" hidden="1" x14ac:dyDescent="0.3">
      <c r="K4037" s="1"/>
    </row>
    <row r="4038" spans="11:11" hidden="1" x14ac:dyDescent="0.3">
      <c r="K4038" s="1"/>
    </row>
    <row r="4039" spans="11:11" hidden="1" x14ac:dyDescent="0.3">
      <c r="K4039" s="1"/>
    </row>
    <row r="4040" spans="11:11" hidden="1" x14ac:dyDescent="0.3">
      <c r="K4040" s="1"/>
    </row>
    <row r="4041" spans="11:11" hidden="1" x14ac:dyDescent="0.3">
      <c r="K4041" s="1"/>
    </row>
    <row r="4042" spans="11:11" hidden="1" x14ac:dyDescent="0.3">
      <c r="K4042" s="1"/>
    </row>
    <row r="4043" spans="11:11" hidden="1" x14ac:dyDescent="0.3">
      <c r="K4043" s="1"/>
    </row>
    <row r="4044" spans="11:11" hidden="1" x14ac:dyDescent="0.3">
      <c r="K4044" s="1"/>
    </row>
    <row r="4045" spans="11:11" hidden="1" x14ac:dyDescent="0.3">
      <c r="K4045" s="1"/>
    </row>
    <row r="4046" spans="11:11" hidden="1" x14ac:dyDescent="0.3">
      <c r="K4046" s="1"/>
    </row>
    <row r="4047" spans="11:11" hidden="1" x14ac:dyDescent="0.3">
      <c r="K4047" s="1"/>
    </row>
    <row r="4048" spans="11:11" hidden="1" x14ac:dyDescent="0.3">
      <c r="K4048" s="1"/>
    </row>
    <row r="4049" spans="11:11" hidden="1" x14ac:dyDescent="0.3">
      <c r="K4049" s="1"/>
    </row>
    <row r="4050" spans="11:11" hidden="1" x14ac:dyDescent="0.3">
      <c r="K4050" s="1"/>
    </row>
    <row r="4051" spans="11:11" hidden="1" x14ac:dyDescent="0.3">
      <c r="K4051" s="1"/>
    </row>
    <row r="4052" spans="11:11" hidden="1" x14ac:dyDescent="0.3">
      <c r="K4052" s="1"/>
    </row>
    <row r="4053" spans="11:11" hidden="1" x14ac:dyDescent="0.3">
      <c r="K4053" s="1"/>
    </row>
    <row r="4054" spans="11:11" hidden="1" x14ac:dyDescent="0.3">
      <c r="K4054" s="1"/>
    </row>
    <row r="4055" spans="11:11" hidden="1" x14ac:dyDescent="0.3">
      <c r="K4055" s="1"/>
    </row>
    <row r="4056" spans="11:11" hidden="1" x14ac:dyDescent="0.3">
      <c r="K4056" s="1"/>
    </row>
    <row r="4057" spans="11:11" hidden="1" x14ac:dyDescent="0.3">
      <c r="K4057" s="1"/>
    </row>
    <row r="4058" spans="11:11" hidden="1" x14ac:dyDescent="0.3">
      <c r="K4058" s="1"/>
    </row>
    <row r="4059" spans="11:11" hidden="1" x14ac:dyDescent="0.3">
      <c r="K4059" s="1"/>
    </row>
    <row r="4060" spans="11:11" hidden="1" x14ac:dyDescent="0.3">
      <c r="K4060" s="1"/>
    </row>
    <row r="4061" spans="11:11" hidden="1" x14ac:dyDescent="0.3">
      <c r="K4061" s="1"/>
    </row>
    <row r="4062" spans="11:11" hidden="1" x14ac:dyDescent="0.3">
      <c r="K4062" s="1"/>
    </row>
    <row r="4063" spans="11:11" hidden="1" x14ac:dyDescent="0.3">
      <c r="K4063" s="1"/>
    </row>
    <row r="4064" spans="11:11" hidden="1" x14ac:dyDescent="0.3">
      <c r="K4064" s="1"/>
    </row>
    <row r="4065" spans="11:11" hidden="1" x14ac:dyDescent="0.3">
      <c r="K4065" s="1"/>
    </row>
    <row r="4066" spans="11:11" hidden="1" x14ac:dyDescent="0.3">
      <c r="K4066" s="1"/>
    </row>
    <row r="4067" spans="11:11" hidden="1" x14ac:dyDescent="0.3">
      <c r="K4067" s="1"/>
    </row>
    <row r="4068" spans="11:11" hidden="1" x14ac:dyDescent="0.3">
      <c r="K4068" s="1"/>
    </row>
    <row r="4069" spans="11:11" hidden="1" x14ac:dyDescent="0.3">
      <c r="K4069" s="1"/>
    </row>
    <row r="4070" spans="11:11" hidden="1" x14ac:dyDescent="0.3">
      <c r="K4070" s="1"/>
    </row>
    <row r="4071" spans="11:11" hidden="1" x14ac:dyDescent="0.3">
      <c r="K4071" s="1"/>
    </row>
    <row r="4072" spans="11:11" hidden="1" x14ac:dyDescent="0.3">
      <c r="K4072" s="1"/>
    </row>
    <row r="4073" spans="11:11" hidden="1" x14ac:dyDescent="0.3">
      <c r="K4073" s="1"/>
    </row>
    <row r="4074" spans="11:11" hidden="1" x14ac:dyDescent="0.3">
      <c r="K4074" s="1"/>
    </row>
    <row r="4075" spans="11:11" hidden="1" x14ac:dyDescent="0.3">
      <c r="K4075" s="1"/>
    </row>
    <row r="4076" spans="11:11" hidden="1" x14ac:dyDescent="0.3">
      <c r="K4076" s="1"/>
    </row>
    <row r="4077" spans="11:11" hidden="1" x14ac:dyDescent="0.3">
      <c r="K4077" s="1"/>
    </row>
    <row r="4078" spans="11:11" hidden="1" x14ac:dyDescent="0.3">
      <c r="K4078" s="1"/>
    </row>
    <row r="4079" spans="11:11" hidden="1" x14ac:dyDescent="0.3">
      <c r="K4079" s="1"/>
    </row>
    <row r="4080" spans="11:11" hidden="1" x14ac:dyDescent="0.3">
      <c r="K4080" s="1"/>
    </row>
    <row r="4081" spans="11:11" hidden="1" x14ac:dyDescent="0.3">
      <c r="K4081" s="1"/>
    </row>
    <row r="4082" spans="11:11" hidden="1" x14ac:dyDescent="0.3">
      <c r="K4082" s="1"/>
    </row>
    <row r="4083" spans="11:11" hidden="1" x14ac:dyDescent="0.3">
      <c r="K4083" s="1"/>
    </row>
    <row r="4084" spans="11:11" hidden="1" x14ac:dyDescent="0.3">
      <c r="K4084" s="1"/>
    </row>
    <row r="4085" spans="11:11" hidden="1" x14ac:dyDescent="0.3">
      <c r="K4085" s="1"/>
    </row>
    <row r="4086" spans="11:11" hidden="1" x14ac:dyDescent="0.3">
      <c r="K4086" s="1"/>
    </row>
    <row r="4087" spans="11:11" hidden="1" x14ac:dyDescent="0.3">
      <c r="K4087" s="1"/>
    </row>
    <row r="4088" spans="11:11" hidden="1" x14ac:dyDescent="0.3">
      <c r="K4088" s="1"/>
    </row>
    <row r="4089" spans="11:11" hidden="1" x14ac:dyDescent="0.3">
      <c r="K4089" s="1"/>
    </row>
    <row r="4090" spans="11:11" hidden="1" x14ac:dyDescent="0.3">
      <c r="K4090" s="1"/>
    </row>
    <row r="4091" spans="11:11" hidden="1" x14ac:dyDescent="0.3">
      <c r="K4091" s="1"/>
    </row>
    <row r="4092" spans="11:11" hidden="1" x14ac:dyDescent="0.3">
      <c r="K4092" s="1"/>
    </row>
    <row r="4093" spans="11:11" hidden="1" x14ac:dyDescent="0.3">
      <c r="K4093" s="1"/>
    </row>
    <row r="4094" spans="11:11" hidden="1" x14ac:dyDescent="0.3">
      <c r="K4094" s="1"/>
    </row>
    <row r="4095" spans="11:11" hidden="1" x14ac:dyDescent="0.3">
      <c r="K4095" s="1"/>
    </row>
    <row r="4096" spans="11:11" hidden="1" x14ac:dyDescent="0.3">
      <c r="K4096" s="1"/>
    </row>
    <row r="4097" spans="11:11" hidden="1" x14ac:dyDescent="0.3">
      <c r="K4097" s="1"/>
    </row>
    <row r="4098" spans="11:11" hidden="1" x14ac:dyDescent="0.3">
      <c r="K4098" s="1"/>
    </row>
    <row r="4099" spans="11:11" hidden="1" x14ac:dyDescent="0.3">
      <c r="K4099" s="1"/>
    </row>
    <row r="4100" spans="11:11" hidden="1" x14ac:dyDescent="0.3">
      <c r="K4100" s="1"/>
    </row>
    <row r="4101" spans="11:11" hidden="1" x14ac:dyDescent="0.3">
      <c r="K4101" s="1"/>
    </row>
    <row r="4102" spans="11:11" hidden="1" x14ac:dyDescent="0.3">
      <c r="K4102" s="1"/>
    </row>
    <row r="4103" spans="11:11" hidden="1" x14ac:dyDescent="0.3">
      <c r="K4103" s="1"/>
    </row>
    <row r="4104" spans="11:11" hidden="1" x14ac:dyDescent="0.3">
      <c r="K4104" s="1"/>
    </row>
    <row r="4105" spans="11:11" hidden="1" x14ac:dyDescent="0.3">
      <c r="K4105" s="1"/>
    </row>
    <row r="4106" spans="11:11" hidden="1" x14ac:dyDescent="0.3">
      <c r="K4106" s="1"/>
    </row>
    <row r="4107" spans="11:11" hidden="1" x14ac:dyDescent="0.3">
      <c r="K4107" s="1"/>
    </row>
    <row r="4108" spans="11:11" hidden="1" x14ac:dyDescent="0.3">
      <c r="K4108" s="1"/>
    </row>
    <row r="4109" spans="11:11" hidden="1" x14ac:dyDescent="0.3">
      <c r="K4109" s="1"/>
    </row>
    <row r="4110" spans="11:11" hidden="1" x14ac:dyDescent="0.3">
      <c r="K4110" s="1"/>
    </row>
    <row r="4111" spans="11:11" hidden="1" x14ac:dyDescent="0.3">
      <c r="K4111" s="1"/>
    </row>
    <row r="4112" spans="11:11" hidden="1" x14ac:dyDescent="0.3">
      <c r="K4112" s="1"/>
    </row>
    <row r="4113" spans="11:11" hidden="1" x14ac:dyDescent="0.3">
      <c r="K4113" s="1"/>
    </row>
    <row r="4114" spans="11:11" hidden="1" x14ac:dyDescent="0.3">
      <c r="K4114" s="1"/>
    </row>
    <row r="4115" spans="11:11" hidden="1" x14ac:dyDescent="0.3">
      <c r="K4115" s="1"/>
    </row>
    <row r="4116" spans="11:11" hidden="1" x14ac:dyDescent="0.3">
      <c r="K4116" s="1"/>
    </row>
    <row r="4117" spans="11:11" hidden="1" x14ac:dyDescent="0.3">
      <c r="K4117" s="1"/>
    </row>
    <row r="4118" spans="11:11" hidden="1" x14ac:dyDescent="0.3">
      <c r="K4118" s="1"/>
    </row>
    <row r="4119" spans="11:11" hidden="1" x14ac:dyDescent="0.3">
      <c r="K4119" s="1"/>
    </row>
    <row r="4120" spans="11:11" hidden="1" x14ac:dyDescent="0.3">
      <c r="K4120" s="1"/>
    </row>
    <row r="4121" spans="11:11" hidden="1" x14ac:dyDescent="0.3">
      <c r="K4121" s="1"/>
    </row>
    <row r="4122" spans="11:11" hidden="1" x14ac:dyDescent="0.3">
      <c r="K4122" s="1"/>
    </row>
    <row r="4123" spans="11:11" hidden="1" x14ac:dyDescent="0.3">
      <c r="K4123" s="1"/>
    </row>
    <row r="4124" spans="11:11" hidden="1" x14ac:dyDescent="0.3">
      <c r="K4124" s="1"/>
    </row>
    <row r="4125" spans="11:11" hidden="1" x14ac:dyDescent="0.3">
      <c r="K4125" s="1"/>
    </row>
    <row r="4126" spans="11:11" hidden="1" x14ac:dyDescent="0.3">
      <c r="K4126" s="1"/>
    </row>
    <row r="4127" spans="11:11" hidden="1" x14ac:dyDescent="0.3">
      <c r="K4127" s="1"/>
    </row>
    <row r="4128" spans="11:11" hidden="1" x14ac:dyDescent="0.3">
      <c r="K4128" s="1"/>
    </row>
    <row r="4129" spans="11:11" hidden="1" x14ac:dyDescent="0.3">
      <c r="K4129" s="1"/>
    </row>
    <row r="4130" spans="11:11" hidden="1" x14ac:dyDescent="0.3">
      <c r="K4130" s="1"/>
    </row>
    <row r="4131" spans="11:11" hidden="1" x14ac:dyDescent="0.3">
      <c r="K4131" s="1"/>
    </row>
    <row r="4132" spans="11:11" hidden="1" x14ac:dyDescent="0.3">
      <c r="K4132" s="1"/>
    </row>
    <row r="4133" spans="11:11" hidden="1" x14ac:dyDescent="0.3">
      <c r="K4133" s="1"/>
    </row>
    <row r="4134" spans="11:11" hidden="1" x14ac:dyDescent="0.3">
      <c r="K4134" s="1"/>
    </row>
    <row r="4135" spans="11:11" hidden="1" x14ac:dyDescent="0.3">
      <c r="K4135" s="1"/>
    </row>
    <row r="4136" spans="11:11" hidden="1" x14ac:dyDescent="0.3">
      <c r="K4136" s="1"/>
    </row>
    <row r="4137" spans="11:11" hidden="1" x14ac:dyDescent="0.3">
      <c r="K4137" s="1"/>
    </row>
    <row r="4138" spans="11:11" hidden="1" x14ac:dyDescent="0.3">
      <c r="K4138" s="1"/>
    </row>
    <row r="4139" spans="11:11" hidden="1" x14ac:dyDescent="0.3">
      <c r="K4139" s="1"/>
    </row>
    <row r="4140" spans="11:11" hidden="1" x14ac:dyDescent="0.3">
      <c r="K4140" s="1"/>
    </row>
    <row r="4141" spans="11:11" hidden="1" x14ac:dyDescent="0.3">
      <c r="K4141" s="1"/>
    </row>
    <row r="4142" spans="11:11" hidden="1" x14ac:dyDescent="0.3">
      <c r="K4142" s="1"/>
    </row>
    <row r="4143" spans="11:11" hidden="1" x14ac:dyDescent="0.3">
      <c r="K4143" s="1"/>
    </row>
    <row r="4144" spans="11:11" hidden="1" x14ac:dyDescent="0.3">
      <c r="K4144" s="1"/>
    </row>
    <row r="4145" spans="11:11" hidden="1" x14ac:dyDescent="0.3">
      <c r="K4145" s="1"/>
    </row>
    <row r="4146" spans="11:11" hidden="1" x14ac:dyDescent="0.3">
      <c r="K4146" s="1"/>
    </row>
    <row r="4147" spans="11:11" hidden="1" x14ac:dyDescent="0.3">
      <c r="K4147" s="1"/>
    </row>
    <row r="4148" spans="11:11" hidden="1" x14ac:dyDescent="0.3">
      <c r="K4148" s="1"/>
    </row>
    <row r="4149" spans="11:11" hidden="1" x14ac:dyDescent="0.3">
      <c r="K4149" s="1"/>
    </row>
    <row r="4150" spans="11:11" hidden="1" x14ac:dyDescent="0.3">
      <c r="K4150" s="1"/>
    </row>
    <row r="4151" spans="11:11" hidden="1" x14ac:dyDescent="0.3">
      <c r="K4151" s="1"/>
    </row>
    <row r="4152" spans="11:11" hidden="1" x14ac:dyDescent="0.3">
      <c r="K4152" s="1"/>
    </row>
    <row r="4153" spans="11:11" hidden="1" x14ac:dyDescent="0.3">
      <c r="K4153" s="1"/>
    </row>
    <row r="4154" spans="11:11" hidden="1" x14ac:dyDescent="0.3">
      <c r="K4154" s="1"/>
    </row>
    <row r="4155" spans="11:11" hidden="1" x14ac:dyDescent="0.3">
      <c r="K4155" s="1"/>
    </row>
    <row r="4156" spans="11:11" hidden="1" x14ac:dyDescent="0.3">
      <c r="K4156" s="1"/>
    </row>
    <row r="4157" spans="11:11" hidden="1" x14ac:dyDescent="0.3">
      <c r="K4157" s="1"/>
    </row>
    <row r="4158" spans="11:11" hidden="1" x14ac:dyDescent="0.3">
      <c r="K4158" s="1"/>
    </row>
    <row r="4159" spans="11:11" hidden="1" x14ac:dyDescent="0.3">
      <c r="K4159" s="1"/>
    </row>
    <row r="4160" spans="11:11" hidden="1" x14ac:dyDescent="0.3">
      <c r="K4160" s="1"/>
    </row>
    <row r="4161" spans="11:11" hidden="1" x14ac:dyDescent="0.3">
      <c r="K4161" s="1"/>
    </row>
    <row r="4162" spans="11:11" hidden="1" x14ac:dyDescent="0.3">
      <c r="K4162" s="1"/>
    </row>
    <row r="4163" spans="11:11" hidden="1" x14ac:dyDescent="0.3">
      <c r="K4163" s="1"/>
    </row>
    <row r="4164" spans="11:11" hidden="1" x14ac:dyDescent="0.3">
      <c r="K4164" s="1"/>
    </row>
    <row r="4165" spans="11:11" hidden="1" x14ac:dyDescent="0.3">
      <c r="K4165" s="1"/>
    </row>
    <row r="4166" spans="11:11" hidden="1" x14ac:dyDescent="0.3">
      <c r="K4166" s="1"/>
    </row>
    <row r="4167" spans="11:11" hidden="1" x14ac:dyDescent="0.3">
      <c r="K4167" s="1"/>
    </row>
    <row r="4168" spans="11:11" hidden="1" x14ac:dyDescent="0.3">
      <c r="K4168" s="1"/>
    </row>
    <row r="4169" spans="11:11" hidden="1" x14ac:dyDescent="0.3">
      <c r="K4169" s="1"/>
    </row>
    <row r="4170" spans="11:11" hidden="1" x14ac:dyDescent="0.3">
      <c r="K4170" s="1"/>
    </row>
    <row r="4171" spans="11:11" hidden="1" x14ac:dyDescent="0.3">
      <c r="K4171" s="1"/>
    </row>
    <row r="4172" spans="11:11" hidden="1" x14ac:dyDescent="0.3">
      <c r="K4172" s="1"/>
    </row>
    <row r="4173" spans="11:11" hidden="1" x14ac:dyDescent="0.3">
      <c r="K4173" s="1"/>
    </row>
    <row r="4174" spans="11:11" hidden="1" x14ac:dyDescent="0.3">
      <c r="K4174" s="1"/>
    </row>
    <row r="4175" spans="11:11" hidden="1" x14ac:dyDescent="0.3">
      <c r="K4175" s="1"/>
    </row>
    <row r="4176" spans="11:11" hidden="1" x14ac:dyDescent="0.3">
      <c r="K4176" s="1"/>
    </row>
    <row r="4177" spans="11:11" hidden="1" x14ac:dyDescent="0.3">
      <c r="K4177" s="1"/>
    </row>
    <row r="4178" spans="11:11" hidden="1" x14ac:dyDescent="0.3">
      <c r="K4178" s="1"/>
    </row>
    <row r="4179" spans="11:11" hidden="1" x14ac:dyDescent="0.3">
      <c r="K4179" s="1"/>
    </row>
    <row r="4180" spans="11:11" hidden="1" x14ac:dyDescent="0.3">
      <c r="K4180" s="1"/>
    </row>
    <row r="4181" spans="11:11" hidden="1" x14ac:dyDescent="0.3">
      <c r="K4181" s="1"/>
    </row>
    <row r="4182" spans="11:11" hidden="1" x14ac:dyDescent="0.3">
      <c r="K4182" s="1"/>
    </row>
    <row r="4183" spans="11:11" hidden="1" x14ac:dyDescent="0.3">
      <c r="K4183" s="1"/>
    </row>
    <row r="4184" spans="11:11" hidden="1" x14ac:dyDescent="0.3">
      <c r="K4184" s="1"/>
    </row>
    <row r="4185" spans="11:11" hidden="1" x14ac:dyDescent="0.3">
      <c r="K4185" s="1"/>
    </row>
    <row r="4186" spans="11:11" hidden="1" x14ac:dyDescent="0.3">
      <c r="K4186" s="1"/>
    </row>
    <row r="4187" spans="11:11" hidden="1" x14ac:dyDescent="0.3">
      <c r="K4187" s="1"/>
    </row>
    <row r="4188" spans="11:11" hidden="1" x14ac:dyDescent="0.3">
      <c r="K4188" s="1"/>
    </row>
    <row r="4189" spans="11:11" hidden="1" x14ac:dyDescent="0.3">
      <c r="K4189" s="1"/>
    </row>
    <row r="4190" spans="11:11" hidden="1" x14ac:dyDescent="0.3">
      <c r="K4190" s="1"/>
    </row>
    <row r="4191" spans="11:11" hidden="1" x14ac:dyDescent="0.3">
      <c r="K4191" s="1"/>
    </row>
    <row r="4192" spans="11:11" hidden="1" x14ac:dyDescent="0.3">
      <c r="K4192" s="1"/>
    </row>
    <row r="4193" spans="11:11" hidden="1" x14ac:dyDescent="0.3">
      <c r="K4193" s="1"/>
    </row>
    <row r="4194" spans="11:11" hidden="1" x14ac:dyDescent="0.3">
      <c r="K4194" s="1"/>
    </row>
    <row r="4195" spans="11:11" hidden="1" x14ac:dyDescent="0.3">
      <c r="K4195" s="1"/>
    </row>
    <row r="4196" spans="11:11" hidden="1" x14ac:dyDescent="0.3">
      <c r="K4196" s="1"/>
    </row>
    <row r="4197" spans="11:11" hidden="1" x14ac:dyDescent="0.3">
      <c r="K4197" s="1"/>
    </row>
    <row r="4198" spans="11:11" hidden="1" x14ac:dyDescent="0.3">
      <c r="K4198" s="1"/>
    </row>
    <row r="4199" spans="11:11" hidden="1" x14ac:dyDescent="0.3">
      <c r="K4199" s="1"/>
    </row>
    <row r="4200" spans="11:11" hidden="1" x14ac:dyDescent="0.3">
      <c r="K4200" s="1"/>
    </row>
    <row r="4201" spans="11:11" hidden="1" x14ac:dyDescent="0.3">
      <c r="K4201" s="1"/>
    </row>
    <row r="4202" spans="11:11" hidden="1" x14ac:dyDescent="0.3">
      <c r="K4202" s="1"/>
    </row>
    <row r="4203" spans="11:11" hidden="1" x14ac:dyDescent="0.3">
      <c r="K4203" s="1"/>
    </row>
    <row r="4204" spans="11:11" hidden="1" x14ac:dyDescent="0.3">
      <c r="K4204" s="1"/>
    </row>
    <row r="4205" spans="11:11" hidden="1" x14ac:dyDescent="0.3">
      <c r="K4205" s="1"/>
    </row>
    <row r="4206" spans="11:11" hidden="1" x14ac:dyDescent="0.3">
      <c r="K4206" s="1"/>
    </row>
    <row r="4207" spans="11:11" hidden="1" x14ac:dyDescent="0.3">
      <c r="K4207" s="1"/>
    </row>
    <row r="4208" spans="11:11" hidden="1" x14ac:dyDescent="0.3">
      <c r="K4208" s="1"/>
    </row>
    <row r="4209" spans="11:11" hidden="1" x14ac:dyDescent="0.3">
      <c r="K4209" s="1"/>
    </row>
    <row r="4210" spans="11:11" hidden="1" x14ac:dyDescent="0.3">
      <c r="K4210" s="1"/>
    </row>
    <row r="4211" spans="11:11" hidden="1" x14ac:dyDescent="0.3">
      <c r="K4211" s="1"/>
    </row>
    <row r="4212" spans="11:11" hidden="1" x14ac:dyDescent="0.3">
      <c r="K4212" s="1"/>
    </row>
    <row r="4213" spans="11:11" hidden="1" x14ac:dyDescent="0.3">
      <c r="K4213" s="1"/>
    </row>
    <row r="4214" spans="11:11" hidden="1" x14ac:dyDescent="0.3">
      <c r="K4214" s="1"/>
    </row>
    <row r="4215" spans="11:11" hidden="1" x14ac:dyDescent="0.3">
      <c r="K4215" s="1"/>
    </row>
    <row r="4216" spans="11:11" hidden="1" x14ac:dyDescent="0.3">
      <c r="K4216" s="1"/>
    </row>
    <row r="4217" spans="11:11" hidden="1" x14ac:dyDescent="0.3">
      <c r="K4217" s="1"/>
    </row>
    <row r="4218" spans="11:11" hidden="1" x14ac:dyDescent="0.3">
      <c r="K4218" s="1"/>
    </row>
    <row r="4219" spans="11:11" hidden="1" x14ac:dyDescent="0.3">
      <c r="K4219" s="1"/>
    </row>
    <row r="4220" spans="11:11" hidden="1" x14ac:dyDescent="0.3">
      <c r="K4220" s="1"/>
    </row>
    <row r="4221" spans="11:11" hidden="1" x14ac:dyDescent="0.3">
      <c r="K4221" s="1"/>
    </row>
    <row r="4222" spans="11:11" hidden="1" x14ac:dyDescent="0.3">
      <c r="K4222" s="1"/>
    </row>
    <row r="4223" spans="11:11" hidden="1" x14ac:dyDescent="0.3">
      <c r="K4223" s="1"/>
    </row>
    <row r="4224" spans="11:11" hidden="1" x14ac:dyDescent="0.3">
      <c r="K4224" s="1"/>
    </row>
    <row r="4225" spans="11:11" hidden="1" x14ac:dyDescent="0.3">
      <c r="K4225" s="1"/>
    </row>
    <row r="4226" spans="11:11" hidden="1" x14ac:dyDescent="0.3">
      <c r="K4226" s="1"/>
    </row>
    <row r="4227" spans="11:11" hidden="1" x14ac:dyDescent="0.3">
      <c r="K4227" s="1"/>
    </row>
    <row r="4228" spans="11:11" hidden="1" x14ac:dyDescent="0.3">
      <c r="K4228" s="1"/>
    </row>
    <row r="4229" spans="11:11" hidden="1" x14ac:dyDescent="0.3">
      <c r="K4229" s="1"/>
    </row>
    <row r="4230" spans="11:11" hidden="1" x14ac:dyDescent="0.3">
      <c r="K4230" s="1"/>
    </row>
    <row r="4231" spans="11:11" hidden="1" x14ac:dyDescent="0.3">
      <c r="K4231" s="1"/>
    </row>
    <row r="4232" spans="11:11" hidden="1" x14ac:dyDescent="0.3">
      <c r="K4232" s="1"/>
    </row>
    <row r="4233" spans="11:11" hidden="1" x14ac:dyDescent="0.3">
      <c r="K4233" s="1"/>
    </row>
    <row r="4234" spans="11:11" hidden="1" x14ac:dyDescent="0.3">
      <c r="K4234" s="1"/>
    </row>
    <row r="4235" spans="11:11" hidden="1" x14ac:dyDescent="0.3">
      <c r="K4235" s="1"/>
    </row>
    <row r="4236" spans="11:11" hidden="1" x14ac:dyDescent="0.3">
      <c r="K4236" s="1"/>
    </row>
    <row r="4237" spans="11:11" hidden="1" x14ac:dyDescent="0.3">
      <c r="K4237" s="1"/>
    </row>
    <row r="4238" spans="11:11" hidden="1" x14ac:dyDescent="0.3">
      <c r="K4238" s="1"/>
    </row>
    <row r="4239" spans="11:11" hidden="1" x14ac:dyDescent="0.3">
      <c r="K4239" s="1"/>
    </row>
    <row r="4240" spans="11:11" hidden="1" x14ac:dyDescent="0.3">
      <c r="K4240" s="1"/>
    </row>
    <row r="4241" spans="11:11" hidden="1" x14ac:dyDescent="0.3">
      <c r="K4241" s="1"/>
    </row>
    <row r="4242" spans="11:11" hidden="1" x14ac:dyDescent="0.3">
      <c r="K4242" s="1"/>
    </row>
    <row r="4243" spans="11:11" hidden="1" x14ac:dyDescent="0.3">
      <c r="K4243" s="1"/>
    </row>
    <row r="4244" spans="11:11" hidden="1" x14ac:dyDescent="0.3">
      <c r="K4244" s="1"/>
    </row>
    <row r="4245" spans="11:11" hidden="1" x14ac:dyDescent="0.3">
      <c r="K4245" s="1"/>
    </row>
    <row r="4246" spans="11:11" hidden="1" x14ac:dyDescent="0.3">
      <c r="K4246" s="1"/>
    </row>
    <row r="4247" spans="11:11" hidden="1" x14ac:dyDescent="0.3">
      <c r="K4247" s="1"/>
    </row>
    <row r="4248" spans="11:11" hidden="1" x14ac:dyDescent="0.3">
      <c r="K4248" s="1"/>
    </row>
    <row r="4249" spans="11:11" hidden="1" x14ac:dyDescent="0.3">
      <c r="K4249" s="1"/>
    </row>
    <row r="4250" spans="11:11" hidden="1" x14ac:dyDescent="0.3">
      <c r="K4250" s="1"/>
    </row>
    <row r="4251" spans="11:11" hidden="1" x14ac:dyDescent="0.3">
      <c r="K4251" s="1"/>
    </row>
    <row r="4252" spans="11:11" hidden="1" x14ac:dyDescent="0.3">
      <c r="K4252" s="1"/>
    </row>
    <row r="4253" spans="11:11" hidden="1" x14ac:dyDescent="0.3">
      <c r="K4253" s="1"/>
    </row>
    <row r="4254" spans="11:11" hidden="1" x14ac:dyDescent="0.3">
      <c r="K4254" s="1"/>
    </row>
    <row r="4255" spans="11:11" hidden="1" x14ac:dyDescent="0.3">
      <c r="K4255" s="1"/>
    </row>
    <row r="4256" spans="11:11" hidden="1" x14ac:dyDescent="0.3">
      <c r="K4256" s="1"/>
    </row>
    <row r="4257" spans="11:11" hidden="1" x14ac:dyDescent="0.3">
      <c r="K4257" s="1"/>
    </row>
    <row r="4258" spans="11:11" hidden="1" x14ac:dyDescent="0.3">
      <c r="K4258" s="1"/>
    </row>
    <row r="4259" spans="11:11" hidden="1" x14ac:dyDescent="0.3">
      <c r="K4259" s="1"/>
    </row>
    <row r="4260" spans="11:11" hidden="1" x14ac:dyDescent="0.3">
      <c r="K4260" s="1"/>
    </row>
    <row r="4261" spans="11:11" hidden="1" x14ac:dyDescent="0.3">
      <c r="K4261" s="1"/>
    </row>
    <row r="4262" spans="11:11" hidden="1" x14ac:dyDescent="0.3">
      <c r="K4262" s="1"/>
    </row>
    <row r="4263" spans="11:11" hidden="1" x14ac:dyDescent="0.3">
      <c r="K4263" s="1"/>
    </row>
    <row r="4264" spans="11:11" hidden="1" x14ac:dyDescent="0.3">
      <c r="K4264" s="1"/>
    </row>
    <row r="4265" spans="11:11" hidden="1" x14ac:dyDescent="0.3">
      <c r="K4265" s="1"/>
    </row>
    <row r="4266" spans="11:11" hidden="1" x14ac:dyDescent="0.3">
      <c r="K4266" s="1"/>
    </row>
    <row r="4267" spans="11:11" hidden="1" x14ac:dyDescent="0.3">
      <c r="K4267" s="1"/>
    </row>
    <row r="4268" spans="11:11" hidden="1" x14ac:dyDescent="0.3">
      <c r="K4268" s="1"/>
    </row>
    <row r="4269" spans="11:11" hidden="1" x14ac:dyDescent="0.3">
      <c r="K4269" s="1"/>
    </row>
    <row r="4270" spans="11:11" hidden="1" x14ac:dyDescent="0.3">
      <c r="K4270" s="1"/>
    </row>
    <row r="4271" spans="11:11" hidden="1" x14ac:dyDescent="0.3">
      <c r="K4271" s="1"/>
    </row>
    <row r="4272" spans="11:11" hidden="1" x14ac:dyDescent="0.3">
      <c r="K4272" s="1"/>
    </row>
    <row r="4273" spans="11:11" hidden="1" x14ac:dyDescent="0.3">
      <c r="K4273" s="1"/>
    </row>
    <row r="4274" spans="11:11" hidden="1" x14ac:dyDescent="0.3">
      <c r="K4274" s="1"/>
    </row>
    <row r="4275" spans="11:11" hidden="1" x14ac:dyDescent="0.3">
      <c r="K4275" s="1"/>
    </row>
    <row r="4276" spans="11:11" hidden="1" x14ac:dyDescent="0.3">
      <c r="K4276" s="1"/>
    </row>
    <row r="4277" spans="11:11" hidden="1" x14ac:dyDescent="0.3">
      <c r="K4277" s="1"/>
    </row>
    <row r="4278" spans="11:11" hidden="1" x14ac:dyDescent="0.3">
      <c r="K4278" s="1"/>
    </row>
    <row r="4279" spans="11:11" hidden="1" x14ac:dyDescent="0.3">
      <c r="K4279" s="1"/>
    </row>
    <row r="4280" spans="11:11" hidden="1" x14ac:dyDescent="0.3">
      <c r="K4280" s="1"/>
    </row>
    <row r="4281" spans="11:11" hidden="1" x14ac:dyDescent="0.3">
      <c r="K4281" s="1"/>
    </row>
    <row r="4282" spans="11:11" hidden="1" x14ac:dyDescent="0.3">
      <c r="K4282" s="1"/>
    </row>
    <row r="4283" spans="11:11" hidden="1" x14ac:dyDescent="0.3">
      <c r="K4283" s="1"/>
    </row>
    <row r="4284" spans="11:11" hidden="1" x14ac:dyDescent="0.3">
      <c r="K4284" s="1"/>
    </row>
    <row r="4285" spans="11:11" hidden="1" x14ac:dyDescent="0.3">
      <c r="K4285" s="1"/>
    </row>
    <row r="4286" spans="11:11" hidden="1" x14ac:dyDescent="0.3">
      <c r="K4286" s="1"/>
    </row>
    <row r="4287" spans="11:11" hidden="1" x14ac:dyDescent="0.3">
      <c r="K4287" s="1"/>
    </row>
    <row r="4288" spans="11:11" hidden="1" x14ac:dyDescent="0.3">
      <c r="K4288" s="1"/>
    </row>
    <row r="4289" spans="11:11" hidden="1" x14ac:dyDescent="0.3">
      <c r="K4289" s="1"/>
    </row>
    <row r="4290" spans="11:11" hidden="1" x14ac:dyDescent="0.3">
      <c r="K4290" s="1"/>
    </row>
    <row r="4291" spans="11:11" hidden="1" x14ac:dyDescent="0.3">
      <c r="K4291" s="1"/>
    </row>
    <row r="4292" spans="11:11" hidden="1" x14ac:dyDescent="0.3">
      <c r="K4292" s="1"/>
    </row>
    <row r="4293" spans="11:11" hidden="1" x14ac:dyDescent="0.3">
      <c r="K4293" s="1"/>
    </row>
    <row r="4294" spans="11:11" hidden="1" x14ac:dyDescent="0.3">
      <c r="K4294" s="1"/>
    </row>
    <row r="4295" spans="11:11" hidden="1" x14ac:dyDescent="0.3">
      <c r="K4295" s="1"/>
    </row>
    <row r="4296" spans="11:11" hidden="1" x14ac:dyDescent="0.3">
      <c r="K4296" s="1"/>
    </row>
    <row r="4297" spans="11:11" hidden="1" x14ac:dyDescent="0.3">
      <c r="K4297" s="1"/>
    </row>
    <row r="4298" spans="11:11" hidden="1" x14ac:dyDescent="0.3">
      <c r="K4298" s="1"/>
    </row>
    <row r="4299" spans="11:11" hidden="1" x14ac:dyDescent="0.3">
      <c r="K4299" s="1"/>
    </row>
    <row r="4300" spans="11:11" hidden="1" x14ac:dyDescent="0.3">
      <c r="K4300" s="1"/>
    </row>
    <row r="4301" spans="11:11" hidden="1" x14ac:dyDescent="0.3">
      <c r="K4301" s="1"/>
    </row>
    <row r="4302" spans="11:11" hidden="1" x14ac:dyDescent="0.3">
      <c r="K4302" s="1"/>
    </row>
    <row r="4303" spans="11:11" hidden="1" x14ac:dyDescent="0.3">
      <c r="K4303" s="1"/>
    </row>
    <row r="4304" spans="11:11" hidden="1" x14ac:dyDescent="0.3">
      <c r="K4304" s="1"/>
    </row>
    <row r="4305" spans="11:11" hidden="1" x14ac:dyDescent="0.3">
      <c r="K4305" s="1"/>
    </row>
    <row r="4306" spans="11:11" hidden="1" x14ac:dyDescent="0.3">
      <c r="K4306" s="1"/>
    </row>
    <row r="4307" spans="11:11" hidden="1" x14ac:dyDescent="0.3">
      <c r="K4307" s="1"/>
    </row>
    <row r="4308" spans="11:11" hidden="1" x14ac:dyDescent="0.3">
      <c r="K4308" s="1"/>
    </row>
    <row r="4309" spans="11:11" hidden="1" x14ac:dyDescent="0.3">
      <c r="K4309" s="1"/>
    </row>
    <row r="4310" spans="11:11" hidden="1" x14ac:dyDescent="0.3">
      <c r="K4310" s="1"/>
    </row>
    <row r="4311" spans="11:11" hidden="1" x14ac:dyDescent="0.3">
      <c r="K4311" s="1"/>
    </row>
    <row r="4312" spans="11:11" hidden="1" x14ac:dyDescent="0.3">
      <c r="K4312" s="1"/>
    </row>
    <row r="4313" spans="11:11" hidden="1" x14ac:dyDescent="0.3">
      <c r="K4313" s="1"/>
    </row>
    <row r="4314" spans="11:11" hidden="1" x14ac:dyDescent="0.3">
      <c r="K4314" s="1"/>
    </row>
    <row r="4315" spans="11:11" hidden="1" x14ac:dyDescent="0.3">
      <c r="K4315" s="1"/>
    </row>
    <row r="4316" spans="11:11" hidden="1" x14ac:dyDescent="0.3">
      <c r="K4316" s="1"/>
    </row>
    <row r="4317" spans="11:11" hidden="1" x14ac:dyDescent="0.3">
      <c r="K4317" s="1"/>
    </row>
    <row r="4318" spans="11:11" hidden="1" x14ac:dyDescent="0.3">
      <c r="K4318" s="1"/>
    </row>
    <row r="4319" spans="11:11" hidden="1" x14ac:dyDescent="0.3">
      <c r="K4319" s="1"/>
    </row>
    <row r="4320" spans="11:11" hidden="1" x14ac:dyDescent="0.3">
      <c r="K4320" s="1"/>
    </row>
    <row r="4321" spans="11:11" hidden="1" x14ac:dyDescent="0.3">
      <c r="K4321" s="1"/>
    </row>
    <row r="4322" spans="11:11" hidden="1" x14ac:dyDescent="0.3">
      <c r="K4322" s="1"/>
    </row>
    <row r="4323" spans="11:11" hidden="1" x14ac:dyDescent="0.3">
      <c r="K4323" s="1"/>
    </row>
    <row r="4324" spans="11:11" hidden="1" x14ac:dyDescent="0.3">
      <c r="K4324" s="1"/>
    </row>
    <row r="4325" spans="11:11" hidden="1" x14ac:dyDescent="0.3">
      <c r="K4325" s="1"/>
    </row>
    <row r="4326" spans="11:11" hidden="1" x14ac:dyDescent="0.3">
      <c r="K4326" s="1"/>
    </row>
    <row r="4327" spans="11:11" hidden="1" x14ac:dyDescent="0.3">
      <c r="K4327" s="1"/>
    </row>
    <row r="4328" spans="11:11" hidden="1" x14ac:dyDescent="0.3">
      <c r="K4328" s="1"/>
    </row>
    <row r="4329" spans="11:11" hidden="1" x14ac:dyDescent="0.3">
      <c r="K4329" s="1"/>
    </row>
    <row r="4330" spans="11:11" hidden="1" x14ac:dyDescent="0.3">
      <c r="K4330" s="1"/>
    </row>
    <row r="4331" spans="11:11" hidden="1" x14ac:dyDescent="0.3">
      <c r="K4331" s="1"/>
    </row>
    <row r="4332" spans="11:11" hidden="1" x14ac:dyDescent="0.3">
      <c r="K4332" s="1"/>
    </row>
    <row r="4333" spans="11:11" hidden="1" x14ac:dyDescent="0.3">
      <c r="K4333" s="1"/>
    </row>
    <row r="4334" spans="11:11" hidden="1" x14ac:dyDescent="0.3">
      <c r="K4334" s="1"/>
    </row>
    <row r="4335" spans="11:11" hidden="1" x14ac:dyDescent="0.3">
      <c r="K4335" s="1"/>
    </row>
    <row r="4336" spans="11:11" hidden="1" x14ac:dyDescent="0.3">
      <c r="K4336" s="1"/>
    </row>
    <row r="4337" spans="11:11" hidden="1" x14ac:dyDescent="0.3">
      <c r="K4337" s="1"/>
    </row>
    <row r="4338" spans="11:11" hidden="1" x14ac:dyDescent="0.3">
      <c r="K4338" s="1"/>
    </row>
    <row r="4339" spans="11:11" hidden="1" x14ac:dyDescent="0.3">
      <c r="K4339" s="1"/>
    </row>
    <row r="4340" spans="11:11" hidden="1" x14ac:dyDescent="0.3">
      <c r="K4340" s="1"/>
    </row>
    <row r="4341" spans="11:11" hidden="1" x14ac:dyDescent="0.3">
      <c r="K4341" s="1"/>
    </row>
    <row r="4342" spans="11:11" hidden="1" x14ac:dyDescent="0.3">
      <c r="K4342" s="1"/>
    </row>
    <row r="4343" spans="11:11" hidden="1" x14ac:dyDescent="0.3">
      <c r="K4343" s="1"/>
    </row>
    <row r="4344" spans="11:11" hidden="1" x14ac:dyDescent="0.3">
      <c r="K4344" s="1"/>
    </row>
    <row r="4345" spans="11:11" hidden="1" x14ac:dyDescent="0.3">
      <c r="K4345" s="1"/>
    </row>
    <row r="4346" spans="11:11" hidden="1" x14ac:dyDescent="0.3">
      <c r="K4346" s="1"/>
    </row>
    <row r="4347" spans="11:11" hidden="1" x14ac:dyDescent="0.3">
      <c r="K4347" s="1"/>
    </row>
    <row r="4348" spans="11:11" hidden="1" x14ac:dyDescent="0.3">
      <c r="K4348" s="1"/>
    </row>
    <row r="4349" spans="11:11" hidden="1" x14ac:dyDescent="0.3">
      <c r="K4349" s="1"/>
    </row>
    <row r="4350" spans="11:11" hidden="1" x14ac:dyDescent="0.3">
      <c r="K4350" s="1"/>
    </row>
    <row r="4351" spans="11:11" hidden="1" x14ac:dyDescent="0.3">
      <c r="K4351" s="1"/>
    </row>
    <row r="4352" spans="11:11" hidden="1" x14ac:dyDescent="0.3">
      <c r="K4352" s="1"/>
    </row>
    <row r="4353" spans="11:11" hidden="1" x14ac:dyDescent="0.3">
      <c r="K4353" s="1"/>
    </row>
    <row r="4354" spans="11:11" hidden="1" x14ac:dyDescent="0.3">
      <c r="K4354" s="1"/>
    </row>
    <row r="4355" spans="11:11" hidden="1" x14ac:dyDescent="0.3">
      <c r="K4355" s="1"/>
    </row>
    <row r="4356" spans="11:11" hidden="1" x14ac:dyDescent="0.3">
      <c r="K4356" s="1"/>
    </row>
    <row r="4357" spans="11:11" hidden="1" x14ac:dyDescent="0.3">
      <c r="K4357" s="1"/>
    </row>
    <row r="4358" spans="11:11" hidden="1" x14ac:dyDescent="0.3">
      <c r="K4358" s="1"/>
    </row>
    <row r="4359" spans="11:11" hidden="1" x14ac:dyDescent="0.3">
      <c r="K4359" s="1"/>
    </row>
    <row r="4360" spans="11:11" hidden="1" x14ac:dyDescent="0.3">
      <c r="K4360" s="1"/>
    </row>
    <row r="4361" spans="11:11" hidden="1" x14ac:dyDescent="0.3">
      <c r="K4361" s="1"/>
    </row>
    <row r="4362" spans="11:11" hidden="1" x14ac:dyDescent="0.3">
      <c r="K4362" s="1"/>
    </row>
    <row r="4363" spans="11:11" hidden="1" x14ac:dyDescent="0.3">
      <c r="K4363" s="1"/>
    </row>
    <row r="4364" spans="11:11" hidden="1" x14ac:dyDescent="0.3">
      <c r="K4364" s="1"/>
    </row>
    <row r="4365" spans="11:11" hidden="1" x14ac:dyDescent="0.3">
      <c r="K4365" s="1"/>
    </row>
    <row r="4366" spans="11:11" hidden="1" x14ac:dyDescent="0.3">
      <c r="K4366" s="1"/>
    </row>
    <row r="4367" spans="11:11" hidden="1" x14ac:dyDescent="0.3">
      <c r="K4367" s="1"/>
    </row>
    <row r="4368" spans="11:11" hidden="1" x14ac:dyDescent="0.3">
      <c r="K4368" s="1"/>
    </row>
    <row r="4369" spans="11:11" hidden="1" x14ac:dyDescent="0.3">
      <c r="K4369" s="1"/>
    </row>
    <row r="4370" spans="11:11" hidden="1" x14ac:dyDescent="0.3">
      <c r="K4370" s="1"/>
    </row>
    <row r="4371" spans="11:11" hidden="1" x14ac:dyDescent="0.3">
      <c r="K4371" s="1"/>
    </row>
    <row r="4372" spans="11:11" hidden="1" x14ac:dyDescent="0.3">
      <c r="K4372" s="1"/>
    </row>
    <row r="4373" spans="11:11" hidden="1" x14ac:dyDescent="0.3">
      <c r="K4373" s="1"/>
    </row>
    <row r="4374" spans="11:11" hidden="1" x14ac:dyDescent="0.3">
      <c r="K4374" s="1"/>
    </row>
    <row r="4375" spans="11:11" hidden="1" x14ac:dyDescent="0.3">
      <c r="K4375" s="1"/>
    </row>
    <row r="4376" spans="11:11" hidden="1" x14ac:dyDescent="0.3">
      <c r="K4376" s="1"/>
    </row>
    <row r="4377" spans="11:11" hidden="1" x14ac:dyDescent="0.3">
      <c r="K4377" s="1"/>
    </row>
    <row r="4378" spans="11:11" hidden="1" x14ac:dyDescent="0.3">
      <c r="K4378" s="1"/>
    </row>
    <row r="4379" spans="11:11" hidden="1" x14ac:dyDescent="0.3">
      <c r="K4379" s="1"/>
    </row>
    <row r="4380" spans="11:11" hidden="1" x14ac:dyDescent="0.3">
      <c r="K4380" s="1"/>
    </row>
    <row r="4381" spans="11:11" hidden="1" x14ac:dyDescent="0.3">
      <c r="K4381" s="1"/>
    </row>
    <row r="4382" spans="11:11" hidden="1" x14ac:dyDescent="0.3">
      <c r="K4382" s="1"/>
    </row>
    <row r="4383" spans="11:11" hidden="1" x14ac:dyDescent="0.3">
      <c r="K4383" s="1"/>
    </row>
    <row r="4384" spans="11:11" hidden="1" x14ac:dyDescent="0.3">
      <c r="K4384" s="1"/>
    </row>
    <row r="4385" spans="11:11" hidden="1" x14ac:dyDescent="0.3">
      <c r="K4385" s="1"/>
    </row>
    <row r="4386" spans="11:11" hidden="1" x14ac:dyDescent="0.3">
      <c r="K4386" s="1"/>
    </row>
    <row r="4387" spans="11:11" hidden="1" x14ac:dyDescent="0.3">
      <c r="K4387" s="1"/>
    </row>
    <row r="4388" spans="11:11" hidden="1" x14ac:dyDescent="0.3">
      <c r="K4388" s="1"/>
    </row>
    <row r="4389" spans="11:11" hidden="1" x14ac:dyDescent="0.3">
      <c r="K4389" s="1"/>
    </row>
    <row r="4390" spans="11:11" hidden="1" x14ac:dyDescent="0.3">
      <c r="K4390" s="1"/>
    </row>
    <row r="4391" spans="11:11" hidden="1" x14ac:dyDescent="0.3">
      <c r="K4391" s="1"/>
    </row>
    <row r="4392" spans="11:11" hidden="1" x14ac:dyDescent="0.3">
      <c r="K4392" s="1"/>
    </row>
    <row r="4393" spans="11:11" hidden="1" x14ac:dyDescent="0.3">
      <c r="K4393" s="1"/>
    </row>
    <row r="4394" spans="11:11" hidden="1" x14ac:dyDescent="0.3">
      <c r="K4394" s="1"/>
    </row>
    <row r="4395" spans="11:11" hidden="1" x14ac:dyDescent="0.3">
      <c r="K4395" s="1"/>
    </row>
    <row r="4396" spans="11:11" hidden="1" x14ac:dyDescent="0.3">
      <c r="K4396" s="1"/>
    </row>
    <row r="4397" spans="11:11" hidden="1" x14ac:dyDescent="0.3">
      <c r="K4397" s="1"/>
    </row>
    <row r="4398" spans="11:11" hidden="1" x14ac:dyDescent="0.3">
      <c r="K4398" s="1"/>
    </row>
    <row r="4399" spans="11:11" hidden="1" x14ac:dyDescent="0.3">
      <c r="K4399" s="1"/>
    </row>
    <row r="4400" spans="11:11" hidden="1" x14ac:dyDescent="0.3">
      <c r="K4400" s="1"/>
    </row>
    <row r="4401" spans="11:11" hidden="1" x14ac:dyDescent="0.3">
      <c r="K4401" s="1"/>
    </row>
    <row r="4402" spans="11:11" hidden="1" x14ac:dyDescent="0.3">
      <c r="K4402" s="1"/>
    </row>
    <row r="4403" spans="11:11" hidden="1" x14ac:dyDescent="0.3">
      <c r="K4403" s="1"/>
    </row>
    <row r="4404" spans="11:11" hidden="1" x14ac:dyDescent="0.3">
      <c r="K4404" s="1"/>
    </row>
    <row r="4405" spans="11:11" hidden="1" x14ac:dyDescent="0.3">
      <c r="K4405" s="1"/>
    </row>
    <row r="4406" spans="11:11" hidden="1" x14ac:dyDescent="0.3">
      <c r="K4406" s="1"/>
    </row>
    <row r="4407" spans="11:11" hidden="1" x14ac:dyDescent="0.3">
      <c r="K4407" s="1"/>
    </row>
    <row r="4408" spans="11:11" hidden="1" x14ac:dyDescent="0.3">
      <c r="K4408" s="1"/>
    </row>
    <row r="4409" spans="11:11" hidden="1" x14ac:dyDescent="0.3">
      <c r="K4409" s="1"/>
    </row>
    <row r="4410" spans="11:11" hidden="1" x14ac:dyDescent="0.3">
      <c r="K4410" s="1"/>
    </row>
    <row r="4411" spans="11:11" hidden="1" x14ac:dyDescent="0.3">
      <c r="K4411" s="1"/>
    </row>
    <row r="4412" spans="11:11" hidden="1" x14ac:dyDescent="0.3">
      <c r="K4412" s="1"/>
    </row>
    <row r="4413" spans="11:11" hidden="1" x14ac:dyDescent="0.3">
      <c r="K4413" s="1"/>
    </row>
    <row r="4414" spans="11:11" hidden="1" x14ac:dyDescent="0.3">
      <c r="K4414" s="1"/>
    </row>
    <row r="4415" spans="11:11" hidden="1" x14ac:dyDescent="0.3">
      <c r="K4415" s="1"/>
    </row>
    <row r="4416" spans="11:11" hidden="1" x14ac:dyDescent="0.3">
      <c r="K4416" s="1"/>
    </row>
    <row r="4417" spans="11:11" hidden="1" x14ac:dyDescent="0.3">
      <c r="K4417" s="1"/>
    </row>
    <row r="4418" spans="11:11" hidden="1" x14ac:dyDescent="0.3">
      <c r="K4418" s="1"/>
    </row>
    <row r="4419" spans="11:11" hidden="1" x14ac:dyDescent="0.3">
      <c r="K4419" s="1"/>
    </row>
    <row r="4420" spans="11:11" hidden="1" x14ac:dyDescent="0.3">
      <c r="K4420" s="1"/>
    </row>
    <row r="4421" spans="11:11" hidden="1" x14ac:dyDescent="0.3">
      <c r="K4421" s="1"/>
    </row>
    <row r="4422" spans="11:11" hidden="1" x14ac:dyDescent="0.3">
      <c r="K4422" s="1"/>
    </row>
    <row r="4423" spans="11:11" hidden="1" x14ac:dyDescent="0.3">
      <c r="K4423" s="1"/>
    </row>
    <row r="4424" spans="11:11" hidden="1" x14ac:dyDescent="0.3">
      <c r="K4424" s="1"/>
    </row>
    <row r="4425" spans="11:11" hidden="1" x14ac:dyDescent="0.3">
      <c r="K4425" s="1"/>
    </row>
    <row r="4426" spans="11:11" hidden="1" x14ac:dyDescent="0.3">
      <c r="K4426" s="1"/>
    </row>
    <row r="4427" spans="11:11" hidden="1" x14ac:dyDescent="0.3">
      <c r="K4427" s="1"/>
    </row>
    <row r="4428" spans="11:11" hidden="1" x14ac:dyDescent="0.3">
      <c r="K4428" s="1"/>
    </row>
    <row r="4429" spans="11:11" hidden="1" x14ac:dyDescent="0.3">
      <c r="K4429" s="1"/>
    </row>
    <row r="4430" spans="11:11" hidden="1" x14ac:dyDescent="0.3">
      <c r="K4430" s="1"/>
    </row>
    <row r="4431" spans="11:11" hidden="1" x14ac:dyDescent="0.3">
      <c r="K4431" s="1"/>
    </row>
    <row r="4432" spans="11:11" hidden="1" x14ac:dyDescent="0.3">
      <c r="K4432" s="1"/>
    </row>
    <row r="4433" spans="11:11" hidden="1" x14ac:dyDescent="0.3">
      <c r="K4433" s="1"/>
    </row>
    <row r="4434" spans="11:11" hidden="1" x14ac:dyDescent="0.3">
      <c r="K4434" s="1"/>
    </row>
    <row r="4435" spans="11:11" hidden="1" x14ac:dyDescent="0.3">
      <c r="K4435" s="1"/>
    </row>
    <row r="4436" spans="11:11" hidden="1" x14ac:dyDescent="0.3">
      <c r="K4436" s="1"/>
    </row>
    <row r="4437" spans="11:11" hidden="1" x14ac:dyDescent="0.3">
      <c r="K4437" s="1"/>
    </row>
    <row r="4438" spans="11:11" hidden="1" x14ac:dyDescent="0.3">
      <c r="K4438" s="1"/>
    </row>
    <row r="4439" spans="11:11" hidden="1" x14ac:dyDescent="0.3">
      <c r="K4439" s="1"/>
    </row>
    <row r="4440" spans="11:11" hidden="1" x14ac:dyDescent="0.3">
      <c r="K4440" s="1"/>
    </row>
    <row r="4441" spans="11:11" hidden="1" x14ac:dyDescent="0.3">
      <c r="K4441" s="1"/>
    </row>
    <row r="4442" spans="11:11" hidden="1" x14ac:dyDescent="0.3">
      <c r="K4442" s="1"/>
    </row>
    <row r="4443" spans="11:11" hidden="1" x14ac:dyDescent="0.3">
      <c r="K4443" s="1"/>
    </row>
    <row r="4444" spans="11:11" hidden="1" x14ac:dyDescent="0.3">
      <c r="K4444" s="1"/>
    </row>
    <row r="4445" spans="11:11" hidden="1" x14ac:dyDescent="0.3">
      <c r="K4445" s="1"/>
    </row>
    <row r="4446" spans="11:11" hidden="1" x14ac:dyDescent="0.3">
      <c r="K4446" s="1"/>
    </row>
    <row r="4447" spans="11:11" hidden="1" x14ac:dyDescent="0.3">
      <c r="K4447" s="1"/>
    </row>
    <row r="4448" spans="11:11" hidden="1" x14ac:dyDescent="0.3">
      <c r="K4448" s="1"/>
    </row>
    <row r="4449" spans="11:11" hidden="1" x14ac:dyDescent="0.3">
      <c r="K4449" s="1"/>
    </row>
    <row r="4450" spans="11:11" hidden="1" x14ac:dyDescent="0.3">
      <c r="K4450" s="1"/>
    </row>
    <row r="4451" spans="11:11" hidden="1" x14ac:dyDescent="0.3">
      <c r="K4451" s="1"/>
    </row>
    <row r="4452" spans="11:11" hidden="1" x14ac:dyDescent="0.3">
      <c r="K4452" s="1"/>
    </row>
    <row r="4453" spans="11:11" hidden="1" x14ac:dyDescent="0.3">
      <c r="K4453" s="1"/>
    </row>
    <row r="4454" spans="11:11" hidden="1" x14ac:dyDescent="0.3">
      <c r="K4454" s="1"/>
    </row>
    <row r="4455" spans="11:11" hidden="1" x14ac:dyDescent="0.3">
      <c r="K4455" s="1"/>
    </row>
    <row r="4456" spans="11:11" hidden="1" x14ac:dyDescent="0.3">
      <c r="K4456" s="1"/>
    </row>
    <row r="4457" spans="11:11" hidden="1" x14ac:dyDescent="0.3">
      <c r="K4457" s="1"/>
    </row>
    <row r="4458" spans="11:11" hidden="1" x14ac:dyDescent="0.3">
      <c r="K4458" s="1"/>
    </row>
    <row r="4459" spans="11:11" hidden="1" x14ac:dyDescent="0.3">
      <c r="K4459" s="1"/>
    </row>
    <row r="4460" spans="11:11" hidden="1" x14ac:dyDescent="0.3">
      <c r="K4460" s="1"/>
    </row>
    <row r="4461" spans="11:11" hidden="1" x14ac:dyDescent="0.3">
      <c r="K4461" s="1"/>
    </row>
    <row r="4462" spans="11:11" hidden="1" x14ac:dyDescent="0.3">
      <c r="K4462" s="1"/>
    </row>
    <row r="4463" spans="11:11" hidden="1" x14ac:dyDescent="0.3">
      <c r="K4463" s="1"/>
    </row>
    <row r="4464" spans="11:11" hidden="1" x14ac:dyDescent="0.3">
      <c r="K4464" s="1"/>
    </row>
    <row r="4465" spans="11:11" hidden="1" x14ac:dyDescent="0.3">
      <c r="K4465" s="1"/>
    </row>
    <row r="4466" spans="11:11" hidden="1" x14ac:dyDescent="0.3">
      <c r="K4466" s="1"/>
    </row>
    <row r="4467" spans="11:11" hidden="1" x14ac:dyDescent="0.3">
      <c r="K4467" s="1"/>
    </row>
    <row r="4468" spans="11:11" hidden="1" x14ac:dyDescent="0.3">
      <c r="K4468" s="1"/>
    </row>
    <row r="4469" spans="11:11" hidden="1" x14ac:dyDescent="0.3">
      <c r="K4469" s="1"/>
    </row>
    <row r="4470" spans="11:11" hidden="1" x14ac:dyDescent="0.3">
      <c r="K4470" s="1"/>
    </row>
    <row r="4471" spans="11:11" hidden="1" x14ac:dyDescent="0.3">
      <c r="K4471" s="1"/>
    </row>
    <row r="4472" spans="11:11" hidden="1" x14ac:dyDescent="0.3">
      <c r="K4472" s="1"/>
    </row>
    <row r="4473" spans="11:11" hidden="1" x14ac:dyDescent="0.3">
      <c r="K4473" s="1"/>
    </row>
    <row r="4474" spans="11:11" hidden="1" x14ac:dyDescent="0.3">
      <c r="K4474" s="1"/>
    </row>
    <row r="4475" spans="11:11" hidden="1" x14ac:dyDescent="0.3">
      <c r="K4475" s="1"/>
    </row>
    <row r="4476" spans="11:11" hidden="1" x14ac:dyDescent="0.3">
      <c r="K4476" s="1"/>
    </row>
    <row r="4477" spans="11:11" hidden="1" x14ac:dyDescent="0.3">
      <c r="K4477" s="1"/>
    </row>
    <row r="4478" spans="11:11" hidden="1" x14ac:dyDescent="0.3">
      <c r="K4478" s="1"/>
    </row>
    <row r="4479" spans="11:11" hidden="1" x14ac:dyDescent="0.3">
      <c r="K4479" s="1"/>
    </row>
    <row r="4480" spans="11:11" hidden="1" x14ac:dyDescent="0.3">
      <c r="K4480" s="1"/>
    </row>
    <row r="4481" spans="11:11" hidden="1" x14ac:dyDescent="0.3">
      <c r="K4481" s="1"/>
    </row>
    <row r="4482" spans="11:11" hidden="1" x14ac:dyDescent="0.3">
      <c r="K4482" s="1"/>
    </row>
    <row r="4483" spans="11:11" hidden="1" x14ac:dyDescent="0.3">
      <c r="K4483" s="1"/>
    </row>
    <row r="4484" spans="11:11" hidden="1" x14ac:dyDescent="0.3">
      <c r="K4484" s="1"/>
    </row>
    <row r="4485" spans="11:11" hidden="1" x14ac:dyDescent="0.3">
      <c r="K4485" s="1"/>
    </row>
    <row r="4486" spans="11:11" hidden="1" x14ac:dyDescent="0.3">
      <c r="K4486" s="1"/>
    </row>
    <row r="4487" spans="11:11" hidden="1" x14ac:dyDescent="0.3">
      <c r="K4487" s="1"/>
    </row>
    <row r="4488" spans="11:11" hidden="1" x14ac:dyDescent="0.3">
      <c r="K4488" s="1"/>
    </row>
    <row r="4489" spans="11:11" hidden="1" x14ac:dyDescent="0.3">
      <c r="K4489" s="1"/>
    </row>
    <row r="4490" spans="11:11" hidden="1" x14ac:dyDescent="0.3">
      <c r="K4490" s="1"/>
    </row>
    <row r="4491" spans="11:11" hidden="1" x14ac:dyDescent="0.3">
      <c r="K4491" s="1"/>
    </row>
    <row r="4492" spans="11:11" hidden="1" x14ac:dyDescent="0.3">
      <c r="K4492" s="1"/>
    </row>
    <row r="4493" spans="11:11" hidden="1" x14ac:dyDescent="0.3">
      <c r="K4493" s="1"/>
    </row>
    <row r="4494" spans="11:11" hidden="1" x14ac:dyDescent="0.3">
      <c r="K4494" s="1"/>
    </row>
    <row r="4495" spans="11:11" hidden="1" x14ac:dyDescent="0.3">
      <c r="K4495" s="1"/>
    </row>
    <row r="4496" spans="11:11" hidden="1" x14ac:dyDescent="0.3">
      <c r="K4496" s="1"/>
    </row>
    <row r="4497" spans="11:11" hidden="1" x14ac:dyDescent="0.3">
      <c r="K4497" s="1"/>
    </row>
    <row r="4498" spans="11:11" hidden="1" x14ac:dyDescent="0.3">
      <c r="K4498" s="1"/>
    </row>
    <row r="4499" spans="11:11" hidden="1" x14ac:dyDescent="0.3">
      <c r="K4499" s="1"/>
    </row>
    <row r="4500" spans="11:11" hidden="1" x14ac:dyDescent="0.3">
      <c r="K4500" s="1"/>
    </row>
    <row r="4501" spans="11:11" hidden="1" x14ac:dyDescent="0.3">
      <c r="K4501" s="1"/>
    </row>
    <row r="4502" spans="11:11" hidden="1" x14ac:dyDescent="0.3">
      <c r="K4502" s="1"/>
    </row>
    <row r="4503" spans="11:11" hidden="1" x14ac:dyDescent="0.3">
      <c r="K4503" s="1"/>
    </row>
    <row r="4504" spans="11:11" hidden="1" x14ac:dyDescent="0.3">
      <c r="K4504" s="1"/>
    </row>
    <row r="4505" spans="11:11" hidden="1" x14ac:dyDescent="0.3">
      <c r="K4505" s="1"/>
    </row>
    <row r="4506" spans="11:11" hidden="1" x14ac:dyDescent="0.3">
      <c r="K4506" s="1"/>
    </row>
    <row r="4507" spans="11:11" hidden="1" x14ac:dyDescent="0.3">
      <c r="K4507" s="1"/>
    </row>
    <row r="4508" spans="11:11" hidden="1" x14ac:dyDescent="0.3">
      <c r="K4508" s="1"/>
    </row>
    <row r="4509" spans="11:11" hidden="1" x14ac:dyDescent="0.3">
      <c r="K4509" s="1"/>
    </row>
    <row r="4510" spans="11:11" hidden="1" x14ac:dyDescent="0.3">
      <c r="K4510" s="1"/>
    </row>
    <row r="4511" spans="11:11" hidden="1" x14ac:dyDescent="0.3">
      <c r="K4511" s="1"/>
    </row>
    <row r="4512" spans="11:11" hidden="1" x14ac:dyDescent="0.3">
      <c r="K4512" s="1"/>
    </row>
    <row r="4513" spans="11:11" hidden="1" x14ac:dyDescent="0.3">
      <c r="K4513" s="1"/>
    </row>
    <row r="4514" spans="11:11" hidden="1" x14ac:dyDescent="0.3">
      <c r="K4514" s="1"/>
    </row>
    <row r="4515" spans="11:11" hidden="1" x14ac:dyDescent="0.3">
      <c r="K4515" s="1"/>
    </row>
    <row r="4516" spans="11:11" hidden="1" x14ac:dyDescent="0.3">
      <c r="K4516" s="1"/>
    </row>
    <row r="4517" spans="11:11" hidden="1" x14ac:dyDescent="0.3">
      <c r="K4517" s="1"/>
    </row>
    <row r="4518" spans="11:11" hidden="1" x14ac:dyDescent="0.3">
      <c r="K4518" s="1"/>
    </row>
    <row r="4519" spans="11:11" hidden="1" x14ac:dyDescent="0.3">
      <c r="K4519" s="1"/>
    </row>
    <row r="4520" spans="11:11" hidden="1" x14ac:dyDescent="0.3">
      <c r="K4520" s="1"/>
    </row>
    <row r="4521" spans="11:11" hidden="1" x14ac:dyDescent="0.3">
      <c r="K4521" s="1"/>
    </row>
    <row r="4522" spans="11:11" hidden="1" x14ac:dyDescent="0.3">
      <c r="K4522" s="1"/>
    </row>
    <row r="4523" spans="11:11" hidden="1" x14ac:dyDescent="0.3">
      <c r="K4523" s="1"/>
    </row>
    <row r="4524" spans="11:11" hidden="1" x14ac:dyDescent="0.3">
      <c r="K4524" s="1"/>
    </row>
    <row r="4525" spans="11:11" hidden="1" x14ac:dyDescent="0.3">
      <c r="K4525" s="1"/>
    </row>
    <row r="4526" spans="11:11" hidden="1" x14ac:dyDescent="0.3">
      <c r="K4526" s="1"/>
    </row>
    <row r="4527" spans="11:11" hidden="1" x14ac:dyDescent="0.3">
      <c r="K4527" s="1"/>
    </row>
    <row r="4528" spans="11:11" hidden="1" x14ac:dyDescent="0.3">
      <c r="K4528" s="1"/>
    </row>
    <row r="4529" spans="11:11" hidden="1" x14ac:dyDescent="0.3">
      <c r="K4529" s="1"/>
    </row>
    <row r="4530" spans="11:11" hidden="1" x14ac:dyDescent="0.3">
      <c r="K4530" s="1"/>
    </row>
    <row r="4531" spans="11:11" hidden="1" x14ac:dyDescent="0.3">
      <c r="K4531" s="1"/>
    </row>
    <row r="4532" spans="11:11" hidden="1" x14ac:dyDescent="0.3">
      <c r="K4532" s="1"/>
    </row>
    <row r="4533" spans="11:11" hidden="1" x14ac:dyDescent="0.3">
      <c r="K4533" s="1"/>
    </row>
    <row r="4534" spans="11:11" hidden="1" x14ac:dyDescent="0.3">
      <c r="K4534" s="1"/>
    </row>
    <row r="4535" spans="11:11" hidden="1" x14ac:dyDescent="0.3">
      <c r="K4535" s="1"/>
    </row>
    <row r="4536" spans="11:11" hidden="1" x14ac:dyDescent="0.3">
      <c r="K4536" s="1"/>
    </row>
    <row r="4537" spans="11:11" hidden="1" x14ac:dyDescent="0.3">
      <c r="K4537" s="1"/>
    </row>
    <row r="4538" spans="11:11" hidden="1" x14ac:dyDescent="0.3">
      <c r="K4538" s="1"/>
    </row>
    <row r="4539" spans="11:11" hidden="1" x14ac:dyDescent="0.3">
      <c r="K4539" s="1"/>
    </row>
    <row r="4540" spans="11:11" hidden="1" x14ac:dyDescent="0.3">
      <c r="K4540" s="1"/>
    </row>
    <row r="4541" spans="11:11" hidden="1" x14ac:dyDescent="0.3">
      <c r="K4541" s="1"/>
    </row>
    <row r="4542" spans="11:11" hidden="1" x14ac:dyDescent="0.3">
      <c r="K4542" s="1"/>
    </row>
    <row r="4543" spans="11:11" hidden="1" x14ac:dyDescent="0.3">
      <c r="K4543" s="1"/>
    </row>
    <row r="4544" spans="11:11" hidden="1" x14ac:dyDescent="0.3">
      <c r="K4544" s="1"/>
    </row>
    <row r="4545" spans="11:11" hidden="1" x14ac:dyDescent="0.3">
      <c r="K4545" s="1"/>
    </row>
    <row r="4546" spans="11:11" hidden="1" x14ac:dyDescent="0.3">
      <c r="K4546" s="1"/>
    </row>
    <row r="4547" spans="11:11" hidden="1" x14ac:dyDescent="0.3">
      <c r="K4547" s="1"/>
    </row>
    <row r="4548" spans="11:11" hidden="1" x14ac:dyDescent="0.3">
      <c r="K4548" s="1"/>
    </row>
    <row r="4549" spans="11:11" hidden="1" x14ac:dyDescent="0.3">
      <c r="K4549" s="1"/>
    </row>
    <row r="4550" spans="11:11" hidden="1" x14ac:dyDescent="0.3">
      <c r="K4550" s="1"/>
    </row>
    <row r="4551" spans="11:11" hidden="1" x14ac:dyDescent="0.3">
      <c r="K4551" s="1"/>
    </row>
    <row r="4552" spans="11:11" hidden="1" x14ac:dyDescent="0.3">
      <c r="K4552" s="1"/>
    </row>
    <row r="4553" spans="11:11" hidden="1" x14ac:dyDescent="0.3">
      <c r="K4553" s="1"/>
    </row>
    <row r="4554" spans="11:11" hidden="1" x14ac:dyDescent="0.3">
      <c r="K4554" s="1"/>
    </row>
    <row r="4555" spans="11:11" hidden="1" x14ac:dyDescent="0.3">
      <c r="K4555" s="1"/>
    </row>
    <row r="4556" spans="11:11" hidden="1" x14ac:dyDescent="0.3">
      <c r="K4556" s="1"/>
    </row>
    <row r="4557" spans="11:11" hidden="1" x14ac:dyDescent="0.3">
      <c r="K4557" s="1"/>
    </row>
    <row r="4558" spans="11:11" hidden="1" x14ac:dyDescent="0.3">
      <c r="K4558" s="1"/>
    </row>
    <row r="4559" spans="11:11" hidden="1" x14ac:dyDescent="0.3">
      <c r="K4559" s="1"/>
    </row>
    <row r="4560" spans="11:11" hidden="1" x14ac:dyDescent="0.3">
      <c r="K4560" s="1"/>
    </row>
    <row r="4561" spans="11:11" hidden="1" x14ac:dyDescent="0.3">
      <c r="K4561" s="1"/>
    </row>
    <row r="4562" spans="11:11" hidden="1" x14ac:dyDescent="0.3">
      <c r="K4562" s="1"/>
    </row>
    <row r="4563" spans="11:11" hidden="1" x14ac:dyDescent="0.3">
      <c r="K4563" s="1"/>
    </row>
    <row r="4564" spans="11:11" hidden="1" x14ac:dyDescent="0.3">
      <c r="K4564" s="1"/>
    </row>
    <row r="4565" spans="11:11" hidden="1" x14ac:dyDescent="0.3">
      <c r="K4565" s="1"/>
    </row>
    <row r="4566" spans="11:11" hidden="1" x14ac:dyDescent="0.3">
      <c r="K4566" s="1"/>
    </row>
    <row r="4567" spans="11:11" hidden="1" x14ac:dyDescent="0.3">
      <c r="K4567" s="1"/>
    </row>
    <row r="4568" spans="11:11" hidden="1" x14ac:dyDescent="0.3">
      <c r="K4568" s="1"/>
    </row>
    <row r="4569" spans="11:11" hidden="1" x14ac:dyDescent="0.3">
      <c r="K4569" s="1"/>
    </row>
    <row r="4570" spans="11:11" hidden="1" x14ac:dyDescent="0.3">
      <c r="K4570" s="1"/>
    </row>
    <row r="4571" spans="11:11" hidden="1" x14ac:dyDescent="0.3">
      <c r="K4571" s="1"/>
    </row>
    <row r="4572" spans="11:11" hidden="1" x14ac:dyDescent="0.3">
      <c r="K4572" s="1"/>
    </row>
    <row r="4573" spans="11:11" hidden="1" x14ac:dyDescent="0.3">
      <c r="K4573" s="1"/>
    </row>
    <row r="4574" spans="11:11" hidden="1" x14ac:dyDescent="0.3">
      <c r="K4574" s="1"/>
    </row>
    <row r="4575" spans="11:11" hidden="1" x14ac:dyDescent="0.3">
      <c r="K4575" s="1"/>
    </row>
    <row r="4576" spans="11:11" hidden="1" x14ac:dyDescent="0.3">
      <c r="K4576" s="1"/>
    </row>
    <row r="4577" spans="11:11" hidden="1" x14ac:dyDescent="0.3">
      <c r="K4577" s="1"/>
    </row>
    <row r="4578" spans="11:11" hidden="1" x14ac:dyDescent="0.3">
      <c r="K4578" s="1"/>
    </row>
    <row r="4579" spans="11:11" hidden="1" x14ac:dyDescent="0.3">
      <c r="K4579" s="1"/>
    </row>
    <row r="4580" spans="11:11" hidden="1" x14ac:dyDescent="0.3">
      <c r="K4580" s="1"/>
    </row>
    <row r="4581" spans="11:11" hidden="1" x14ac:dyDescent="0.3">
      <c r="K4581" s="1"/>
    </row>
    <row r="4582" spans="11:11" hidden="1" x14ac:dyDescent="0.3">
      <c r="K4582" s="1"/>
    </row>
    <row r="4583" spans="11:11" hidden="1" x14ac:dyDescent="0.3">
      <c r="K4583" s="1"/>
    </row>
    <row r="4584" spans="11:11" hidden="1" x14ac:dyDescent="0.3">
      <c r="K4584" s="1"/>
    </row>
    <row r="4585" spans="11:11" hidden="1" x14ac:dyDescent="0.3">
      <c r="K4585" s="1"/>
    </row>
    <row r="4586" spans="11:11" hidden="1" x14ac:dyDescent="0.3">
      <c r="K4586" s="1"/>
    </row>
    <row r="4587" spans="11:11" hidden="1" x14ac:dyDescent="0.3">
      <c r="K4587" s="1"/>
    </row>
    <row r="4588" spans="11:11" hidden="1" x14ac:dyDescent="0.3">
      <c r="K4588" s="1"/>
    </row>
    <row r="4589" spans="11:11" hidden="1" x14ac:dyDescent="0.3">
      <c r="K4589" s="1"/>
    </row>
    <row r="4590" spans="11:11" hidden="1" x14ac:dyDescent="0.3">
      <c r="K4590" s="1"/>
    </row>
    <row r="4591" spans="11:11" hidden="1" x14ac:dyDescent="0.3">
      <c r="K4591" s="1"/>
    </row>
    <row r="4592" spans="11:11" hidden="1" x14ac:dyDescent="0.3">
      <c r="K4592" s="1"/>
    </row>
    <row r="4593" spans="11:11" hidden="1" x14ac:dyDescent="0.3">
      <c r="K4593" s="1"/>
    </row>
    <row r="4594" spans="11:11" hidden="1" x14ac:dyDescent="0.3">
      <c r="K4594" s="1"/>
    </row>
    <row r="4595" spans="11:11" hidden="1" x14ac:dyDescent="0.3">
      <c r="K4595" s="1"/>
    </row>
    <row r="4596" spans="11:11" hidden="1" x14ac:dyDescent="0.3">
      <c r="K4596" s="1"/>
    </row>
    <row r="4597" spans="11:11" hidden="1" x14ac:dyDescent="0.3">
      <c r="K4597" s="1"/>
    </row>
    <row r="4598" spans="11:11" hidden="1" x14ac:dyDescent="0.3">
      <c r="K4598" s="1"/>
    </row>
    <row r="4599" spans="11:11" hidden="1" x14ac:dyDescent="0.3">
      <c r="K4599" s="1"/>
    </row>
    <row r="4600" spans="11:11" hidden="1" x14ac:dyDescent="0.3">
      <c r="K4600" s="1"/>
    </row>
    <row r="4601" spans="11:11" hidden="1" x14ac:dyDescent="0.3">
      <c r="K4601" s="1"/>
    </row>
    <row r="4602" spans="11:11" hidden="1" x14ac:dyDescent="0.3">
      <c r="K4602" s="1"/>
    </row>
    <row r="4603" spans="11:11" hidden="1" x14ac:dyDescent="0.3">
      <c r="K4603" s="1"/>
    </row>
    <row r="4604" spans="11:11" hidden="1" x14ac:dyDescent="0.3">
      <c r="K4604" s="1"/>
    </row>
    <row r="4605" spans="11:11" hidden="1" x14ac:dyDescent="0.3">
      <c r="K4605" s="1"/>
    </row>
    <row r="4606" spans="11:11" hidden="1" x14ac:dyDescent="0.3">
      <c r="K4606" s="1"/>
    </row>
    <row r="4607" spans="11:11" hidden="1" x14ac:dyDescent="0.3">
      <c r="K4607" s="1"/>
    </row>
    <row r="4608" spans="11:11" hidden="1" x14ac:dyDescent="0.3">
      <c r="K4608" s="1"/>
    </row>
    <row r="4609" spans="11:11" hidden="1" x14ac:dyDescent="0.3">
      <c r="K4609" s="1"/>
    </row>
    <row r="4610" spans="11:11" hidden="1" x14ac:dyDescent="0.3">
      <c r="K4610" s="1"/>
    </row>
    <row r="4611" spans="11:11" hidden="1" x14ac:dyDescent="0.3">
      <c r="K4611" s="1"/>
    </row>
    <row r="4612" spans="11:11" hidden="1" x14ac:dyDescent="0.3">
      <c r="K4612" s="1"/>
    </row>
    <row r="4613" spans="11:11" hidden="1" x14ac:dyDescent="0.3">
      <c r="K4613" s="1"/>
    </row>
    <row r="4614" spans="11:11" hidden="1" x14ac:dyDescent="0.3">
      <c r="K4614" s="1"/>
    </row>
    <row r="4615" spans="11:11" hidden="1" x14ac:dyDescent="0.3">
      <c r="K4615" s="1"/>
    </row>
    <row r="4616" spans="11:11" hidden="1" x14ac:dyDescent="0.3">
      <c r="K4616" s="1"/>
    </row>
    <row r="4617" spans="11:11" hidden="1" x14ac:dyDescent="0.3">
      <c r="K4617" s="1"/>
    </row>
    <row r="4618" spans="11:11" hidden="1" x14ac:dyDescent="0.3">
      <c r="K4618" s="1"/>
    </row>
    <row r="4619" spans="11:11" hidden="1" x14ac:dyDescent="0.3">
      <c r="K4619" s="1"/>
    </row>
    <row r="4620" spans="11:11" hidden="1" x14ac:dyDescent="0.3">
      <c r="K4620" s="1"/>
    </row>
    <row r="4621" spans="11:11" hidden="1" x14ac:dyDescent="0.3">
      <c r="K4621" s="1"/>
    </row>
    <row r="4622" spans="11:11" hidden="1" x14ac:dyDescent="0.3">
      <c r="K4622" s="1"/>
    </row>
    <row r="4623" spans="11:11" hidden="1" x14ac:dyDescent="0.3">
      <c r="K4623" s="1"/>
    </row>
    <row r="4624" spans="11:11" hidden="1" x14ac:dyDescent="0.3">
      <c r="K4624" s="1"/>
    </row>
    <row r="4625" spans="11:11" hidden="1" x14ac:dyDescent="0.3">
      <c r="K4625" s="1"/>
    </row>
    <row r="4626" spans="11:11" hidden="1" x14ac:dyDescent="0.3">
      <c r="K4626" s="1"/>
    </row>
    <row r="4627" spans="11:11" hidden="1" x14ac:dyDescent="0.3">
      <c r="K4627" s="1"/>
    </row>
    <row r="4628" spans="11:11" hidden="1" x14ac:dyDescent="0.3">
      <c r="K4628" s="1"/>
    </row>
    <row r="4629" spans="11:11" hidden="1" x14ac:dyDescent="0.3">
      <c r="K4629" s="1"/>
    </row>
    <row r="4630" spans="11:11" hidden="1" x14ac:dyDescent="0.3">
      <c r="K4630" s="1"/>
    </row>
    <row r="4631" spans="11:11" hidden="1" x14ac:dyDescent="0.3">
      <c r="K4631" s="1"/>
    </row>
    <row r="4632" spans="11:11" hidden="1" x14ac:dyDescent="0.3">
      <c r="K4632" s="1"/>
    </row>
    <row r="4633" spans="11:11" hidden="1" x14ac:dyDescent="0.3">
      <c r="K4633" s="1"/>
    </row>
    <row r="4634" spans="11:11" hidden="1" x14ac:dyDescent="0.3">
      <c r="K4634" s="1"/>
    </row>
    <row r="4635" spans="11:11" hidden="1" x14ac:dyDescent="0.3">
      <c r="K4635" s="1"/>
    </row>
    <row r="4636" spans="11:11" hidden="1" x14ac:dyDescent="0.3">
      <c r="K4636" s="1"/>
    </row>
    <row r="4637" spans="11:11" hidden="1" x14ac:dyDescent="0.3">
      <c r="K4637" s="1"/>
    </row>
    <row r="4638" spans="11:11" hidden="1" x14ac:dyDescent="0.3">
      <c r="K4638" s="1"/>
    </row>
    <row r="4639" spans="11:11" hidden="1" x14ac:dyDescent="0.3">
      <c r="K4639" s="1"/>
    </row>
    <row r="4640" spans="11:11" hidden="1" x14ac:dyDescent="0.3">
      <c r="K4640" s="1"/>
    </row>
    <row r="4641" spans="11:11" hidden="1" x14ac:dyDescent="0.3">
      <c r="K4641" s="1"/>
    </row>
    <row r="4642" spans="11:11" hidden="1" x14ac:dyDescent="0.3">
      <c r="K4642" s="1"/>
    </row>
    <row r="4643" spans="11:11" hidden="1" x14ac:dyDescent="0.3">
      <c r="K4643" s="1"/>
    </row>
    <row r="4644" spans="11:11" hidden="1" x14ac:dyDescent="0.3">
      <c r="K4644" s="1"/>
    </row>
    <row r="4645" spans="11:11" hidden="1" x14ac:dyDescent="0.3">
      <c r="K4645" s="1"/>
    </row>
    <row r="4646" spans="11:11" hidden="1" x14ac:dyDescent="0.3">
      <c r="K4646" s="1"/>
    </row>
    <row r="4647" spans="11:11" hidden="1" x14ac:dyDescent="0.3">
      <c r="K4647" s="1"/>
    </row>
    <row r="4648" spans="11:11" hidden="1" x14ac:dyDescent="0.3">
      <c r="K4648" s="1"/>
    </row>
    <row r="4649" spans="11:11" hidden="1" x14ac:dyDescent="0.3">
      <c r="K4649" s="1"/>
    </row>
    <row r="4650" spans="11:11" hidden="1" x14ac:dyDescent="0.3">
      <c r="K4650" s="1"/>
    </row>
    <row r="4651" spans="11:11" hidden="1" x14ac:dyDescent="0.3">
      <c r="K4651" s="1"/>
    </row>
    <row r="4652" spans="11:11" hidden="1" x14ac:dyDescent="0.3">
      <c r="K4652" s="1"/>
    </row>
    <row r="4653" spans="11:11" hidden="1" x14ac:dyDescent="0.3">
      <c r="K4653" s="1"/>
    </row>
    <row r="4654" spans="11:11" hidden="1" x14ac:dyDescent="0.3">
      <c r="K4654" s="1"/>
    </row>
    <row r="4655" spans="11:11" hidden="1" x14ac:dyDescent="0.3">
      <c r="K4655" s="1"/>
    </row>
    <row r="4656" spans="11:11" hidden="1" x14ac:dyDescent="0.3">
      <c r="K4656" s="1"/>
    </row>
    <row r="4657" spans="11:11" hidden="1" x14ac:dyDescent="0.3">
      <c r="K4657" s="1"/>
    </row>
    <row r="4658" spans="11:11" hidden="1" x14ac:dyDescent="0.3">
      <c r="K4658" s="1"/>
    </row>
    <row r="4659" spans="11:11" hidden="1" x14ac:dyDescent="0.3">
      <c r="K4659" s="1"/>
    </row>
    <row r="4660" spans="11:11" hidden="1" x14ac:dyDescent="0.3">
      <c r="K4660" s="1"/>
    </row>
    <row r="4661" spans="11:11" hidden="1" x14ac:dyDescent="0.3">
      <c r="K4661" s="1"/>
    </row>
    <row r="4662" spans="11:11" hidden="1" x14ac:dyDescent="0.3">
      <c r="K4662" s="1"/>
    </row>
    <row r="4663" spans="11:11" hidden="1" x14ac:dyDescent="0.3">
      <c r="K4663" s="1"/>
    </row>
    <row r="4664" spans="11:11" hidden="1" x14ac:dyDescent="0.3">
      <c r="K4664" s="1"/>
    </row>
    <row r="4665" spans="11:11" hidden="1" x14ac:dyDescent="0.3">
      <c r="K4665" s="1"/>
    </row>
    <row r="4666" spans="11:11" hidden="1" x14ac:dyDescent="0.3">
      <c r="K4666" s="1"/>
    </row>
    <row r="4667" spans="11:11" hidden="1" x14ac:dyDescent="0.3">
      <c r="K4667" s="1"/>
    </row>
    <row r="4668" spans="11:11" hidden="1" x14ac:dyDescent="0.3">
      <c r="K4668" s="1"/>
    </row>
    <row r="4669" spans="11:11" hidden="1" x14ac:dyDescent="0.3">
      <c r="K4669" s="1"/>
    </row>
    <row r="4670" spans="11:11" hidden="1" x14ac:dyDescent="0.3">
      <c r="K4670" s="1"/>
    </row>
    <row r="4671" spans="11:11" hidden="1" x14ac:dyDescent="0.3">
      <c r="K4671" s="1"/>
    </row>
    <row r="4672" spans="11:11" hidden="1" x14ac:dyDescent="0.3">
      <c r="K4672" s="1"/>
    </row>
    <row r="4673" spans="11:11" hidden="1" x14ac:dyDescent="0.3">
      <c r="K4673" s="1"/>
    </row>
    <row r="4674" spans="11:11" hidden="1" x14ac:dyDescent="0.3">
      <c r="K4674" s="1"/>
    </row>
    <row r="4675" spans="11:11" hidden="1" x14ac:dyDescent="0.3">
      <c r="K4675" s="1"/>
    </row>
    <row r="4676" spans="11:11" hidden="1" x14ac:dyDescent="0.3">
      <c r="K4676" s="1"/>
    </row>
    <row r="4677" spans="11:11" hidden="1" x14ac:dyDescent="0.3">
      <c r="K4677" s="1"/>
    </row>
    <row r="4678" spans="11:11" hidden="1" x14ac:dyDescent="0.3">
      <c r="K4678" s="1"/>
    </row>
    <row r="4679" spans="11:11" hidden="1" x14ac:dyDescent="0.3">
      <c r="K4679" s="1"/>
    </row>
    <row r="4680" spans="11:11" hidden="1" x14ac:dyDescent="0.3">
      <c r="K4680" s="1"/>
    </row>
    <row r="4681" spans="11:11" hidden="1" x14ac:dyDescent="0.3">
      <c r="K4681" s="1"/>
    </row>
    <row r="4682" spans="11:11" hidden="1" x14ac:dyDescent="0.3">
      <c r="K4682" s="1"/>
    </row>
    <row r="4683" spans="11:11" hidden="1" x14ac:dyDescent="0.3">
      <c r="K4683" s="1"/>
    </row>
    <row r="4684" spans="11:11" hidden="1" x14ac:dyDescent="0.3">
      <c r="K4684" s="1"/>
    </row>
    <row r="4685" spans="11:11" hidden="1" x14ac:dyDescent="0.3">
      <c r="K4685" s="1"/>
    </row>
    <row r="4686" spans="11:11" hidden="1" x14ac:dyDescent="0.3">
      <c r="K4686" s="1"/>
    </row>
    <row r="4687" spans="11:11" hidden="1" x14ac:dyDescent="0.3">
      <c r="K4687" s="1"/>
    </row>
    <row r="4688" spans="11:11" hidden="1" x14ac:dyDescent="0.3">
      <c r="K4688" s="1"/>
    </row>
    <row r="4689" spans="11:11" hidden="1" x14ac:dyDescent="0.3">
      <c r="K4689" s="1"/>
    </row>
    <row r="4690" spans="11:11" hidden="1" x14ac:dyDescent="0.3">
      <c r="K4690" s="1"/>
    </row>
    <row r="4691" spans="11:11" hidden="1" x14ac:dyDescent="0.3">
      <c r="K4691" s="1"/>
    </row>
    <row r="4692" spans="11:11" hidden="1" x14ac:dyDescent="0.3">
      <c r="K4692" s="1"/>
    </row>
    <row r="4693" spans="11:11" hidden="1" x14ac:dyDescent="0.3">
      <c r="K4693" s="1"/>
    </row>
    <row r="4694" spans="11:11" hidden="1" x14ac:dyDescent="0.3">
      <c r="K4694" s="1"/>
    </row>
    <row r="4695" spans="11:11" hidden="1" x14ac:dyDescent="0.3">
      <c r="K4695" s="1"/>
    </row>
    <row r="4696" spans="11:11" hidden="1" x14ac:dyDescent="0.3">
      <c r="K4696" s="1"/>
    </row>
    <row r="4697" spans="11:11" hidden="1" x14ac:dyDescent="0.3">
      <c r="K4697" s="1"/>
    </row>
    <row r="4698" spans="11:11" hidden="1" x14ac:dyDescent="0.3">
      <c r="K4698" s="1"/>
    </row>
    <row r="4699" spans="11:11" hidden="1" x14ac:dyDescent="0.3">
      <c r="K4699" s="1"/>
    </row>
    <row r="4700" spans="11:11" hidden="1" x14ac:dyDescent="0.3">
      <c r="K4700" s="1"/>
    </row>
    <row r="4701" spans="11:11" hidden="1" x14ac:dyDescent="0.3">
      <c r="K4701" s="1"/>
    </row>
    <row r="4702" spans="11:11" hidden="1" x14ac:dyDescent="0.3">
      <c r="K4702" s="1"/>
    </row>
    <row r="4703" spans="11:11" hidden="1" x14ac:dyDescent="0.3">
      <c r="K4703" s="1"/>
    </row>
    <row r="4704" spans="11:11" hidden="1" x14ac:dyDescent="0.3">
      <c r="K4704" s="1"/>
    </row>
    <row r="4705" spans="11:11" hidden="1" x14ac:dyDescent="0.3">
      <c r="K4705" s="1"/>
    </row>
    <row r="4706" spans="11:11" hidden="1" x14ac:dyDescent="0.3">
      <c r="K4706" s="1"/>
    </row>
    <row r="4707" spans="11:11" hidden="1" x14ac:dyDescent="0.3">
      <c r="K4707" s="1"/>
    </row>
    <row r="4708" spans="11:11" hidden="1" x14ac:dyDescent="0.3">
      <c r="K4708" s="1"/>
    </row>
    <row r="4709" spans="11:11" hidden="1" x14ac:dyDescent="0.3">
      <c r="K4709" s="1"/>
    </row>
    <row r="4710" spans="11:11" hidden="1" x14ac:dyDescent="0.3">
      <c r="K4710" s="1"/>
    </row>
    <row r="4711" spans="11:11" hidden="1" x14ac:dyDescent="0.3">
      <c r="K4711" s="1"/>
    </row>
    <row r="4712" spans="11:11" hidden="1" x14ac:dyDescent="0.3">
      <c r="K4712" s="1"/>
    </row>
    <row r="4713" spans="11:11" hidden="1" x14ac:dyDescent="0.3">
      <c r="K4713" s="1"/>
    </row>
    <row r="4714" spans="11:11" hidden="1" x14ac:dyDescent="0.3">
      <c r="K4714" s="1"/>
    </row>
    <row r="4715" spans="11:11" hidden="1" x14ac:dyDescent="0.3">
      <c r="K4715" s="1"/>
    </row>
    <row r="4716" spans="11:11" hidden="1" x14ac:dyDescent="0.3">
      <c r="K4716" s="1"/>
    </row>
    <row r="4717" spans="11:11" hidden="1" x14ac:dyDescent="0.3">
      <c r="K4717" s="1"/>
    </row>
    <row r="4718" spans="11:11" hidden="1" x14ac:dyDescent="0.3">
      <c r="K4718" s="1"/>
    </row>
    <row r="4719" spans="11:11" hidden="1" x14ac:dyDescent="0.3">
      <c r="K4719" s="1"/>
    </row>
    <row r="4720" spans="11:11" hidden="1" x14ac:dyDescent="0.3">
      <c r="K4720" s="1"/>
    </row>
    <row r="4721" spans="11:11" hidden="1" x14ac:dyDescent="0.3">
      <c r="K4721" s="1"/>
    </row>
    <row r="4722" spans="11:11" hidden="1" x14ac:dyDescent="0.3">
      <c r="K4722" s="1"/>
    </row>
    <row r="4723" spans="11:11" hidden="1" x14ac:dyDescent="0.3">
      <c r="K4723" s="1"/>
    </row>
    <row r="4724" spans="11:11" hidden="1" x14ac:dyDescent="0.3">
      <c r="K4724" s="1"/>
    </row>
    <row r="4725" spans="11:11" hidden="1" x14ac:dyDescent="0.3">
      <c r="K4725" s="1"/>
    </row>
    <row r="4726" spans="11:11" hidden="1" x14ac:dyDescent="0.3">
      <c r="K4726" s="1"/>
    </row>
    <row r="4727" spans="11:11" hidden="1" x14ac:dyDescent="0.3">
      <c r="K4727" s="1"/>
    </row>
    <row r="4728" spans="11:11" hidden="1" x14ac:dyDescent="0.3">
      <c r="K4728" s="1"/>
    </row>
    <row r="4729" spans="11:11" hidden="1" x14ac:dyDescent="0.3">
      <c r="K4729" s="1"/>
    </row>
    <row r="4730" spans="11:11" hidden="1" x14ac:dyDescent="0.3">
      <c r="K4730" s="1"/>
    </row>
    <row r="4731" spans="11:11" hidden="1" x14ac:dyDescent="0.3">
      <c r="K4731" s="1"/>
    </row>
    <row r="4732" spans="11:11" hidden="1" x14ac:dyDescent="0.3">
      <c r="K4732" s="1"/>
    </row>
    <row r="4733" spans="11:11" hidden="1" x14ac:dyDescent="0.3">
      <c r="K4733" s="1"/>
    </row>
    <row r="4734" spans="11:11" hidden="1" x14ac:dyDescent="0.3">
      <c r="K4734" s="1"/>
    </row>
    <row r="4735" spans="11:11" hidden="1" x14ac:dyDescent="0.3">
      <c r="K4735" s="1"/>
    </row>
    <row r="4736" spans="11:11" hidden="1" x14ac:dyDescent="0.3">
      <c r="K4736" s="1"/>
    </row>
    <row r="4737" spans="11:11" hidden="1" x14ac:dyDescent="0.3">
      <c r="K4737" s="1"/>
    </row>
    <row r="4738" spans="11:11" hidden="1" x14ac:dyDescent="0.3">
      <c r="K4738" s="1"/>
    </row>
    <row r="4739" spans="11:11" hidden="1" x14ac:dyDescent="0.3">
      <c r="K4739" s="1"/>
    </row>
    <row r="4740" spans="11:11" hidden="1" x14ac:dyDescent="0.3">
      <c r="K4740" s="1"/>
    </row>
    <row r="4741" spans="11:11" hidden="1" x14ac:dyDescent="0.3">
      <c r="K4741" s="1"/>
    </row>
    <row r="4742" spans="11:11" hidden="1" x14ac:dyDescent="0.3">
      <c r="K4742" s="1"/>
    </row>
    <row r="4743" spans="11:11" hidden="1" x14ac:dyDescent="0.3">
      <c r="K4743" s="1"/>
    </row>
    <row r="4744" spans="11:11" hidden="1" x14ac:dyDescent="0.3">
      <c r="K4744" s="1"/>
    </row>
    <row r="4745" spans="11:11" hidden="1" x14ac:dyDescent="0.3">
      <c r="K4745" s="1"/>
    </row>
    <row r="4746" spans="11:11" hidden="1" x14ac:dyDescent="0.3">
      <c r="K4746" s="1"/>
    </row>
    <row r="4747" spans="11:11" hidden="1" x14ac:dyDescent="0.3">
      <c r="K4747" s="1"/>
    </row>
    <row r="4748" spans="11:11" hidden="1" x14ac:dyDescent="0.3">
      <c r="K4748" s="1"/>
    </row>
    <row r="4749" spans="11:11" hidden="1" x14ac:dyDescent="0.3">
      <c r="K4749" s="1"/>
    </row>
    <row r="4750" spans="11:11" hidden="1" x14ac:dyDescent="0.3">
      <c r="K4750" s="1"/>
    </row>
    <row r="4751" spans="11:11" hidden="1" x14ac:dyDescent="0.3">
      <c r="K4751" s="1"/>
    </row>
    <row r="4752" spans="11:11" hidden="1" x14ac:dyDescent="0.3">
      <c r="K4752" s="1"/>
    </row>
    <row r="4753" spans="11:11" hidden="1" x14ac:dyDescent="0.3">
      <c r="K4753" s="1"/>
    </row>
    <row r="4754" spans="11:11" hidden="1" x14ac:dyDescent="0.3">
      <c r="K4754" s="1"/>
    </row>
    <row r="4755" spans="11:11" hidden="1" x14ac:dyDescent="0.3">
      <c r="K4755" s="1"/>
    </row>
    <row r="4756" spans="11:11" hidden="1" x14ac:dyDescent="0.3">
      <c r="K4756" s="1"/>
    </row>
    <row r="4757" spans="11:11" hidden="1" x14ac:dyDescent="0.3">
      <c r="K4757" s="1"/>
    </row>
    <row r="4758" spans="11:11" hidden="1" x14ac:dyDescent="0.3">
      <c r="K4758" s="1"/>
    </row>
    <row r="4759" spans="11:11" hidden="1" x14ac:dyDescent="0.3">
      <c r="K4759" s="1"/>
    </row>
    <row r="4760" spans="11:11" hidden="1" x14ac:dyDescent="0.3">
      <c r="K4760" s="1"/>
    </row>
    <row r="4761" spans="11:11" hidden="1" x14ac:dyDescent="0.3">
      <c r="K4761" s="1"/>
    </row>
    <row r="4762" spans="11:11" hidden="1" x14ac:dyDescent="0.3">
      <c r="K4762" s="1"/>
    </row>
    <row r="4763" spans="11:11" hidden="1" x14ac:dyDescent="0.3">
      <c r="K4763" s="1"/>
    </row>
    <row r="4764" spans="11:11" hidden="1" x14ac:dyDescent="0.3">
      <c r="K4764" s="1"/>
    </row>
    <row r="4765" spans="11:11" hidden="1" x14ac:dyDescent="0.3">
      <c r="K4765" s="1"/>
    </row>
    <row r="4766" spans="11:11" hidden="1" x14ac:dyDescent="0.3">
      <c r="K4766" s="1"/>
    </row>
    <row r="4767" spans="11:11" hidden="1" x14ac:dyDescent="0.3">
      <c r="K4767" s="1"/>
    </row>
    <row r="4768" spans="11:11" hidden="1" x14ac:dyDescent="0.3">
      <c r="K4768" s="1"/>
    </row>
    <row r="4769" spans="11:11" hidden="1" x14ac:dyDescent="0.3">
      <c r="K4769" s="1"/>
    </row>
    <row r="4770" spans="11:11" hidden="1" x14ac:dyDescent="0.3">
      <c r="K4770" s="1"/>
    </row>
    <row r="4771" spans="11:11" hidden="1" x14ac:dyDescent="0.3">
      <c r="K4771" s="1"/>
    </row>
    <row r="4772" spans="11:11" hidden="1" x14ac:dyDescent="0.3">
      <c r="K4772" s="1"/>
    </row>
    <row r="4773" spans="11:11" hidden="1" x14ac:dyDescent="0.3">
      <c r="K4773" s="1"/>
    </row>
    <row r="4774" spans="11:11" hidden="1" x14ac:dyDescent="0.3">
      <c r="K4774" s="1"/>
    </row>
    <row r="4775" spans="11:11" hidden="1" x14ac:dyDescent="0.3">
      <c r="K4775" s="1"/>
    </row>
    <row r="4776" spans="11:11" hidden="1" x14ac:dyDescent="0.3">
      <c r="K4776" s="1"/>
    </row>
    <row r="4777" spans="11:11" hidden="1" x14ac:dyDescent="0.3">
      <c r="K4777" s="1"/>
    </row>
    <row r="4778" spans="11:11" hidden="1" x14ac:dyDescent="0.3">
      <c r="K4778" s="1"/>
    </row>
    <row r="4779" spans="11:11" hidden="1" x14ac:dyDescent="0.3">
      <c r="K4779" s="1"/>
    </row>
    <row r="4780" spans="11:11" hidden="1" x14ac:dyDescent="0.3">
      <c r="K4780" s="1"/>
    </row>
    <row r="4781" spans="11:11" hidden="1" x14ac:dyDescent="0.3">
      <c r="K4781" s="1"/>
    </row>
    <row r="4782" spans="11:11" hidden="1" x14ac:dyDescent="0.3">
      <c r="K4782" s="1"/>
    </row>
    <row r="4783" spans="11:11" hidden="1" x14ac:dyDescent="0.3">
      <c r="K4783" s="1"/>
    </row>
    <row r="4784" spans="11:11" hidden="1" x14ac:dyDescent="0.3">
      <c r="K4784" s="1"/>
    </row>
    <row r="4785" spans="11:11" hidden="1" x14ac:dyDescent="0.3">
      <c r="K4785" s="1"/>
    </row>
    <row r="4786" spans="11:11" hidden="1" x14ac:dyDescent="0.3">
      <c r="K4786" s="1"/>
    </row>
    <row r="4787" spans="11:11" hidden="1" x14ac:dyDescent="0.3">
      <c r="K4787" s="1"/>
    </row>
    <row r="4788" spans="11:11" hidden="1" x14ac:dyDescent="0.3">
      <c r="K4788" s="1"/>
    </row>
    <row r="4789" spans="11:11" hidden="1" x14ac:dyDescent="0.3">
      <c r="K4789" s="1"/>
    </row>
    <row r="4790" spans="11:11" hidden="1" x14ac:dyDescent="0.3">
      <c r="K4790" s="1"/>
    </row>
    <row r="4791" spans="11:11" hidden="1" x14ac:dyDescent="0.3">
      <c r="K4791" s="1"/>
    </row>
    <row r="4792" spans="11:11" hidden="1" x14ac:dyDescent="0.3">
      <c r="K4792" s="1"/>
    </row>
    <row r="4793" spans="11:11" hidden="1" x14ac:dyDescent="0.3">
      <c r="K4793" s="1"/>
    </row>
    <row r="4794" spans="11:11" hidden="1" x14ac:dyDescent="0.3">
      <c r="K4794" s="1"/>
    </row>
    <row r="4795" spans="11:11" hidden="1" x14ac:dyDescent="0.3">
      <c r="K4795" s="1"/>
    </row>
    <row r="4796" spans="11:11" hidden="1" x14ac:dyDescent="0.3">
      <c r="K4796" s="1"/>
    </row>
    <row r="4797" spans="11:11" hidden="1" x14ac:dyDescent="0.3">
      <c r="K4797" s="1"/>
    </row>
    <row r="4798" spans="11:11" hidden="1" x14ac:dyDescent="0.3">
      <c r="K4798" s="1"/>
    </row>
    <row r="4799" spans="11:11" hidden="1" x14ac:dyDescent="0.3">
      <c r="K4799" s="1"/>
    </row>
    <row r="4800" spans="11:11" hidden="1" x14ac:dyDescent="0.3">
      <c r="K4800" s="1"/>
    </row>
    <row r="4801" spans="11:11" hidden="1" x14ac:dyDescent="0.3">
      <c r="K4801" s="1"/>
    </row>
    <row r="4802" spans="11:11" hidden="1" x14ac:dyDescent="0.3">
      <c r="K4802" s="1"/>
    </row>
    <row r="4803" spans="11:11" hidden="1" x14ac:dyDescent="0.3">
      <c r="K4803" s="1"/>
    </row>
    <row r="4804" spans="11:11" hidden="1" x14ac:dyDescent="0.3">
      <c r="K4804" s="1"/>
    </row>
    <row r="4805" spans="11:11" hidden="1" x14ac:dyDescent="0.3">
      <c r="K4805" s="1"/>
    </row>
    <row r="4806" spans="11:11" hidden="1" x14ac:dyDescent="0.3">
      <c r="K4806" s="1"/>
    </row>
    <row r="4807" spans="11:11" hidden="1" x14ac:dyDescent="0.3">
      <c r="K4807" s="1"/>
    </row>
    <row r="4808" spans="11:11" hidden="1" x14ac:dyDescent="0.3">
      <c r="K4808" s="1"/>
    </row>
    <row r="4809" spans="11:11" hidden="1" x14ac:dyDescent="0.3">
      <c r="K4809" s="1"/>
    </row>
    <row r="4810" spans="11:11" hidden="1" x14ac:dyDescent="0.3">
      <c r="K4810" s="1"/>
    </row>
    <row r="4811" spans="11:11" hidden="1" x14ac:dyDescent="0.3">
      <c r="K4811" s="1"/>
    </row>
    <row r="4812" spans="11:11" hidden="1" x14ac:dyDescent="0.3">
      <c r="K4812" s="1"/>
    </row>
    <row r="4813" spans="11:11" hidden="1" x14ac:dyDescent="0.3">
      <c r="K4813" s="1"/>
    </row>
    <row r="4814" spans="11:11" hidden="1" x14ac:dyDescent="0.3">
      <c r="K4814" s="1"/>
    </row>
    <row r="4815" spans="11:11" hidden="1" x14ac:dyDescent="0.3">
      <c r="K4815" s="1"/>
    </row>
    <row r="4816" spans="11:11" hidden="1" x14ac:dyDescent="0.3">
      <c r="K4816" s="1"/>
    </row>
    <row r="4817" spans="11:11" hidden="1" x14ac:dyDescent="0.3">
      <c r="K4817" s="1"/>
    </row>
    <row r="4818" spans="11:11" hidden="1" x14ac:dyDescent="0.3">
      <c r="K4818" s="1"/>
    </row>
    <row r="4819" spans="11:11" hidden="1" x14ac:dyDescent="0.3">
      <c r="K4819" s="1"/>
    </row>
    <row r="4820" spans="11:11" hidden="1" x14ac:dyDescent="0.3">
      <c r="K4820" s="1"/>
    </row>
    <row r="4821" spans="11:11" hidden="1" x14ac:dyDescent="0.3">
      <c r="K4821" s="1"/>
    </row>
    <row r="4822" spans="11:11" hidden="1" x14ac:dyDescent="0.3">
      <c r="K4822" s="1"/>
    </row>
    <row r="4823" spans="11:11" hidden="1" x14ac:dyDescent="0.3">
      <c r="K4823" s="1"/>
    </row>
    <row r="4824" spans="11:11" hidden="1" x14ac:dyDescent="0.3">
      <c r="K4824" s="1"/>
    </row>
    <row r="4825" spans="11:11" hidden="1" x14ac:dyDescent="0.3">
      <c r="K4825" s="1"/>
    </row>
    <row r="4826" spans="11:11" hidden="1" x14ac:dyDescent="0.3">
      <c r="K4826" s="1"/>
    </row>
    <row r="4827" spans="11:11" hidden="1" x14ac:dyDescent="0.3">
      <c r="K4827" s="1"/>
    </row>
    <row r="4828" spans="11:11" hidden="1" x14ac:dyDescent="0.3">
      <c r="K4828" s="1"/>
    </row>
    <row r="4829" spans="11:11" hidden="1" x14ac:dyDescent="0.3">
      <c r="K4829" s="1"/>
    </row>
    <row r="4830" spans="11:11" hidden="1" x14ac:dyDescent="0.3">
      <c r="K4830" s="1"/>
    </row>
    <row r="4831" spans="11:11" hidden="1" x14ac:dyDescent="0.3">
      <c r="K4831" s="1"/>
    </row>
    <row r="4832" spans="11:11" hidden="1" x14ac:dyDescent="0.3">
      <c r="K4832" s="1"/>
    </row>
    <row r="4833" spans="11:11" hidden="1" x14ac:dyDescent="0.3">
      <c r="K4833" s="1"/>
    </row>
    <row r="4834" spans="11:11" hidden="1" x14ac:dyDescent="0.3">
      <c r="K4834" s="1"/>
    </row>
    <row r="4835" spans="11:11" hidden="1" x14ac:dyDescent="0.3">
      <c r="K4835" s="1"/>
    </row>
    <row r="4836" spans="11:11" hidden="1" x14ac:dyDescent="0.3">
      <c r="K4836" s="1"/>
    </row>
    <row r="4837" spans="11:11" hidden="1" x14ac:dyDescent="0.3">
      <c r="K4837" s="1"/>
    </row>
    <row r="4838" spans="11:11" hidden="1" x14ac:dyDescent="0.3">
      <c r="K4838" s="1"/>
    </row>
    <row r="4839" spans="11:11" hidden="1" x14ac:dyDescent="0.3">
      <c r="K4839" s="1"/>
    </row>
    <row r="4840" spans="11:11" hidden="1" x14ac:dyDescent="0.3">
      <c r="K4840" s="1"/>
    </row>
    <row r="4841" spans="11:11" hidden="1" x14ac:dyDescent="0.3">
      <c r="K4841" s="1"/>
    </row>
    <row r="4842" spans="11:11" hidden="1" x14ac:dyDescent="0.3">
      <c r="K4842" s="1"/>
    </row>
    <row r="4843" spans="11:11" hidden="1" x14ac:dyDescent="0.3">
      <c r="K4843" s="1"/>
    </row>
    <row r="4844" spans="11:11" hidden="1" x14ac:dyDescent="0.3">
      <c r="K4844" s="1"/>
    </row>
    <row r="4845" spans="11:11" hidden="1" x14ac:dyDescent="0.3">
      <c r="K4845" s="1"/>
    </row>
    <row r="4846" spans="11:11" hidden="1" x14ac:dyDescent="0.3">
      <c r="K4846" s="1"/>
    </row>
    <row r="4847" spans="11:11" hidden="1" x14ac:dyDescent="0.3">
      <c r="K4847" s="1"/>
    </row>
    <row r="4848" spans="11:11" hidden="1" x14ac:dyDescent="0.3">
      <c r="K4848" s="1"/>
    </row>
    <row r="4849" spans="11:11" hidden="1" x14ac:dyDescent="0.3">
      <c r="K4849" s="1"/>
    </row>
    <row r="4850" spans="11:11" hidden="1" x14ac:dyDescent="0.3">
      <c r="K4850" s="1"/>
    </row>
    <row r="4851" spans="11:11" hidden="1" x14ac:dyDescent="0.3">
      <c r="K4851" s="1"/>
    </row>
    <row r="4852" spans="11:11" hidden="1" x14ac:dyDescent="0.3">
      <c r="K4852" s="1"/>
    </row>
    <row r="4853" spans="11:11" hidden="1" x14ac:dyDescent="0.3">
      <c r="K4853" s="1"/>
    </row>
    <row r="4854" spans="11:11" hidden="1" x14ac:dyDescent="0.3">
      <c r="K4854" s="1"/>
    </row>
    <row r="4855" spans="11:11" hidden="1" x14ac:dyDescent="0.3">
      <c r="K4855" s="1"/>
    </row>
    <row r="4856" spans="11:11" hidden="1" x14ac:dyDescent="0.3">
      <c r="K4856" s="1"/>
    </row>
    <row r="4857" spans="11:11" hidden="1" x14ac:dyDescent="0.3">
      <c r="K4857" s="1"/>
    </row>
    <row r="4858" spans="11:11" hidden="1" x14ac:dyDescent="0.3">
      <c r="K4858" s="1"/>
    </row>
    <row r="4859" spans="11:11" hidden="1" x14ac:dyDescent="0.3">
      <c r="K4859" s="1"/>
    </row>
    <row r="4860" spans="11:11" hidden="1" x14ac:dyDescent="0.3">
      <c r="K4860" s="1"/>
    </row>
    <row r="4861" spans="11:11" hidden="1" x14ac:dyDescent="0.3">
      <c r="K4861" s="1"/>
    </row>
    <row r="4862" spans="11:11" hidden="1" x14ac:dyDescent="0.3">
      <c r="K4862" s="1"/>
    </row>
    <row r="4863" spans="11:11" hidden="1" x14ac:dyDescent="0.3">
      <c r="K4863" s="1"/>
    </row>
    <row r="4864" spans="11:11" hidden="1" x14ac:dyDescent="0.3">
      <c r="K4864" s="1"/>
    </row>
    <row r="4865" spans="11:11" hidden="1" x14ac:dyDescent="0.3">
      <c r="K4865" s="1"/>
    </row>
    <row r="4866" spans="11:11" hidden="1" x14ac:dyDescent="0.3">
      <c r="K4866" s="1"/>
    </row>
    <row r="4867" spans="11:11" hidden="1" x14ac:dyDescent="0.3">
      <c r="K4867" s="1"/>
    </row>
    <row r="4868" spans="11:11" hidden="1" x14ac:dyDescent="0.3">
      <c r="K4868" s="1"/>
    </row>
    <row r="4869" spans="11:11" hidden="1" x14ac:dyDescent="0.3">
      <c r="K4869" s="1"/>
    </row>
    <row r="4870" spans="11:11" hidden="1" x14ac:dyDescent="0.3">
      <c r="K4870" s="1"/>
    </row>
    <row r="4871" spans="11:11" hidden="1" x14ac:dyDescent="0.3">
      <c r="K4871" s="1"/>
    </row>
    <row r="4872" spans="11:11" hidden="1" x14ac:dyDescent="0.3">
      <c r="K4872" s="1"/>
    </row>
    <row r="4873" spans="11:11" hidden="1" x14ac:dyDescent="0.3">
      <c r="K4873" s="1"/>
    </row>
    <row r="4874" spans="11:11" hidden="1" x14ac:dyDescent="0.3">
      <c r="K4874" s="1"/>
    </row>
    <row r="4875" spans="11:11" hidden="1" x14ac:dyDescent="0.3">
      <c r="K4875" s="1"/>
    </row>
    <row r="4876" spans="11:11" hidden="1" x14ac:dyDescent="0.3">
      <c r="K4876" s="1"/>
    </row>
    <row r="4877" spans="11:11" hidden="1" x14ac:dyDescent="0.3">
      <c r="K4877" s="1"/>
    </row>
    <row r="4878" spans="11:11" hidden="1" x14ac:dyDescent="0.3">
      <c r="K4878" s="1"/>
    </row>
    <row r="4879" spans="11:11" hidden="1" x14ac:dyDescent="0.3">
      <c r="K4879" s="1"/>
    </row>
    <row r="4880" spans="11:11" hidden="1" x14ac:dyDescent="0.3">
      <c r="K4880" s="1"/>
    </row>
    <row r="4881" spans="11:11" hidden="1" x14ac:dyDescent="0.3">
      <c r="K4881" s="1"/>
    </row>
    <row r="4882" spans="11:11" hidden="1" x14ac:dyDescent="0.3">
      <c r="K4882" s="1"/>
    </row>
    <row r="4883" spans="11:11" hidden="1" x14ac:dyDescent="0.3">
      <c r="K4883" s="1"/>
    </row>
    <row r="4884" spans="11:11" hidden="1" x14ac:dyDescent="0.3">
      <c r="K4884" s="1"/>
    </row>
    <row r="4885" spans="11:11" hidden="1" x14ac:dyDescent="0.3">
      <c r="K4885" s="1"/>
    </row>
    <row r="4886" spans="11:11" hidden="1" x14ac:dyDescent="0.3">
      <c r="K4886" s="1"/>
    </row>
    <row r="4887" spans="11:11" hidden="1" x14ac:dyDescent="0.3">
      <c r="K4887" s="1"/>
    </row>
    <row r="4888" spans="11:11" hidden="1" x14ac:dyDescent="0.3">
      <c r="K4888" s="1"/>
    </row>
    <row r="4889" spans="11:11" hidden="1" x14ac:dyDescent="0.3">
      <c r="K4889" s="1"/>
    </row>
    <row r="4890" spans="11:11" hidden="1" x14ac:dyDescent="0.3">
      <c r="K4890" s="1"/>
    </row>
    <row r="4891" spans="11:11" hidden="1" x14ac:dyDescent="0.3">
      <c r="K4891" s="1"/>
    </row>
    <row r="4892" spans="11:11" hidden="1" x14ac:dyDescent="0.3">
      <c r="K4892" s="1"/>
    </row>
    <row r="4893" spans="11:11" hidden="1" x14ac:dyDescent="0.3">
      <c r="K4893" s="1"/>
    </row>
    <row r="4894" spans="11:11" hidden="1" x14ac:dyDescent="0.3">
      <c r="K4894" s="1"/>
    </row>
    <row r="4895" spans="11:11" hidden="1" x14ac:dyDescent="0.3">
      <c r="K4895" s="1"/>
    </row>
    <row r="4896" spans="11:11" hidden="1" x14ac:dyDescent="0.3">
      <c r="K4896" s="1"/>
    </row>
    <row r="4897" spans="11:11" hidden="1" x14ac:dyDescent="0.3">
      <c r="K4897" s="1"/>
    </row>
    <row r="4898" spans="11:11" hidden="1" x14ac:dyDescent="0.3">
      <c r="K4898" s="1"/>
    </row>
    <row r="4899" spans="11:11" hidden="1" x14ac:dyDescent="0.3">
      <c r="K4899" s="1"/>
    </row>
    <row r="4900" spans="11:11" hidden="1" x14ac:dyDescent="0.3">
      <c r="K4900" s="1"/>
    </row>
    <row r="4901" spans="11:11" hidden="1" x14ac:dyDescent="0.3">
      <c r="K4901" s="1"/>
    </row>
    <row r="4902" spans="11:11" hidden="1" x14ac:dyDescent="0.3">
      <c r="K4902" s="1"/>
    </row>
    <row r="4903" spans="11:11" hidden="1" x14ac:dyDescent="0.3">
      <c r="K4903" s="1"/>
    </row>
    <row r="4904" spans="11:11" hidden="1" x14ac:dyDescent="0.3">
      <c r="K4904" s="1"/>
    </row>
    <row r="4905" spans="11:11" hidden="1" x14ac:dyDescent="0.3">
      <c r="K4905" s="1"/>
    </row>
    <row r="4906" spans="11:11" hidden="1" x14ac:dyDescent="0.3">
      <c r="K4906" s="1"/>
    </row>
    <row r="4907" spans="11:11" hidden="1" x14ac:dyDescent="0.3">
      <c r="K4907" s="1"/>
    </row>
    <row r="4908" spans="11:11" hidden="1" x14ac:dyDescent="0.3">
      <c r="K4908" s="1"/>
    </row>
    <row r="4909" spans="11:11" hidden="1" x14ac:dyDescent="0.3">
      <c r="K4909" s="1"/>
    </row>
    <row r="4910" spans="11:11" hidden="1" x14ac:dyDescent="0.3">
      <c r="K4910" s="1"/>
    </row>
    <row r="4911" spans="11:11" hidden="1" x14ac:dyDescent="0.3">
      <c r="K4911" s="1"/>
    </row>
    <row r="4912" spans="11:11" hidden="1" x14ac:dyDescent="0.3">
      <c r="K4912" s="1"/>
    </row>
    <row r="4913" spans="11:11" hidden="1" x14ac:dyDescent="0.3">
      <c r="K4913" s="1"/>
    </row>
    <row r="4914" spans="11:11" hidden="1" x14ac:dyDescent="0.3">
      <c r="K4914" s="1"/>
    </row>
    <row r="4915" spans="11:11" hidden="1" x14ac:dyDescent="0.3">
      <c r="K4915" s="1"/>
    </row>
    <row r="4916" spans="11:11" hidden="1" x14ac:dyDescent="0.3">
      <c r="K4916" s="1"/>
    </row>
    <row r="4917" spans="11:11" hidden="1" x14ac:dyDescent="0.3">
      <c r="K4917" s="1"/>
    </row>
    <row r="4918" spans="11:11" hidden="1" x14ac:dyDescent="0.3">
      <c r="K4918" s="1"/>
    </row>
    <row r="4919" spans="11:11" hidden="1" x14ac:dyDescent="0.3">
      <c r="K4919" s="1"/>
    </row>
    <row r="4920" spans="11:11" hidden="1" x14ac:dyDescent="0.3">
      <c r="K4920" s="1"/>
    </row>
    <row r="4921" spans="11:11" hidden="1" x14ac:dyDescent="0.3">
      <c r="K4921" s="1"/>
    </row>
    <row r="4922" spans="11:11" hidden="1" x14ac:dyDescent="0.3">
      <c r="K4922" s="1"/>
    </row>
    <row r="4923" spans="11:11" hidden="1" x14ac:dyDescent="0.3">
      <c r="K4923" s="1"/>
    </row>
    <row r="4924" spans="11:11" hidden="1" x14ac:dyDescent="0.3">
      <c r="K4924" s="1"/>
    </row>
    <row r="4925" spans="11:11" hidden="1" x14ac:dyDescent="0.3">
      <c r="K4925" s="1"/>
    </row>
    <row r="4926" spans="11:11" hidden="1" x14ac:dyDescent="0.3">
      <c r="K4926" s="1"/>
    </row>
    <row r="4927" spans="11:11" hidden="1" x14ac:dyDescent="0.3">
      <c r="K4927" s="1"/>
    </row>
    <row r="4928" spans="11:11" hidden="1" x14ac:dyDescent="0.3">
      <c r="K4928" s="1"/>
    </row>
    <row r="4929" spans="11:11" hidden="1" x14ac:dyDescent="0.3">
      <c r="K4929" s="1"/>
    </row>
    <row r="4930" spans="11:11" hidden="1" x14ac:dyDescent="0.3">
      <c r="K4930" s="1"/>
    </row>
    <row r="4931" spans="11:11" hidden="1" x14ac:dyDescent="0.3">
      <c r="K4931" s="1"/>
    </row>
    <row r="4932" spans="11:11" hidden="1" x14ac:dyDescent="0.3">
      <c r="K4932" s="1"/>
    </row>
    <row r="4933" spans="11:11" hidden="1" x14ac:dyDescent="0.3">
      <c r="K4933" s="1"/>
    </row>
    <row r="4934" spans="11:11" hidden="1" x14ac:dyDescent="0.3">
      <c r="K4934" s="1"/>
    </row>
    <row r="4935" spans="11:11" hidden="1" x14ac:dyDescent="0.3">
      <c r="K4935" s="1"/>
    </row>
    <row r="4936" spans="11:11" hidden="1" x14ac:dyDescent="0.3">
      <c r="K4936" s="1"/>
    </row>
    <row r="4937" spans="11:11" hidden="1" x14ac:dyDescent="0.3">
      <c r="K4937" s="1"/>
    </row>
    <row r="4938" spans="11:11" hidden="1" x14ac:dyDescent="0.3">
      <c r="K4938" s="1"/>
    </row>
    <row r="4939" spans="11:11" hidden="1" x14ac:dyDescent="0.3">
      <c r="K4939" s="1"/>
    </row>
    <row r="4940" spans="11:11" hidden="1" x14ac:dyDescent="0.3">
      <c r="K4940" s="1"/>
    </row>
    <row r="4941" spans="11:11" hidden="1" x14ac:dyDescent="0.3">
      <c r="K4941" s="1"/>
    </row>
    <row r="4942" spans="11:11" hidden="1" x14ac:dyDescent="0.3">
      <c r="K4942" s="1"/>
    </row>
    <row r="4943" spans="11:11" hidden="1" x14ac:dyDescent="0.3">
      <c r="K4943" s="1"/>
    </row>
    <row r="4944" spans="11:11" hidden="1" x14ac:dyDescent="0.3">
      <c r="K4944" s="1"/>
    </row>
    <row r="4945" spans="11:11" hidden="1" x14ac:dyDescent="0.3">
      <c r="K4945" s="1"/>
    </row>
    <row r="4946" spans="11:11" hidden="1" x14ac:dyDescent="0.3">
      <c r="K4946" s="1"/>
    </row>
    <row r="4947" spans="11:11" hidden="1" x14ac:dyDescent="0.3">
      <c r="K4947" s="1"/>
    </row>
    <row r="4948" spans="11:11" hidden="1" x14ac:dyDescent="0.3">
      <c r="K4948" s="1"/>
    </row>
    <row r="4949" spans="11:11" hidden="1" x14ac:dyDescent="0.3">
      <c r="K4949" s="1"/>
    </row>
    <row r="4950" spans="11:11" hidden="1" x14ac:dyDescent="0.3">
      <c r="K4950" s="1"/>
    </row>
    <row r="4951" spans="11:11" hidden="1" x14ac:dyDescent="0.3">
      <c r="K4951" s="1"/>
    </row>
    <row r="4952" spans="11:11" hidden="1" x14ac:dyDescent="0.3">
      <c r="K4952" s="1"/>
    </row>
    <row r="4953" spans="11:11" hidden="1" x14ac:dyDescent="0.3">
      <c r="K4953" s="1"/>
    </row>
    <row r="4954" spans="11:11" hidden="1" x14ac:dyDescent="0.3">
      <c r="K4954" s="1"/>
    </row>
    <row r="4955" spans="11:11" hidden="1" x14ac:dyDescent="0.3">
      <c r="K4955" s="1"/>
    </row>
    <row r="4956" spans="11:11" hidden="1" x14ac:dyDescent="0.3">
      <c r="K4956" s="1"/>
    </row>
    <row r="4957" spans="11:11" hidden="1" x14ac:dyDescent="0.3">
      <c r="K4957" s="1"/>
    </row>
    <row r="4958" spans="11:11" hidden="1" x14ac:dyDescent="0.3">
      <c r="K4958" s="1"/>
    </row>
    <row r="4959" spans="11:11" hidden="1" x14ac:dyDescent="0.3">
      <c r="K4959" s="1"/>
    </row>
    <row r="4960" spans="11:11" hidden="1" x14ac:dyDescent="0.3">
      <c r="K4960" s="1"/>
    </row>
    <row r="4961" spans="11:11" hidden="1" x14ac:dyDescent="0.3">
      <c r="K4961" s="1"/>
    </row>
    <row r="4962" spans="11:11" hidden="1" x14ac:dyDescent="0.3">
      <c r="K4962" s="1"/>
    </row>
    <row r="4963" spans="11:11" hidden="1" x14ac:dyDescent="0.3">
      <c r="K4963" s="1"/>
    </row>
    <row r="4964" spans="11:11" hidden="1" x14ac:dyDescent="0.3">
      <c r="K4964" s="1"/>
    </row>
    <row r="4965" spans="11:11" hidden="1" x14ac:dyDescent="0.3">
      <c r="K4965" s="1"/>
    </row>
    <row r="4966" spans="11:11" hidden="1" x14ac:dyDescent="0.3">
      <c r="K4966" s="1"/>
    </row>
    <row r="4967" spans="11:11" hidden="1" x14ac:dyDescent="0.3">
      <c r="K4967" s="1"/>
    </row>
    <row r="4968" spans="11:11" hidden="1" x14ac:dyDescent="0.3">
      <c r="K4968" s="1"/>
    </row>
    <row r="4969" spans="11:11" hidden="1" x14ac:dyDescent="0.3">
      <c r="K4969" s="1"/>
    </row>
    <row r="4970" spans="11:11" hidden="1" x14ac:dyDescent="0.3">
      <c r="K4970" s="1"/>
    </row>
    <row r="4971" spans="11:11" hidden="1" x14ac:dyDescent="0.3">
      <c r="K4971" s="1"/>
    </row>
    <row r="4972" spans="11:11" hidden="1" x14ac:dyDescent="0.3">
      <c r="K4972" s="1"/>
    </row>
    <row r="4973" spans="11:11" hidden="1" x14ac:dyDescent="0.3">
      <c r="K4973" s="1"/>
    </row>
    <row r="4974" spans="11:11" hidden="1" x14ac:dyDescent="0.3">
      <c r="K4974" s="1"/>
    </row>
    <row r="4975" spans="11:11" hidden="1" x14ac:dyDescent="0.3">
      <c r="K4975" s="1"/>
    </row>
    <row r="4976" spans="11:11" hidden="1" x14ac:dyDescent="0.3">
      <c r="K4976" s="1"/>
    </row>
    <row r="4977" spans="11:11" hidden="1" x14ac:dyDescent="0.3">
      <c r="K4977" s="1"/>
    </row>
    <row r="4978" spans="11:11" hidden="1" x14ac:dyDescent="0.3">
      <c r="K4978" s="1"/>
    </row>
    <row r="4979" spans="11:11" hidden="1" x14ac:dyDescent="0.3">
      <c r="K4979" s="1"/>
    </row>
    <row r="4980" spans="11:11" hidden="1" x14ac:dyDescent="0.3">
      <c r="K4980" s="1"/>
    </row>
    <row r="4981" spans="11:11" hidden="1" x14ac:dyDescent="0.3">
      <c r="K4981" s="1"/>
    </row>
    <row r="4982" spans="11:11" hidden="1" x14ac:dyDescent="0.3">
      <c r="K4982" s="1"/>
    </row>
    <row r="4983" spans="11:11" hidden="1" x14ac:dyDescent="0.3">
      <c r="K4983" s="1"/>
    </row>
    <row r="4984" spans="11:11" hidden="1" x14ac:dyDescent="0.3">
      <c r="K4984" s="1"/>
    </row>
    <row r="4985" spans="11:11" hidden="1" x14ac:dyDescent="0.3">
      <c r="K4985" s="1"/>
    </row>
    <row r="4986" spans="11:11" hidden="1" x14ac:dyDescent="0.3">
      <c r="K4986" s="1"/>
    </row>
    <row r="4987" spans="11:11" hidden="1" x14ac:dyDescent="0.3">
      <c r="K4987" s="1"/>
    </row>
    <row r="4988" spans="11:11" hidden="1" x14ac:dyDescent="0.3">
      <c r="K4988" s="1"/>
    </row>
    <row r="4989" spans="11:11" hidden="1" x14ac:dyDescent="0.3">
      <c r="K4989" s="1"/>
    </row>
    <row r="4990" spans="11:11" hidden="1" x14ac:dyDescent="0.3">
      <c r="K4990" s="1"/>
    </row>
    <row r="4991" spans="11:11" hidden="1" x14ac:dyDescent="0.3">
      <c r="K4991" s="1"/>
    </row>
    <row r="4992" spans="11:11" hidden="1" x14ac:dyDescent="0.3">
      <c r="K4992" s="1"/>
    </row>
    <row r="4993" spans="11:11" hidden="1" x14ac:dyDescent="0.3">
      <c r="K4993" s="1"/>
    </row>
    <row r="4994" spans="11:11" hidden="1" x14ac:dyDescent="0.3">
      <c r="K4994" s="1"/>
    </row>
    <row r="4995" spans="11:11" hidden="1" x14ac:dyDescent="0.3">
      <c r="K4995" s="1"/>
    </row>
    <row r="4996" spans="11:11" hidden="1" x14ac:dyDescent="0.3">
      <c r="K4996" s="1"/>
    </row>
    <row r="4997" spans="11:11" hidden="1" x14ac:dyDescent="0.3">
      <c r="K4997" s="1"/>
    </row>
    <row r="4998" spans="11:11" hidden="1" x14ac:dyDescent="0.3">
      <c r="K4998" s="1"/>
    </row>
    <row r="4999" spans="11:11" hidden="1" x14ac:dyDescent="0.3">
      <c r="K4999" s="1"/>
    </row>
    <row r="5000" spans="11:11" hidden="1" x14ac:dyDescent="0.3">
      <c r="K5000" s="1"/>
    </row>
    <row r="5001" spans="11:11" hidden="1" x14ac:dyDescent="0.3">
      <c r="K5001" s="1"/>
    </row>
    <row r="5002" spans="11:11" hidden="1" x14ac:dyDescent="0.3">
      <c r="K5002" s="1"/>
    </row>
    <row r="5003" spans="11:11" hidden="1" x14ac:dyDescent="0.3">
      <c r="K5003" s="1"/>
    </row>
    <row r="5004" spans="11:11" hidden="1" x14ac:dyDescent="0.3">
      <c r="K5004" s="1"/>
    </row>
    <row r="5005" spans="11:11" hidden="1" x14ac:dyDescent="0.3">
      <c r="K5005" s="1"/>
    </row>
    <row r="5006" spans="11:11" hidden="1" x14ac:dyDescent="0.3">
      <c r="K5006" s="1"/>
    </row>
    <row r="5007" spans="11:11" hidden="1" x14ac:dyDescent="0.3">
      <c r="K5007" s="1"/>
    </row>
    <row r="5008" spans="11:11" hidden="1" x14ac:dyDescent="0.3">
      <c r="K5008" s="1"/>
    </row>
    <row r="5009" spans="11:11" hidden="1" x14ac:dyDescent="0.3">
      <c r="K5009" s="1"/>
    </row>
    <row r="5010" spans="11:11" hidden="1" x14ac:dyDescent="0.3">
      <c r="K5010" s="1"/>
    </row>
    <row r="5011" spans="11:11" hidden="1" x14ac:dyDescent="0.3">
      <c r="K5011" s="1"/>
    </row>
    <row r="5012" spans="11:11" hidden="1" x14ac:dyDescent="0.3">
      <c r="K5012" s="1"/>
    </row>
    <row r="5013" spans="11:11" hidden="1" x14ac:dyDescent="0.3">
      <c r="K5013" s="1"/>
    </row>
    <row r="5014" spans="11:11" hidden="1" x14ac:dyDescent="0.3">
      <c r="K5014" s="1"/>
    </row>
    <row r="5015" spans="11:11" hidden="1" x14ac:dyDescent="0.3">
      <c r="K5015" s="1"/>
    </row>
    <row r="5016" spans="11:11" hidden="1" x14ac:dyDescent="0.3">
      <c r="K5016" s="1"/>
    </row>
    <row r="5017" spans="11:11" hidden="1" x14ac:dyDescent="0.3">
      <c r="K5017" s="1"/>
    </row>
    <row r="5018" spans="11:11" hidden="1" x14ac:dyDescent="0.3">
      <c r="K5018" s="1"/>
    </row>
    <row r="5019" spans="11:11" hidden="1" x14ac:dyDescent="0.3">
      <c r="K5019" s="1"/>
    </row>
    <row r="5020" spans="11:11" hidden="1" x14ac:dyDescent="0.3">
      <c r="K5020" s="1"/>
    </row>
    <row r="5021" spans="11:11" hidden="1" x14ac:dyDescent="0.3">
      <c r="K5021" s="1"/>
    </row>
    <row r="5022" spans="11:11" hidden="1" x14ac:dyDescent="0.3">
      <c r="K5022" s="1"/>
    </row>
    <row r="5023" spans="11:11" hidden="1" x14ac:dyDescent="0.3">
      <c r="K5023" s="1"/>
    </row>
    <row r="5024" spans="11:11" hidden="1" x14ac:dyDescent="0.3">
      <c r="K5024" s="1"/>
    </row>
    <row r="5025" spans="11:11" hidden="1" x14ac:dyDescent="0.3">
      <c r="K5025" s="1"/>
    </row>
    <row r="5026" spans="11:11" hidden="1" x14ac:dyDescent="0.3">
      <c r="K5026" s="1"/>
    </row>
    <row r="5027" spans="11:11" hidden="1" x14ac:dyDescent="0.3">
      <c r="K5027" s="1"/>
    </row>
    <row r="5028" spans="11:11" hidden="1" x14ac:dyDescent="0.3">
      <c r="K5028" s="1"/>
    </row>
    <row r="5029" spans="11:11" hidden="1" x14ac:dyDescent="0.3">
      <c r="K5029" s="1"/>
    </row>
    <row r="5030" spans="11:11" hidden="1" x14ac:dyDescent="0.3">
      <c r="K5030" s="1"/>
    </row>
    <row r="5031" spans="11:11" hidden="1" x14ac:dyDescent="0.3">
      <c r="K5031" s="1"/>
    </row>
    <row r="5032" spans="11:11" hidden="1" x14ac:dyDescent="0.3">
      <c r="K5032" s="1"/>
    </row>
    <row r="5033" spans="11:11" hidden="1" x14ac:dyDescent="0.3">
      <c r="K5033" s="1"/>
    </row>
    <row r="5034" spans="11:11" hidden="1" x14ac:dyDescent="0.3">
      <c r="K5034" s="1"/>
    </row>
    <row r="5035" spans="11:11" hidden="1" x14ac:dyDescent="0.3">
      <c r="K5035" s="1"/>
    </row>
    <row r="5036" spans="11:11" hidden="1" x14ac:dyDescent="0.3">
      <c r="K5036" s="1"/>
    </row>
    <row r="5037" spans="11:11" hidden="1" x14ac:dyDescent="0.3">
      <c r="K5037" s="1"/>
    </row>
    <row r="5038" spans="11:11" hidden="1" x14ac:dyDescent="0.3">
      <c r="K5038" s="1"/>
    </row>
    <row r="5039" spans="11:11" hidden="1" x14ac:dyDescent="0.3">
      <c r="K5039" s="1"/>
    </row>
    <row r="5040" spans="11:11" hidden="1" x14ac:dyDescent="0.3">
      <c r="K5040" s="1"/>
    </row>
    <row r="5041" spans="11:11" hidden="1" x14ac:dyDescent="0.3">
      <c r="K5041" s="1"/>
    </row>
    <row r="5042" spans="11:11" hidden="1" x14ac:dyDescent="0.3">
      <c r="K5042" s="1"/>
    </row>
    <row r="5043" spans="11:11" hidden="1" x14ac:dyDescent="0.3">
      <c r="K5043" s="1"/>
    </row>
    <row r="5044" spans="11:11" hidden="1" x14ac:dyDescent="0.3">
      <c r="K5044" s="1"/>
    </row>
    <row r="5045" spans="11:11" hidden="1" x14ac:dyDescent="0.3">
      <c r="K5045" s="1"/>
    </row>
    <row r="5046" spans="11:11" hidden="1" x14ac:dyDescent="0.3">
      <c r="K5046" s="1"/>
    </row>
    <row r="5047" spans="11:11" hidden="1" x14ac:dyDescent="0.3">
      <c r="K5047" s="1"/>
    </row>
    <row r="5048" spans="11:11" hidden="1" x14ac:dyDescent="0.3">
      <c r="K5048" s="1"/>
    </row>
    <row r="5049" spans="11:11" hidden="1" x14ac:dyDescent="0.3">
      <c r="K5049" s="1"/>
    </row>
    <row r="5050" spans="11:11" hidden="1" x14ac:dyDescent="0.3">
      <c r="K5050" s="1"/>
    </row>
    <row r="5051" spans="11:11" hidden="1" x14ac:dyDescent="0.3">
      <c r="K5051" s="1"/>
    </row>
    <row r="5052" spans="11:11" hidden="1" x14ac:dyDescent="0.3">
      <c r="K5052" s="1"/>
    </row>
    <row r="5053" spans="11:11" hidden="1" x14ac:dyDescent="0.3">
      <c r="K5053" s="1"/>
    </row>
    <row r="5054" spans="11:11" hidden="1" x14ac:dyDescent="0.3">
      <c r="K5054" s="1"/>
    </row>
    <row r="5055" spans="11:11" hidden="1" x14ac:dyDescent="0.3">
      <c r="K5055" s="1"/>
    </row>
    <row r="5056" spans="11:11" hidden="1" x14ac:dyDescent="0.3">
      <c r="K5056" s="1"/>
    </row>
    <row r="5057" spans="11:11" hidden="1" x14ac:dyDescent="0.3">
      <c r="K5057" s="1"/>
    </row>
    <row r="5058" spans="11:11" hidden="1" x14ac:dyDescent="0.3">
      <c r="K5058" s="1"/>
    </row>
    <row r="5059" spans="11:11" hidden="1" x14ac:dyDescent="0.3">
      <c r="K5059" s="1"/>
    </row>
    <row r="5060" spans="11:11" hidden="1" x14ac:dyDescent="0.3">
      <c r="K5060" s="1"/>
    </row>
    <row r="5061" spans="11:11" hidden="1" x14ac:dyDescent="0.3">
      <c r="K5061" s="1"/>
    </row>
    <row r="5062" spans="11:11" hidden="1" x14ac:dyDescent="0.3">
      <c r="K5062" s="1"/>
    </row>
    <row r="5063" spans="11:11" hidden="1" x14ac:dyDescent="0.3">
      <c r="K5063" s="1"/>
    </row>
    <row r="5064" spans="11:11" hidden="1" x14ac:dyDescent="0.3">
      <c r="K5064" s="1"/>
    </row>
    <row r="5065" spans="11:11" hidden="1" x14ac:dyDescent="0.3">
      <c r="K5065" s="1"/>
    </row>
    <row r="5066" spans="11:11" hidden="1" x14ac:dyDescent="0.3">
      <c r="K5066" s="1"/>
    </row>
    <row r="5067" spans="11:11" hidden="1" x14ac:dyDescent="0.3">
      <c r="K5067" s="1"/>
    </row>
    <row r="5068" spans="11:11" hidden="1" x14ac:dyDescent="0.3">
      <c r="K5068" s="1"/>
    </row>
    <row r="5069" spans="11:11" hidden="1" x14ac:dyDescent="0.3">
      <c r="K5069" s="1"/>
    </row>
    <row r="5070" spans="11:11" hidden="1" x14ac:dyDescent="0.3">
      <c r="K5070" s="1"/>
    </row>
    <row r="5071" spans="11:11" hidden="1" x14ac:dyDescent="0.3">
      <c r="K5071" s="1"/>
    </row>
    <row r="5072" spans="11:11" hidden="1" x14ac:dyDescent="0.3">
      <c r="K5072" s="1"/>
    </row>
    <row r="5073" spans="11:11" hidden="1" x14ac:dyDescent="0.3">
      <c r="K5073" s="1"/>
    </row>
    <row r="5074" spans="11:11" hidden="1" x14ac:dyDescent="0.3">
      <c r="K5074" s="1"/>
    </row>
    <row r="5075" spans="11:11" hidden="1" x14ac:dyDescent="0.3">
      <c r="K5075" s="1"/>
    </row>
    <row r="5076" spans="11:11" hidden="1" x14ac:dyDescent="0.3">
      <c r="K5076" s="1"/>
    </row>
    <row r="5077" spans="11:11" hidden="1" x14ac:dyDescent="0.3">
      <c r="K5077" s="1"/>
    </row>
    <row r="5078" spans="11:11" hidden="1" x14ac:dyDescent="0.3">
      <c r="K5078" s="1"/>
    </row>
    <row r="5079" spans="11:11" hidden="1" x14ac:dyDescent="0.3">
      <c r="K5079" s="1"/>
    </row>
    <row r="5080" spans="11:11" hidden="1" x14ac:dyDescent="0.3">
      <c r="K5080" s="1"/>
    </row>
    <row r="5081" spans="11:11" hidden="1" x14ac:dyDescent="0.3">
      <c r="K5081" s="1"/>
    </row>
    <row r="5082" spans="11:11" hidden="1" x14ac:dyDescent="0.3">
      <c r="K5082" s="1"/>
    </row>
    <row r="5083" spans="11:11" hidden="1" x14ac:dyDescent="0.3">
      <c r="K5083" s="1"/>
    </row>
    <row r="5084" spans="11:11" hidden="1" x14ac:dyDescent="0.3">
      <c r="K5084" s="1"/>
    </row>
    <row r="5085" spans="11:11" hidden="1" x14ac:dyDescent="0.3">
      <c r="K5085" s="1"/>
    </row>
    <row r="5086" spans="11:11" hidden="1" x14ac:dyDescent="0.3">
      <c r="K5086" s="1"/>
    </row>
    <row r="5087" spans="11:11" hidden="1" x14ac:dyDescent="0.3">
      <c r="K5087" s="1"/>
    </row>
    <row r="5088" spans="11:11" hidden="1" x14ac:dyDescent="0.3">
      <c r="K5088" s="1"/>
    </row>
    <row r="5089" spans="11:11" hidden="1" x14ac:dyDescent="0.3">
      <c r="K5089" s="1"/>
    </row>
    <row r="5090" spans="11:11" hidden="1" x14ac:dyDescent="0.3">
      <c r="K5090" s="1"/>
    </row>
    <row r="5091" spans="11:11" hidden="1" x14ac:dyDescent="0.3">
      <c r="K5091" s="1"/>
    </row>
    <row r="5092" spans="11:11" hidden="1" x14ac:dyDescent="0.3">
      <c r="K5092" s="1"/>
    </row>
    <row r="5093" spans="11:11" hidden="1" x14ac:dyDescent="0.3">
      <c r="K5093" s="1"/>
    </row>
    <row r="5094" spans="11:11" hidden="1" x14ac:dyDescent="0.3">
      <c r="K5094" s="1"/>
    </row>
    <row r="5095" spans="11:11" hidden="1" x14ac:dyDescent="0.3">
      <c r="K5095" s="1"/>
    </row>
    <row r="5096" spans="11:11" hidden="1" x14ac:dyDescent="0.3">
      <c r="K5096" s="1"/>
    </row>
    <row r="5097" spans="11:11" hidden="1" x14ac:dyDescent="0.3">
      <c r="K5097" s="1"/>
    </row>
    <row r="5098" spans="11:11" hidden="1" x14ac:dyDescent="0.3">
      <c r="K5098" s="1"/>
    </row>
    <row r="5099" spans="11:11" hidden="1" x14ac:dyDescent="0.3">
      <c r="K5099" s="1"/>
    </row>
    <row r="5100" spans="11:11" hidden="1" x14ac:dyDescent="0.3">
      <c r="K5100" s="1"/>
    </row>
    <row r="5101" spans="11:11" hidden="1" x14ac:dyDescent="0.3">
      <c r="K5101" s="1"/>
    </row>
    <row r="5102" spans="11:11" hidden="1" x14ac:dyDescent="0.3">
      <c r="K5102" s="1"/>
    </row>
    <row r="5103" spans="11:11" hidden="1" x14ac:dyDescent="0.3">
      <c r="K5103" s="1"/>
    </row>
    <row r="5104" spans="11:11" hidden="1" x14ac:dyDescent="0.3">
      <c r="K5104" s="1"/>
    </row>
    <row r="5105" spans="11:11" hidden="1" x14ac:dyDescent="0.3">
      <c r="K5105" s="1"/>
    </row>
    <row r="5106" spans="11:11" hidden="1" x14ac:dyDescent="0.3">
      <c r="K5106" s="1"/>
    </row>
    <row r="5107" spans="11:11" hidden="1" x14ac:dyDescent="0.3">
      <c r="K5107" s="1"/>
    </row>
    <row r="5108" spans="11:11" hidden="1" x14ac:dyDescent="0.3">
      <c r="K5108" s="1"/>
    </row>
    <row r="5109" spans="11:11" hidden="1" x14ac:dyDescent="0.3">
      <c r="K5109" s="1"/>
    </row>
    <row r="5110" spans="11:11" hidden="1" x14ac:dyDescent="0.3">
      <c r="K5110" s="1"/>
    </row>
    <row r="5111" spans="11:11" hidden="1" x14ac:dyDescent="0.3">
      <c r="K5111" s="1"/>
    </row>
    <row r="5112" spans="11:11" hidden="1" x14ac:dyDescent="0.3">
      <c r="K5112" s="1"/>
    </row>
    <row r="5113" spans="11:11" hidden="1" x14ac:dyDescent="0.3">
      <c r="K5113" s="1"/>
    </row>
    <row r="5114" spans="11:11" hidden="1" x14ac:dyDescent="0.3">
      <c r="K5114" s="1"/>
    </row>
    <row r="5115" spans="11:11" hidden="1" x14ac:dyDescent="0.3">
      <c r="K5115" s="1"/>
    </row>
    <row r="5116" spans="11:11" hidden="1" x14ac:dyDescent="0.3">
      <c r="K5116" s="1"/>
    </row>
    <row r="5117" spans="11:11" hidden="1" x14ac:dyDescent="0.3">
      <c r="K5117" s="1"/>
    </row>
    <row r="5118" spans="11:11" hidden="1" x14ac:dyDescent="0.3">
      <c r="K5118" s="1"/>
    </row>
    <row r="5119" spans="11:11" hidden="1" x14ac:dyDescent="0.3">
      <c r="K5119" s="1"/>
    </row>
    <row r="5120" spans="11:11" hidden="1" x14ac:dyDescent="0.3">
      <c r="K5120" s="1"/>
    </row>
    <row r="5121" spans="11:11" hidden="1" x14ac:dyDescent="0.3">
      <c r="K5121" s="1"/>
    </row>
    <row r="5122" spans="11:11" hidden="1" x14ac:dyDescent="0.3">
      <c r="K5122" s="1"/>
    </row>
    <row r="5123" spans="11:11" hidden="1" x14ac:dyDescent="0.3">
      <c r="K5123" s="1"/>
    </row>
    <row r="5124" spans="11:11" hidden="1" x14ac:dyDescent="0.3">
      <c r="K5124" s="1"/>
    </row>
    <row r="5125" spans="11:11" hidden="1" x14ac:dyDescent="0.3">
      <c r="K5125" s="1"/>
    </row>
    <row r="5126" spans="11:11" hidden="1" x14ac:dyDescent="0.3">
      <c r="K5126" s="1"/>
    </row>
    <row r="5127" spans="11:11" hidden="1" x14ac:dyDescent="0.3">
      <c r="K5127" s="1"/>
    </row>
    <row r="5128" spans="11:11" hidden="1" x14ac:dyDescent="0.3">
      <c r="K5128" s="1"/>
    </row>
    <row r="5129" spans="11:11" hidden="1" x14ac:dyDescent="0.3">
      <c r="K5129" s="1"/>
    </row>
    <row r="5130" spans="11:11" hidden="1" x14ac:dyDescent="0.3">
      <c r="K5130" s="1"/>
    </row>
    <row r="5131" spans="11:11" hidden="1" x14ac:dyDescent="0.3">
      <c r="K5131" s="1"/>
    </row>
    <row r="5132" spans="11:11" hidden="1" x14ac:dyDescent="0.3">
      <c r="K5132" s="1"/>
    </row>
    <row r="5133" spans="11:11" hidden="1" x14ac:dyDescent="0.3">
      <c r="K5133" s="1"/>
    </row>
    <row r="5134" spans="11:11" hidden="1" x14ac:dyDescent="0.3">
      <c r="K5134" s="1"/>
    </row>
    <row r="5135" spans="11:11" hidden="1" x14ac:dyDescent="0.3">
      <c r="K5135" s="1"/>
    </row>
    <row r="5136" spans="11:11" hidden="1" x14ac:dyDescent="0.3">
      <c r="K5136" s="1"/>
    </row>
    <row r="5137" spans="11:11" hidden="1" x14ac:dyDescent="0.3">
      <c r="K5137" s="1"/>
    </row>
    <row r="5138" spans="11:11" hidden="1" x14ac:dyDescent="0.3">
      <c r="K5138" s="1"/>
    </row>
    <row r="5139" spans="11:11" hidden="1" x14ac:dyDescent="0.3">
      <c r="K5139" s="1"/>
    </row>
    <row r="5140" spans="11:11" hidden="1" x14ac:dyDescent="0.3">
      <c r="K5140" s="1"/>
    </row>
    <row r="5141" spans="11:11" hidden="1" x14ac:dyDescent="0.3">
      <c r="K5141" s="1"/>
    </row>
    <row r="5142" spans="11:11" hidden="1" x14ac:dyDescent="0.3">
      <c r="K5142" s="1"/>
    </row>
    <row r="5143" spans="11:11" hidden="1" x14ac:dyDescent="0.3">
      <c r="K5143" s="1"/>
    </row>
    <row r="5144" spans="11:11" hidden="1" x14ac:dyDescent="0.3">
      <c r="K5144" s="1"/>
    </row>
    <row r="5145" spans="11:11" hidden="1" x14ac:dyDescent="0.3">
      <c r="K5145" s="1"/>
    </row>
    <row r="5146" spans="11:11" hidden="1" x14ac:dyDescent="0.3">
      <c r="K5146" s="1"/>
    </row>
    <row r="5147" spans="11:11" hidden="1" x14ac:dyDescent="0.3">
      <c r="K5147" s="1"/>
    </row>
    <row r="5148" spans="11:11" hidden="1" x14ac:dyDescent="0.3">
      <c r="K5148" s="1"/>
    </row>
    <row r="5149" spans="11:11" hidden="1" x14ac:dyDescent="0.3">
      <c r="K5149" s="1"/>
    </row>
    <row r="5150" spans="11:11" hidden="1" x14ac:dyDescent="0.3">
      <c r="K5150" s="1"/>
    </row>
    <row r="5151" spans="11:11" hidden="1" x14ac:dyDescent="0.3">
      <c r="K5151" s="1"/>
    </row>
    <row r="5152" spans="11:11" hidden="1" x14ac:dyDescent="0.3">
      <c r="K5152" s="1"/>
    </row>
    <row r="5153" spans="11:11" hidden="1" x14ac:dyDescent="0.3">
      <c r="K5153" s="1"/>
    </row>
    <row r="5154" spans="11:11" hidden="1" x14ac:dyDescent="0.3">
      <c r="K5154" s="1"/>
    </row>
    <row r="5155" spans="11:11" hidden="1" x14ac:dyDescent="0.3">
      <c r="K5155" s="1"/>
    </row>
    <row r="5156" spans="11:11" hidden="1" x14ac:dyDescent="0.3">
      <c r="K5156" s="1"/>
    </row>
    <row r="5157" spans="11:11" hidden="1" x14ac:dyDescent="0.3">
      <c r="K5157" s="1"/>
    </row>
    <row r="5158" spans="11:11" hidden="1" x14ac:dyDescent="0.3">
      <c r="K5158" s="1"/>
    </row>
    <row r="5159" spans="11:11" hidden="1" x14ac:dyDescent="0.3">
      <c r="K5159" s="1"/>
    </row>
    <row r="5160" spans="11:11" hidden="1" x14ac:dyDescent="0.3">
      <c r="K5160" s="1"/>
    </row>
    <row r="5161" spans="11:11" hidden="1" x14ac:dyDescent="0.3">
      <c r="K5161" s="1"/>
    </row>
    <row r="5162" spans="11:11" hidden="1" x14ac:dyDescent="0.3">
      <c r="K5162" s="1"/>
    </row>
    <row r="5163" spans="11:11" hidden="1" x14ac:dyDescent="0.3">
      <c r="K5163" s="1"/>
    </row>
    <row r="5164" spans="11:11" hidden="1" x14ac:dyDescent="0.3">
      <c r="K5164" s="1"/>
    </row>
    <row r="5165" spans="11:11" hidden="1" x14ac:dyDescent="0.3">
      <c r="K5165" s="1"/>
    </row>
    <row r="5166" spans="11:11" hidden="1" x14ac:dyDescent="0.3">
      <c r="K5166" s="1"/>
    </row>
    <row r="5167" spans="11:11" hidden="1" x14ac:dyDescent="0.3">
      <c r="K5167" s="1"/>
    </row>
    <row r="5168" spans="11:11" hidden="1" x14ac:dyDescent="0.3">
      <c r="K5168" s="1"/>
    </row>
    <row r="5169" spans="11:11" hidden="1" x14ac:dyDescent="0.3">
      <c r="K5169" s="1"/>
    </row>
    <row r="5170" spans="11:11" hidden="1" x14ac:dyDescent="0.3">
      <c r="K5170" s="1"/>
    </row>
    <row r="5171" spans="11:11" hidden="1" x14ac:dyDescent="0.3">
      <c r="K5171" s="1"/>
    </row>
    <row r="5172" spans="11:11" hidden="1" x14ac:dyDescent="0.3">
      <c r="K5172" s="1"/>
    </row>
    <row r="5173" spans="11:11" hidden="1" x14ac:dyDescent="0.3">
      <c r="K5173" s="1"/>
    </row>
    <row r="5174" spans="11:11" hidden="1" x14ac:dyDescent="0.3">
      <c r="K5174" s="1"/>
    </row>
    <row r="5175" spans="11:11" hidden="1" x14ac:dyDescent="0.3">
      <c r="K5175" s="1"/>
    </row>
    <row r="5176" spans="11:11" hidden="1" x14ac:dyDescent="0.3">
      <c r="K5176" s="1"/>
    </row>
    <row r="5177" spans="11:11" hidden="1" x14ac:dyDescent="0.3">
      <c r="K5177" s="1"/>
    </row>
    <row r="5178" spans="11:11" hidden="1" x14ac:dyDescent="0.3">
      <c r="K5178" s="1"/>
    </row>
    <row r="5179" spans="11:11" hidden="1" x14ac:dyDescent="0.3">
      <c r="K5179" s="1"/>
    </row>
    <row r="5180" spans="11:11" hidden="1" x14ac:dyDescent="0.3">
      <c r="K5180" s="1"/>
    </row>
    <row r="5181" spans="11:11" hidden="1" x14ac:dyDescent="0.3">
      <c r="K5181" s="1"/>
    </row>
    <row r="5182" spans="11:11" hidden="1" x14ac:dyDescent="0.3">
      <c r="K5182" s="1"/>
    </row>
    <row r="5183" spans="11:11" hidden="1" x14ac:dyDescent="0.3">
      <c r="K5183" s="1"/>
    </row>
    <row r="5184" spans="11:11" hidden="1" x14ac:dyDescent="0.3">
      <c r="K5184" s="1"/>
    </row>
    <row r="5185" spans="11:11" hidden="1" x14ac:dyDescent="0.3">
      <c r="K5185" s="1"/>
    </row>
    <row r="5186" spans="11:11" hidden="1" x14ac:dyDescent="0.3">
      <c r="K5186" s="1"/>
    </row>
    <row r="5187" spans="11:11" hidden="1" x14ac:dyDescent="0.3">
      <c r="K5187" s="1"/>
    </row>
    <row r="5188" spans="11:11" hidden="1" x14ac:dyDescent="0.3">
      <c r="K5188" s="1"/>
    </row>
    <row r="5189" spans="11:11" hidden="1" x14ac:dyDescent="0.3">
      <c r="K5189" s="1"/>
    </row>
    <row r="5190" spans="11:11" hidden="1" x14ac:dyDescent="0.3">
      <c r="K5190" s="1"/>
    </row>
    <row r="5191" spans="11:11" hidden="1" x14ac:dyDescent="0.3">
      <c r="K5191" s="1"/>
    </row>
    <row r="5192" spans="11:11" hidden="1" x14ac:dyDescent="0.3">
      <c r="K5192" s="1"/>
    </row>
    <row r="5193" spans="11:11" hidden="1" x14ac:dyDescent="0.3">
      <c r="K5193" s="1"/>
    </row>
    <row r="5194" spans="11:11" hidden="1" x14ac:dyDescent="0.3">
      <c r="K5194" s="1"/>
    </row>
    <row r="5195" spans="11:11" hidden="1" x14ac:dyDescent="0.3">
      <c r="K5195" s="1"/>
    </row>
    <row r="5196" spans="11:11" hidden="1" x14ac:dyDescent="0.3">
      <c r="K5196" s="1"/>
    </row>
    <row r="5197" spans="11:11" hidden="1" x14ac:dyDescent="0.3">
      <c r="K5197" s="1"/>
    </row>
    <row r="5198" spans="11:11" hidden="1" x14ac:dyDescent="0.3">
      <c r="K5198" s="1"/>
    </row>
    <row r="5199" spans="11:11" hidden="1" x14ac:dyDescent="0.3">
      <c r="K5199" s="1"/>
    </row>
    <row r="5200" spans="11:11" hidden="1" x14ac:dyDescent="0.3">
      <c r="K5200" s="1"/>
    </row>
    <row r="5201" spans="11:11" hidden="1" x14ac:dyDescent="0.3">
      <c r="K5201" s="1"/>
    </row>
    <row r="5202" spans="11:11" hidden="1" x14ac:dyDescent="0.3">
      <c r="K5202" s="1"/>
    </row>
    <row r="5203" spans="11:11" hidden="1" x14ac:dyDescent="0.3">
      <c r="K5203" s="1"/>
    </row>
    <row r="5204" spans="11:11" hidden="1" x14ac:dyDescent="0.3">
      <c r="K5204" s="1"/>
    </row>
    <row r="5205" spans="11:11" hidden="1" x14ac:dyDescent="0.3">
      <c r="K5205" s="1"/>
    </row>
    <row r="5206" spans="11:11" hidden="1" x14ac:dyDescent="0.3">
      <c r="K5206" s="1"/>
    </row>
    <row r="5207" spans="11:11" hidden="1" x14ac:dyDescent="0.3">
      <c r="K5207" s="1"/>
    </row>
    <row r="5208" spans="11:11" hidden="1" x14ac:dyDescent="0.3">
      <c r="K5208" s="1"/>
    </row>
    <row r="5209" spans="11:11" hidden="1" x14ac:dyDescent="0.3">
      <c r="K5209" s="1"/>
    </row>
    <row r="5210" spans="11:11" hidden="1" x14ac:dyDescent="0.3">
      <c r="K5210" s="1"/>
    </row>
    <row r="5211" spans="11:11" hidden="1" x14ac:dyDescent="0.3">
      <c r="K5211" s="1"/>
    </row>
    <row r="5212" spans="11:11" hidden="1" x14ac:dyDescent="0.3">
      <c r="K5212" s="1"/>
    </row>
    <row r="5213" spans="11:11" hidden="1" x14ac:dyDescent="0.3">
      <c r="K5213" s="1"/>
    </row>
    <row r="5214" spans="11:11" hidden="1" x14ac:dyDescent="0.3">
      <c r="K5214" s="1"/>
    </row>
    <row r="5215" spans="11:11" hidden="1" x14ac:dyDescent="0.3">
      <c r="K5215" s="1"/>
    </row>
    <row r="5216" spans="11:11" hidden="1" x14ac:dyDescent="0.3">
      <c r="K5216" s="1"/>
    </row>
    <row r="5217" spans="11:11" hidden="1" x14ac:dyDescent="0.3">
      <c r="K5217" s="1"/>
    </row>
    <row r="5218" spans="11:11" hidden="1" x14ac:dyDescent="0.3">
      <c r="K5218" s="1"/>
    </row>
    <row r="5219" spans="11:11" hidden="1" x14ac:dyDescent="0.3">
      <c r="K5219" s="1"/>
    </row>
    <row r="5220" spans="11:11" hidden="1" x14ac:dyDescent="0.3">
      <c r="K5220" s="1"/>
    </row>
    <row r="5221" spans="11:11" hidden="1" x14ac:dyDescent="0.3">
      <c r="K5221" s="1"/>
    </row>
    <row r="5222" spans="11:11" hidden="1" x14ac:dyDescent="0.3">
      <c r="K5222" s="1"/>
    </row>
    <row r="5223" spans="11:11" hidden="1" x14ac:dyDescent="0.3">
      <c r="K5223" s="1"/>
    </row>
    <row r="5224" spans="11:11" hidden="1" x14ac:dyDescent="0.3">
      <c r="K5224" s="1"/>
    </row>
    <row r="5225" spans="11:11" hidden="1" x14ac:dyDescent="0.3">
      <c r="K5225" s="1"/>
    </row>
    <row r="5226" spans="11:11" hidden="1" x14ac:dyDescent="0.3">
      <c r="K5226" s="1"/>
    </row>
    <row r="5227" spans="11:11" hidden="1" x14ac:dyDescent="0.3">
      <c r="K5227" s="1"/>
    </row>
    <row r="5228" spans="11:11" hidden="1" x14ac:dyDescent="0.3">
      <c r="K5228" s="1"/>
    </row>
    <row r="5229" spans="11:11" hidden="1" x14ac:dyDescent="0.3">
      <c r="K5229" s="1"/>
    </row>
    <row r="5230" spans="11:11" hidden="1" x14ac:dyDescent="0.3">
      <c r="K5230" s="1"/>
    </row>
    <row r="5231" spans="11:11" hidden="1" x14ac:dyDescent="0.3">
      <c r="K5231" s="1"/>
    </row>
    <row r="5232" spans="11:11" hidden="1" x14ac:dyDescent="0.3">
      <c r="K5232" s="1"/>
    </row>
    <row r="5233" spans="11:11" hidden="1" x14ac:dyDescent="0.3">
      <c r="K5233" s="1"/>
    </row>
    <row r="5234" spans="11:11" hidden="1" x14ac:dyDescent="0.3">
      <c r="K5234" s="1"/>
    </row>
    <row r="5235" spans="11:11" hidden="1" x14ac:dyDescent="0.3">
      <c r="K5235" s="1"/>
    </row>
    <row r="5236" spans="11:11" hidden="1" x14ac:dyDescent="0.3">
      <c r="K5236" s="1"/>
    </row>
    <row r="5237" spans="11:11" hidden="1" x14ac:dyDescent="0.3">
      <c r="K5237" s="1"/>
    </row>
    <row r="5238" spans="11:11" hidden="1" x14ac:dyDescent="0.3">
      <c r="K5238" s="1"/>
    </row>
    <row r="5239" spans="11:11" hidden="1" x14ac:dyDescent="0.3">
      <c r="K5239" s="1"/>
    </row>
    <row r="5240" spans="11:11" hidden="1" x14ac:dyDescent="0.3">
      <c r="K5240" s="1"/>
    </row>
    <row r="5241" spans="11:11" hidden="1" x14ac:dyDescent="0.3">
      <c r="K5241" s="1"/>
    </row>
    <row r="5242" spans="11:11" hidden="1" x14ac:dyDescent="0.3">
      <c r="K5242" s="1"/>
    </row>
    <row r="5243" spans="11:11" hidden="1" x14ac:dyDescent="0.3">
      <c r="K5243" s="1"/>
    </row>
    <row r="5244" spans="11:11" hidden="1" x14ac:dyDescent="0.3">
      <c r="K5244" s="1"/>
    </row>
    <row r="5245" spans="11:11" hidden="1" x14ac:dyDescent="0.3">
      <c r="K5245" s="1"/>
    </row>
    <row r="5246" spans="11:11" hidden="1" x14ac:dyDescent="0.3">
      <c r="K5246" s="1"/>
    </row>
    <row r="5247" spans="11:11" hidden="1" x14ac:dyDescent="0.3">
      <c r="K5247" s="1"/>
    </row>
    <row r="5248" spans="11:11" hidden="1" x14ac:dyDescent="0.3">
      <c r="K5248" s="1"/>
    </row>
    <row r="5249" spans="11:11" hidden="1" x14ac:dyDescent="0.3">
      <c r="K5249" s="1"/>
    </row>
    <row r="5250" spans="11:11" hidden="1" x14ac:dyDescent="0.3">
      <c r="K5250" s="1"/>
    </row>
    <row r="5251" spans="11:11" hidden="1" x14ac:dyDescent="0.3">
      <c r="K5251" s="1"/>
    </row>
    <row r="5252" spans="11:11" hidden="1" x14ac:dyDescent="0.3">
      <c r="K5252" s="1"/>
    </row>
    <row r="5253" spans="11:11" hidden="1" x14ac:dyDescent="0.3">
      <c r="K5253" s="1"/>
    </row>
    <row r="5254" spans="11:11" hidden="1" x14ac:dyDescent="0.3">
      <c r="K5254" s="1"/>
    </row>
    <row r="5255" spans="11:11" hidden="1" x14ac:dyDescent="0.3">
      <c r="K5255" s="1"/>
    </row>
    <row r="5256" spans="11:11" hidden="1" x14ac:dyDescent="0.3">
      <c r="K5256" s="1"/>
    </row>
    <row r="5257" spans="11:11" hidden="1" x14ac:dyDescent="0.3">
      <c r="K5257" s="1"/>
    </row>
    <row r="5258" spans="11:11" hidden="1" x14ac:dyDescent="0.3">
      <c r="K5258" s="1"/>
    </row>
    <row r="5259" spans="11:11" hidden="1" x14ac:dyDescent="0.3">
      <c r="K5259" s="1"/>
    </row>
    <row r="5260" spans="11:11" hidden="1" x14ac:dyDescent="0.3">
      <c r="K5260" s="1"/>
    </row>
    <row r="5261" spans="11:11" hidden="1" x14ac:dyDescent="0.3">
      <c r="K5261" s="1"/>
    </row>
    <row r="5262" spans="11:11" hidden="1" x14ac:dyDescent="0.3">
      <c r="K5262" s="1"/>
    </row>
    <row r="5263" spans="11:11" hidden="1" x14ac:dyDescent="0.3">
      <c r="K5263" s="1"/>
    </row>
    <row r="5264" spans="11:11" hidden="1" x14ac:dyDescent="0.3">
      <c r="K5264" s="1"/>
    </row>
    <row r="5265" spans="11:11" hidden="1" x14ac:dyDescent="0.3">
      <c r="K5265" s="1"/>
    </row>
    <row r="5266" spans="11:11" hidden="1" x14ac:dyDescent="0.3">
      <c r="K5266" s="1"/>
    </row>
    <row r="5267" spans="11:11" hidden="1" x14ac:dyDescent="0.3">
      <c r="K5267" s="1"/>
    </row>
    <row r="5268" spans="11:11" hidden="1" x14ac:dyDescent="0.3">
      <c r="K5268" s="1"/>
    </row>
    <row r="5269" spans="11:11" hidden="1" x14ac:dyDescent="0.3">
      <c r="K5269" s="1"/>
    </row>
    <row r="5270" spans="11:11" hidden="1" x14ac:dyDescent="0.3">
      <c r="K5270" s="1"/>
    </row>
    <row r="5271" spans="11:11" hidden="1" x14ac:dyDescent="0.3">
      <c r="K5271" s="1"/>
    </row>
    <row r="5272" spans="11:11" hidden="1" x14ac:dyDescent="0.3">
      <c r="K5272" s="1"/>
    </row>
    <row r="5273" spans="11:11" hidden="1" x14ac:dyDescent="0.3">
      <c r="K5273" s="1"/>
    </row>
    <row r="5274" spans="11:11" hidden="1" x14ac:dyDescent="0.3">
      <c r="K5274" s="1"/>
    </row>
    <row r="5275" spans="11:11" hidden="1" x14ac:dyDescent="0.3">
      <c r="K5275" s="1"/>
    </row>
    <row r="5276" spans="11:11" hidden="1" x14ac:dyDescent="0.3">
      <c r="K5276" s="1"/>
    </row>
    <row r="5277" spans="11:11" hidden="1" x14ac:dyDescent="0.3">
      <c r="K5277" s="1"/>
    </row>
    <row r="5278" spans="11:11" hidden="1" x14ac:dyDescent="0.3">
      <c r="K5278" s="1"/>
    </row>
    <row r="5279" spans="11:11" hidden="1" x14ac:dyDescent="0.3">
      <c r="K5279" s="1"/>
    </row>
    <row r="5280" spans="11:11" hidden="1" x14ac:dyDescent="0.3">
      <c r="K5280" s="1"/>
    </row>
    <row r="5281" spans="11:11" hidden="1" x14ac:dyDescent="0.3">
      <c r="K5281" s="1"/>
    </row>
    <row r="5282" spans="11:11" hidden="1" x14ac:dyDescent="0.3">
      <c r="K5282" s="1"/>
    </row>
    <row r="5283" spans="11:11" hidden="1" x14ac:dyDescent="0.3">
      <c r="K5283" s="1"/>
    </row>
    <row r="5284" spans="11:11" hidden="1" x14ac:dyDescent="0.3">
      <c r="K5284" s="1"/>
    </row>
    <row r="5285" spans="11:11" hidden="1" x14ac:dyDescent="0.3">
      <c r="K5285" s="1"/>
    </row>
    <row r="5286" spans="11:11" hidden="1" x14ac:dyDescent="0.3">
      <c r="K5286" s="1"/>
    </row>
    <row r="5287" spans="11:11" hidden="1" x14ac:dyDescent="0.3">
      <c r="K5287" s="1"/>
    </row>
    <row r="5288" spans="11:11" hidden="1" x14ac:dyDescent="0.3">
      <c r="K5288" s="1"/>
    </row>
    <row r="5289" spans="11:11" hidden="1" x14ac:dyDescent="0.3">
      <c r="K5289" s="1"/>
    </row>
    <row r="5290" spans="11:11" hidden="1" x14ac:dyDescent="0.3">
      <c r="K5290" s="1"/>
    </row>
    <row r="5291" spans="11:11" hidden="1" x14ac:dyDescent="0.3">
      <c r="K5291" s="1"/>
    </row>
    <row r="5292" spans="11:11" hidden="1" x14ac:dyDescent="0.3">
      <c r="K5292" s="1"/>
    </row>
    <row r="5293" spans="11:11" hidden="1" x14ac:dyDescent="0.3">
      <c r="K5293" s="1"/>
    </row>
    <row r="5294" spans="11:11" hidden="1" x14ac:dyDescent="0.3">
      <c r="K5294" s="1"/>
    </row>
    <row r="5295" spans="11:11" hidden="1" x14ac:dyDescent="0.3">
      <c r="K5295" s="1"/>
    </row>
    <row r="5296" spans="11:11" hidden="1" x14ac:dyDescent="0.3">
      <c r="K5296" s="1"/>
    </row>
    <row r="5297" spans="11:11" hidden="1" x14ac:dyDescent="0.3">
      <c r="K5297" s="1"/>
    </row>
    <row r="5298" spans="11:11" hidden="1" x14ac:dyDescent="0.3">
      <c r="K5298" s="1"/>
    </row>
    <row r="5299" spans="11:11" hidden="1" x14ac:dyDescent="0.3">
      <c r="K5299" s="1"/>
    </row>
    <row r="5300" spans="11:11" hidden="1" x14ac:dyDescent="0.3">
      <c r="K5300" s="1"/>
    </row>
    <row r="5301" spans="11:11" hidden="1" x14ac:dyDescent="0.3">
      <c r="K5301" s="1"/>
    </row>
    <row r="5302" spans="11:11" hidden="1" x14ac:dyDescent="0.3">
      <c r="K5302" s="1"/>
    </row>
    <row r="5303" spans="11:11" hidden="1" x14ac:dyDescent="0.3">
      <c r="K5303" s="1"/>
    </row>
    <row r="5304" spans="11:11" hidden="1" x14ac:dyDescent="0.3">
      <c r="K5304" s="1"/>
    </row>
    <row r="5305" spans="11:11" hidden="1" x14ac:dyDescent="0.3">
      <c r="K5305" s="1"/>
    </row>
    <row r="5306" spans="11:11" hidden="1" x14ac:dyDescent="0.3">
      <c r="K5306" s="1"/>
    </row>
    <row r="5307" spans="11:11" hidden="1" x14ac:dyDescent="0.3">
      <c r="K5307" s="1"/>
    </row>
    <row r="5308" spans="11:11" hidden="1" x14ac:dyDescent="0.3">
      <c r="K5308" s="1"/>
    </row>
    <row r="5309" spans="11:11" hidden="1" x14ac:dyDescent="0.3">
      <c r="K5309" s="1"/>
    </row>
    <row r="5310" spans="11:11" hidden="1" x14ac:dyDescent="0.3">
      <c r="K5310" s="1"/>
    </row>
    <row r="5311" spans="11:11" hidden="1" x14ac:dyDescent="0.3">
      <c r="K5311" s="1"/>
    </row>
    <row r="5312" spans="11:11" hidden="1" x14ac:dyDescent="0.3">
      <c r="K5312" s="1"/>
    </row>
    <row r="5313" spans="11:11" hidden="1" x14ac:dyDescent="0.3">
      <c r="K5313" s="1"/>
    </row>
    <row r="5314" spans="11:11" hidden="1" x14ac:dyDescent="0.3">
      <c r="K5314" s="1"/>
    </row>
    <row r="5315" spans="11:11" hidden="1" x14ac:dyDescent="0.3">
      <c r="K5315" s="1"/>
    </row>
    <row r="5316" spans="11:11" hidden="1" x14ac:dyDescent="0.3">
      <c r="K5316" s="1"/>
    </row>
    <row r="5317" spans="11:11" hidden="1" x14ac:dyDescent="0.3">
      <c r="K5317" s="1"/>
    </row>
    <row r="5318" spans="11:11" hidden="1" x14ac:dyDescent="0.3">
      <c r="K5318" s="1"/>
    </row>
    <row r="5319" spans="11:11" hidden="1" x14ac:dyDescent="0.3">
      <c r="K5319" s="1"/>
    </row>
    <row r="5320" spans="11:11" hidden="1" x14ac:dyDescent="0.3">
      <c r="K5320" s="1"/>
    </row>
    <row r="5321" spans="11:11" hidden="1" x14ac:dyDescent="0.3">
      <c r="K5321" s="1"/>
    </row>
    <row r="5322" spans="11:11" hidden="1" x14ac:dyDescent="0.3">
      <c r="K5322" s="1"/>
    </row>
    <row r="5323" spans="11:11" hidden="1" x14ac:dyDescent="0.3">
      <c r="K5323" s="1"/>
    </row>
    <row r="5324" spans="11:11" hidden="1" x14ac:dyDescent="0.3">
      <c r="K5324" s="1"/>
    </row>
    <row r="5325" spans="11:11" hidden="1" x14ac:dyDescent="0.3">
      <c r="K5325" s="1"/>
    </row>
    <row r="5326" spans="11:11" hidden="1" x14ac:dyDescent="0.3">
      <c r="K5326" s="1"/>
    </row>
    <row r="5327" spans="11:11" hidden="1" x14ac:dyDescent="0.3">
      <c r="K5327" s="1"/>
    </row>
    <row r="5328" spans="11:11" hidden="1" x14ac:dyDescent="0.3">
      <c r="K5328" s="1"/>
    </row>
    <row r="5329" spans="11:11" hidden="1" x14ac:dyDescent="0.3">
      <c r="K5329" s="1"/>
    </row>
    <row r="5330" spans="11:11" hidden="1" x14ac:dyDescent="0.3">
      <c r="K5330" s="1"/>
    </row>
    <row r="5331" spans="11:11" hidden="1" x14ac:dyDescent="0.3">
      <c r="K5331" s="1"/>
    </row>
    <row r="5332" spans="11:11" hidden="1" x14ac:dyDescent="0.3">
      <c r="K5332" s="1"/>
    </row>
    <row r="5333" spans="11:11" hidden="1" x14ac:dyDescent="0.3">
      <c r="K5333" s="1"/>
    </row>
    <row r="5334" spans="11:11" hidden="1" x14ac:dyDescent="0.3">
      <c r="K5334" s="1"/>
    </row>
    <row r="5335" spans="11:11" hidden="1" x14ac:dyDescent="0.3">
      <c r="K5335" s="1"/>
    </row>
    <row r="5336" spans="11:11" hidden="1" x14ac:dyDescent="0.3">
      <c r="K5336" s="1"/>
    </row>
    <row r="5337" spans="11:11" hidden="1" x14ac:dyDescent="0.3">
      <c r="K5337" s="1"/>
    </row>
    <row r="5338" spans="11:11" hidden="1" x14ac:dyDescent="0.3">
      <c r="K5338" s="1"/>
    </row>
    <row r="5339" spans="11:11" hidden="1" x14ac:dyDescent="0.3">
      <c r="K5339" s="1"/>
    </row>
    <row r="5340" spans="11:11" hidden="1" x14ac:dyDescent="0.3">
      <c r="K5340" s="1"/>
    </row>
    <row r="5341" spans="11:11" hidden="1" x14ac:dyDescent="0.3">
      <c r="K5341" s="1"/>
    </row>
    <row r="5342" spans="11:11" hidden="1" x14ac:dyDescent="0.3">
      <c r="K5342" s="1"/>
    </row>
    <row r="5343" spans="11:11" hidden="1" x14ac:dyDescent="0.3">
      <c r="K5343" s="1"/>
    </row>
    <row r="5344" spans="11:11" hidden="1" x14ac:dyDescent="0.3">
      <c r="K5344" s="1"/>
    </row>
    <row r="5345" spans="11:11" hidden="1" x14ac:dyDescent="0.3">
      <c r="K5345" s="1"/>
    </row>
    <row r="5346" spans="11:11" hidden="1" x14ac:dyDescent="0.3">
      <c r="K5346" s="1"/>
    </row>
    <row r="5347" spans="11:11" hidden="1" x14ac:dyDescent="0.3">
      <c r="K5347" s="1"/>
    </row>
    <row r="5348" spans="11:11" hidden="1" x14ac:dyDescent="0.3">
      <c r="K5348" s="1"/>
    </row>
    <row r="5349" spans="11:11" hidden="1" x14ac:dyDescent="0.3">
      <c r="K5349" s="1"/>
    </row>
    <row r="5350" spans="11:11" hidden="1" x14ac:dyDescent="0.3">
      <c r="K5350" s="1"/>
    </row>
    <row r="5351" spans="11:11" hidden="1" x14ac:dyDescent="0.3">
      <c r="K5351" s="1"/>
    </row>
    <row r="5352" spans="11:11" hidden="1" x14ac:dyDescent="0.3">
      <c r="K5352" s="1"/>
    </row>
    <row r="5353" spans="11:11" hidden="1" x14ac:dyDescent="0.3">
      <c r="K5353" s="1"/>
    </row>
    <row r="5354" spans="11:11" hidden="1" x14ac:dyDescent="0.3">
      <c r="K5354" s="1"/>
    </row>
    <row r="5355" spans="11:11" hidden="1" x14ac:dyDescent="0.3">
      <c r="K5355" s="1"/>
    </row>
    <row r="5356" spans="11:11" hidden="1" x14ac:dyDescent="0.3">
      <c r="K5356" s="1"/>
    </row>
    <row r="5357" spans="11:11" hidden="1" x14ac:dyDescent="0.3">
      <c r="K5357" s="1"/>
    </row>
    <row r="5358" spans="11:11" hidden="1" x14ac:dyDescent="0.3">
      <c r="K5358" s="1"/>
    </row>
    <row r="5359" spans="11:11" hidden="1" x14ac:dyDescent="0.3">
      <c r="K5359" s="1"/>
    </row>
    <row r="5360" spans="11:11" hidden="1" x14ac:dyDescent="0.3">
      <c r="K5360" s="1"/>
    </row>
    <row r="5361" spans="11:11" hidden="1" x14ac:dyDescent="0.3">
      <c r="K5361" s="1"/>
    </row>
    <row r="5362" spans="11:11" hidden="1" x14ac:dyDescent="0.3">
      <c r="K5362" s="1"/>
    </row>
    <row r="5363" spans="11:11" hidden="1" x14ac:dyDescent="0.3">
      <c r="K5363" s="1"/>
    </row>
    <row r="5364" spans="11:11" hidden="1" x14ac:dyDescent="0.3">
      <c r="K5364" s="1"/>
    </row>
    <row r="5365" spans="11:11" hidden="1" x14ac:dyDescent="0.3">
      <c r="K5365" s="1"/>
    </row>
    <row r="5366" spans="11:11" hidden="1" x14ac:dyDescent="0.3">
      <c r="K5366" s="1"/>
    </row>
    <row r="5367" spans="11:11" hidden="1" x14ac:dyDescent="0.3">
      <c r="K5367" s="1"/>
    </row>
    <row r="5368" spans="11:11" hidden="1" x14ac:dyDescent="0.3">
      <c r="K5368" s="1"/>
    </row>
    <row r="5369" spans="11:11" hidden="1" x14ac:dyDescent="0.3">
      <c r="K5369" s="1"/>
    </row>
    <row r="5370" spans="11:11" hidden="1" x14ac:dyDescent="0.3">
      <c r="K5370" s="1"/>
    </row>
    <row r="5371" spans="11:11" hidden="1" x14ac:dyDescent="0.3">
      <c r="K5371" s="1"/>
    </row>
    <row r="5372" spans="11:11" hidden="1" x14ac:dyDescent="0.3">
      <c r="K5372" s="1"/>
    </row>
    <row r="5373" spans="11:11" hidden="1" x14ac:dyDescent="0.3">
      <c r="K5373" s="1"/>
    </row>
    <row r="5374" spans="11:11" hidden="1" x14ac:dyDescent="0.3">
      <c r="K5374" s="1"/>
    </row>
    <row r="5375" spans="11:11" hidden="1" x14ac:dyDescent="0.3">
      <c r="K5375" s="1"/>
    </row>
    <row r="5376" spans="11:11" hidden="1" x14ac:dyDescent="0.3">
      <c r="K5376" s="1"/>
    </row>
    <row r="5377" spans="11:11" hidden="1" x14ac:dyDescent="0.3">
      <c r="K5377" s="1"/>
    </row>
    <row r="5378" spans="11:11" hidden="1" x14ac:dyDescent="0.3">
      <c r="K5378" s="1"/>
    </row>
    <row r="5379" spans="11:11" hidden="1" x14ac:dyDescent="0.3">
      <c r="K5379" s="1"/>
    </row>
    <row r="5380" spans="11:11" hidden="1" x14ac:dyDescent="0.3">
      <c r="K5380" s="1"/>
    </row>
    <row r="5381" spans="11:11" hidden="1" x14ac:dyDescent="0.3">
      <c r="K5381" s="1"/>
    </row>
    <row r="5382" spans="11:11" hidden="1" x14ac:dyDescent="0.3">
      <c r="K5382" s="1"/>
    </row>
    <row r="5383" spans="11:11" hidden="1" x14ac:dyDescent="0.3">
      <c r="K5383" s="1"/>
    </row>
    <row r="5384" spans="11:11" hidden="1" x14ac:dyDescent="0.3">
      <c r="K5384" s="1"/>
    </row>
    <row r="5385" spans="11:11" hidden="1" x14ac:dyDescent="0.3">
      <c r="K5385" s="1"/>
    </row>
    <row r="5386" spans="11:11" hidden="1" x14ac:dyDescent="0.3">
      <c r="K5386" s="1"/>
    </row>
    <row r="5387" spans="11:11" hidden="1" x14ac:dyDescent="0.3">
      <c r="K5387" s="1"/>
    </row>
    <row r="5388" spans="11:11" hidden="1" x14ac:dyDescent="0.3">
      <c r="K5388" s="1"/>
    </row>
    <row r="5389" spans="11:11" hidden="1" x14ac:dyDescent="0.3">
      <c r="K5389" s="1"/>
    </row>
    <row r="5390" spans="11:11" hidden="1" x14ac:dyDescent="0.3">
      <c r="K5390" s="1"/>
    </row>
    <row r="5391" spans="11:11" hidden="1" x14ac:dyDescent="0.3">
      <c r="K5391" s="1"/>
    </row>
    <row r="5392" spans="11:11" hidden="1" x14ac:dyDescent="0.3">
      <c r="K5392" s="1"/>
    </row>
    <row r="5393" spans="11:11" hidden="1" x14ac:dyDescent="0.3">
      <c r="K5393" s="1"/>
    </row>
    <row r="5394" spans="11:11" hidden="1" x14ac:dyDescent="0.3">
      <c r="K5394" s="1"/>
    </row>
    <row r="5395" spans="11:11" hidden="1" x14ac:dyDescent="0.3">
      <c r="K5395" s="1"/>
    </row>
    <row r="5396" spans="11:11" hidden="1" x14ac:dyDescent="0.3">
      <c r="K5396" s="1"/>
    </row>
    <row r="5397" spans="11:11" hidden="1" x14ac:dyDescent="0.3">
      <c r="K5397" s="1"/>
    </row>
    <row r="5398" spans="11:11" hidden="1" x14ac:dyDescent="0.3">
      <c r="K5398" s="1"/>
    </row>
    <row r="5399" spans="11:11" hidden="1" x14ac:dyDescent="0.3">
      <c r="K5399" s="1"/>
    </row>
    <row r="5400" spans="11:11" hidden="1" x14ac:dyDescent="0.3">
      <c r="K5400" s="1"/>
    </row>
    <row r="5401" spans="11:11" hidden="1" x14ac:dyDescent="0.3">
      <c r="K5401" s="1"/>
    </row>
    <row r="5402" spans="11:11" hidden="1" x14ac:dyDescent="0.3">
      <c r="K5402" s="1"/>
    </row>
    <row r="5403" spans="11:11" hidden="1" x14ac:dyDescent="0.3">
      <c r="K5403" s="1"/>
    </row>
    <row r="5404" spans="11:11" hidden="1" x14ac:dyDescent="0.3">
      <c r="K5404" s="1"/>
    </row>
    <row r="5405" spans="11:11" hidden="1" x14ac:dyDescent="0.3">
      <c r="K5405" s="1"/>
    </row>
    <row r="5406" spans="11:11" hidden="1" x14ac:dyDescent="0.3">
      <c r="K5406" s="1"/>
    </row>
    <row r="5407" spans="11:11" hidden="1" x14ac:dyDescent="0.3">
      <c r="K5407" s="1"/>
    </row>
    <row r="5408" spans="11:11" hidden="1" x14ac:dyDescent="0.3">
      <c r="K5408" s="1"/>
    </row>
    <row r="5409" spans="11:11" hidden="1" x14ac:dyDescent="0.3">
      <c r="K5409" s="1"/>
    </row>
    <row r="5410" spans="11:11" hidden="1" x14ac:dyDescent="0.3">
      <c r="K5410" s="1"/>
    </row>
    <row r="5411" spans="11:11" hidden="1" x14ac:dyDescent="0.3">
      <c r="K5411" s="1"/>
    </row>
    <row r="5412" spans="11:11" hidden="1" x14ac:dyDescent="0.3">
      <c r="K5412" s="1"/>
    </row>
    <row r="5413" spans="11:11" hidden="1" x14ac:dyDescent="0.3">
      <c r="K5413" s="1"/>
    </row>
    <row r="5414" spans="11:11" hidden="1" x14ac:dyDescent="0.3">
      <c r="K5414" s="1"/>
    </row>
    <row r="5415" spans="11:11" hidden="1" x14ac:dyDescent="0.3">
      <c r="K5415" s="1"/>
    </row>
    <row r="5416" spans="11:11" hidden="1" x14ac:dyDescent="0.3">
      <c r="K5416" s="1"/>
    </row>
    <row r="5417" spans="11:11" hidden="1" x14ac:dyDescent="0.3">
      <c r="K5417" s="1"/>
    </row>
    <row r="5418" spans="11:11" hidden="1" x14ac:dyDescent="0.3">
      <c r="K5418" s="1"/>
    </row>
    <row r="5419" spans="11:11" hidden="1" x14ac:dyDescent="0.3">
      <c r="K5419" s="1"/>
    </row>
    <row r="5420" spans="11:11" hidden="1" x14ac:dyDescent="0.3">
      <c r="K5420" s="1"/>
    </row>
    <row r="5421" spans="11:11" hidden="1" x14ac:dyDescent="0.3">
      <c r="K5421" s="1"/>
    </row>
    <row r="5422" spans="11:11" hidden="1" x14ac:dyDescent="0.3">
      <c r="K5422" s="1"/>
    </row>
    <row r="5423" spans="11:11" hidden="1" x14ac:dyDescent="0.3">
      <c r="K5423" s="1"/>
    </row>
    <row r="5424" spans="11:11" hidden="1" x14ac:dyDescent="0.3">
      <c r="K5424" s="1"/>
    </row>
    <row r="5425" spans="11:11" hidden="1" x14ac:dyDescent="0.3">
      <c r="K5425" s="1"/>
    </row>
    <row r="5426" spans="11:11" hidden="1" x14ac:dyDescent="0.3">
      <c r="K5426" s="1"/>
    </row>
    <row r="5427" spans="11:11" hidden="1" x14ac:dyDescent="0.3">
      <c r="K5427" s="1"/>
    </row>
    <row r="5428" spans="11:11" hidden="1" x14ac:dyDescent="0.3">
      <c r="K5428" s="1"/>
    </row>
    <row r="5429" spans="11:11" hidden="1" x14ac:dyDescent="0.3">
      <c r="K5429" s="1"/>
    </row>
    <row r="5430" spans="11:11" hidden="1" x14ac:dyDescent="0.3">
      <c r="K5430" s="1"/>
    </row>
    <row r="5431" spans="11:11" hidden="1" x14ac:dyDescent="0.3">
      <c r="K5431" s="1"/>
    </row>
    <row r="5432" spans="11:11" hidden="1" x14ac:dyDescent="0.3">
      <c r="K5432" s="1"/>
    </row>
    <row r="5433" spans="11:11" hidden="1" x14ac:dyDescent="0.3">
      <c r="K5433" s="1"/>
    </row>
    <row r="5434" spans="11:11" hidden="1" x14ac:dyDescent="0.3">
      <c r="K5434" s="1"/>
    </row>
    <row r="5435" spans="11:11" hidden="1" x14ac:dyDescent="0.3">
      <c r="K5435" s="1"/>
    </row>
    <row r="5436" spans="11:11" hidden="1" x14ac:dyDescent="0.3">
      <c r="K5436" s="1"/>
    </row>
    <row r="5437" spans="11:11" hidden="1" x14ac:dyDescent="0.3">
      <c r="K5437" s="1"/>
    </row>
    <row r="5438" spans="11:11" hidden="1" x14ac:dyDescent="0.3">
      <c r="K5438" s="1"/>
    </row>
    <row r="5439" spans="11:11" hidden="1" x14ac:dyDescent="0.3">
      <c r="K5439" s="1"/>
    </row>
    <row r="5440" spans="11:11" hidden="1" x14ac:dyDescent="0.3">
      <c r="K5440" s="1"/>
    </row>
    <row r="5441" spans="11:11" hidden="1" x14ac:dyDescent="0.3">
      <c r="K5441" s="1"/>
    </row>
    <row r="5442" spans="11:11" hidden="1" x14ac:dyDescent="0.3">
      <c r="K5442" s="1"/>
    </row>
    <row r="5443" spans="11:11" hidden="1" x14ac:dyDescent="0.3">
      <c r="K5443" s="1"/>
    </row>
    <row r="5444" spans="11:11" hidden="1" x14ac:dyDescent="0.3">
      <c r="K5444" s="1"/>
    </row>
    <row r="5445" spans="11:11" hidden="1" x14ac:dyDescent="0.3">
      <c r="K5445" s="1"/>
    </row>
    <row r="5446" spans="11:11" hidden="1" x14ac:dyDescent="0.3">
      <c r="K5446" s="1"/>
    </row>
    <row r="5447" spans="11:11" hidden="1" x14ac:dyDescent="0.3">
      <c r="K5447" s="1"/>
    </row>
    <row r="5448" spans="11:11" hidden="1" x14ac:dyDescent="0.3">
      <c r="K5448" s="1"/>
    </row>
    <row r="5449" spans="11:11" hidden="1" x14ac:dyDescent="0.3">
      <c r="K5449" s="1"/>
    </row>
    <row r="5450" spans="11:11" hidden="1" x14ac:dyDescent="0.3">
      <c r="K5450" s="1"/>
    </row>
    <row r="5451" spans="11:11" hidden="1" x14ac:dyDescent="0.3">
      <c r="K5451" s="1"/>
    </row>
    <row r="5452" spans="11:11" hidden="1" x14ac:dyDescent="0.3">
      <c r="K5452" s="1"/>
    </row>
    <row r="5453" spans="11:11" hidden="1" x14ac:dyDescent="0.3">
      <c r="K5453" s="1"/>
    </row>
    <row r="5454" spans="11:11" hidden="1" x14ac:dyDescent="0.3">
      <c r="K5454" s="1"/>
    </row>
    <row r="5455" spans="11:11" hidden="1" x14ac:dyDescent="0.3">
      <c r="K5455" s="1"/>
    </row>
    <row r="5456" spans="11:11" hidden="1" x14ac:dyDescent="0.3">
      <c r="K5456" s="1"/>
    </row>
    <row r="5457" spans="11:11" hidden="1" x14ac:dyDescent="0.3">
      <c r="K5457" s="1"/>
    </row>
    <row r="5458" spans="11:11" hidden="1" x14ac:dyDescent="0.3">
      <c r="K5458" s="1"/>
    </row>
    <row r="5459" spans="11:11" hidden="1" x14ac:dyDescent="0.3">
      <c r="K5459" s="1"/>
    </row>
    <row r="5460" spans="11:11" hidden="1" x14ac:dyDescent="0.3">
      <c r="K5460" s="1"/>
    </row>
    <row r="5461" spans="11:11" hidden="1" x14ac:dyDescent="0.3">
      <c r="K5461" s="1"/>
    </row>
    <row r="5462" spans="11:11" hidden="1" x14ac:dyDescent="0.3">
      <c r="K5462" s="1"/>
    </row>
    <row r="5463" spans="11:11" hidden="1" x14ac:dyDescent="0.3">
      <c r="K5463" s="1"/>
    </row>
    <row r="5464" spans="11:11" hidden="1" x14ac:dyDescent="0.3">
      <c r="K5464" s="1"/>
    </row>
    <row r="5465" spans="11:11" hidden="1" x14ac:dyDescent="0.3">
      <c r="K5465" s="1"/>
    </row>
    <row r="5466" spans="11:11" hidden="1" x14ac:dyDescent="0.3">
      <c r="K5466" s="1"/>
    </row>
    <row r="5467" spans="11:11" hidden="1" x14ac:dyDescent="0.3">
      <c r="K5467" s="1"/>
    </row>
    <row r="5468" spans="11:11" hidden="1" x14ac:dyDescent="0.3">
      <c r="K5468" s="1"/>
    </row>
    <row r="5469" spans="11:11" hidden="1" x14ac:dyDescent="0.3">
      <c r="K5469" s="1"/>
    </row>
    <row r="5470" spans="11:11" hidden="1" x14ac:dyDescent="0.3">
      <c r="K5470" s="1"/>
    </row>
    <row r="5471" spans="11:11" hidden="1" x14ac:dyDescent="0.3">
      <c r="K5471" s="1"/>
    </row>
    <row r="5472" spans="11:11" hidden="1" x14ac:dyDescent="0.3">
      <c r="K5472" s="1"/>
    </row>
    <row r="5473" spans="11:11" hidden="1" x14ac:dyDescent="0.3">
      <c r="K5473" s="1"/>
    </row>
    <row r="5474" spans="11:11" hidden="1" x14ac:dyDescent="0.3">
      <c r="K5474" s="1"/>
    </row>
    <row r="5475" spans="11:11" hidden="1" x14ac:dyDescent="0.3">
      <c r="K5475" s="1"/>
    </row>
    <row r="5476" spans="11:11" hidden="1" x14ac:dyDescent="0.3">
      <c r="K5476" s="1"/>
    </row>
    <row r="5477" spans="11:11" hidden="1" x14ac:dyDescent="0.3">
      <c r="K5477" s="1"/>
    </row>
    <row r="5478" spans="11:11" hidden="1" x14ac:dyDescent="0.3">
      <c r="K5478" s="1"/>
    </row>
    <row r="5479" spans="11:11" hidden="1" x14ac:dyDescent="0.3">
      <c r="K5479" s="1"/>
    </row>
    <row r="5480" spans="11:11" hidden="1" x14ac:dyDescent="0.3">
      <c r="K5480" s="1"/>
    </row>
    <row r="5481" spans="11:11" hidden="1" x14ac:dyDescent="0.3">
      <c r="K5481" s="1"/>
    </row>
    <row r="5482" spans="11:11" hidden="1" x14ac:dyDescent="0.3">
      <c r="K5482" s="1"/>
    </row>
    <row r="5483" spans="11:11" hidden="1" x14ac:dyDescent="0.3">
      <c r="K5483" s="1"/>
    </row>
    <row r="5484" spans="11:11" hidden="1" x14ac:dyDescent="0.3">
      <c r="K5484" s="1"/>
    </row>
    <row r="5485" spans="11:11" hidden="1" x14ac:dyDescent="0.3">
      <c r="K5485" s="1"/>
    </row>
    <row r="5486" spans="11:11" hidden="1" x14ac:dyDescent="0.3">
      <c r="K5486" s="1"/>
    </row>
    <row r="5487" spans="11:11" hidden="1" x14ac:dyDescent="0.3">
      <c r="K5487" s="1"/>
    </row>
    <row r="5488" spans="11:11" hidden="1" x14ac:dyDescent="0.3">
      <c r="K5488" s="1"/>
    </row>
    <row r="5489" spans="11:11" hidden="1" x14ac:dyDescent="0.3">
      <c r="K5489" s="1"/>
    </row>
    <row r="5490" spans="11:11" hidden="1" x14ac:dyDescent="0.3">
      <c r="K5490" s="1"/>
    </row>
    <row r="5491" spans="11:11" hidden="1" x14ac:dyDescent="0.3">
      <c r="K5491" s="1"/>
    </row>
    <row r="5492" spans="11:11" hidden="1" x14ac:dyDescent="0.3">
      <c r="K5492" s="1"/>
    </row>
    <row r="5493" spans="11:11" hidden="1" x14ac:dyDescent="0.3">
      <c r="K5493" s="1"/>
    </row>
    <row r="5494" spans="11:11" hidden="1" x14ac:dyDescent="0.3">
      <c r="K5494" s="1"/>
    </row>
    <row r="5495" spans="11:11" hidden="1" x14ac:dyDescent="0.3">
      <c r="K5495" s="1"/>
    </row>
    <row r="5496" spans="11:11" hidden="1" x14ac:dyDescent="0.3">
      <c r="K5496" s="1"/>
    </row>
    <row r="5497" spans="11:11" hidden="1" x14ac:dyDescent="0.3">
      <c r="K5497" s="1"/>
    </row>
    <row r="5498" spans="11:11" hidden="1" x14ac:dyDescent="0.3">
      <c r="K5498" s="1"/>
    </row>
    <row r="5499" spans="11:11" hidden="1" x14ac:dyDescent="0.3">
      <c r="K5499" s="1"/>
    </row>
    <row r="5500" spans="11:11" hidden="1" x14ac:dyDescent="0.3">
      <c r="K5500" s="1"/>
    </row>
    <row r="5501" spans="11:11" hidden="1" x14ac:dyDescent="0.3">
      <c r="K5501" s="1"/>
    </row>
    <row r="5502" spans="11:11" hidden="1" x14ac:dyDescent="0.3">
      <c r="K5502" s="1"/>
    </row>
    <row r="5503" spans="11:11" hidden="1" x14ac:dyDescent="0.3">
      <c r="K5503" s="1"/>
    </row>
    <row r="5504" spans="11:11" hidden="1" x14ac:dyDescent="0.3">
      <c r="K5504" s="1"/>
    </row>
    <row r="5505" spans="11:11" hidden="1" x14ac:dyDescent="0.3">
      <c r="K5505" s="1"/>
    </row>
    <row r="5506" spans="11:11" hidden="1" x14ac:dyDescent="0.3">
      <c r="K5506" s="1"/>
    </row>
    <row r="5507" spans="11:11" hidden="1" x14ac:dyDescent="0.3">
      <c r="K5507" s="1"/>
    </row>
    <row r="5508" spans="11:11" hidden="1" x14ac:dyDescent="0.3">
      <c r="K5508" s="1"/>
    </row>
    <row r="5509" spans="11:11" hidden="1" x14ac:dyDescent="0.3">
      <c r="K5509" s="1"/>
    </row>
    <row r="5510" spans="11:11" hidden="1" x14ac:dyDescent="0.3">
      <c r="K5510" s="1"/>
    </row>
    <row r="5511" spans="11:11" hidden="1" x14ac:dyDescent="0.3">
      <c r="K5511" s="1"/>
    </row>
    <row r="5512" spans="11:11" hidden="1" x14ac:dyDescent="0.3">
      <c r="K5512" s="1"/>
    </row>
    <row r="5513" spans="11:11" hidden="1" x14ac:dyDescent="0.3">
      <c r="K5513" s="1"/>
    </row>
    <row r="5514" spans="11:11" hidden="1" x14ac:dyDescent="0.3">
      <c r="K5514" s="1"/>
    </row>
    <row r="5515" spans="11:11" hidden="1" x14ac:dyDescent="0.3">
      <c r="K5515" s="1"/>
    </row>
    <row r="5516" spans="11:11" hidden="1" x14ac:dyDescent="0.3">
      <c r="K5516" s="1"/>
    </row>
    <row r="5517" spans="11:11" hidden="1" x14ac:dyDescent="0.3">
      <c r="K5517" s="1"/>
    </row>
    <row r="5518" spans="11:11" hidden="1" x14ac:dyDescent="0.3">
      <c r="K5518" s="1"/>
    </row>
    <row r="5519" spans="11:11" hidden="1" x14ac:dyDescent="0.3">
      <c r="K5519" s="1"/>
    </row>
    <row r="5520" spans="11:11" hidden="1" x14ac:dyDescent="0.3">
      <c r="K5520" s="1"/>
    </row>
    <row r="5521" spans="11:11" hidden="1" x14ac:dyDescent="0.3">
      <c r="K5521" s="1"/>
    </row>
    <row r="5522" spans="11:11" hidden="1" x14ac:dyDescent="0.3">
      <c r="K5522" s="1"/>
    </row>
    <row r="5523" spans="11:11" hidden="1" x14ac:dyDescent="0.3">
      <c r="K5523" s="1"/>
    </row>
    <row r="5524" spans="11:11" hidden="1" x14ac:dyDescent="0.3">
      <c r="K5524" s="1"/>
    </row>
    <row r="5525" spans="11:11" hidden="1" x14ac:dyDescent="0.3">
      <c r="K5525" s="1"/>
    </row>
    <row r="5526" spans="11:11" hidden="1" x14ac:dyDescent="0.3">
      <c r="K5526" s="1"/>
    </row>
    <row r="5527" spans="11:11" hidden="1" x14ac:dyDescent="0.3">
      <c r="K5527" s="1"/>
    </row>
    <row r="5528" spans="11:11" hidden="1" x14ac:dyDescent="0.3">
      <c r="K5528" s="1"/>
    </row>
    <row r="5529" spans="11:11" hidden="1" x14ac:dyDescent="0.3">
      <c r="K5529" s="1"/>
    </row>
    <row r="5530" spans="11:11" hidden="1" x14ac:dyDescent="0.3">
      <c r="K5530" s="1"/>
    </row>
    <row r="5531" spans="11:11" hidden="1" x14ac:dyDescent="0.3">
      <c r="K5531" s="1"/>
    </row>
    <row r="5532" spans="11:11" hidden="1" x14ac:dyDescent="0.3">
      <c r="K5532" s="1"/>
    </row>
    <row r="5533" spans="11:11" hidden="1" x14ac:dyDescent="0.3">
      <c r="K5533" s="1"/>
    </row>
    <row r="5534" spans="11:11" hidden="1" x14ac:dyDescent="0.3">
      <c r="K5534" s="1"/>
    </row>
    <row r="5535" spans="11:11" hidden="1" x14ac:dyDescent="0.3">
      <c r="K5535" s="1"/>
    </row>
    <row r="5536" spans="11:11" hidden="1" x14ac:dyDescent="0.3">
      <c r="K5536" s="1"/>
    </row>
    <row r="5537" spans="11:11" hidden="1" x14ac:dyDescent="0.3">
      <c r="K5537" s="1"/>
    </row>
    <row r="5538" spans="11:11" hidden="1" x14ac:dyDescent="0.3">
      <c r="K5538" s="1"/>
    </row>
    <row r="5539" spans="11:11" hidden="1" x14ac:dyDescent="0.3">
      <c r="K5539" s="1"/>
    </row>
    <row r="5540" spans="11:11" hidden="1" x14ac:dyDescent="0.3">
      <c r="K5540" s="1"/>
    </row>
    <row r="5541" spans="11:11" hidden="1" x14ac:dyDescent="0.3">
      <c r="K5541" s="1"/>
    </row>
    <row r="5542" spans="11:11" hidden="1" x14ac:dyDescent="0.3">
      <c r="K5542" s="1"/>
    </row>
    <row r="5543" spans="11:11" hidden="1" x14ac:dyDescent="0.3">
      <c r="K5543" s="1"/>
    </row>
    <row r="5544" spans="11:11" hidden="1" x14ac:dyDescent="0.3">
      <c r="K5544" s="1"/>
    </row>
    <row r="5545" spans="11:11" hidden="1" x14ac:dyDescent="0.3">
      <c r="K5545" s="1"/>
    </row>
    <row r="5546" spans="11:11" hidden="1" x14ac:dyDescent="0.3">
      <c r="K5546" s="1"/>
    </row>
    <row r="5547" spans="11:11" hidden="1" x14ac:dyDescent="0.3">
      <c r="K5547" s="1"/>
    </row>
    <row r="5548" spans="11:11" hidden="1" x14ac:dyDescent="0.3">
      <c r="K5548" s="1"/>
    </row>
    <row r="5549" spans="11:11" hidden="1" x14ac:dyDescent="0.3">
      <c r="K5549" s="1"/>
    </row>
    <row r="5550" spans="11:11" hidden="1" x14ac:dyDescent="0.3">
      <c r="K5550" s="1"/>
    </row>
    <row r="5551" spans="11:11" hidden="1" x14ac:dyDescent="0.3">
      <c r="K5551" s="1"/>
    </row>
    <row r="5552" spans="11:11" hidden="1" x14ac:dyDescent="0.3">
      <c r="K5552" s="1"/>
    </row>
    <row r="5553" spans="11:11" hidden="1" x14ac:dyDescent="0.3">
      <c r="K5553" s="1"/>
    </row>
    <row r="5554" spans="11:11" hidden="1" x14ac:dyDescent="0.3">
      <c r="K5554" s="1"/>
    </row>
    <row r="5555" spans="11:11" hidden="1" x14ac:dyDescent="0.3">
      <c r="K5555" s="1"/>
    </row>
    <row r="5556" spans="11:11" hidden="1" x14ac:dyDescent="0.3">
      <c r="K5556" s="1"/>
    </row>
    <row r="5557" spans="11:11" hidden="1" x14ac:dyDescent="0.3">
      <c r="K5557" s="1"/>
    </row>
    <row r="5558" spans="11:11" hidden="1" x14ac:dyDescent="0.3">
      <c r="K5558" s="1"/>
    </row>
    <row r="5559" spans="11:11" hidden="1" x14ac:dyDescent="0.3">
      <c r="K5559" s="1"/>
    </row>
    <row r="5560" spans="11:11" hidden="1" x14ac:dyDescent="0.3">
      <c r="K5560" s="1"/>
    </row>
    <row r="5561" spans="11:11" hidden="1" x14ac:dyDescent="0.3">
      <c r="K5561" s="1"/>
    </row>
    <row r="5562" spans="11:11" hidden="1" x14ac:dyDescent="0.3">
      <c r="K5562" s="1"/>
    </row>
    <row r="5563" spans="11:11" hidden="1" x14ac:dyDescent="0.3">
      <c r="K5563" s="1"/>
    </row>
    <row r="5564" spans="11:11" hidden="1" x14ac:dyDescent="0.3">
      <c r="K5564" s="1"/>
    </row>
    <row r="5565" spans="11:11" hidden="1" x14ac:dyDescent="0.3">
      <c r="K5565" s="1"/>
    </row>
    <row r="5566" spans="11:11" hidden="1" x14ac:dyDescent="0.3">
      <c r="K5566" s="1"/>
    </row>
    <row r="5567" spans="11:11" hidden="1" x14ac:dyDescent="0.3">
      <c r="K5567" s="1"/>
    </row>
    <row r="5568" spans="11:11" hidden="1" x14ac:dyDescent="0.3">
      <c r="K5568" s="1"/>
    </row>
    <row r="5569" spans="11:11" hidden="1" x14ac:dyDescent="0.3">
      <c r="K5569" s="1"/>
    </row>
    <row r="5570" spans="11:11" hidden="1" x14ac:dyDescent="0.3">
      <c r="K5570" s="1"/>
    </row>
    <row r="5571" spans="11:11" hidden="1" x14ac:dyDescent="0.3">
      <c r="K5571" s="1"/>
    </row>
    <row r="5572" spans="11:11" hidden="1" x14ac:dyDescent="0.3">
      <c r="K5572" s="1"/>
    </row>
    <row r="5573" spans="11:11" hidden="1" x14ac:dyDescent="0.3">
      <c r="K5573" s="1"/>
    </row>
    <row r="5574" spans="11:11" hidden="1" x14ac:dyDescent="0.3">
      <c r="K5574" s="1"/>
    </row>
    <row r="5575" spans="11:11" hidden="1" x14ac:dyDescent="0.3">
      <c r="K5575" s="1"/>
    </row>
    <row r="5576" spans="11:11" hidden="1" x14ac:dyDescent="0.3">
      <c r="K5576" s="1"/>
    </row>
    <row r="5577" spans="11:11" hidden="1" x14ac:dyDescent="0.3">
      <c r="K5577" s="1"/>
    </row>
    <row r="5578" spans="11:11" hidden="1" x14ac:dyDescent="0.3">
      <c r="K5578" s="1"/>
    </row>
    <row r="5579" spans="11:11" hidden="1" x14ac:dyDescent="0.3">
      <c r="K5579" s="1"/>
    </row>
    <row r="5580" spans="11:11" hidden="1" x14ac:dyDescent="0.3">
      <c r="K5580" s="1"/>
    </row>
    <row r="5581" spans="11:11" hidden="1" x14ac:dyDescent="0.3">
      <c r="K5581" s="1"/>
    </row>
    <row r="5582" spans="11:11" hidden="1" x14ac:dyDescent="0.3">
      <c r="K5582" s="1"/>
    </row>
    <row r="5583" spans="11:11" hidden="1" x14ac:dyDescent="0.3">
      <c r="K5583" s="1"/>
    </row>
    <row r="5584" spans="11:11" hidden="1" x14ac:dyDescent="0.3">
      <c r="K5584" s="1"/>
    </row>
    <row r="5585" spans="11:11" hidden="1" x14ac:dyDescent="0.3">
      <c r="K5585" s="1"/>
    </row>
    <row r="5586" spans="11:11" hidden="1" x14ac:dyDescent="0.3">
      <c r="K5586" s="1"/>
    </row>
    <row r="5587" spans="11:11" hidden="1" x14ac:dyDescent="0.3">
      <c r="K5587" s="1"/>
    </row>
    <row r="5588" spans="11:11" hidden="1" x14ac:dyDescent="0.3">
      <c r="K5588" s="1"/>
    </row>
    <row r="5589" spans="11:11" hidden="1" x14ac:dyDescent="0.3">
      <c r="K5589" s="1"/>
    </row>
    <row r="5590" spans="11:11" hidden="1" x14ac:dyDescent="0.3">
      <c r="K5590" s="1"/>
    </row>
    <row r="5591" spans="11:11" hidden="1" x14ac:dyDescent="0.3">
      <c r="K5591" s="1"/>
    </row>
    <row r="5592" spans="11:11" hidden="1" x14ac:dyDescent="0.3">
      <c r="K5592" s="1"/>
    </row>
    <row r="5593" spans="11:11" hidden="1" x14ac:dyDescent="0.3">
      <c r="K5593" s="1"/>
    </row>
    <row r="5594" spans="11:11" hidden="1" x14ac:dyDescent="0.3">
      <c r="K5594" s="1"/>
    </row>
    <row r="5595" spans="11:11" hidden="1" x14ac:dyDescent="0.3">
      <c r="K5595" s="1"/>
    </row>
    <row r="5596" spans="11:11" hidden="1" x14ac:dyDescent="0.3">
      <c r="K5596" s="1"/>
    </row>
    <row r="5597" spans="11:11" hidden="1" x14ac:dyDescent="0.3">
      <c r="K5597" s="1"/>
    </row>
    <row r="5598" spans="11:11" hidden="1" x14ac:dyDescent="0.3">
      <c r="K5598" s="1"/>
    </row>
    <row r="5599" spans="11:11" hidden="1" x14ac:dyDescent="0.3">
      <c r="K5599" s="1"/>
    </row>
    <row r="5600" spans="11:11" hidden="1" x14ac:dyDescent="0.3">
      <c r="K5600" s="1"/>
    </row>
    <row r="5601" spans="11:11" hidden="1" x14ac:dyDescent="0.3">
      <c r="K5601" s="1"/>
    </row>
    <row r="5602" spans="11:11" hidden="1" x14ac:dyDescent="0.3">
      <c r="K5602" s="1"/>
    </row>
    <row r="5603" spans="11:11" hidden="1" x14ac:dyDescent="0.3">
      <c r="K5603" s="1"/>
    </row>
    <row r="5604" spans="11:11" hidden="1" x14ac:dyDescent="0.3">
      <c r="K5604" s="1"/>
    </row>
    <row r="5605" spans="11:11" hidden="1" x14ac:dyDescent="0.3">
      <c r="K5605" s="1"/>
    </row>
    <row r="5606" spans="11:11" hidden="1" x14ac:dyDescent="0.3">
      <c r="K5606" s="1"/>
    </row>
    <row r="5607" spans="11:11" hidden="1" x14ac:dyDescent="0.3">
      <c r="K5607" s="1"/>
    </row>
    <row r="5608" spans="11:11" hidden="1" x14ac:dyDescent="0.3">
      <c r="K5608" s="1"/>
    </row>
    <row r="5609" spans="11:11" hidden="1" x14ac:dyDescent="0.3">
      <c r="K5609" s="1"/>
    </row>
    <row r="5610" spans="11:11" hidden="1" x14ac:dyDescent="0.3">
      <c r="K5610" s="1"/>
    </row>
    <row r="5611" spans="11:11" hidden="1" x14ac:dyDescent="0.3">
      <c r="K5611" s="1"/>
    </row>
    <row r="5612" spans="11:11" hidden="1" x14ac:dyDescent="0.3">
      <c r="K5612" s="1"/>
    </row>
    <row r="5613" spans="11:11" hidden="1" x14ac:dyDescent="0.3">
      <c r="K5613" s="1"/>
    </row>
    <row r="5614" spans="11:11" hidden="1" x14ac:dyDescent="0.3">
      <c r="K5614" s="1"/>
    </row>
    <row r="5615" spans="11:11" hidden="1" x14ac:dyDescent="0.3">
      <c r="K5615" s="1"/>
    </row>
    <row r="5616" spans="11:11" hidden="1" x14ac:dyDescent="0.3">
      <c r="K5616" s="1"/>
    </row>
    <row r="5617" spans="11:11" hidden="1" x14ac:dyDescent="0.3">
      <c r="K5617" s="1"/>
    </row>
    <row r="5618" spans="11:11" hidden="1" x14ac:dyDescent="0.3">
      <c r="K5618" s="1"/>
    </row>
    <row r="5619" spans="11:11" hidden="1" x14ac:dyDescent="0.3">
      <c r="K5619" s="1"/>
    </row>
    <row r="5620" spans="11:11" hidden="1" x14ac:dyDescent="0.3">
      <c r="K5620" s="1"/>
    </row>
    <row r="5621" spans="11:11" hidden="1" x14ac:dyDescent="0.3">
      <c r="K5621" s="1"/>
    </row>
    <row r="5622" spans="11:11" hidden="1" x14ac:dyDescent="0.3">
      <c r="K5622" s="1"/>
    </row>
    <row r="5623" spans="11:11" hidden="1" x14ac:dyDescent="0.3">
      <c r="K5623" s="1"/>
    </row>
    <row r="5624" spans="11:11" hidden="1" x14ac:dyDescent="0.3">
      <c r="K5624" s="1"/>
    </row>
    <row r="5625" spans="11:11" hidden="1" x14ac:dyDescent="0.3">
      <c r="K5625" s="1"/>
    </row>
    <row r="5626" spans="11:11" hidden="1" x14ac:dyDescent="0.3">
      <c r="K5626" s="1"/>
    </row>
    <row r="5627" spans="11:11" hidden="1" x14ac:dyDescent="0.3">
      <c r="K5627" s="1"/>
    </row>
    <row r="5628" spans="11:11" hidden="1" x14ac:dyDescent="0.3">
      <c r="K5628" s="1"/>
    </row>
    <row r="5629" spans="11:11" hidden="1" x14ac:dyDescent="0.3">
      <c r="K5629" s="1"/>
    </row>
    <row r="5630" spans="11:11" hidden="1" x14ac:dyDescent="0.3">
      <c r="K5630" s="1"/>
    </row>
    <row r="5631" spans="11:11" hidden="1" x14ac:dyDescent="0.3">
      <c r="K5631" s="1"/>
    </row>
    <row r="5632" spans="11:11" hidden="1" x14ac:dyDescent="0.3">
      <c r="K5632" s="1"/>
    </row>
    <row r="5633" spans="11:11" hidden="1" x14ac:dyDescent="0.3">
      <c r="K5633" s="1"/>
    </row>
    <row r="5634" spans="11:11" hidden="1" x14ac:dyDescent="0.3">
      <c r="K5634" s="1"/>
    </row>
    <row r="5635" spans="11:11" hidden="1" x14ac:dyDescent="0.3">
      <c r="K5635" s="1"/>
    </row>
    <row r="5636" spans="11:11" hidden="1" x14ac:dyDescent="0.3">
      <c r="K5636" s="1"/>
    </row>
    <row r="5637" spans="11:11" hidden="1" x14ac:dyDescent="0.3">
      <c r="K5637" s="1"/>
    </row>
    <row r="5638" spans="11:11" hidden="1" x14ac:dyDescent="0.3">
      <c r="K5638" s="1"/>
    </row>
    <row r="5639" spans="11:11" hidden="1" x14ac:dyDescent="0.3">
      <c r="K5639" s="1"/>
    </row>
    <row r="5640" spans="11:11" hidden="1" x14ac:dyDescent="0.3">
      <c r="K5640" s="1"/>
    </row>
    <row r="5641" spans="11:11" hidden="1" x14ac:dyDescent="0.3">
      <c r="K5641" s="1"/>
    </row>
    <row r="5642" spans="11:11" hidden="1" x14ac:dyDescent="0.3">
      <c r="K5642" s="1"/>
    </row>
    <row r="5643" spans="11:11" hidden="1" x14ac:dyDescent="0.3">
      <c r="K5643" s="1"/>
    </row>
    <row r="5644" spans="11:11" hidden="1" x14ac:dyDescent="0.3">
      <c r="K5644" s="1"/>
    </row>
    <row r="5645" spans="11:11" hidden="1" x14ac:dyDescent="0.3">
      <c r="K5645" s="1"/>
    </row>
    <row r="5646" spans="11:11" hidden="1" x14ac:dyDescent="0.3">
      <c r="K5646" s="1"/>
    </row>
    <row r="5647" spans="11:11" hidden="1" x14ac:dyDescent="0.3">
      <c r="K5647" s="1"/>
    </row>
    <row r="5648" spans="11:11" hidden="1" x14ac:dyDescent="0.3">
      <c r="K5648" s="1"/>
    </row>
    <row r="5649" spans="11:11" hidden="1" x14ac:dyDescent="0.3">
      <c r="K5649" s="1"/>
    </row>
    <row r="5650" spans="11:11" hidden="1" x14ac:dyDescent="0.3">
      <c r="K5650" s="1"/>
    </row>
    <row r="5651" spans="11:11" hidden="1" x14ac:dyDescent="0.3">
      <c r="K5651" s="1"/>
    </row>
    <row r="5652" spans="11:11" hidden="1" x14ac:dyDescent="0.3">
      <c r="K5652" s="1"/>
    </row>
    <row r="5653" spans="11:11" hidden="1" x14ac:dyDescent="0.3">
      <c r="K5653" s="1"/>
    </row>
    <row r="5654" spans="11:11" hidden="1" x14ac:dyDescent="0.3">
      <c r="K5654" s="1"/>
    </row>
    <row r="5655" spans="11:11" hidden="1" x14ac:dyDescent="0.3">
      <c r="K5655" s="1"/>
    </row>
    <row r="5656" spans="11:11" hidden="1" x14ac:dyDescent="0.3">
      <c r="K5656" s="1"/>
    </row>
    <row r="5657" spans="11:11" hidden="1" x14ac:dyDescent="0.3">
      <c r="K5657" s="1"/>
    </row>
    <row r="5658" spans="11:11" hidden="1" x14ac:dyDescent="0.3">
      <c r="K5658" s="1"/>
    </row>
    <row r="5659" spans="11:11" hidden="1" x14ac:dyDescent="0.3">
      <c r="K5659" s="1"/>
    </row>
    <row r="5660" spans="11:11" hidden="1" x14ac:dyDescent="0.3">
      <c r="K5660" s="1"/>
    </row>
    <row r="5661" spans="11:11" hidden="1" x14ac:dyDescent="0.3">
      <c r="K5661" s="1"/>
    </row>
    <row r="5662" spans="11:11" hidden="1" x14ac:dyDescent="0.3">
      <c r="K5662" s="1"/>
    </row>
    <row r="5663" spans="11:11" hidden="1" x14ac:dyDescent="0.3">
      <c r="K5663" s="1"/>
    </row>
    <row r="5664" spans="11:11" hidden="1" x14ac:dyDescent="0.3">
      <c r="K5664" s="1"/>
    </row>
    <row r="5665" spans="11:11" hidden="1" x14ac:dyDescent="0.3">
      <c r="K5665" s="1"/>
    </row>
    <row r="5666" spans="11:11" hidden="1" x14ac:dyDescent="0.3">
      <c r="K5666" s="1"/>
    </row>
    <row r="5667" spans="11:11" hidden="1" x14ac:dyDescent="0.3">
      <c r="K5667" s="1"/>
    </row>
    <row r="5668" spans="11:11" hidden="1" x14ac:dyDescent="0.3">
      <c r="K5668" s="1"/>
    </row>
    <row r="5669" spans="11:11" hidden="1" x14ac:dyDescent="0.3">
      <c r="K5669" s="1"/>
    </row>
    <row r="5670" spans="11:11" hidden="1" x14ac:dyDescent="0.3">
      <c r="K5670" s="1"/>
    </row>
    <row r="5671" spans="11:11" hidden="1" x14ac:dyDescent="0.3">
      <c r="K5671" s="1"/>
    </row>
    <row r="5672" spans="11:11" hidden="1" x14ac:dyDescent="0.3">
      <c r="K5672" s="1"/>
    </row>
    <row r="5673" spans="11:11" hidden="1" x14ac:dyDescent="0.3">
      <c r="K5673" s="1"/>
    </row>
    <row r="5674" spans="11:11" hidden="1" x14ac:dyDescent="0.3">
      <c r="K5674" s="1"/>
    </row>
    <row r="5675" spans="11:11" hidden="1" x14ac:dyDescent="0.3">
      <c r="K5675" s="1"/>
    </row>
    <row r="5676" spans="11:11" hidden="1" x14ac:dyDescent="0.3">
      <c r="K5676" s="1"/>
    </row>
    <row r="5677" spans="11:11" hidden="1" x14ac:dyDescent="0.3">
      <c r="K5677" s="1"/>
    </row>
    <row r="5678" spans="11:11" hidden="1" x14ac:dyDescent="0.3">
      <c r="K5678" s="1"/>
    </row>
    <row r="5679" spans="11:11" hidden="1" x14ac:dyDescent="0.3">
      <c r="K5679" s="1"/>
    </row>
    <row r="5680" spans="11:11" hidden="1" x14ac:dyDescent="0.3">
      <c r="K5680" s="1"/>
    </row>
    <row r="5681" spans="11:11" hidden="1" x14ac:dyDescent="0.3">
      <c r="K5681" s="1"/>
    </row>
    <row r="5682" spans="11:11" hidden="1" x14ac:dyDescent="0.3">
      <c r="K5682" s="1"/>
    </row>
    <row r="5683" spans="11:11" hidden="1" x14ac:dyDescent="0.3">
      <c r="K5683" s="1"/>
    </row>
    <row r="5684" spans="11:11" hidden="1" x14ac:dyDescent="0.3">
      <c r="K5684" s="1"/>
    </row>
    <row r="5685" spans="11:11" hidden="1" x14ac:dyDescent="0.3">
      <c r="K5685" s="1"/>
    </row>
    <row r="5686" spans="11:11" hidden="1" x14ac:dyDescent="0.3">
      <c r="K5686" s="1"/>
    </row>
    <row r="5687" spans="11:11" hidden="1" x14ac:dyDescent="0.3">
      <c r="K5687" s="1"/>
    </row>
    <row r="5688" spans="11:11" hidden="1" x14ac:dyDescent="0.3">
      <c r="K5688" s="1"/>
    </row>
    <row r="5689" spans="11:11" hidden="1" x14ac:dyDescent="0.3">
      <c r="K5689" s="1"/>
    </row>
    <row r="5690" spans="11:11" hidden="1" x14ac:dyDescent="0.3">
      <c r="K5690" s="1"/>
    </row>
    <row r="5691" spans="11:11" hidden="1" x14ac:dyDescent="0.3">
      <c r="K5691" s="1"/>
    </row>
    <row r="5692" spans="11:11" hidden="1" x14ac:dyDescent="0.3">
      <c r="K5692" s="1"/>
    </row>
    <row r="5693" spans="11:11" hidden="1" x14ac:dyDescent="0.3">
      <c r="K5693" s="1"/>
    </row>
    <row r="5694" spans="11:11" hidden="1" x14ac:dyDescent="0.3">
      <c r="K5694" s="1"/>
    </row>
    <row r="5695" spans="11:11" hidden="1" x14ac:dyDescent="0.3">
      <c r="K5695" s="1"/>
    </row>
    <row r="5696" spans="11:11" hidden="1" x14ac:dyDescent="0.3">
      <c r="K5696" s="1"/>
    </row>
    <row r="5697" spans="11:11" hidden="1" x14ac:dyDescent="0.3">
      <c r="K5697" s="1"/>
    </row>
    <row r="5698" spans="11:11" hidden="1" x14ac:dyDescent="0.3">
      <c r="K5698" s="1"/>
    </row>
    <row r="5699" spans="11:11" hidden="1" x14ac:dyDescent="0.3">
      <c r="K5699" s="1"/>
    </row>
    <row r="5700" spans="11:11" hidden="1" x14ac:dyDescent="0.3">
      <c r="K5700" s="1"/>
    </row>
    <row r="5701" spans="11:11" hidden="1" x14ac:dyDescent="0.3">
      <c r="K5701" s="1"/>
    </row>
    <row r="5702" spans="11:11" hidden="1" x14ac:dyDescent="0.3">
      <c r="K5702" s="1"/>
    </row>
    <row r="5703" spans="11:11" hidden="1" x14ac:dyDescent="0.3">
      <c r="K5703" s="1"/>
    </row>
    <row r="5704" spans="11:11" hidden="1" x14ac:dyDescent="0.3">
      <c r="K5704" s="1"/>
    </row>
    <row r="5705" spans="11:11" hidden="1" x14ac:dyDescent="0.3">
      <c r="K5705" s="1"/>
    </row>
    <row r="5706" spans="11:11" hidden="1" x14ac:dyDescent="0.3">
      <c r="K5706" s="1"/>
    </row>
    <row r="5707" spans="11:11" hidden="1" x14ac:dyDescent="0.3">
      <c r="K5707" s="1"/>
    </row>
    <row r="5708" spans="11:11" hidden="1" x14ac:dyDescent="0.3">
      <c r="K5708" s="1"/>
    </row>
    <row r="5709" spans="11:11" hidden="1" x14ac:dyDescent="0.3">
      <c r="K5709" s="1"/>
    </row>
    <row r="5710" spans="11:11" hidden="1" x14ac:dyDescent="0.3">
      <c r="K5710" s="1"/>
    </row>
    <row r="5711" spans="11:11" hidden="1" x14ac:dyDescent="0.3">
      <c r="K5711" s="1"/>
    </row>
    <row r="5712" spans="11:11" hidden="1" x14ac:dyDescent="0.3">
      <c r="K5712" s="1"/>
    </row>
    <row r="5713" spans="11:11" hidden="1" x14ac:dyDescent="0.3">
      <c r="K5713" s="1"/>
    </row>
    <row r="5714" spans="11:11" hidden="1" x14ac:dyDescent="0.3">
      <c r="K5714" s="1"/>
    </row>
    <row r="5715" spans="11:11" hidden="1" x14ac:dyDescent="0.3">
      <c r="K5715" s="1"/>
    </row>
    <row r="5716" spans="11:11" hidden="1" x14ac:dyDescent="0.3">
      <c r="K5716" s="1"/>
    </row>
    <row r="5717" spans="11:11" hidden="1" x14ac:dyDescent="0.3">
      <c r="K5717" s="1"/>
    </row>
    <row r="5718" spans="11:11" hidden="1" x14ac:dyDescent="0.3">
      <c r="K5718" s="1"/>
    </row>
    <row r="5719" spans="11:11" hidden="1" x14ac:dyDescent="0.3">
      <c r="K5719" s="1"/>
    </row>
    <row r="5720" spans="11:11" hidden="1" x14ac:dyDescent="0.3">
      <c r="K5720" s="1"/>
    </row>
    <row r="5721" spans="11:11" hidden="1" x14ac:dyDescent="0.3">
      <c r="K5721" s="1"/>
    </row>
    <row r="5722" spans="11:11" hidden="1" x14ac:dyDescent="0.3">
      <c r="K5722" s="1"/>
    </row>
    <row r="5723" spans="11:11" hidden="1" x14ac:dyDescent="0.3">
      <c r="K5723" s="1"/>
    </row>
    <row r="5724" spans="11:11" hidden="1" x14ac:dyDescent="0.3">
      <c r="K5724" s="1"/>
    </row>
    <row r="5725" spans="11:11" hidden="1" x14ac:dyDescent="0.3">
      <c r="K5725" s="1"/>
    </row>
    <row r="5726" spans="11:11" hidden="1" x14ac:dyDescent="0.3">
      <c r="K5726" s="1"/>
    </row>
    <row r="5727" spans="11:11" hidden="1" x14ac:dyDescent="0.3">
      <c r="K5727" s="1"/>
    </row>
    <row r="5728" spans="11:11" hidden="1" x14ac:dyDescent="0.3">
      <c r="K5728" s="1"/>
    </row>
    <row r="5729" spans="11:11" hidden="1" x14ac:dyDescent="0.3">
      <c r="K5729" s="1"/>
    </row>
    <row r="5730" spans="11:11" hidden="1" x14ac:dyDescent="0.3">
      <c r="K5730" s="1"/>
    </row>
    <row r="5731" spans="11:11" hidden="1" x14ac:dyDescent="0.3">
      <c r="K5731" s="1"/>
    </row>
    <row r="5732" spans="11:11" hidden="1" x14ac:dyDescent="0.3">
      <c r="K5732" s="1"/>
    </row>
    <row r="5733" spans="11:11" hidden="1" x14ac:dyDescent="0.3">
      <c r="K5733" s="1"/>
    </row>
    <row r="5734" spans="11:11" hidden="1" x14ac:dyDescent="0.3">
      <c r="K5734" s="1"/>
    </row>
    <row r="5735" spans="11:11" hidden="1" x14ac:dyDescent="0.3">
      <c r="K5735" s="1"/>
    </row>
    <row r="5736" spans="11:11" hidden="1" x14ac:dyDescent="0.3">
      <c r="K5736" s="1"/>
    </row>
    <row r="5737" spans="11:11" hidden="1" x14ac:dyDescent="0.3">
      <c r="K5737" s="1"/>
    </row>
    <row r="5738" spans="11:11" hidden="1" x14ac:dyDescent="0.3">
      <c r="K5738" s="1"/>
    </row>
    <row r="5739" spans="11:11" hidden="1" x14ac:dyDescent="0.3">
      <c r="K5739" s="1"/>
    </row>
    <row r="5740" spans="11:11" hidden="1" x14ac:dyDescent="0.3">
      <c r="K5740" s="1"/>
    </row>
    <row r="5741" spans="11:11" hidden="1" x14ac:dyDescent="0.3">
      <c r="K5741" s="1"/>
    </row>
    <row r="5742" spans="11:11" hidden="1" x14ac:dyDescent="0.3">
      <c r="K5742" s="1"/>
    </row>
    <row r="5743" spans="11:11" hidden="1" x14ac:dyDescent="0.3">
      <c r="K5743" s="1"/>
    </row>
    <row r="5744" spans="11:11" hidden="1" x14ac:dyDescent="0.3">
      <c r="K5744" s="1"/>
    </row>
    <row r="5745" spans="11:11" hidden="1" x14ac:dyDescent="0.3">
      <c r="K5745" s="1"/>
    </row>
    <row r="5746" spans="11:11" hidden="1" x14ac:dyDescent="0.3">
      <c r="K5746" s="1"/>
    </row>
    <row r="5747" spans="11:11" hidden="1" x14ac:dyDescent="0.3">
      <c r="K5747" s="1"/>
    </row>
    <row r="5748" spans="11:11" hidden="1" x14ac:dyDescent="0.3">
      <c r="K5748" s="1"/>
    </row>
    <row r="5749" spans="11:11" hidden="1" x14ac:dyDescent="0.3">
      <c r="K5749" s="1"/>
    </row>
    <row r="5750" spans="11:11" hidden="1" x14ac:dyDescent="0.3">
      <c r="K5750" s="1"/>
    </row>
    <row r="5751" spans="11:11" hidden="1" x14ac:dyDescent="0.3">
      <c r="K5751" s="1"/>
    </row>
    <row r="5752" spans="11:11" hidden="1" x14ac:dyDescent="0.3">
      <c r="K5752" s="1"/>
    </row>
    <row r="5753" spans="11:11" hidden="1" x14ac:dyDescent="0.3">
      <c r="K5753" s="1"/>
    </row>
    <row r="5754" spans="11:11" hidden="1" x14ac:dyDescent="0.3">
      <c r="K5754" s="1"/>
    </row>
    <row r="5755" spans="11:11" hidden="1" x14ac:dyDescent="0.3">
      <c r="K5755" s="1"/>
    </row>
    <row r="5756" spans="11:11" hidden="1" x14ac:dyDescent="0.3">
      <c r="K5756" s="1"/>
    </row>
    <row r="5757" spans="11:11" hidden="1" x14ac:dyDescent="0.3">
      <c r="K5757" s="1"/>
    </row>
    <row r="5758" spans="11:11" hidden="1" x14ac:dyDescent="0.3">
      <c r="K5758" s="1"/>
    </row>
    <row r="5759" spans="11:11" hidden="1" x14ac:dyDescent="0.3">
      <c r="K5759" s="1"/>
    </row>
    <row r="5760" spans="11:11" hidden="1" x14ac:dyDescent="0.3">
      <c r="K5760" s="1"/>
    </row>
    <row r="5761" spans="11:11" hidden="1" x14ac:dyDescent="0.3">
      <c r="K5761" s="1"/>
    </row>
    <row r="5762" spans="11:11" hidden="1" x14ac:dyDescent="0.3">
      <c r="K5762" s="1"/>
    </row>
    <row r="5763" spans="11:11" hidden="1" x14ac:dyDescent="0.3">
      <c r="K5763" s="1"/>
    </row>
    <row r="5764" spans="11:11" hidden="1" x14ac:dyDescent="0.3">
      <c r="K5764" s="1"/>
    </row>
    <row r="5765" spans="11:11" hidden="1" x14ac:dyDescent="0.3">
      <c r="K5765" s="1"/>
    </row>
    <row r="5766" spans="11:11" hidden="1" x14ac:dyDescent="0.3">
      <c r="K5766" s="1"/>
    </row>
    <row r="5767" spans="11:11" hidden="1" x14ac:dyDescent="0.3">
      <c r="K5767" s="1"/>
    </row>
    <row r="5768" spans="11:11" hidden="1" x14ac:dyDescent="0.3">
      <c r="K5768" s="1"/>
    </row>
    <row r="5769" spans="11:11" hidden="1" x14ac:dyDescent="0.3">
      <c r="K5769" s="1"/>
    </row>
    <row r="5770" spans="11:11" hidden="1" x14ac:dyDescent="0.3">
      <c r="K5770" s="1"/>
    </row>
    <row r="5771" spans="11:11" hidden="1" x14ac:dyDescent="0.3">
      <c r="K5771" s="1"/>
    </row>
    <row r="5772" spans="11:11" hidden="1" x14ac:dyDescent="0.3">
      <c r="K5772" s="1"/>
    </row>
    <row r="5773" spans="11:11" hidden="1" x14ac:dyDescent="0.3">
      <c r="K5773" s="1"/>
    </row>
    <row r="5774" spans="11:11" hidden="1" x14ac:dyDescent="0.3">
      <c r="K5774" s="1"/>
    </row>
    <row r="5775" spans="11:11" hidden="1" x14ac:dyDescent="0.3">
      <c r="K5775" s="1"/>
    </row>
    <row r="5776" spans="11:11" hidden="1" x14ac:dyDescent="0.3">
      <c r="K5776" s="1"/>
    </row>
    <row r="5777" spans="11:11" hidden="1" x14ac:dyDescent="0.3">
      <c r="K5777" s="1"/>
    </row>
    <row r="5778" spans="11:11" hidden="1" x14ac:dyDescent="0.3">
      <c r="K5778" s="1"/>
    </row>
    <row r="5779" spans="11:11" hidden="1" x14ac:dyDescent="0.3">
      <c r="K5779" s="1"/>
    </row>
    <row r="5780" spans="11:11" hidden="1" x14ac:dyDescent="0.3">
      <c r="K5780" s="1"/>
    </row>
    <row r="5781" spans="11:11" hidden="1" x14ac:dyDescent="0.3">
      <c r="K5781" s="1"/>
    </row>
    <row r="5782" spans="11:11" hidden="1" x14ac:dyDescent="0.3">
      <c r="K5782" s="1"/>
    </row>
    <row r="5783" spans="11:11" hidden="1" x14ac:dyDescent="0.3">
      <c r="K5783" s="1"/>
    </row>
    <row r="5784" spans="11:11" hidden="1" x14ac:dyDescent="0.3">
      <c r="K5784" s="1"/>
    </row>
    <row r="5785" spans="11:11" hidden="1" x14ac:dyDescent="0.3">
      <c r="K5785" s="1"/>
    </row>
    <row r="5786" spans="11:11" hidden="1" x14ac:dyDescent="0.3">
      <c r="K5786" s="1"/>
    </row>
    <row r="5787" spans="11:11" hidden="1" x14ac:dyDescent="0.3">
      <c r="K5787" s="1"/>
    </row>
    <row r="5788" spans="11:11" hidden="1" x14ac:dyDescent="0.3">
      <c r="K5788" s="1"/>
    </row>
    <row r="5789" spans="11:11" hidden="1" x14ac:dyDescent="0.3">
      <c r="K5789" s="1"/>
    </row>
    <row r="5790" spans="11:11" hidden="1" x14ac:dyDescent="0.3">
      <c r="K5790" s="1"/>
    </row>
    <row r="5791" spans="11:11" hidden="1" x14ac:dyDescent="0.3">
      <c r="K5791" s="1"/>
    </row>
    <row r="5792" spans="11:11" hidden="1" x14ac:dyDescent="0.3">
      <c r="K5792" s="1"/>
    </row>
    <row r="5793" spans="11:11" hidden="1" x14ac:dyDescent="0.3">
      <c r="K5793" s="1"/>
    </row>
    <row r="5794" spans="11:11" hidden="1" x14ac:dyDescent="0.3">
      <c r="K5794" s="1"/>
    </row>
    <row r="5795" spans="11:11" hidden="1" x14ac:dyDescent="0.3">
      <c r="K5795" s="1"/>
    </row>
    <row r="5796" spans="11:11" hidden="1" x14ac:dyDescent="0.3">
      <c r="K5796" s="1"/>
    </row>
    <row r="5797" spans="11:11" hidden="1" x14ac:dyDescent="0.3">
      <c r="K5797" s="1"/>
    </row>
    <row r="5798" spans="11:11" hidden="1" x14ac:dyDescent="0.3">
      <c r="K5798" s="1"/>
    </row>
    <row r="5799" spans="11:11" hidden="1" x14ac:dyDescent="0.3">
      <c r="K5799" s="1"/>
    </row>
    <row r="5800" spans="11:11" hidden="1" x14ac:dyDescent="0.3">
      <c r="K5800" s="1"/>
    </row>
    <row r="5801" spans="11:11" hidden="1" x14ac:dyDescent="0.3">
      <c r="K5801" s="1"/>
    </row>
    <row r="5802" spans="11:11" hidden="1" x14ac:dyDescent="0.3">
      <c r="K5802" s="1"/>
    </row>
    <row r="5803" spans="11:11" hidden="1" x14ac:dyDescent="0.3">
      <c r="K5803" s="1"/>
    </row>
    <row r="5804" spans="11:11" hidden="1" x14ac:dyDescent="0.3">
      <c r="K5804" s="1"/>
    </row>
    <row r="5805" spans="11:11" hidden="1" x14ac:dyDescent="0.3">
      <c r="K5805" s="1"/>
    </row>
    <row r="5806" spans="11:11" hidden="1" x14ac:dyDescent="0.3">
      <c r="K5806" s="1"/>
    </row>
    <row r="5807" spans="11:11" hidden="1" x14ac:dyDescent="0.3">
      <c r="K5807" s="1"/>
    </row>
    <row r="5808" spans="11:11" hidden="1" x14ac:dyDescent="0.3">
      <c r="K5808" s="1"/>
    </row>
    <row r="5809" spans="11:11" hidden="1" x14ac:dyDescent="0.3">
      <c r="K5809" s="1"/>
    </row>
    <row r="5810" spans="11:11" hidden="1" x14ac:dyDescent="0.3">
      <c r="K5810" s="1"/>
    </row>
    <row r="5811" spans="11:11" hidden="1" x14ac:dyDescent="0.3">
      <c r="K5811" s="1"/>
    </row>
    <row r="5812" spans="11:11" hidden="1" x14ac:dyDescent="0.3">
      <c r="K5812" s="1"/>
    </row>
    <row r="5813" spans="11:11" hidden="1" x14ac:dyDescent="0.3">
      <c r="K5813" s="1"/>
    </row>
    <row r="5814" spans="11:11" hidden="1" x14ac:dyDescent="0.3">
      <c r="K5814" s="1"/>
    </row>
    <row r="5815" spans="11:11" hidden="1" x14ac:dyDescent="0.3">
      <c r="K5815" s="1"/>
    </row>
    <row r="5816" spans="11:11" hidden="1" x14ac:dyDescent="0.3">
      <c r="K5816" s="1"/>
    </row>
    <row r="5817" spans="11:11" hidden="1" x14ac:dyDescent="0.3">
      <c r="K5817" s="1"/>
    </row>
    <row r="5818" spans="11:11" hidden="1" x14ac:dyDescent="0.3">
      <c r="K5818" s="1"/>
    </row>
    <row r="5819" spans="11:11" hidden="1" x14ac:dyDescent="0.3">
      <c r="K5819" s="1"/>
    </row>
    <row r="5820" spans="11:11" hidden="1" x14ac:dyDescent="0.3">
      <c r="K5820" s="1"/>
    </row>
    <row r="5821" spans="11:11" hidden="1" x14ac:dyDescent="0.3">
      <c r="K5821" s="1"/>
    </row>
    <row r="5822" spans="11:11" hidden="1" x14ac:dyDescent="0.3">
      <c r="K5822" s="1"/>
    </row>
    <row r="5823" spans="11:11" hidden="1" x14ac:dyDescent="0.3">
      <c r="K5823" s="1"/>
    </row>
    <row r="5824" spans="11:11" hidden="1" x14ac:dyDescent="0.3">
      <c r="K5824" s="1"/>
    </row>
    <row r="5825" spans="11:11" hidden="1" x14ac:dyDescent="0.3">
      <c r="K5825" s="1"/>
    </row>
    <row r="5826" spans="11:11" hidden="1" x14ac:dyDescent="0.3">
      <c r="K5826" s="1"/>
    </row>
    <row r="5827" spans="11:11" hidden="1" x14ac:dyDescent="0.3">
      <c r="K5827" s="1"/>
    </row>
    <row r="5828" spans="11:11" hidden="1" x14ac:dyDescent="0.3">
      <c r="K5828" s="1"/>
    </row>
    <row r="5829" spans="11:11" hidden="1" x14ac:dyDescent="0.3">
      <c r="K5829" s="1"/>
    </row>
    <row r="5830" spans="11:11" hidden="1" x14ac:dyDescent="0.3">
      <c r="K5830" s="1"/>
    </row>
    <row r="5831" spans="11:11" hidden="1" x14ac:dyDescent="0.3">
      <c r="K5831" s="1"/>
    </row>
    <row r="5832" spans="11:11" hidden="1" x14ac:dyDescent="0.3">
      <c r="K5832" s="1"/>
    </row>
    <row r="5833" spans="11:11" hidden="1" x14ac:dyDescent="0.3">
      <c r="K5833" s="1"/>
    </row>
    <row r="5834" spans="11:11" hidden="1" x14ac:dyDescent="0.3">
      <c r="K5834" s="1"/>
    </row>
    <row r="5835" spans="11:11" hidden="1" x14ac:dyDescent="0.3">
      <c r="K5835" s="1"/>
    </row>
    <row r="5836" spans="11:11" hidden="1" x14ac:dyDescent="0.3">
      <c r="K5836" s="1"/>
    </row>
    <row r="5837" spans="11:11" hidden="1" x14ac:dyDescent="0.3">
      <c r="K5837" s="1"/>
    </row>
    <row r="5838" spans="11:11" hidden="1" x14ac:dyDescent="0.3">
      <c r="K5838" s="1"/>
    </row>
    <row r="5839" spans="11:11" hidden="1" x14ac:dyDescent="0.3">
      <c r="K5839" s="1"/>
    </row>
    <row r="5840" spans="11:11" hidden="1" x14ac:dyDescent="0.3">
      <c r="K5840" s="1"/>
    </row>
    <row r="5841" spans="11:11" hidden="1" x14ac:dyDescent="0.3">
      <c r="K5841" s="1"/>
    </row>
    <row r="5842" spans="11:11" hidden="1" x14ac:dyDescent="0.3">
      <c r="K5842" s="1"/>
    </row>
    <row r="5843" spans="11:11" hidden="1" x14ac:dyDescent="0.3">
      <c r="K5843" s="1"/>
    </row>
    <row r="5844" spans="11:11" hidden="1" x14ac:dyDescent="0.3">
      <c r="K5844" s="1"/>
    </row>
    <row r="5845" spans="11:11" hidden="1" x14ac:dyDescent="0.3">
      <c r="K5845" s="1"/>
    </row>
    <row r="5846" spans="11:11" hidden="1" x14ac:dyDescent="0.3">
      <c r="K5846" s="1"/>
    </row>
    <row r="5847" spans="11:11" hidden="1" x14ac:dyDescent="0.3">
      <c r="K5847" s="1"/>
    </row>
    <row r="5848" spans="11:11" hidden="1" x14ac:dyDescent="0.3">
      <c r="K5848" s="1"/>
    </row>
    <row r="5849" spans="11:11" hidden="1" x14ac:dyDescent="0.3">
      <c r="K5849" s="1"/>
    </row>
    <row r="5850" spans="11:11" hidden="1" x14ac:dyDescent="0.3">
      <c r="K5850" s="1"/>
    </row>
    <row r="5851" spans="11:11" hidden="1" x14ac:dyDescent="0.3">
      <c r="K5851" s="1"/>
    </row>
    <row r="5852" spans="11:11" hidden="1" x14ac:dyDescent="0.3">
      <c r="K5852" s="1"/>
    </row>
    <row r="5853" spans="11:11" hidden="1" x14ac:dyDescent="0.3">
      <c r="K5853" s="1"/>
    </row>
    <row r="5854" spans="11:11" hidden="1" x14ac:dyDescent="0.3">
      <c r="K5854" s="1"/>
    </row>
    <row r="5855" spans="11:11" hidden="1" x14ac:dyDescent="0.3">
      <c r="K5855" s="1"/>
    </row>
    <row r="5856" spans="11:11" hidden="1" x14ac:dyDescent="0.3">
      <c r="K5856" s="1"/>
    </row>
    <row r="5857" spans="11:11" hidden="1" x14ac:dyDescent="0.3">
      <c r="K5857" s="1"/>
    </row>
    <row r="5858" spans="11:11" hidden="1" x14ac:dyDescent="0.3">
      <c r="K5858" s="1"/>
    </row>
    <row r="5859" spans="11:11" hidden="1" x14ac:dyDescent="0.3">
      <c r="K5859" s="1"/>
    </row>
    <row r="5860" spans="11:11" hidden="1" x14ac:dyDescent="0.3">
      <c r="K5860" s="1"/>
    </row>
    <row r="5861" spans="11:11" hidden="1" x14ac:dyDescent="0.3">
      <c r="K5861" s="1"/>
    </row>
    <row r="5862" spans="11:11" hidden="1" x14ac:dyDescent="0.3">
      <c r="K5862" s="1"/>
    </row>
    <row r="5863" spans="11:11" hidden="1" x14ac:dyDescent="0.3">
      <c r="K5863" s="1"/>
    </row>
    <row r="5864" spans="11:11" hidden="1" x14ac:dyDescent="0.3">
      <c r="K5864" s="1"/>
    </row>
    <row r="5865" spans="11:11" hidden="1" x14ac:dyDescent="0.3">
      <c r="K5865" s="1"/>
    </row>
    <row r="5866" spans="11:11" hidden="1" x14ac:dyDescent="0.3">
      <c r="K5866" s="1"/>
    </row>
    <row r="5867" spans="11:11" hidden="1" x14ac:dyDescent="0.3">
      <c r="K5867" s="1"/>
    </row>
    <row r="5868" spans="11:11" hidden="1" x14ac:dyDescent="0.3">
      <c r="K5868" s="1"/>
    </row>
    <row r="5869" spans="11:11" hidden="1" x14ac:dyDescent="0.3">
      <c r="K5869" s="1"/>
    </row>
    <row r="5870" spans="11:11" hidden="1" x14ac:dyDescent="0.3">
      <c r="K5870" s="1"/>
    </row>
    <row r="5871" spans="11:11" hidden="1" x14ac:dyDescent="0.3">
      <c r="K5871" s="1"/>
    </row>
    <row r="5872" spans="11:11" hidden="1" x14ac:dyDescent="0.3">
      <c r="K5872" s="1"/>
    </row>
    <row r="5873" spans="11:11" hidden="1" x14ac:dyDescent="0.3">
      <c r="K5873" s="1"/>
    </row>
    <row r="5874" spans="11:11" hidden="1" x14ac:dyDescent="0.3">
      <c r="K5874" s="1"/>
    </row>
    <row r="5875" spans="11:11" hidden="1" x14ac:dyDescent="0.3">
      <c r="K5875" s="1"/>
    </row>
    <row r="5876" spans="11:11" hidden="1" x14ac:dyDescent="0.3">
      <c r="K5876" s="1"/>
    </row>
    <row r="5877" spans="11:11" hidden="1" x14ac:dyDescent="0.3">
      <c r="K5877" s="1"/>
    </row>
    <row r="5878" spans="11:11" hidden="1" x14ac:dyDescent="0.3">
      <c r="K5878" s="1"/>
    </row>
    <row r="5879" spans="11:11" hidden="1" x14ac:dyDescent="0.3">
      <c r="K5879" s="1"/>
    </row>
    <row r="5880" spans="11:11" hidden="1" x14ac:dyDescent="0.3">
      <c r="K5880" s="1"/>
    </row>
    <row r="5881" spans="11:11" hidden="1" x14ac:dyDescent="0.3">
      <c r="K5881" s="1"/>
    </row>
    <row r="5882" spans="11:11" hidden="1" x14ac:dyDescent="0.3">
      <c r="K5882" s="1"/>
    </row>
    <row r="5883" spans="11:11" hidden="1" x14ac:dyDescent="0.3">
      <c r="K5883" s="1"/>
    </row>
    <row r="5884" spans="11:11" hidden="1" x14ac:dyDescent="0.3">
      <c r="K5884" s="1"/>
    </row>
    <row r="5885" spans="11:11" hidden="1" x14ac:dyDescent="0.3">
      <c r="K5885" s="1"/>
    </row>
    <row r="5886" spans="11:11" hidden="1" x14ac:dyDescent="0.3">
      <c r="K5886" s="1"/>
    </row>
    <row r="5887" spans="11:11" hidden="1" x14ac:dyDescent="0.3">
      <c r="K5887" s="1"/>
    </row>
    <row r="5888" spans="11:11" hidden="1" x14ac:dyDescent="0.3">
      <c r="K5888" s="1"/>
    </row>
    <row r="5889" spans="11:11" hidden="1" x14ac:dyDescent="0.3">
      <c r="K5889" s="1"/>
    </row>
    <row r="5890" spans="11:11" hidden="1" x14ac:dyDescent="0.3">
      <c r="K5890" s="1"/>
    </row>
    <row r="5891" spans="11:11" hidden="1" x14ac:dyDescent="0.3">
      <c r="K5891" s="1"/>
    </row>
    <row r="5892" spans="11:11" hidden="1" x14ac:dyDescent="0.3">
      <c r="K5892" s="1"/>
    </row>
    <row r="5893" spans="11:11" hidden="1" x14ac:dyDescent="0.3">
      <c r="K5893" s="1"/>
    </row>
    <row r="5894" spans="11:11" hidden="1" x14ac:dyDescent="0.3">
      <c r="K5894" s="1"/>
    </row>
    <row r="5895" spans="11:11" hidden="1" x14ac:dyDescent="0.3">
      <c r="K5895" s="1"/>
    </row>
    <row r="5896" spans="11:11" hidden="1" x14ac:dyDescent="0.3">
      <c r="K5896" s="1"/>
    </row>
    <row r="5897" spans="11:11" hidden="1" x14ac:dyDescent="0.3">
      <c r="K5897" s="1"/>
    </row>
    <row r="5898" spans="11:11" hidden="1" x14ac:dyDescent="0.3">
      <c r="K5898" s="1"/>
    </row>
    <row r="5899" spans="11:11" hidden="1" x14ac:dyDescent="0.3">
      <c r="K5899" s="1"/>
    </row>
    <row r="5900" spans="11:11" hidden="1" x14ac:dyDescent="0.3">
      <c r="K5900" s="1"/>
    </row>
    <row r="5901" spans="11:11" hidden="1" x14ac:dyDescent="0.3">
      <c r="K5901" s="1"/>
    </row>
    <row r="5902" spans="11:11" hidden="1" x14ac:dyDescent="0.3">
      <c r="K5902" s="1"/>
    </row>
    <row r="5903" spans="11:11" hidden="1" x14ac:dyDescent="0.3">
      <c r="K5903" s="1"/>
    </row>
    <row r="5904" spans="11:11" hidden="1" x14ac:dyDescent="0.3">
      <c r="K5904" s="1"/>
    </row>
    <row r="5905" spans="11:11" hidden="1" x14ac:dyDescent="0.3">
      <c r="K5905" s="1"/>
    </row>
    <row r="5906" spans="11:11" hidden="1" x14ac:dyDescent="0.3">
      <c r="K5906" s="1"/>
    </row>
    <row r="5907" spans="11:11" hidden="1" x14ac:dyDescent="0.3">
      <c r="K5907" s="1"/>
    </row>
    <row r="5908" spans="11:11" hidden="1" x14ac:dyDescent="0.3">
      <c r="K5908" s="1"/>
    </row>
    <row r="5909" spans="11:11" hidden="1" x14ac:dyDescent="0.3">
      <c r="K5909" s="1"/>
    </row>
    <row r="5910" spans="11:11" hidden="1" x14ac:dyDescent="0.3">
      <c r="K5910" s="1"/>
    </row>
    <row r="5911" spans="11:11" hidden="1" x14ac:dyDescent="0.3">
      <c r="K5911" s="1"/>
    </row>
    <row r="5912" spans="11:11" hidden="1" x14ac:dyDescent="0.3">
      <c r="K5912" s="1"/>
    </row>
    <row r="5913" spans="11:11" hidden="1" x14ac:dyDescent="0.3">
      <c r="K5913" s="1"/>
    </row>
    <row r="5914" spans="11:11" hidden="1" x14ac:dyDescent="0.3">
      <c r="K5914" s="1"/>
    </row>
    <row r="5915" spans="11:11" hidden="1" x14ac:dyDescent="0.3">
      <c r="K5915" s="1"/>
    </row>
    <row r="5916" spans="11:11" hidden="1" x14ac:dyDescent="0.3">
      <c r="K5916" s="1"/>
    </row>
    <row r="5917" spans="11:11" hidden="1" x14ac:dyDescent="0.3">
      <c r="K5917" s="1"/>
    </row>
    <row r="5918" spans="11:11" hidden="1" x14ac:dyDescent="0.3">
      <c r="K5918" s="1"/>
    </row>
    <row r="5919" spans="11:11" hidden="1" x14ac:dyDescent="0.3">
      <c r="K5919" s="1"/>
    </row>
    <row r="5920" spans="11:11" hidden="1" x14ac:dyDescent="0.3">
      <c r="K5920" s="1"/>
    </row>
    <row r="5921" spans="11:11" hidden="1" x14ac:dyDescent="0.3">
      <c r="K5921" s="1"/>
    </row>
    <row r="5922" spans="11:11" hidden="1" x14ac:dyDescent="0.3">
      <c r="K5922" s="1"/>
    </row>
    <row r="5923" spans="11:11" hidden="1" x14ac:dyDescent="0.3">
      <c r="K5923" s="1"/>
    </row>
    <row r="5924" spans="11:11" hidden="1" x14ac:dyDescent="0.3">
      <c r="K5924" s="1"/>
    </row>
    <row r="5925" spans="11:11" hidden="1" x14ac:dyDescent="0.3">
      <c r="K5925" s="1"/>
    </row>
    <row r="5926" spans="11:11" hidden="1" x14ac:dyDescent="0.3">
      <c r="K5926" s="1"/>
    </row>
    <row r="5927" spans="11:11" hidden="1" x14ac:dyDescent="0.3">
      <c r="K5927" s="1"/>
    </row>
    <row r="5928" spans="11:11" hidden="1" x14ac:dyDescent="0.3">
      <c r="K5928" s="1"/>
    </row>
    <row r="5929" spans="11:11" hidden="1" x14ac:dyDescent="0.3">
      <c r="K5929" s="1"/>
    </row>
    <row r="5930" spans="11:11" hidden="1" x14ac:dyDescent="0.3">
      <c r="K5930" s="1"/>
    </row>
    <row r="5931" spans="11:11" hidden="1" x14ac:dyDescent="0.3">
      <c r="K5931" s="1"/>
    </row>
    <row r="5932" spans="11:11" hidden="1" x14ac:dyDescent="0.3">
      <c r="K5932" s="1"/>
    </row>
    <row r="5933" spans="11:11" hidden="1" x14ac:dyDescent="0.3">
      <c r="K5933" s="1"/>
    </row>
    <row r="5934" spans="11:11" hidden="1" x14ac:dyDescent="0.3">
      <c r="K5934" s="1"/>
    </row>
    <row r="5935" spans="11:11" hidden="1" x14ac:dyDescent="0.3">
      <c r="K5935" s="1"/>
    </row>
    <row r="5936" spans="11:11" hidden="1" x14ac:dyDescent="0.3">
      <c r="K5936" s="1"/>
    </row>
    <row r="5937" spans="11:11" hidden="1" x14ac:dyDescent="0.3">
      <c r="K5937" s="1"/>
    </row>
    <row r="5938" spans="11:11" hidden="1" x14ac:dyDescent="0.3">
      <c r="K5938" s="1"/>
    </row>
    <row r="5939" spans="11:11" hidden="1" x14ac:dyDescent="0.3">
      <c r="K5939" s="1"/>
    </row>
    <row r="5940" spans="11:11" hidden="1" x14ac:dyDescent="0.3">
      <c r="K5940" s="1"/>
    </row>
    <row r="5941" spans="11:11" hidden="1" x14ac:dyDescent="0.3">
      <c r="K5941" s="1"/>
    </row>
    <row r="5942" spans="11:11" hidden="1" x14ac:dyDescent="0.3">
      <c r="K5942" s="1"/>
    </row>
    <row r="5943" spans="11:11" hidden="1" x14ac:dyDescent="0.3">
      <c r="K5943" s="1"/>
    </row>
    <row r="5944" spans="11:11" hidden="1" x14ac:dyDescent="0.3">
      <c r="K5944" s="1"/>
    </row>
    <row r="5945" spans="11:11" hidden="1" x14ac:dyDescent="0.3">
      <c r="K5945" s="1"/>
    </row>
    <row r="5946" spans="11:11" hidden="1" x14ac:dyDescent="0.3">
      <c r="K5946" s="1"/>
    </row>
    <row r="5947" spans="11:11" hidden="1" x14ac:dyDescent="0.3">
      <c r="K5947" s="1"/>
    </row>
    <row r="5948" spans="11:11" hidden="1" x14ac:dyDescent="0.3">
      <c r="K5948" s="1"/>
    </row>
    <row r="5949" spans="11:11" hidden="1" x14ac:dyDescent="0.3">
      <c r="K5949" s="1"/>
    </row>
    <row r="5950" spans="11:11" hidden="1" x14ac:dyDescent="0.3">
      <c r="K5950" s="1"/>
    </row>
    <row r="5951" spans="11:11" hidden="1" x14ac:dyDescent="0.3">
      <c r="K5951" s="1"/>
    </row>
    <row r="5952" spans="11:11" hidden="1" x14ac:dyDescent="0.3">
      <c r="K5952" s="1"/>
    </row>
    <row r="5953" spans="11:11" hidden="1" x14ac:dyDescent="0.3">
      <c r="K5953" s="1"/>
    </row>
    <row r="5954" spans="11:11" hidden="1" x14ac:dyDescent="0.3">
      <c r="K5954" s="1"/>
    </row>
    <row r="5955" spans="11:11" hidden="1" x14ac:dyDescent="0.3">
      <c r="K5955" s="1"/>
    </row>
    <row r="5956" spans="11:11" hidden="1" x14ac:dyDescent="0.3">
      <c r="K5956" s="1"/>
    </row>
    <row r="5957" spans="11:11" hidden="1" x14ac:dyDescent="0.3">
      <c r="K5957" s="1"/>
    </row>
    <row r="5958" spans="11:11" hidden="1" x14ac:dyDescent="0.3">
      <c r="K5958" s="1"/>
    </row>
    <row r="5959" spans="11:11" hidden="1" x14ac:dyDescent="0.3">
      <c r="K5959" s="1"/>
    </row>
    <row r="5960" spans="11:11" hidden="1" x14ac:dyDescent="0.3">
      <c r="K5960" s="1"/>
    </row>
    <row r="5961" spans="11:11" hidden="1" x14ac:dyDescent="0.3">
      <c r="K5961" s="1"/>
    </row>
    <row r="5962" spans="11:11" hidden="1" x14ac:dyDescent="0.3">
      <c r="K5962" s="1"/>
    </row>
    <row r="5963" spans="11:11" hidden="1" x14ac:dyDescent="0.3">
      <c r="K5963" s="1"/>
    </row>
    <row r="5964" spans="11:11" hidden="1" x14ac:dyDescent="0.3">
      <c r="K5964" s="1"/>
    </row>
    <row r="5965" spans="11:11" hidden="1" x14ac:dyDescent="0.3">
      <c r="K5965" s="1"/>
    </row>
    <row r="5966" spans="11:11" hidden="1" x14ac:dyDescent="0.3">
      <c r="K5966" s="1"/>
    </row>
    <row r="5967" spans="11:11" hidden="1" x14ac:dyDescent="0.3">
      <c r="K5967" s="1"/>
    </row>
    <row r="5968" spans="11:11" hidden="1" x14ac:dyDescent="0.3">
      <c r="K5968" s="1"/>
    </row>
    <row r="5969" spans="11:11" hidden="1" x14ac:dyDescent="0.3">
      <c r="K5969" s="1"/>
    </row>
    <row r="5970" spans="11:11" hidden="1" x14ac:dyDescent="0.3">
      <c r="K5970" s="1"/>
    </row>
    <row r="5971" spans="11:11" hidden="1" x14ac:dyDescent="0.3">
      <c r="K5971" s="1"/>
    </row>
    <row r="5972" spans="11:11" hidden="1" x14ac:dyDescent="0.3">
      <c r="K5972" s="1"/>
    </row>
    <row r="5973" spans="11:11" hidden="1" x14ac:dyDescent="0.3">
      <c r="K5973" s="1"/>
    </row>
    <row r="5974" spans="11:11" hidden="1" x14ac:dyDescent="0.3">
      <c r="K5974" s="1"/>
    </row>
    <row r="5975" spans="11:11" hidden="1" x14ac:dyDescent="0.3">
      <c r="K5975" s="1"/>
    </row>
    <row r="5976" spans="11:11" hidden="1" x14ac:dyDescent="0.3">
      <c r="K5976" s="1"/>
    </row>
    <row r="5977" spans="11:11" hidden="1" x14ac:dyDescent="0.3">
      <c r="K5977" s="1"/>
    </row>
    <row r="5978" spans="11:11" hidden="1" x14ac:dyDescent="0.3">
      <c r="K5978" s="1"/>
    </row>
    <row r="5979" spans="11:11" hidden="1" x14ac:dyDescent="0.3">
      <c r="K5979" s="1"/>
    </row>
    <row r="5980" spans="11:11" hidden="1" x14ac:dyDescent="0.3">
      <c r="K5980" s="1"/>
    </row>
    <row r="5981" spans="11:11" hidden="1" x14ac:dyDescent="0.3">
      <c r="K5981" s="1"/>
    </row>
    <row r="5982" spans="11:11" hidden="1" x14ac:dyDescent="0.3">
      <c r="K5982" s="1"/>
    </row>
    <row r="5983" spans="11:11" hidden="1" x14ac:dyDescent="0.3">
      <c r="K5983" s="1"/>
    </row>
    <row r="5984" spans="11:11" hidden="1" x14ac:dyDescent="0.3">
      <c r="K5984" s="1"/>
    </row>
    <row r="5985" spans="11:11" hidden="1" x14ac:dyDescent="0.3">
      <c r="K5985" s="1"/>
    </row>
    <row r="5986" spans="11:11" hidden="1" x14ac:dyDescent="0.3">
      <c r="K5986" s="1"/>
    </row>
    <row r="5987" spans="11:11" hidden="1" x14ac:dyDescent="0.3">
      <c r="K5987" s="1"/>
    </row>
    <row r="5988" spans="11:11" hidden="1" x14ac:dyDescent="0.3">
      <c r="K5988" s="1"/>
    </row>
    <row r="5989" spans="11:11" hidden="1" x14ac:dyDescent="0.3">
      <c r="K5989" s="1"/>
    </row>
    <row r="5990" spans="11:11" hidden="1" x14ac:dyDescent="0.3">
      <c r="K5990" s="1"/>
    </row>
    <row r="5991" spans="11:11" hidden="1" x14ac:dyDescent="0.3">
      <c r="K5991" s="1"/>
    </row>
    <row r="5992" spans="11:11" hidden="1" x14ac:dyDescent="0.3">
      <c r="K5992" s="1"/>
    </row>
    <row r="5993" spans="11:11" hidden="1" x14ac:dyDescent="0.3">
      <c r="K5993" s="1"/>
    </row>
    <row r="5994" spans="11:11" hidden="1" x14ac:dyDescent="0.3">
      <c r="K5994" s="1"/>
    </row>
    <row r="5995" spans="11:11" hidden="1" x14ac:dyDescent="0.3">
      <c r="K5995" s="1"/>
    </row>
    <row r="5996" spans="11:11" hidden="1" x14ac:dyDescent="0.3">
      <c r="K5996" s="1"/>
    </row>
    <row r="5997" spans="11:11" hidden="1" x14ac:dyDescent="0.3">
      <c r="K5997" s="1"/>
    </row>
    <row r="5998" spans="11:11" hidden="1" x14ac:dyDescent="0.3">
      <c r="K5998" s="1"/>
    </row>
    <row r="5999" spans="11:11" hidden="1" x14ac:dyDescent="0.3">
      <c r="K5999" s="1"/>
    </row>
    <row r="6000" spans="11:11" hidden="1" x14ac:dyDescent="0.3">
      <c r="K6000" s="1"/>
    </row>
    <row r="6001" spans="11:11" hidden="1" x14ac:dyDescent="0.3">
      <c r="K6001" s="1"/>
    </row>
    <row r="6002" spans="11:11" hidden="1" x14ac:dyDescent="0.3">
      <c r="K6002" s="1"/>
    </row>
    <row r="6003" spans="11:11" hidden="1" x14ac:dyDescent="0.3">
      <c r="K6003" s="1"/>
    </row>
    <row r="6004" spans="11:11" hidden="1" x14ac:dyDescent="0.3">
      <c r="K6004" s="1"/>
    </row>
    <row r="6005" spans="11:11" hidden="1" x14ac:dyDescent="0.3">
      <c r="K6005" s="1"/>
    </row>
    <row r="6006" spans="11:11" hidden="1" x14ac:dyDescent="0.3">
      <c r="K6006" s="1"/>
    </row>
    <row r="6007" spans="11:11" hidden="1" x14ac:dyDescent="0.3">
      <c r="K6007" s="1"/>
    </row>
    <row r="6008" spans="11:11" hidden="1" x14ac:dyDescent="0.3">
      <c r="K6008" s="1"/>
    </row>
    <row r="6009" spans="11:11" hidden="1" x14ac:dyDescent="0.3">
      <c r="K6009" s="1"/>
    </row>
    <row r="6010" spans="11:11" hidden="1" x14ac:dyDescent="0.3">
      <c r="K6010" s="1"/>
    </row>
    <row r="6011" spans="11:11" hidden="1" x14ac:dyDescent="0.3">
      <c r="K6011" s="1"/>
    </row>
    <row r="6012" spans="11:11" hidden="1" x14ac:dyDescent="0.3">
      <c r="K6012" s="1"/>
    </row>
    <row r="6013" spans="11:11" hidden="1" x14ac:dyDescent="0.3">
      <c r="K6013" s="1"/>
    </row>
    <row r="6014" spans="11:11" hidden="1" x14ac:dyDescent="0.3">
      <c r="K6014" s="1"/>
    </row>
    <row r="6015" spans="11:11" hidden="1" x14ac:dyDescent="0.3">
      <c r="K6015" s="1"/>
    </row>
    <row r="6016" spans="11:11" hidden="1" x14ac:dyDescent="0.3">
      <c r="K6016" s="1"/>
    </row>
    <row r="6017" spans="11:11" hidden="1" x14ac:dyDescent="0.3">
      <c r="K6017" s="1"/>
    </row>
    <row r="6018" spans="11:11" hidden="1" x14ac:dyDescent="0.3">
      <c r="K6018" s="1"/>
    </row>
    <row r="6019" spans="11:11" hidden="1" x14ac:dyDescent="0.3">
      <c r="K6019" s="1"/>
    </row>
    <row r="6020" spans="11:11" hidden="1" x14ac:dyDescent="0.3">
      <c r="K6020" s="1"/>
    </row>
    <row r="6021" spans="11:11" hidden="1" x14ac:dyDescent="0.3">
      <c r="K6021" s="1"/>
    </row>
    <row r="6022" spans="11:11" hidden="1" x14ac:dyDescent="0.3">
      <c r="K6022" s="1"/>
    </row>
    <row r="6023" spans="11:11" hidden="1" x14ac:dyDescent="0.3">
      <c r="K6023" s="1"/>
    </row>
    <row r="6024" spans="11:11" hidden="1" x14ac:dyDescent="0.3">
      <c r="K6024" s="1"/>
    </row>
    <row r="6025" spans="11:11" hidden="1" x14ac:dyDescent="0.3">
      <c r="K6025" s="1"/>
    </row>
    <row r="6026" spans="11:11" hidden="1" x14ac:dyDescent="0.3">
      <c r="K6026" s="1"/>
    </row>
    <row r="6027" spans="11:11" hidden="1" x14ac:dyDescent="0.3">
      <c r="K6027" s="1"/>
    </row>
    <row r="6028" spans="11:11" hidden="1" x14ac:dyDescent="0.3">
      <c r="K6028" s="1"/>
    </row>
    <row r="6029" spans="11:11" hidden="1" x14ac:dyDescent="0.3">
      <c r="K6029" s="1"/>
    </row>
    <row r="6030" spans="11:11" hidden="1" x14ac:dyDescent="0.3">
      <c r="K6030" s="1"/>
    </row>
    <row r="6031" spans="11:11" hidden="1" x14ac:dyDescent="0.3">
      <c r="K6031" s="1"/>
    </row>
    <row r="6032" spans="11:11" hidden="1" x14ac:dyDescent="0.3">
      <c r="K6032" s="1"/>
    </row>
    <row r="6033" spans="11:11" hidden="1" x14ac:dyDescent="0.3">
      <c r="K6033" s="1"/>
    </row>
    <row r="6034" spans="11:11" hidden="1" x14ac:dyDescent="0.3">
      <c r="K6034" s="1"/>
    </row>
    <row r="6035" spans="11:11" hidden="1" x14ac:dyDescent="0.3">
      <c r="K6035" s="1"/>
    </row>
    <row r="6036" spans="11:11" hidden="1" x14ac:dyDescent="0.3">
      <c r="K6036" s="1"/>
    </row>
    <row r="6037" spans="11:11" hidden="1" x14ac:dyDescent="0.3">
      <c r="K6037" s="1"/>
    </row>
    <row r="6038" spans="11:11" hidden="1" x14ac:dyDescent="0.3">
      <c r="K6038" s="1"/>
    </row>
    <row r="6039" spans="11:11" hidden="1" x14ac:dyDescent="0.3">
      <c r="K6039" s="1"/>
    </row>
    <row r="6040" spans="11:11" hidden="1" x14ac:dyDescent="0.3">
      <c r="K6040" s="1"/>
    </row>
    <row r="6041" spans="11:11" hidden="1" x14ac:dyDescent="0.3">
      <c r="K6041" s="1"/>
    </row>
    <row r="6042" spans="11:11" hidden="1" x14ac:dyDescent="0.3">
      <c r="K6042" s="1"/>
    </row>
    <row r="6043" spans="11:11" hidden="1" x14ac:dyDescent="0.3">
      <c r="K6043" s="1"/>
    </row>
    <row r="6044" spans="11:11" hidden="1" x14ac:dyDescent="0.3">
      <c r="K6044" s="1"/>
    </row>
    <row r="6045" spans="11:11" hidden="1" x14ac:dyDescent="0.3">
      <c r="K6045" s="1"/>
    </row>
    <row r="6046" spans="11:11" hidden="1" x14ac:dyDescent="0.3">
      <c r="K6046" s="1"/>
    </row>
    <row r="6047" spans="11:11" hidden="1" x14ac:dyDescent="0.3">
      <c r="K6047" s="1"/>
    </row>
    <row r="6048" spans="11:11" hidden="1" x14ac:dyDescent="0.3">
      <c r="K6048" s="1"/>
    </row>
    <row r="6049" spans="11:11" hidden="1" x14ac:dyDescent="0.3">
      <c r="K6049" s="1"/>
    </row>
    <row r="6050" spans="11:11" hidden="1" x14ac:dyDescent="0.3">
      <c r="K6050" s="1"/>
    </row>
    <row r="6051" spans="11:11" hidden="1" x14ac:dyDescent="0.3">
      <c r="K6051" s="1"/>
    </row>
    <row r="6052" spans="11:11" hidden="1" x14ac:dyDescent="0.3">
      <c r="K6052" s="1"/>
    </row>
    <row r="6053" spans="11:11" hidden="1" x14ac:dyDescent="0.3">
      <c r="K6053" s="1"/>
    </row>
    <row r="6054" spans="11:11" hidden="1" x14ac:dyDescent="0.3">
      <c r="K6054" s="1"/>
    </row>
    <row r="6055" spans="11:11" hidden="1" x14ac:dyDescent="0.3">
      <c r="K6055" s="1"/>
    </row>
    <row r="6056" spans="11:11" hidden="1" x14ac:dyDescent="0.3">
      <c r="K6056" s="1"/>
    </row>
    <row r="6057" spans="11:11" hidden="1" x14ac:dyDescent="0.3">
      <c r="K6057" s="1"/>
    </row>
    <row r="6058" spans="11:11" hidden="1" x14ac:dyDescent="0.3">
      <c r="K6058" s="1"/>
    </row>
    <row r="6059" spans="11:11" hidden="1" x14ac:dyDescent="0.3">
      <c r="K6059" s="1"/>
    </row>
    <row r="6060" spans="11:11" hidden="1" x14ac:dyDescent="0.3">
      <c r="K6060" s="1"/>
    </row>
    <row r="6061" spans="11:11" hidden="1" x14ac:dyDescent="0.3">
      <c r="K6061" s="1"/>
    </row>
    <row r="6062" spans="11:11" hidden="1" x14ac:dyDescent="0.3">
      <c r="K6062" s="1"/>
    </row>
    <row r="6063" spans="11:11" hidden="1" x14ac:dyDescent="0.3">
      <c r="K6063" s="1"/>
    </row>
    <row r="6064" spans="11:11" hidden="1" x14ac:dyDescent="0.3">
      <c r="K6064" s="1"/>
    </row>
    <row r="6065" spans="11:11" hidden="1" x14ac:dyDescent="0.3">
      <c r="K6065" s="1"/>
    </row>
    <row r="6066" spans="11:11" hidden="1" x14ac:dyDescent="0.3">
      <c r="K6066" s="1"/>
    </row>
    <row r="6067" spans="11:11" hidden="1" x14ac:dyDescent="0.3">
      <c r="K6067" s="1"/>
    </row>
    <row r="6068" spans="11:11" hidden="1" x14ac:dyDescent="0.3">
      <c r="K6068" s="1"/>
    </row>
    <row r="6069" spans="11:11" hidden="1" x14ac:dyDescent="0.3">
      <c r="K6069" s="1"/>
    </row>
    <row r="6070" spans="11:11" hidden="1" x14ac:dyDescent="0.3">
      <c r="K6070" s="1"/>
    </row>
    <row r="6071" spans="11:11" hidden="1" x14ac:dyDescent="0.3">
      <c r="K6071" s="1"/>
    </row>
    <row r="6072" spans="11:11" hidden="1" x14ac:dyDescent="0.3">
      <c r="K6072" s="1"/>
    </row>
    <row r="6073" spans="11:11" hidden="1" x14ac:dyDescent="0.3">
      <c r="K6073" s="1"/>
    </row>
    <row r="6074" spans="11:11" hidden="1" x14ac:dyDescent="0.3">
      <c r="K6074" s="1"/>
    </row>
    <row r="6075" spans="11:11" hidden="1" x14ac:dyDescent="0.3">
      <c r="K6075" s="1"/>
    </row>
    <row r="6076" spans="11:11" hidden="1" x14ac:dyDescent="0.3">
      <c r="K6076" s="1"/>
    </row>
    <row r="6077" spans="11:11" hidden="1" x14ac:dyDescent="0.3">
      <c r="K6077" s="1"/>
    </row>
    <row r="6078" spans="11:11" hidden="1" x14ac:dyDescent="0.3">
      <c r="K6078" s="1"/>
    </row>
    <row r="6079" spans="11:11" hidden="1" x14ac:dyDescent="0.3">
      <c r="K6079" s="1"/>
    </row>
    <row r="6080" spans="11:11" hidden="1" x14ac:dyDescent="0.3">
      <c r="K6080" s="1"/>
    </row>
    <row r="6081" spans="11:11" hidden="1" x14ac:dyDescent="0.3">
      <c r="K6081" s="1"/>
    </row>
    <row r="6082" spans="11:11" hidden="1" x14ac:dyDescent="0.3">
      <c r="K6082" s="1"/>
    </row>
    <row r="6083" spans="11:11" hidden="1" x14ac:dyDescent="0.3">
      <c r="K6083" s="1"/>
    </row>
    <row r="6084" spans="11:11" hidden="1" x14ac:dyDescent="0.3">
      <c r="K6084" s="1"/>
    </row>
    <row r="6085" spans="11:11" hidden="1" x14ac:dyDescent="0.3">
      <c r="K6085" s="1"/>
    </row>
    <row r="6086" spans="11:11" hidden="1" x14ac:dyDescent="0.3">
      <c r="K6086" s="1"/>
    </row>
    <row r="6087" spans="11:11" hidden="1" x14ac:dyDescent="0.3">
      <c r="K6087" s="1"/>
    </row>
    <row r="6088" spans="11:11" hidden="1" x14ac:dyDescent="0.3">
      <c r="K6088" s="1"/>
    </row>
    <row r="6089" spans="11:11" hidden="1" x14ac:dyDescent="0.3">
      <c r="K6089" s="1"/>
    </row>
    <row r="6090" spans="11:11" hidden="1" x14ac:dyDescent="0.3">
      <c r="K6090" s="1"/>
    </row>
    <row r="6091" spans="11:11" hidden="1" x14ac:dyDescent="0.3">
      <c r="K6091" s="1"/>
    </row>
    <row r="6092" spans="11:11" hidden="1" x14ac:dyDescent="0.3">
      <c r="K6092" s="1"/>
    </row>
    <row r="6093" spans="11:11" hidden="1" x14ac:dyDescent="0.3">
      <c r="K6093" s="1"/>
    </row>
    <row r="6094" spans="11:11" hidden="1" x14ac:dyDescent="0.3">
      <c r="K6094" s="1"/>
    </row>
    <row r="6095" spans="11:11" hidden="1" x14ac:dyDescent="0.3">
      <c r="K6095" s="1"/>
    </row>
    <row r="6096" spans="11:11" hidden="1" x14ac:dyDescent="0.3">
      <c r="K6096" s="1"/>
    </row>
    <row r="6097" spans="11:11" hidden="1" x14ac:dyDescent="0.3">
      <c r="K6097" s="1"/>
    </row>
    <row r="6098" spans="11:11" hidden="1" x14ac:dyDescent="0.3">
      <c r="K6098" s="1"/>
    </row>
    <row r="6099" spans="11:11" hidden="1" x14ac:dyDescent="0.3">
      <c r="K6099" s="1"/>
    </row>
    <row r="6100" spans="11:11" hidden="1" x14ac:dyDescent="0.3">
      <c r="K6100" s="1"/>
    </row>
    <row r="6101" spans="11:11" hidden="1" x14ac:dyDescent="0.3">
      <c r="K6101" s="1"/>
    </row>
    <row r="6102" spans="11:11" hidden="1" x14ac:dyDescent="0.3">
      <c r="K6102" s="1"/>
    </row>
    <row r="6103" spans="11:11" hidden="1" x14ac:dyDescent="0.3">
      <c r="K6103" s="1"/>
    </row>
    <row r="6104" spans="11:11" hidden="1" x14ac:dyDescent="0.3">
      <c r="K6104" s="1"/>
    </row>
    <row r="6105" spans="11:11" hidden="1" x14ac:dyDescent="0.3">
      <c r="K6105" s="1"/>
    </row>
    <row r="6106" spans="11:11" hidden="1" x14ac:dyDescent="0.3">
      <c r="K6106" s="1"/>
    </row>
    <row r="6107" spans="11:11" hidden="1" x14ac:dyDescent="0.3">
      <c r="K6107" s="1"/>
    </row>
    <row r="6108" spans="11:11" hidden="1" x14ac:dyDescent="0.3">
      <c r="K6108" s="1"/>
    </row>
    <row r="6109" spans="11:11" hidden="1" x14ac:dyDescent="0.3">
      <c r="K6109" s="1"/>
    </row>
    <row r="6110" spans="11:11" hidden="1" x14ac:dyDescent="0.3">
      <c r="K6110" s="1"/>
    </row>
    <row r="6111" spans="11:11" hidden="1" x14ac:dyDescent="0.3">
      <c r="K6111" s="1"/>
    </row>
    <row r="6112" spans="11:11" hidden="1" x14ac:dyDescent="0.3">
      <c r="K6112" s="1"/>
    </row>
    <row r="6113" spans="11:11" hidden="1" x14ac:dyDescent="0.3">
      <c r="K6113" s="1"/>
    </row>
    <row r="6114" spans="11:11" hidden="1" x14ac:dyDescent="0.3">
      <c r="K6114" s="1"/>
    </row>
    <row r="6115" spans="11:11" hidden="1" x14ac:dyDescent="0.3">
      <c r="K6115" s="1"/>
    </row>
    <row r="6116" spans="11:11" hidden="1" x14ac:dyDescent="0.3">
      <c r="K6116" s="1"/>
    </row>
    <row r="6117" spans="11:11" hidden="1" x14ac:dyDescent="0.3">
      <c r="K6117" s="1"/>
    </row>
    <row r="6118" spans="11:11" hidden="1" x14ac:dyDescent="0.3">
      <c r="K6118" s="1"/>
    </row>
    <row r="6119" spans="11:11" hidden="1" x14ac:dyDescent="0.3">
      <c r="K6119" s="1"/>
    </row>
    <row r="6120" spans="11:11" hidden="1" x14ac:dyDescent="0.3">
      <c r="K6120" s="1"/>
    </row>
    <row r="6121" spans="11:11" hidden="1" x14ac:dyDescent="0.3">
      <c r="K6121" s="1"/>
    </row>
    <row r="6122" spans="11:11" hidden="1" x14ac:dyDescent="0.3">
      <c r="K6122" s="1"/>
    </row>
    <row r="6123" spans="11:11" hidden="1" x14ac:dyDescent="0.3">
      <c r="K6123" s="1"/>
    </row>
    <row r="6124" spans="11:11" hidden="1" x14ac:dyDescent="0.3">
      <c r="K6124" s="1"/>
    </row>
    <row r="6125" spans="11:11" hidden="1" x14ac:dyDescent="0.3">
      <c r="K6125" s="1"/>
    </row>
    <row r="6126" spans="11:11" hidden="1" x14ac:dyDescent="0.3">
      <c r="K6126" s="1"/>
    </row>
    <row r="6127" spans="11:11" hidden="1" x14ac:dyDescent="0.3">
      <c r="K6127" s="1"/>
    </row>
    <row r="6128" spans="11:11" hidden="1" x14ac:dyDescent="0.3">
      <c r="K6128" s="1"/>
    </row>
    <row r="6129" spans="11:11" hidden="1" x14ac:dyDescent="0.3">
      <c r="K6129" s="1"/>
    </row>
    <row r="6130" spans="11:11" hidden="1" x14ac:dyDescent="0.3">
      <c r="K6130" s="1"/>
    </row>
    <row r="6131" spans="11:11" hidden="1" x14ac:dyDescent="0.3">
      <c r="K6131" s="1"/>
    </row>
    <row r="6132" spans="11:11" hidden="1" x14ac:dyDescent="0.3">
      <c r="K6132" s="1"/>
    </row>
    <row r="6133" spans="11:11" hidden="1" x14ac:dyDescent="0.3">
      <c r="K6133" s="1"/>
    </row>
    <row r="6134" spans="11:11" hidden="1" x14ac:dyDescent="0.3">
      <c r="K6134" s="1"/>
    </row>
    <row r="6135" spans="11:11" hidden="1" x14ac:dyDescent="0.3">
      <c r="K6135" s="1"/>
    </row>
    <row r="6136" spans="11:11" hidden="1" x14ac:dyDescent="0.3">
      <c r="K6136" s="1"/>
    </row>
    <row r="6137" spans="11:11" hidden="1" x14ac:dyDescent="0.3">
      <c r="K6137" s="1"/>
    </row>
    <row r="6138" spans="11:11" hidden="1" x14ac:dyDescent="0.3">
      <c r="K6138" s="1"/>
    </row>
    <row r="6139" spans="11:11" hidden="1" x14ac:dyDescent="0.3">
      <c r="K6139" s="1"/>
    </row>
    <row r="6140" spans="11:11" hidden="1" x14ac:dyDescent="0.3">
      <c r="K6140" s="1"/>
    </row>
    <row r="6141" spans="11:11" hidden="1" x14ac:dyDescent="0.3">
      <c r="K6141" s="1"/>
    </row>
    <row r="6142" spans="11:11" hidden="1" x14ac:dyDescent="0.3">
      <c r="K6142" s="1"/>
    </row>
    <row r="6143" spans="11:11" hidden="1" x14ac:dyDescent="0.3">
      <c r="K6143" s="1"/>
    </row>
    <row r="6144" spans="11:11" hidden="1" x14ac:dyDescent="0.3">
      <c r="K6144" s="1"/>
    </row>
    <row r="6145" spans="11:11" hidden="1" x14ac:dyDescent="0.3">
      <c r="K6145" s="1"/>
    </row>
    <row r="6146" spans="11:11" hidden="1" x14ac:dyDescent="0.3">
      <c r="K6146" s="1"/>
    </row>
    <row r="6147" spans="11:11" hidden="1" x14ac:dyDescent="0.3">
      <c r="K6147" s="1"/>
    </row>
    <row r="6148" spans="11:11" hidden="1" x14ac:dyDescent="0.3">
      <c r="K6148" s="1"/>
    </row>
    <row r="6149" spans="11:11" hidden="1" x14ac:dyDescent="0.3">
      <c r="K6149" s="1"/>
    </row>
    <row r="6150" spans="11:11" hidden="1" x14ac:dyDescent="0.3">
      <c r="K6150" s="1"/>
    </row>
    <row r="6151" spans="11:11" hidden="1" x14ac:dyDescent="0.3">
      <c r="K6151" s="1"/>
    </row>
    <row r="6152" spans="11:11" hidden="1" x14ac:dyDescent="0.3">
      <c r="K6152" s="1"/>
    </row>
    <row r="6153" spans="11:11" hidden="1" x14ac:dyDescent="0.3">
      <c r="K6153" s="1"/>
    </row>
    <row r="6154" spans="11:11" hidden="1" x14ac:dyDescent="0.3">
      <c r="K6154" s="1"/>
    </row>
    <row r="6155" spans="11:11" hidden="1" x14ac:dyDescent="0.3">
      <c r="K6155" s="1"/>
    </row>
    <row r="6156" spans="11:11" hidden="1" x14ac:dyDescent="0.3">
      <c r="K6156" s="1"/>
    </row>
    <row r="6157" spans="11:11" hidden="1" x14ac:dyDescent="0.3">
      <c r="K6157" s="1"/>
    </row>
    <row r="6158" spans="11:11" hidden="1" x14ac:dyDescent="0.3">
      <c r="K6158" s="1"/>
    </row>
    <row r="6159" spans="11:11" hidden="1" x14ac:dyDescent="0.3">
      <c r="K6159" s="1"/>
    </row>
    <row r="6160" spans="11:11" hidden="1" x14ac:dyDescent="0.3">
      <c r="K6160" s="1"/>
    </row>
    <row r="6161" spans="11:11" hidden="1" x14ac:dyDescent="0.3">
      <c r="K6161" s="1"/>
    </row>
    <row r="6162" spans="11:11" hidden="1" x14ac:dyDescent="0.3">
      <c r="K6162" s="1"/>
    </row>
    <row r="6163" spans="11:11" hidden="1" x14ac:dyDescent="0.3">
      <c r="K6163" s="1"/>
    </row>
    <row r="6164" spans="11:11" hidden="1" x14ac:dyDescent="0.3">
      <c r="K6164" s="1"/>
    </row>
    <row r="6165" spans="11:11" hidden="1" x14ac:dyDescent="0.3">
      <c r="K6165" s="1"/>
    </row>
    <row r="6166" spans="11:11" hidden="1" x14ac:dyDescent="0.3">
      <c r="K6166" s="1"/>
    </row>
    <row r="6167" spans="11:11" hidden="1" x14ac:dyDescent="0.3">
      <c r="K6167" s="1"/>
    </row>
    <row r="6168" spans="11:11" hidden="1" x14ac:dyDescent="0.3">
      <c r="K6168" s="1"/>
    </row>
    <row r="6169" spans="11:11" hidden="1" x14ac:dyDescent="0.3">
      <c r="K6169" s="1"/>
    </row>
    <row r="6170" spans="11:11" hidden="1" x14ac:dyDescent="0.3">
      <c r="K6170" s="1"/>
    </row>
    <row r="6171" spans="11:11" hidden="1" x14ac:dyDescent="0.3">
      <c r="K6171" s="1"/>
    </row>
    <row r="6172" spans="11:11" hidden="1" x14ac:dyDescent="0.3">
      <c r="K6172" s="1"/>
    </row>
    <row r="6173" spans="11:11" hidden="1" x14ac:dyDescent="0.3">
      <c r="K6173" s="1"/>
    </row>
    <row r="6174" spans="11:11" hidden="1" x14ac:dyDescent="0.3">
      <c r="K6174" s="1"/>
    </row>
    <row r="6175" spans="11:11" hidden="1" x14ac:dyDescent="0.3">
      <c r="K6175" s="1"/>
    </row>
    <row r="6176" spans="11:11" hidden="1" x14ac:dyDescent="0.3">
      <c r="K6176" s="1"/>
    </row>
    <row r="6177" spans="11:11" hidden="1" x14ac:dyDescent="0.3">
      <c r="K6177" s="1"/>
    </row>
    <row r="6178" spans="11:11" hidden="1" x14ac:dyDescent="0.3">
      <c r="K6178" s="1"/>
    </row>
    <row r="6179" spans="11:11" hidden="1" x14ac:dyDescent="0.3">
      <c r="K6179" s="1"/>
    </row>
    <row r="6180" spans="11:11" hidden="1" x14ac:dyDescent="0.3">
      <c r="K6180" s="1"/>
    </row>
    <row r="6181" spans="11:11" hidden="1" x14ac:dyDescent="0.3">
      <c r="K6181" s="1"/>
    </row>
    <row r="6182" spans="11:11" hidden="1" x14ac:dyDescent="0.3">
      <c r="K6182" s="1"/>
    </row>
    <row r="6183" spans="11:11" hidden="1" x14ac:dyDescent="0.3">
      <c r="K6183" s="1"/>
    </row>
    <row r="6184" spans="11:11" hidden="1" x14ac:dyDescent="0.3">
      <c r="K6184" s="1"/>
    </row>
    <row r="6185" spans="11:11" hidden="1" x14ac:dyDescent="0.3">
      <c r="K6185" s="1"/>
    </row>
    <row r="6186" spans="11:11" hidden="1" x14ac:dyDescent="0.3">
      <c r="K6186" s="1"/>
    </row>
    <row r="6187" spans="11:11" hidden="1" x14ac:dyDescent="0.3">
      <c r="K6187" s="1"/>
    </row>
    <row r="6188" spans="11:11" hidden="1" x14ac:dyDescent="0.3">
      <c r="K6188" s="1"/>
    </row>
    <row r="6189" spans="11:11" hidden="1" x14ac:dyDescent="0.3">
      <c r="K6189" s="1"/>
    </row>
    <row r="6190" spans="11:11" hidden="1" x14ac:dyDescent="0.3">
      <c r="K6190" s="1"/>
    </row>
    <row r="6191" spans="11:11" hidden="1" x14ac:dyDescent="0.3">
      <c r="K6191" s="1"/>
    </row>
    <row r="6192" spans="11:11" hidden="1" x14ac:dyDescent="0.3">
      <c r="K6192" s="1"/>
    </row>
    <row r="6193" spans="11:11" hidden="1" x14ac:dyDescent="0.3">
      <c r="K6193" s="1"/>
    </row>
    <row r="6194" spans="11:11" hidden="1" x14ac:dyDescent="0.3">
      <c r="K6194" s="1"/>
    </row>
    <row r="6195" spans="11:11" hidden="1" x14ac:dyDescent="0.3">
      <c r="K6195" s="1"/>
    </row>
    <row r="6196" spans="11:11" hidden="1" x14ac:dyDescent="0.3">
      <c r="K6196" s="1"/>
    </row>
    <row r="6197" spans="11:11" hidden="1" x14ac:dyDescent="0.3">
      <c r="K6197" s="1"/>
    </row>
    <row r="6198" spans="11:11" hidden="1" x14ac:dyDescent="0.3">
      <c r="K6198" s="1"/>
    </row>
    <row r="6199" spans="11:11" hidden="1" x14ac:dyDescent="0.3">
      <c r="K6199" s="1"/>
    </row>
    <row r="6200" spans="11:11" hidden="1" x14ac:dyDescent="0.3">
      <c r="K6200" s="1"/>
    </row>
    <row r="6201" spans="11:11" hidden="1" x14ac:dyDescent="0.3">
      <c r="K6201" s="1"/>
    </row>
    <row r="6202" spans="11:11" hidden="1" x14ac:dyDescent="0.3">
      <c r="K6202" s="1"/>
    </row>
    <row r="6203" spans="11:11" hidden="1" x14ac:dyDescent="0.3">
      <c r="K6203" s="1"/>
    </row>
    <row r="6204" spans="11:11" hidden="1" x14ac:dyDescent="0.3">
      <c r="K6204" s="1"/>
    </row>
    <row r="6205" spans="11:11" hidden="1" x14ac:dyDescent="0.3">
      <c r="K6205" s="1"/>
    </row>
    <row r="6206" spans="11:11" hidden="1" x14ac:dyDescent="0.3">
      <c r="K6206" s="1"/>
    </row>
    <row r="6207" spans="11:11" hidden="1" x14ac:dyDescent="0.3">
      <c r="K6207" s="1"/>
    </row>
    <row r="6208" spans="11:11" hidden="1" x14ac:dyDescent="0.3">
      <c r="K6208" s="1"/>
    </row>
    <row r="6209" spans="11:11" hidden="1" x14ac:dyDescent="0.3">
      <c r="K6209" s="1"/>
    </row>
    <row r="6210" spans="11:11" hidden="1" x14ac:dyDescent="0.3">
      <c r="K6210" s="1"/>
    </row>
    <row r="6211" spans="11:11" hidden="1" x14ac:dyDescent="0.3">
      <c r="K6211" s="1"/>
    </row>
    <row r="6212" spans="11:11" hidden="1" x14ac:dyDescent="0.3">
      <c r="K6212" s="1"/>
    </row>
    <row r="6213" spans="11:11" hidden="1" x14ac:dyDescent="0.3">
      <c r="K6213" s="1"/>
    </row>
    <row r="6214" spans="11:11" hidden="1" x14ac:dyDescent="0.3">
      <c r="K6214" s="1"/>
    </row>
    <row r="6215" spans="11:11" hidden="1" x14ac:dyDescent="0.3">
      <c r="K6215" s="1"/>
    </row>
    <row r="6216" spans="11:11" hidden="1" x14ac:dyDescent="0.3">
      <c r="K6216" s="1"/>
    </row>
    <row r="6217" spans="11:11" hidden="1" x14ac:dyDescent="0.3">
      <c r="K6217" s="1"/>
    </row>
    <row r="6218" spans="11:11" hidden="1" x14ac:dyDescent="0.3">
      <c r="K6218" s="1"/>
    </row>
    <row r="6219" spans="11:11" hidden="1" x14ac:dyDescent="0.3">
      <c r="K6219" s="1"/>
    </row>
    <row r="6220" spans="11:11" hidden="1" x14ac:dyDescent="0.3">
      <c r="K6220" s="1"/>
    </row>
    <row r="6221" spans="11:11" hidden="1" x14ac:dyDescent="0.3">
      <c r="K6221" s="1"/>
    </row>
    <row r="6222" spans="11:11" hidden="1" x14ac:dyDescent="0.3">
      <c r="K6222" s="1"/>
    </row>
    <row r="6223" spans="11:11" hidden="1" x14ac:dyDescent="0.3">
      <c r="K6223" s="1"/>
    </row>
    <row r="6224" spans="11:11" hidden="1" x14ac:dyDescent="0.3">
      <c r="K6224" s="1"/>
    </row>
    <row r="6225" spans="11:11" hidden="1" x14ac:dyDescent="0.3">
      <c r="K6225" s="1"/>
    </row>
    <row r="6226" spans="11:11" hidden="1" x14ac:dyDescent="0.3">
      <c r="K6226" s="1"/>
    </row>
    <row r="6227" spans="11:11" hidden="1" x14ac:dyDescent="0.3">
      <c r="K6227" s="1"/>
    </row>
    <row r="6228" spans="11:11" hidden="1" x14ac:dyDescent="0.3">
      <c r="K6228" s="1"/>
    </row>
    <row r="6229" spans="11:11" hidden="1" x14ac:dyDescent="0.3">
      <c r="K6229" s="1"/>
    </row>
    <row r="6230" spans="11:11" hidden="1" x14ac:dyDescent="0.3">
      <c r="K6230" s="1"/>
    </row>
    <row r="6231" spans="11:11" hidden="1" x14ac:dyDescent="0.3">
      <c r="K6231" s="1"/>
    </row>
    <row r="6232" spans="11:11" hidden="1" x14ac:dyDescent="0.3">
      <c r="K6232" s="1"/>
    </row>
    <row r="6233" spans="11:11" hidden="1" x14ac:dyDescent="0.3">
      <c r="K6233" s="1"/>
    </row>
    <row r="6234" spans="11:11" hidden="1" x14ac:dyDescent="0.3">
      <c r="K6234" s="1"/>
    </row>
    <row r="6235" spans="11:11" hidden="1" x14ac:dyDescent="0.3">
      <c r="K6235" s="1"/>
    </row>
    <row r="6236" spans="11:11" hidden="1" x14ac:dyDescent="0.3">
      <c r="K6236" s="1"/>
    </row>
    <row r="6237" spans="11:11" hidden="1" x14ac:dyDescent="0.3">
      <c r="K6237" s="1"/>
    </row>
    <row r="6238" spans="11:11" hidden="1" x14ac:dyDescent="0.3">
      <c r="K6238" s="1"/>
    </row>
    <row r="6239" spans="11:11" hidden="1" x14ac:dyDescent="0.3">
      <c r="K6239" s="1"/>
    </row>
    <row r="6240" spans="11:11" hidden="1" x14ac:dyDescent="0.3">
      <c r="K6240" s="1"/>
    </row>
    <row r="6241" spans="11:11" hidden="1" x14ac:dyDescent="0.3">
      <c r="K6241" s="1"/>
    </row>
    <row r="6242" spans="11:11" hidden="1" x14ac:dyDescent="0.3">
      <c r="K6242" s="1"/>
    </row>
    <row r="6243" spans="11:11" hidden="1" x14ac:dyDescent="0.3">
      <c r="K6243" s="1"/>
    </row>
    <row r="6244" spans="11:11" hidden="1" x14ac:dyDescent="0.3">
      <c r="K6244" s="1"/>
    </row>
    <row r="6245" spans="11:11" hidden="1" x14ac:dyDescent="0.3">
      <c r="K6245" s="1"/>
    </row>
    <row r="6246" spans="11:11" hidden="1" x14ac:dyDescent="0.3">
      <c r="K6246" s="1"/>
    </row>
    <row r="6247" spans="11:11" hidden="1" x14ac:dyDescent="0.3">
      <c r="K6247" s="1"/>
    </row>
    <row r="6248" spans="11:11" hidden="1" x14ac:dyDescent="0.3">
      <c r="K6248" s="1"/>
    </row>
    <row r="6249" spans="11:11" hidden="1" x14ac:dyDescent="0.3">
      <c r="K6249" s="1"/>
    </row>
    <row r="6250" spans="11:11" hidden="1" x14ac:dyDescent="0.3">
      <c r="K6250" s="1"/>
    </row>
    <row r="6251" spans="11:11" hidden="1" x14ac:dyDescent="0.3">
      <c r="K6251" s="1"/>
    </row>
    <row r="6252" spans="11:11" hidden="1" x14ac:dyDescent="0.3">
      <c r="K6252" s="1"/>
    </row>
    <row r="6253" spans="11:11" hidden="1" x14ac:dyDescent="0.3">
      <c r="K6253" s="1"/>
    </row>
    <row r="6254" spans="11:11" hidden="1" x14ac:dyDescent="0.3">
      <c r="K6254" s="1"/>
    </row>
    <row r="6255" spans="11:11" hidden="1" x14ac:dyDescent="0.3">
      <c r="K6255" s="1"/>
    </row>
    <row r="6256" spans="11:11" hidden="1" x14ac:dyDescent="0.3">
      <c r="K6256" s="1"/>
    </row>
    <row r="6257" spans="11:11" hidden="1" x14ac:dyDescent="0.3">
      <c r="K6257" s="1"/>
    </row>
    <row r="6258" spans="11:11" hidden="1" x14ac:dyDescent="0.3">
      <c r="K6258" s="1"/>
    </row>
    <row r="6259" spans="11:11" hidden="1" x14ac:dyDescent="0.3">
      <c r="K6259" s="1"/>
    </row>
    <row r="6260" spans="11:11" hidden="1" x14ac:dyDescent="0.3">
      <c r="K6260" s="1"/>
    </row>
    <row r="6261" spans="11:11" hidden="1" x14ac:dyDescent="0.3">
      <c r="K6261" s="1"/>
    </row>
    <row r="6262" spans="11:11" hidden="1" x14ac:dyDescent="0.3">
      <c r="K6262" s="1"/>
    </row>
    <row r="6263" spans="11:11" hidden="1" x14ac:dyDescent="0.3">
      <c r="K6263" s="1"/>
    </row>
    <row r="6264" spans="11:11" hidden="1" x14ac:dyDescent="0.3">
      <c r="K6264" s="1"/>
    </row>
    <row r="6265" spans="11:11" hidden="1" x14ac:dyDescent="0.3">
      <c r="K6265" s="1"/>
    </row>
    <row r="6266" spans="11:11" hidden="1" x14ac:dyDescent="0.3">
      <c r="K6266" s="1"/>
    </row>
    <row r="6267" spans="11:11" hidden="1" x14ac:dyDescent="0.3">
      <c r="K6267" s="1"/>
    </row>
    <row r="6268" spans="11:11" hidden="1" x14ac:dyDescent="0.3">
      <c r="K6268" s="1"/>
    </row>
    <row r="6269" spans="11:11" hidden="1" x14ac:dyDescent="0.3">
      <c r="K6269" s="1"/>
    </row>
    <row r="6270" spans="11:11" hidden="1" x14ac:dyDescent="0.3">
      <c r="K6270" s="1"/>
    </row>
    <row r="6271" spans="11:11" hidden="1" x14ac:dyDescent="0.3">
      <c r="K6271" s="1"/>
    </row>
    <row r="6272" spans="11:11" hidden="1" x14ac:dyDescent="0.3">
      <c r="K6272" s="1"/>
    </row>
    <row r="6273" spans="11:11" hidden="1" x14ac:dyDescent="0.3">
      <c r="K6273" s="1"/>
    </row>
    <row r="6274" spans="11:11" hidden="1" x14ac:dyDescent="0.3">
      <c r="K6274" s="1"/>
    </row>
    <row r="6275" spans="11:11" hidden="1" x14ac:dyDescent="0.3">
      <c r="K6275" s="1"/>
    </row>
    <row r="6276" spans="11:11" hidden="1" x14ac:dyDescent="0.3">
      <c r="K6276" s="1"/>
    </row>
    <row r="6277" spans="11:11" hidden="1" x14ac:dyDescent="0.3">
      <c r="K6277" s="1"/>
    </row>
    <row r="6278" spans="11:11" hidden="1" x14ac:dyDescent="0.3">
      <c r="K6278" s="1"/>
    </row>
    <row r="6279" spans="11:11" hidden="1" x14ac:dyDescent="0.3">
      <c r="K6279" s="1"/>
    </row>
    <row r="6280" spans="11:11" hidden="1" x14ac:dyDescent="0.3">
      <c r="K6280" s="1"/>
    </row>
    <row r="6281" spans="11:11" hidden="1" x14ac:dyDescent="0.3">
      <c r="K6281" s="1"/>
    </row>
    <row r="6282" spans="11:11" hidden="1" x14ac:dyDescent="0.3">
      <c r="K6282" s="1"/>
    </row>
    <row r="6283" spans="11:11" hidden="1" x14ac:dyDescent="0.3">
      <c r="K6283" s="1"/>
    </row>
    <row r="6284" spans="11:11" hidden="1" x14ac:dyDescent="0.3">
      <c r="K6284" s="1"/>
    </row>
    <row r="6285" spans="11:11" hidden="1" x14ac:dyDescent="0.3">
      <c r="K6285" s="1"/>
    </row>
    <row r="6286" spans="11:11" hidden="1" x14ac:dyDescent="0.3">
      <c r="K6286" s="1"/>
    </row>
    <row r="6287" spans="11:11" hidden="1" x14ac:dyDescent="0.3">
      <c r="K6287" s="1"/>
    </row>
    <row r="6288" spans="11:11" hidden="1" x14ac:dyDescent="0.3">
      <c r="K6288" s="1"/>
    </row>
    <row r="6289" spans="11:11" hidden="1" x14ac:dyDescent="0.3">
      <c r="K6289" s="1"/>
    </row>
    <row r="6290" spans="11:11" hidden="1" x14ac:dyDescent="0.3">
      <c r="K6290" s="1"/>
    </row>
    <row r="6291" spans="11:11" hidden="1" x14ac:dyDescent="0.3">
      <c r="K6291" s="1"/>
    </row>
    <row r="6292" spans="11:11" hidden="1" x14ac:dyDescent="0.3">
      <c r="K6292" s="1"/>
    </row>
    <row r="6293" spans="11:11" hidden="1" x14ac:dyDescent="0.3">
      <c r="K6293" s="1"/>
    </row>
    <row r="6294" spans="11:11" hidden="1" x14ac:dyDescent="0.3">
      <c r="K6294" s="1"/>
    </row>
    <row r="6295" spans="11:11" hidden="1" x14ac:dyDescent="0.3">
      <c r="K6295" s="1"/>
    </row>
    <row r="6296" spans="11:11" hidden="1" x14ac:dyDescent="0.3">
      <c r="K6296" s="1"/>
    </row>
    <row r="6297" spans="11:11" hidden="1" x14ac:dyDescent="0.3">
      <c r="K6297" s="1"/>
    </row>
    <row r="6298" spans="11:11" hidden="1" x14ac:dyDescent="0.3">
      <c r="K6298" s="1"/>
    </row>
    <row r="6299" spans="11:11" hidden="1" x14ac:dyDescent="0.3">
      <c r="K6299" s="1"/>
    </row>
    <row r="6300" spans="11:11" hidden="1" x14ac:dyDescent="0.3">
      <c r="K6300" s="1"/>
    </row>
    <row r="6301" spans="11:11" hidden="1" x14ac:dyDescent="0.3">
      <c r="K6301" s="1"/>
    </row>
    <row r="6302" spans="11:11" hidden="1" x14ac:dyDescent="0.3">
      <c r="K6302" s="1"/>
    </row>
    <row r="6303" spans="11:11" hidden="1" x14ac:dyDescent="0.3">
      <c r="K6303" s="1"/>
    </row>
    <row r="6304" spans="11:11" hidden="1" x14ac:dyDescent="0.3">
      <c r="K6304" s="1"/>
    </row>
    <row r="6305" spans="11:11" hidden="1" x14ac:dyDescent="0.3">
      <c r="K6305" s="1"/>
    </row>
    <row r="6306" spans="11:11" hidden="1" x14ac:dyDescent="0.3">
      <c r="K6306" s="1"/>
    </row>
    <row r="6307" spans="11:11" hidden="1" x14ac:dyDescent="0.3">
      <c r="K6307" s="1"/>
    </row>
    <row r="6308" spans="11:11" hidden="1" x14ac:dyDescent="0.3">
      <c r="K6308" s="1"/>
    </row>
    <row r="6309" spans="11:11" hidden="1" x14ac:dyDescent="0.3">
      <c r="K6309" s="1"/>
    </row>
    <row r="6310" spans="11:11" hidden="1" x14ac:dyDescent="0.3">
      <c r="K6310" s="1"/>
    </row>
    <row r="6311" spans="11:11" hidden="1" x14ac:dyDescent="0.3">
      <c r="K6311" s="1"/>
    </row>
    <row r="6312" spans="11:11" hidden="1" x14ac:dyDescent="0.3">
      <c r="K6312" s="1"/>
    </row>
    <row r="6313" spans="11:11" hidden="1" x14ac:dyDescent="0.3">
      <c r="K6313" s="1"/>
    </row>
    <row r="6314" spans="11:11" hidden="1" x14ac:dyDescent="0.3">
      <c r="K6314" s="1"/>
    </row>
    <row r="6315" spans="11:11" hidden="1" x14ac:dyDescent="0.3">
      <c r="K6315" s="1"/>
    </row>
    <row r="6316" spans="11:11" hidden="1" x14ac:dyDescent="0.3">
      <c r="K6316" s="1"/>
    </row>
    <row r="6317" spans="11:11" hidden="1" x14ac:dyDescent="0.3">
      <c r="K6317" s="1"/>
    </row>
    <row r="6318" spans="11:11" hidden="1" x14ac:dyDescent="0.3">
      <c r="K6318" s="1"/>
    </row>
    <row r="6319" spans="11:11" hidden="1" x14ac:dyDescent="0.3">
      <c r="K6319" s="1"/>
    </row>
    <row r="6320" spans="11:11" hidden="1" x14ac:dyDescent="0.3">
      <c r="K6320" s="1"/>
    </row>
    <row r="6321" spans="11:11" hidden="1" x14ac:dyDescent="0.3">
      <c r="K6321" s="1"/>
    </row>
    <row r="6322" spans="11:11" hidden="1" x14ac:dyDescent="0.3">
      <c r="K6322" s="1"/>
    </row>
    <row r="6323" spans="11:11" hidden="1" x14ac:dyDescent="0.3">
      <c r="K6323" s="1"/>
    </row>
    <row r="6324" spans="11:11" hidden="1" x14ac:dyDescent="0.3">
      <c r="K6324" s="1"/>
    </row>
    <row r="6325" spans="11:11" hidden="1" x14ac:dyDescent="0.3">
      <c r="K6325" s="1"/>
    </row>
    <row r="6326" spans="11:11" hidden="1" x14ac:dyDescent="0.3">
      <c r="K6326" s="1"/>
    </row>
    <row r="6327" spans="11:11" hidden="1" x14ac:dyDescent="0.3">
      <c r="K6327" s="1"/>
    </row>
    <row r="6328" spans="11:11" hidden="1" x14ac:dyDescent="0.3">
      <c r="K6328" s="1"/>
    </row>
    <row r="6329" spans="11:11" hidden="1" x14ac:dyDescent="0.3">
      <c r="K6329" s="1"/>
    </row>
    <row r="6330" spans="11:11" hidden="1" x14ac:dyDescent="0.3">
      <c r="K6330" s="1"/>
    </row>
    <row r="6331" spans="11:11" hidden="1" x14ac:dyDescent="0.3">
      <c r="K6331" s="1"/>
    </row>
    <row r="6332" spans="11:11" hidden="1" x14ac:dyDescent="0.3">
      <c r="K6332" s="1"/>
    </row>
    <row r="6333" spans="11:11" hidden="1" x14ac:dyDescent="0.3">
      <c r="K6333" s="1"/>
    </row>
    <row r="6334" spans="11:11" hidden="1" x14ac:dyDescent="0.3">
      <c r="K6334" s="1"/>
    </row>
    <row r="6335" spans="11:11" hidden="1" x14ac:dyDescent="0.3">
      <c r="K6335" s="1"/>
    </row>
    <row r="6336" spans="11:11" hidden="1" x14ac:dyDescent="0.3">
      <c r="K6336" s="1"/>
    </row>
    <row r="6337" spans="11:11" hidden="1" x14ac:dyDescent="0.3">
      <c r="K6337" s="1"/>
    </row>
    <row r="6338" spans="11:11" hidden="1" x14ac:dyDescent="0.3">
      <c r="K6338" s="1"/>
    </row>
    <row r="6339" spans="11:11" hidden="1" x14ac:dyDescent="0.3">
      <c r="K6339" s="1"/>
    </row>
    <row r="6340" spans="11:11" hidden="1" x14ac:dyDescent="0.3">
      <c r="K6340" s="1"/>
    </row>
    <row r="6341" spans="11:11" hidden="1" x14ac:dyDescent="0.3">
      <c r="K6341" s="1"/>
    </row>
    <row r="6342" spans="11:11" hidden="1" x14ac:dyDescent="0.3">
      <c r="K6342" s="1"/>
    </row>
    <row r="6343" spans="11:11" hidden="1" x14ac:dyDescent="0.3">
      <c r="K6343" s="1"/>
    </row>
    <row r="6344" spans="11:11" hidden="1" x14ac:dyDescent="0.3">
      <c r="K6344" s="1"/>
    </row>
    <row r="6345" spans="11:11" hidden="1" x14ac:dyDescent="0.3">
      <c r="K6345" s="1"/>
    </row>
    <row r="6346" spans="11:11" hidden="1" x14ac:dyDescent="0.3">
      <c r="K6346" s="1"/>
    </row>
    <row r="6347" spans="11:11" hidden="1" x14ac:dyDescent="0.3">
      <c r="K6347" s="1"/>
    </row>
    <row r="6348" spans="11:11" hidden="1" x14ac:dyDescent="0.3">
      <c r="K6348" s="1"/>
    </row>
    <row r="6349" spans="11:11" hidden="1" x14ac:dyDescent="0.3">
      <c r="K6349" s="1"/>
    </row>
    <row r="6350" spans="11:11" hidden="1" x14ac:dyDescent="0.3">
      <c r="K6350" s="1"/>
    </row>
    <row r="6351" spans="11:11" hidden="1" x14ac:dyDescent="0.3">
      <c r="K6351" s="1"/>
    </row>
    <row r="6352" spans="11:11" hidden="1" x14ac:dyDescent="0.3">
      <c r="K6352" s="1"/>
    </row>
    <row r="6353" spans="11:11" hidden="1" x14ac:dyDescent="0.3">
      <c r="K6353" s="1"/>
    </row>
    <row r="6354" spans="11:11" hidden="1" x14ac:dyDescent="0.3">
      <c r="K6354" s="1"/>
    </row>
    <row r="6355" spans="11:11" hidden="1" x14ac:dyDescent="0.3">
      <c r="K6355" s="1"/>
    </row>
    <row r="6356" spans="11:11" hidden="1" x14ac:dyDescent="0.3">
      <c r="K6356" s="1"/>
    </row>
    <row r="6357" spans="11:11" hidden="1" x14ac:dyDescent="0.3">
      <c r="K6357" s="1"/>
    </row>
    <row r="6358" spans="11:11" hidden="1" x14ac:dyDescent="0.3">
      <c r="K6358" s="1"/>
    </row>
    <row r="6359" spans="11:11" hidden="1" x14ac:dyDescent="0.3">
      <c r="K6359" s="1"/>
    </row>
    <row r="6360" spans="11:11" hidden="1" x14ac:dyDescent="0.3">
      <c r="K6360" s="1"/>
    </row>
    <row r="6361" spans="11:11" hidden="1" x14ac:dyDescent="0.3">
      <c r="K6361" s="1"/>
    </row>
    <row r="6362" spans="11:11" hidden="1" x14ac:dyDescent="0.3">
      <c r="K6362" s="1"/>
    </row>
    <row r="6363" spans="11:11" hidden="1" x14ac:dyDescent="0.3">
      <c r="K6363" s="1"/>
    </row>
    <row r="6364" spans="11:11" hidden="1" x14ac:dyDescent="0.3">
      <c r="K6364" s="1"/>
    </row>
    <row r="6365" spans="11:11" hidden="1" x14ac:dyDescent="0.3">
      <c r="K6365" s="1"/>
    </row>
    <row r="6366" spans="11:11" hidden="1" x14ac:dyDescent="0.3">
      <c r="K6366" s="1"/>
    </row>
    <row r="6367" spans="11:11" hidden="1" x14ac:dyDescent="0.3">
      <c r="K6367" s="1"/>
    </row>
    <row r="6368" spans="11:11" hidden="1" x14ac:dyDescent="0.3">
      <c r="K6368" s="1"/>
    </row>
    <row r="6369" spans="11:11" hidden="1" x14ac:dyDescent="0.3">
      <c r="K6369" s="1"/>
    </row>
    <row r="6370" spans="11:11" hidden="1" x14ac:dyDescent="0.3">
      <c r="K6370" s="1"/>
    </row>
    <row r="6371" spans="11:11" hidden="1" x14ac:dyDescent="0.3">
      <c r="K6371" s="1"/>
    </row>
    <row r="6372" spans="11:11" hidden="1" x14ac:dyDescent="0.3">
      <c r="K6372" s="1"/>
    </row>
    <row r="6373" spans="11:11" hidden="1" x14ac:dyDescent="0.3">
      <c r="K6373" s="1"/>
    </row>
    <row r="6374" spans="11:11" hidden="1" x14ac:dyDescent="0.3">
      <c r="K6374" s="1"/>
    </row>
    <row r="6375" spans="11:11" hidden="1" x14ac:dyDescent="0.3">
      <c r="K6375" s="1"/>
    </row>
    <row r="6376" spans="11:11" hidden="1" x14ac:dyDescent="0.3">
      <c r="K6376" s="1"/>
    </row>
    <row r="6377" spans="11:11" hidden="1" x14ac:dyDescent="0.3">
      <c r="K6377" s="1"/>
    </row>
    <row r="6378" spans="11:11" hidden="1" x14ac:dyDescent="0.3">
      <c r="K6378" s="1"/>
    </row>
    <row r="6379" spans="11:11" hidden="1" x14ac:dyDescent="0.3">
      <c r="K6379" s="1"/>
    </row>
    <row r="6380" spans="11:11" hidden="1" x14ac:dyDescent="0.3">
      <c r="K6380" s="1"/>
    </row>
    <row r="6381" spans="11:11" hidden="1" x14ac:dyDescent="0.3">
      <c r="K6381" s="1"/>
    </row>
    <row r="6382" spans="11:11" hidden="1" x14ac:dyDescent="0.3">
      <c r="K6382" s="1"/>
    </row>
    <row r="6383" spans="11:11" hidden="1" x14ac:dyDescent="0.3">
      <c r="K6383" s="1"/>
    </row>
    <row r="6384" spans="11:11" hidden="1" x14ac:dyDescent="0.3">
      <c r="K6384" s="1"/>
    </row>
    <row r="6385" spans="11:11" hidden="1" x14ac:dyDescent="0.3">
      <c r="K6385" s="1"/>
    </row>
    <row r="6386" spans="11:11" hidden="1" x14ac:dyDescent="0.3">
      <c r="K6386" s="1"/>
    </row>
    <row r="6387" spans="11:11" hidden="1" x14ac:dyDescent="0.3">
      <c r="K6387" s="1"/>
    </row>
    <row r="6388" spans="11:11" hidden="1" x14ac:dyDescent="0.3">
      <c r="K6388" s="1"/>
    </row>
    <row r="6389" spans="11:11" hidden="1" x14ac:dyDescent="0.3">
      <c r="K6389" s="1"/>
    </row>
    <row r="6390" spans="11:11" hidden="1" x14ac:dyDescent="0.3">
      <c r="K6390" s="1"/>
    </row>
    <row r="6391" spans="11:11" hidden="1" x14ac:dyDescent="0.3">
      <c r="K6391" s="1"/>
    </row>
    <row r="6392" spans="11:11" hidden="1" x14ac:dyDescent="0.3">
      <c r="K6392" s="1"/>
    </row>
    <row r="6393" spans="11:11" hidden="1" x14ac:dyDescent="0.3">
      <c r="K6393" s="1"/>
    </row>
    <row r="6394" spans="11:11" hidden="1" x14ac:dyDescent="0.3">
      <c r="K6394" s="1"/>
    </row>
    <row r="6395" spans="11:11" hidden="1" x14ac:dyDescent="0.3">
      <c r="K6395" s="1"/>
    </row>
    <row r="6396" spans="11:11" hidden="1" x14ac:dyDescent="0.3">
      <c r="K6396" s="1"/>
    </row>
    <row r="6397" spans="11:11" hidden="1" x14ac:dyDescent="0.3">
      <c r="K6397" s="1"/>
    </row>
    <row r="6398" spans="11:11" hidden="1" x14ac:dyDescent="0.3">
      <c r="K6398" s="1"/>
    </row>
    <row r="6399" spans="11:11" hidden="1" x14ac:dyDescent="0.3">
      <c r="K6399" s="1"/>
    </row>
    <row r="6400" spans="11:11" hidden="1" x14ac:dyDescent="0.3">
      <c r="K6400" s="1"/>
    </row>
    <row r="6401" spans="11:11" hidden="1" x14ac:dyDescent="0.3">
      <c r="K6401" s="1"/>
    </row>
    <row r="6402" spans="11:11" hidden="1" x14ac:dyDescent="0.3">
      <c r="K6402" s="1"/>
    </row>
    <row r="6403" spans="11:11" hidden="1" x14ac:dyDescent="0.3">
      <c r="K6403" s="1"/>
    </row>
    <row r="6404" spans="11:11" hidden="1" x14ac:dyDescent="0.3">
      <c r="K6404" s="1"/>
    </row>
    <row r="6405" spans="11:11" hidden="1" x14ac:dyDescent="0.3">
      <c r="K6405" s="1"/>
    </row>
    <row r="6406" spans="11:11" hidden="1" x14ac:dyDescent="0.3">
      <c r="K6406" s="1"/>
    </row>
    <row r="6407" spans="11:11" hidden="1" x14ac:dyDescent="0.3">
      <c r="K6407" s="1"/>
    </row>
    <row r="6408" spans="11:11" hidden="1" x14ac:dyDescent="0.3">
      <c r="K6408" s="1"/>
    </row>
    <row r="6409" spans="11:11" hidden="1" x14ac:dyDescent="0.3">
      <c r="K6409" s="1"/>
    </row>
    <row r="6410" spans="11:11" hidden="1" x14ac:dyDescent="0.3">
      <c r="K6410" s="1"/>
    </row>
    <row r="6411" spans="11:11" hidden="1" x14ac:dyDescent="0.3">
      <c r="K6411" s="1"/>
    </row>
    <row r="6412" spans="11:11" hidden="1" x14ac:dyDescent="0.3">
      <c r="K6412" s="1"/>
    </row>
    <row r="6413" spans="11:11" hidden="1" x14ac:dyDescent="0.3">
      <c r="K6413" s="1"/>
    </row>
    <row r="6414" spans="11:11" hidden="1" x14ac:dyDescent="0.3">
      <c r="K6414" s="1"/>
    </row>
    <row r="6415" spans="11:11" hidden="1" x14ac:dyDescent="0.3">
      <c r="K6415" s="1"/>
    </row>
    <row r="6416" spans="11:11" hidden="1" x14ac:dyDescent="0.3">
      <c r="K6416" s="1"/>
    </row>
    <row r="6417" spans="11:11" hidden="1" x14ac:dyDescent="0.3">
      <c r="K6417" s="1"/>
    </row>
    <row r="6418" spans="11:11" hidden="1" x14ac:dyDescent="0.3">
      <c r="K6418" s="1"/>
    </row>
    <row r="6419" spans="11:11" hidden="1" x14ac:dyDescent="0.3">
      <c r="K6419" s="1"/>
    </row>
    <row r="6420" spans="11:11" hidden="1" x14ac:dyDescent="0.3">
      <c r="K6420" s="1"/>
    </row>
    <row r="6421" spans="11:11" hidden="1" x14ac:dyDescent="0.3">
      <c r="K6421" s="1"/>
    </row>
    <row r="6422" spans="11:11" hidden="1" x14ac:dyDescent="0.3">
      <c r="K6422" s="1"/>
    </row>
    <row r="6423" spans="11:11" hidden="1" x14ac:dyDescent="0.3">
      <c r="K6423" s="1"/>
    </row>
    <row r="6424" spans="11:11" hidden="1" x14ac:dyDescent="0.3">
      <c r="K6424" s="1"/>
    </row>
    <row r="6425" spans="11:11" hidden="1" x14ac:dyDescent="0.3">
      <c r="K6425" s="1"/>
    </row>
    <row r="6426" spans="11:11" hidden="1" x14ac:dyDescent="0.3">
      <c r="K6426" s="1"/>
    </row>
    <row r="6427" spans="11:11" hidden="1" x14ac:dyDescent="0.3">
      <c r="K6427" s="1"/>
    </row>
    <row r="6428" spans="11:11" hidden="1" x14ac:dyDescent="0.3">
      <c r="K6428" s="1"/>
    </row>
    <row r="6429" spans="11:11" hidden="1" x14ac:dyDescent="0.3">
      <c r="K6429" s="1"/>
    </row>
    <row r="6430" spans="11:11" hidden="1" x14ac:dyDescent="0.3">
      <c r="K6430" s="1"/>
    </row>
    <row r="6431" spans="11:11" hidden="1" x14ac:dyDescent="0.3">
      <c r="K6431" s="1"/>
    </row>
    <row r="6432" spans="11:11" hidden="1" x14ac:dyDescent="0.3">
      <c r="K6432" s="1"/>
    </row>
    <row r="6433" spans="11:11" hidden="1" x14ac:dyDescent="0.3">
      <c r="K6433" s="1"/>
    </row>
    <row r="6434" spans="11:11" hidden="1" x14ac:dyDescent="0.3">
      <c r="K6434" s="1"/>
    </row>
    <row r="6435" spans="11:11" hidden="1" x14ac:dyDescent="0.3">
      <c r="K6435" s="1"/>
    </row>
    <row r="6436" spans="11:11" hidden="1" x14ac:dyDescent="0.3">
      <c r="K6436" s="1"/>
    </row>
    <row r="6437" spans="11:11" hidden="1" x14ac:dyDescent="0.3">
      <c r="K6437" s="1"/>
    </row>
    <row r="6438" spans="11:11" hidden="1" x14ac:dyDescent="0.3">
      <c r="K6438" s="1"/>
    </row>
    <row r="6439" spans="11:11" hidden="1" x14ac:dyDescent="0.3">
      <c r="K6439" s="1"/>
    </row>
    <row r="6440" spans="11:11" hidden="1" x14ac:dyDescent="0.3">
      <c r="K6440" s="1"/>
    </row>
    <row r="6441" spans="11:11" hidden="1" x14ac:dyDescent="0.3">
      <c r="K6441" s="1"/>
    </row>
    <row r="6442" spans="11:11" hidden="1" x14ac:dyDescent="0.3">
      <c r="K6442" s="1"/>
    </row>
    <row r="6443" spans="11:11" hidden="1" x14ac:dyDescent="0.3">
      <c r="K6443" s="1"/>
    </row>
    <row r="6444" spans="11:11" hidden="1" x14ac:dyDescent="0.3">
      <c r="K6444" s="1"/>
    </row>
    <row r="6445" spans="11:11" hidden="1" x14ac:dyDescent="0.3">
      <c r="K6445" s="1"/>
    </row>
    <row r="6446" spans="11:11" hidden="1" x14ac:dyDescent="0.3">
      <c r="K6446" s="1"/>
    </row>
    <row r="6447" spans="11:11" hidden="1" x14ac:dyDescent="0.3">
      <c r="K6447" s="1"/>
    </row>
    <row r="6448" spans="11:11" hidden="1" x14ac:dyDescent="0.3">
      <c r="K6448" s="1"/>
    </row>
    <row r="6449" spans="11:11" hidden="1" x14ac:dyDescent="0.3">
      <c r="K6449" s="1"/>
    </row>
    <row r="6450" spans="11:11" hidden="1" x14ac:dyDescent="0.3">
      <c r="K6450" s="1"/>
    </row>
    <row r="6451" spans="11:11" hidden="1" x14ac:dyDescent="0.3">
      <c r="K6451" s="1"/>
    </row>
    <row r="6452" spans="11:11" hidden="1" x14ac:dyDescent="0.3">
      <c r="K6452" s="1"/>
    </row>
    <row r="6453" spans="11:11" hidden="1" x14ac:dyDescent="0.3">
      <c r="K6453" s="1"/>
    </row>
    <row r="6454" spans="11:11" hidden="1" x14ac:dyDescent="0.3">
      <c r="K6454" s="1"/>
    </row>
    <row r="6455" spans="11:11" hidden="1" x14ac:dyDescent="0.3">
      <c r="K6455" s="1"/>
    </row>
    <row r="6456" spans="11:11" hidden="1" x14ac:dyDescent="0.3">
      <c r="K6456" s="1"/>
    </row>
    <row r="6457" spans="11:11" hidden="1" x14ac:dyDescent="0.3">
      <c r="K6457" s="1"/>
    </row>
    <row r="6458" spans="11:11" hidden="1" x14ac:dyDescent="0.3">
      <c r="K6458" s="1"/>
    </row>
    <row r="6459" spans="11:11" hidden="1" x14ac:dyDescent="0.3">
      <c r="K6459" s="1"/>
    </row>
    <row r="6460" spans="11:11" hidden="1" x14ac:dyDescent="0.3">
      <c r="K6460" s="1"/>
    </row>
    <row r="6461" spans="11:11" hidden="1" x14ac:dyDescent="0.3">
      <c r="K6461" s="1"/>
    </row>
    <row r="6462" spans="11:11" hidden="1" x14ac:dyDescent="0.3">
      <c r="K6462" s="1"/>
    </row>
    <row r="6463" spans="11:11" hidden="1" x14ac:dyDescent="0.3">
      <c r="K6463" s="1"/>
    </row>
    <row r="6464" spans="11:11" hidden="1" x14ac:dyDescent="0.3">
      <c r="K6464" s="1"/>
    </row>
    <row r="6465" spans="11:11" hidden="1" x14ac:dyDescent="0.3">
      <c r="K6465" s="1"/>
    </row>
    <row r="6466" spans="11:11" hidden="1" x14ac:dyDescent="0.3">
      <c r="K6466" s="1"/>
    </row>
    <row r="6467" spans="11:11" hidden="1" x14ac:dyDescent="0.3">
      <c r="K6467" s="1"/>
    </row>
    <row r="6468" spans="11:11" hidden="1" x14ac:dyDescent="0.3">
      <c r="K6468" s="1"/>
    </row>
    <row r="6469" spans="11:11" hidden="1" x14ac:dyDescent="0.3">
      <c r="K6469" s="1"/>
    </row>
    <row r="6470" spans="11:11" hidden="1" x14ac:dyDescent="0.3">
      <c r="K6470" s="1"/>
    </row>
    <row r="6471" spans="11:11" hidden="1" x14ac:dyDescent="0.3">
      <c r="K6471" s="1"/>
    </row>
    <row r="6472" spans="11:11" hidden="1" x14ac:dyDescent="0.3">
      <c r="K6472" s="1"/>
    </row>
    <row r="6473" spans="11:11" hidden="1" x14ac:dyDescent="0.3">
      <c r="K6473" s="1"/>
    </row>
    <row r="6474" spans="11:11" hidden="1" x14ac:dyDescent="0.3">
      <c r="K6474" s="1"/>
    </row>
    <row r="6475" spans="11:11" hidden="1" x14ac:dyDescent="0.3">
      <c r="K6475" s="1"/>
    </row>
    <row r="6476" spans="11:11" hidden="1" x14ac:dyDescent="0.3">
      <c r="K6476" s="1"/>
    </row>
    <row r="6477" spans="11:11" hidden="1" x14ac:dyDescent="0.3">
      <c r="K6477" s="1"/>
    </row>
    <row r="6478" spans="11:11" hidden="1" x14ac:dyDescent="0.3">
      <c r="K6478" s="1"/>
    </row>
    <row r="6479" spans="11:11" hidden="1" x14ac:dyDescent="0.3">
      <c r="K6479" s="1"/>
    </row>
    <row r="6480" spans="11:11" hidden="1" x14ac:dyDescent="0.3">
      <c r="K6480" s="1"/>
    </row>
    <row r="6481" spans="11:11" hidden="1" x14ac:dyDescent="0.3">
      <c r="K6481" s="1"/>
    </row>
    <row r="6482" spans="11:11" hidden="1" x14ac:dyDescent="0.3">
      <c r="K6482" s="1"/>
    </row>
    <row r="6483" spans="11:11" hidden="1" x14ac:dyDescent="0.3">
      <c r="K6483" s="1"/>
    </row>
    <row r="6484" spans="11:11" hidden="1" x14ac:dyDescent="0.3">
      <c r="K6484" s="1"/>
    </row>
    <row r="6485" spans="11:11" hidden="1" x14ac:dyDescent="0.3">
      <c r="K6485" s="1"/>
    </row>
    <row r="6486" spans="11:11" hidden="1" x14ac:dyDescent="0.3">
      <c r="K6486" s="1"/>
    </row>
    <row r="6487" spans="11:11" hidden="1" x14ac:dyDescent="0.3">
      <c r="K6487" s="1"/>
    </row>
    <row r="6488" spans="11:11" hidden="1" x14ac:dyDescent="0.3">
      <c r="K6488" s="1"/>
    </row>
    <row r="6489" spans="11:11" hidden="1" x14ac:dyDescent="0.3">
      <c r="K6489" s="1"/>
    </row>
    <row r="6490" spans="11:11" hidden="1" x14ac:dyDescent="0.3">
      <c r="K6490" s="1"/>
    </row>
    <row r="6491" spans="11:11" hidden="1" x14ac:dyDescent="0.3">
      <c r="K6491" s="1"/>
    </row>
    <row r="6492" spans="11:11" hidden="1" x14ac:dyDescent="0.3">
      <c r="K6492" s="1"/>
    </row>
    <row r="6493" spans="11:11" hidden="1" x14ac:dyDescent="0.3">
      <c r="K6493" s="1"/>
    </row>
    <row r="6494" spans="11:11" hidden="1" x14ac:dyDescent="0.3">
      <c r="K6494" s="1"/>
    </row>
    <row r="6495" spans="11:11" hidden="1" x14ac:dyDescent="0.3">
      <c r="K6495" s="1"/>
    </row>
    <row r="6496" spans="11:11" hidden="1" x14ac:dyDescent="0.3">
      <c r="K6496" s="1"/>
    </row>
    <row r="6497" spans="11:11" hidden="1" x14ac:dyDescent="0.3">
      <c r="K6497" s="1"/>
    </row>
    <row r="6498" spans="11:11" hidden="1" x14ac:dyDescent="0.3">
      <c r="K6498" s="1"/>
    </row>
    <row r="6499" spans="11:11" hidden="1" x14ac:dyDescent="0.3">
      <c r="K6499" s="1"/>
    </row>
    <row r="6500" spans="11:11" hidden="1" x14ac:dyDescent="0.3">
      <c r="K6500" s="1"/>
    </row>
    <row r="6501" spans="11:11" hidden="1" x14ac:dyDescent="0.3">
      <c r="K6501" s="1"/>
    </row>
    <row r="6502" spans="11:11" hidden="1" x14ac:dyDescent="0.3">
      <c r="K6502" s="1"/>
    </row>
    <row r="6503" spans="11:11" hidden="1" x14ac:dyDescent="0.3">
      <c r="K6503" s="1"/>
    </row>
    <row r="6504" spans="11:11" hidden="1" x14ac:dyDescent="0.3">
      <c r="K6504" s="1"/>
    </row>
    <row r="6505" spans="11:11" hidden="1" x14ac:dyDescent="0.3">
      <c r="K6505" s="1"/>
    </row>
    <row r="6506" spans="11:11" hidden="1" x14ac:dyDescent="0.3">
      <c r="K6506" s="1"/>
    </row>
    <row r="6507" spans="11:11" hidden="1" x14ac:dyDescent="0.3">
      <c r="K6507" s="1"/>
    </row>
    <row r="6508" spans="11:11" hidden="1" x14ac:dyDescent="0.3">
      <c r="K6508" s="1"/>
    </row>
    <row r="6509" spans="11:11" hidden="1" x14ac:dyDescent="0.3">
      <c r="K6509" s="1"/>
    </row>
    <row r="6510" spans="11:11" hidden="1" x14ac:dyDescent="0.3">
      <c r="K6510" s="1"/>
    </row>
    <row r="6511" spans="11:11" hidden="1" x14ac:dyDescent="0.3">
      <c r="K6511" s="1"/>
    </row>
    <row r="6512" spans="11:11" hidden="1" x14ac:dyDescent="0.3">
      <c r="K6512" s="1"/>
    </row>
    <row r="6513" spans="11:11" hidden="1" x14ac:dyDescent="0.3">
      <c r="K6513" s="1"/>
    </row>
    <row r="6514" spans="11:11" hidden="1" x14ac:dyDescent="0.3">
      <c r="K6514" s="1"/>
    </row>
    <row r="6515" spans="11:11" hidden="1" x14ac:dyDescent="0.3">
      <c r="K6515" s="1"/>
    </row>
    <row r="6516" spans="11:11" hidden="1" x14ac:dyDescent="0.3">
      <c r="K6516" s="1"/>
    </row>
    <row r="6517" spans="11:11" hidden="1" x14ac:dyDescent="0.3">
      <c r="K6517" s="1"/>
    </row>
    <row r="6518" spans="11:11" hidden="1" x14ac:dyDescent="0.3">
      <c r="K6518" s="1"/>
    </row>
    <row r="6519" spans="11:11" hidden="1" x14ac:dyDescent="0.3">
      <c r="K6519" s="1"/>
    </row>
    <row r="6520" spans="11:11" hidden="1" x14ac:dyDescent="0.3">
      <c r="K6520" s="1"/>
    </row>
    <row r="6521" spans="11:11" hidden="1" x14ac:dyDescent="0.3">
      <c r="K6521" s="1"/>
    </row>
    <row r="6522" spans="11:11" hidden="1" x14ac:dyDescent="0.3">
      <c r="K6522" s="1"/>
    </row>
    <row r="6523" spans="11:11" hidden="1" x14ac:dyDescent="0.3">
      <c r="K6523" s="1"/>
    </row>
    <row r="6524" spans="11:11" hidden="1" x14ac:dyDescent="0.3">
      <c r="K6524" s="1"/>
    </row>
    <row r="6525" spans="11:11" hidden="1" x14ac:dyDescent="0.3">
      <c r="K6525" s="1"/>
    </row>
    <row r="6526" spans="11:11" hidden="1" x14ac:dyDescent="0.3">
      <c r="K6526" s="1"/>
    </row>
    <row r="6527" spans="11:11" hidden="1" x14ac:dyDescent="0.3">
      <c r="K6527" s="1"/>
    </row>
    <row r="6528" spans="11:11" hidden="1" x14ac:dyDescent="0.3">
      <c r="K6528" s="1"/>
    </row>
    <row r="6529" spans="11:11" hidden="1" x14ac:dyDescent="0.3">
      <c r="K6529" s="1"/>
    </row>
    <row r="6530" spans="11:11" hidden="1" x14ac:dyDescent="0.3">
      <c r="K6530" s="1"/>
    </row>
    <row r="6531" spans="11:11" hidden="1" x14ac:dyDescent="0.3">
      <c r="K6531" s="1"/>
    </row>
    <row r="6532" spans="11:11" hidden="1" x14ac:dyDescent="0.3">
      <c r="K6532" s="1"/>
    </row>
    <row r="6533" spans="11:11" hidden="1" x14ac:dyDescent="0.3">
      <c r="K6533" s="1"/>
    </row>
    <row r="6534" spans="11:11" hidden="1" x14ac:dyDescent="0.3">
      <c r="K6534" s="1"/>
    </row>
    <row r="6535" spans="11:11" hidden="1" x14ac:dyDescent="0.3">
      <c r="K6535" s="1"/>
    </row>
    <row r="6536" spans="11:11" hidden="1" x14ac:dyDescent="0.3">
      <c r="K6536" s="1"/>
    </row>
    <row r="6537" spans="11:11" hidden="1" x14ac:dyDescent="0.3">
      <c r="K6537" s="1"/>
    </row>
    <row r="6538" spans="11:11" hidden="1" x14ac:dyDescent="0.3">
      <c r="K6538" s="1"/>
    </row>
    <row r="6539" spans="11:11" hidden="1" x14ac:dyDescent="0.3">
      <c r="K6539" s="1"/>
    </row>
    <row r="6540" spans="11:11" hidden="1" x14ac:dyDescent="0.3">
      <c r="K6540" s="1"/>
    </row>
    <row r="6541" spans="11:11" hidden="1" x14ac:dyDescent="0.3">
      <c r="K6541" s="1"/>
    </row>
    <row r="6542" spans="11:11" hidden="1" x14ac:dyDescent="0.3">
      <c r="K6542" s="1"/>
    </row>
    <row r="6543" spans="11:11" hidden="1" x14ac:dyDescent="0.3">
      <c r="K6543" s="1"/>
    </row>
    <row r="6544" spans="11:11" hidden="1" x14ac:dyDescent="0.3">
      <c r="K6544" s="1"/>
    </row>
    <row r="6545" spans="11:11" hidden="1" x14ac:dyDescent="0.3">
      <c r="K6545" s="1"/>
    </row>
    <row r="6546" spans="11:11" hidden="1" x14ac:dyDescent="0.3">
      <c r="K6546" s="1"/>
    </row>
    <row r="6547" spans="11:11" hidden="1" x14ac:dyDescent="0.3">
      <c r="K6547" s="1"/>
    </row>
    <row r="6548" spans="11:11" hidden="1" x14ac:dyDescent="0.3">
      <c r="K6548" s="1"/>
    </row>
    <row r="6549" spans="11:11" hidden="1" x14ac:dyDescent="0.3">
      <c r="K6549" s="1"/>
    </row>
    <row r="6550" spans="11:11" hidden="1" x14ac:dyDescent="0.3">
      <c r="K6550" s="1"/>
    </row>
    <row r="6551" spans="11:11" hidden="1" x14ac:dyDescent="0.3">
      <c r="K6551" s="1"/>
    </row>
    <row r="6552" spans="11:11" hidden="1" x14ac:dyDescent="0.3">
      <c r="K6552" s="1"/>
    </row>
    <row r="6553" spans="11:11" hidden="1" x14ac:dyDescent="0.3">
      <c r="K6553" s="1"/>
    </row>
    <row r="6554" spans="11:11" hidden="1" x14ac:dyDescent="0.3">
      <c r="K6554" s="1"/>
    </row>
    <row r="6555" spans="11:11" hidden="1" x14ac:dyDescent="0.3">
      <c r="K6555" s="1"/>
    </row>
    <row r="6556" spans="11:11" hidden="1" x14ac:dyDescent="0.3">
      <c r="K6556" s="1"/>
    </row>
    <row r="6557" spans="11:11" hidden="1" x14ac:dyDescent="0.3">
      <c r="K6557" s="1"/>
    </row>
    <row r="6558" spans="11:11" hidden="1" x14ac:dyDescent="0.3">
      <c r="K6558" s="1"/>
    </row>
    <row r="6559" spans="11:11" hidden="1" x14ac:dyDescent="0.3">
      <c r="K6559" s="1"/>
    </row>
    <row r="6560" spans="11:11" hidden="1" x14ac:dyDescent="0.3">
      <c r="K6560" s="1"/>
    </row>
    <row r="6561" spans="11:11" hidden="1" x14ac:dyDescent="0.3">
      <c r="K6561" s="1"/>
    </row>
    <row r="6562" spans="11:11" hidden="1" x14ac:dyDescent="0.3">
      <c r="K6562" s="1"/>
    </row>
    <row r="6563" spans="11:11" hidden="1" x14ac:dyDescent="0.3">
      <c r="K6563" s="1"/>
    </row>
    <row r="6564" spans="11:11" hidden="1" x14ac:dyDescent="0.3">
      <c r="K6564" s="1"/>
    </row>
    <row r="6565" spans="11:11" hidden="1" x14ac:dyDescent="0.3">
      <c r="K6565" s="1"/>
    </row>
    <row r="6566" spans="11:11" hidden="1" x14ac:dyDescent="0.3">
      <c r="K6566" s="1"/>
    </row>
    <row r="6567" spans="11:11" hidden="1" x14ac:dyDescent="0.3">
      <c r="K6567" s="1"/>
    </row>
    <row r="6568" spans="11:11" hidden="1" x14ac:dyDescent="0.3">
      <c r="K6568" s="1"/>
    </row>
    <row r="6569" spans="11:11" hidden="1" x14ac:dyDescent="0.3">
      <c r="K6569" s="1"/>
    </row>
    <row r="6570" spans="11:11" hidden="1" x14ac:dyDescent="0.3">
      <c r="K6570" s="1"/>
    </row>
    <row r="6571" spans="11:11" hidden="1" x14ac:dyDescent="0.3">
      <c r="K6571" s="1"/>
    </row>
    <row r="6572" spans="11:11" hidden="1" x14ac:dyDescent="0.3">
      <c r="K6572" s="1"/>
    </row>
    <row r="6573" spans="11:11" hidden="1" x14ac:dyDescent="0.3">
      <c r="K6573" s="1"/>
    </row>
    <row r="6574" spans="11:11" hidden="1" x14ac:dyDescent="0.3">
      <c r="K6574" s="1"/>
    </row>
    <row r="6575" spans="11:11" hidden="1" x14ac:dyDescent="0.3">
      <c r="K6575" s="1"/>
    </row>
    <row r="6576" spans="11:11" hidden="1" x14ac:dyDescent="0.3">
      <c r="K6576" s="1"/>
    </row>
    <row r="6577" spans="11:11" hidden="1" x14ac:dyDescent="0.3">
      <c r="K6577" s="1"/>
    </row>
    <row r="6578" spans="11:11" hidden="1" x14ac:dyDescent="0.3">
      <c r="K6578" s="1"/>
    </row>
    <row r="6579" spans="11:11" hidden="1" x14ac:dyDescent="0.3">
      <c r="K6579" s="1"/>
    </row>
    <row r="6580" spans="11:11" hidden="1" x14ac:dyDescent="0.3">
      <c r="K6580" s="1"/>
    </row>
    <row r="6581" spans="11:11" hidden="1" x14ac:dyDescent="0.3">
      <c r="K6581" s="1"/>
    </row>
    <row r="6582" spans="11:11" hidden="1" x14ac:dyDescent="0.3">
      <c r="K6582" s="1"/>
    </row>
    <row r="6583" spans="11:11" hidden="1" x14ac:dyDescent="0.3">
      <c r="K6583" s="1"/>
    </row>
    <row r="6584" spans="11:11" hidden="1" x14ac:dyDescent="0.3">
      <c r="K6584" s="1"/>
    </row>
    <row r="6585" spans="11:11" hidden="1" x14ac:dyDescent="0.3">
      <c r="K6585" s="1"/>
    </row>
    <row r="6586" spans="11:11" hidden="1" x14ac:dyDescent="0.3">
      <c r="K6586" s="1"/>
    </row>
    <row r="6587" spans="11:11" hidden="1" x14ac:dyDescent="0.3">
      <c r="K6587" s="1"/>
    </row>
    <row r="6588" spans="11:11" hidden="1" x14ac:dyDescent="0.3">
      <c r="K6588" s="1"/>
    </row>
    <row r="6589" spans="11:11" hidden="1" x14ac:dyDescent="0.3">
      <c r="K6589" s="1"/>
    </row>
    <row r="6590" spans="11:11" hidden="1" x14ac:dyDescent="0.3">
      <c r="K6590" s="1"/>
    </row>
    <row r="6591" spans="11:11" hidden="1" x14ac:dyDescent="0.3">
      <c r="K6591" s="1"/>
    </row>
    <row r="6592" spans="11:11" hidden="1" x14ac:dyDescent="0.3">
      <c r="K6592" s="1"/>
    </row>
    <row r="6593" spans="11:11" hidden="1" x14ac:dyDescent="0.3">
      <c r="K6593" s="1"/>
    </row>
    <row r="6594" spans="11:11" hidden="1" x14ac:dyDescent="0.3">
      <c r="K6594" s="1"/>
    </row>
    <row r="6595" spans="11:11" hidden="1" x14ac:dyDescent="0.3">
      <c r="K6595" s="1"/>
    </row>
    <row r="6596" spans="11:11" hidden="1" x14ac:dyDescent="0.3">
      <c r="K6596" s="1"/>
    </row>
    <row r="6597" spans="11:11" hidden="1" x14ac:dyDescent="0.3">
      <c r="K6597" s="1"/>
    </row>
    <row r="6598" spans="11:11" hidden="1" x14ac:dyDescent="0.3">
      <c r="K6598" s="1"/>
    </row>
    <row r="6599" spans="11:11" hidden="1" x14ac:dyDescent="0.3">
      <c r="K6599" s="1"/>
    </row>
    <row r="6600" spans="11:11" hidden="1" x14ac:dyDescent="0.3">
      <c r="K6600" s="1"/>
    </row>
    <row r="6601" spans="11:11" hidden="1" x14ac:dyDescent="0.3">
      <c r="K6601" s="1"/>
    </row>
    <row r="6602" spans="11:11" hidden="1" x14ac:dyDescent="0.3">
      <c r="K6602" s="1"/>
    </row>
    <row r="6603" spans="11:11" hidden="1" x14ac:dyDescent="0.3">
      <c r="K6603" s="1"/>
    </row>
    <row r="6604" spans="11:11" hidden="1" x14ac:dyDescent="0.3">
      <c r="K6604" s="1"/>
    </row>
    <row r="6605" spans="11:11" hidden="1" x14ac:dyDescent="0.3">
      <c r="K6605" s="1"/>
    </row>
    <row r="6606" spans="11:11" hidden="1" x14ac:dyDescent="0.3">
      <c r="K6606" s="1"/>
    </row>
    <row r="6607" spans="11:11" hidden="1" x14ac:dyDescent="0.3">
      <c r="K6607" s="1"/>
    </row>
    <row r="6608" spans="11:11" hidden="1" x14ac:dyDescent="0.3">
      <c r="K6608" s="1"/>
    </row>
    <row r="6609" spans="11:11" hidden="1" x14ac:dyDescent="0.3">
      <c r="K6609" s="1"/>
    </row>
    <row r="6610" spans="11:11" hidden="1" x14ac:dyDescent="0.3">
      <c r="K6610" s="1"/>
    </row>
    <row r="6611" spans="11:11" hidden="1" x14ac:dyDescent="0.3">
      <c r="K6611" s="1"/>
    </row>
    <row r="6612" spans="11:11" hidden="1" x14ac:dyDescent="0.3">
      <c r="K6612" s="1"/>
    </row>
    <row r="6613" spans="11:11" hidden="1" x14ac:dyDescent="0.3">
      <c r="K6613" s="1"/>
    </row>
    <row r="6614" spans="11:11" hidden="1" x14ac:dyDescent="0.3">
      <c r="K6614" s="1"/>
    </row>
    <row r="6615" spans="11:11" hidden="1" x14ac:dyDescent="0.3">
      <c r="K6615" s="1"/>
    </row>
    <row r="6616" spans="11:11" hidden="1" x14ac:dyDescent="0.3">
      <c r="K6616" s="1"/>
    </row>
    <row r="6617" spans="11:11" hidden="1" x14ac:dyDescent="0.3">
      <c r="K6617" s="1"/>
    </row>
    <row r="6618" spans="11:11" hidden="1" x14ac:dyDescent="0.3">
      <c r="K6618" s="1"/>
    </row>
    <row r="6619" spans="11:11" hidden="1" x14ac:dyDescent="0.3">
      <c r="K6619" s="1"/>
    </row>
    <row r="6620" spans="11:11" hidden="1" x14ac:dyDescent="0.3">
      <c r="K6620" s="1"/>
    </row>
    <row r="6621" spans="11:11" hidden="1" x14ac:dyDescent="0.3">
      <c r="K6621" s="1"/>
    </row>
    <row r="6622" spans="11:11" hidden="1" x14ac:dyDescent="0.3">
      <c r="K6622" s="1"/>
    </row>
    <row r="6623" spans="11:11" hidden="1" x14ac:dyDescent="0.3">
      <c r="K6623" s="1"/>
    </row>
    <row r="6624" spans="11:11" hidden="1" x14ac:dyDescent="0.3">
      <c r="K6624" s="1"/>
    </row>
    <row r="6625" spans="11:11" hidden="1" x14ac:dyDescent="0.3">
      <c r="K6625" s="1"/>
    </row>
    <row r="6626" spans="11:11" hidden="1" x14ac:dyDescent="0.3">
      <c r="K6626" s="1"/>
    </row>
    <row r="6627" spans="11:11" hidden="1" x14ac:dyDescent="0.3">
      <c r="K6627" s="1"/>
    </row>
    <row r="6628" spans="11:11" hidden="1" x14ac:dyDescent="0.3">
      <c r="K6628" s="1"/>
    </row>
    <row r="6629" spans="11:11" hidden="1" x14ac:dyDescent="0.3">
      <c r="K6629" s="1"/>
    </row>
    <row r="6630" spans="11:11" hidden="1" x14ac:dyDescent="0.3">
      <c r="K6630" s="1"/>
    </row>
    <row r="6631" spans="11:11" hidden="1" x14ac:dyDescent="0.3">
      <c r="K6631" s="1"/>
    </row>
    <row r="6632" spans="11:11" hidden="1" x14ac:dyDescent="0.3">
      <c r="K6632" s="1"/>
    </row>
    <row r="6633" spans="11:11" hidden="1" x14ac:dyDescent="0.3">
      <c r="K6633" s="1"/>
    </row>
    <row r="6634" spans="11:11" hidden="1" x14ac:dyDescent="0.3">
      <c r="K6634" s="1"/>
    </row>
    <row r="6635" spans="11:11" hidden="1" x14ac:dyDescent="0.3">
      <c r="K6635" s="1"/>
    </row>
    <row r="6636" spans="11:11" hidden="1" x14ac:dyDescent="0.3">
      <c r="K6636" s="1"/>
    </row>
    <row r="6637" spans="11:11" hidden="1" x14ac:dyDescent="0.3">
      <c r="K6637" s="1"/>
    </row>
    <row r="6638" spans="11:11" hidden="1" x14ac:dyDescent="0.3">
      <c r="K6638" s="1"/>
    </row>
    <row r="6639" spans="11:11" hidden="1" x14ac:dyDescent="0.3">
      <c r="K6639" s="1"/>
    </row>
    <row r="6640" spans="11:11" hidden="1" x14ac:dyDescent="0.3">
      <c r="K6640" s="1"/>
    </row>
    <row r="6641" spans="11:11" hidden="1" x14ac:dyDescent="0.3">
      <c r="K6641" s="1"/>
    </row>
    <row r="6642" spans="11:11" hidden="1" x14ac:dyDescent="0.3">
      <c r="K6642" s="1"/>
    </row>
    <row r="6643" spans="11:11" hidden="1" x14ac:dyDescent="0.3">
      <c r="K6643" s="1"/>
    </row>
    <row r="6644" spans="11:11" hidden="1" x14ac:dyDescent="0.3">
      <c r="K6644" s="1"/>
    </row>
    <row r="6645" spans="11:11" hidden="1" x14ac:dyDescent="0.3">
      <c r="K6645" s="1"/>
    </row>
    <row r="6646" spans="11:11" hidden="1" x14ac:dyDescent="0.3">
      <c r="K6646" s="1"/>
    </row>
    <row r="6647" spans="11:11" hidden="1" x14ac:dyDescent="0.3">
      <c r="K6647" s="1"/>
    </row>
    <row r="6648" spans="11:11" hidden="1" x14ac:dyDescent="0.3">
      <c r="K6648" s="1"/>
    </row>
    <row r="6649" spans="11:11" hidden="1" x14ac:dyDescent="0.3">
      <c r="K6649" s="1"/>
    </row>
    <row r="6650" spans="11:11" hidden="1" x14ac:dyDescent="0.3">
      <c r="K6650" s="1"/>
    </row>
    <row r="6651" spans="11:11" hidden="1" x14ac:dyDescent="0.3">
      <c r="K6651" s="1"/>
    </row>
    <row r="6652" spans="11:11" hidden="1" x14ac:dyDescent="0.3">
      <c r="K6652" s="1"/>
    </row>
    <row r="6653" spans="11:11" hidden="1" x14ac:dyDescent="0.3">
      <c r="K6653" s="1"/>
    </row>
    <row r="6654" spans="11:11" hidden="1" x14ac:dyDescent="0.3">
      <c r="K6654" s="1"/>
    </row>
    <row r="6655" spans="11:11" hidden="1" x14ac:dyDescent="0.3">
      <c r="K6655" s="1"/>
    </row>
    <row r="6656" spans="11:11" hidden="1" x14ac:dyDescent="0.3">
      <c r="K6656" s="1"/>
    </row>
    <row r="6657" spans="11:11" hidden="1" x14ac:dyDescent="0.3">
      <c r="K6657" s="1"/>
    </row>
    <row r="6658" spans="11:11" hidden="1" x14ac:dyDescent="0.3">
      <c r="K6658" s="1"/>
    </row>
    <row r="6659" spans="11:11" hidden="1" x14ac:dyDescent="0.3">
      <c r="K6659" s="1"/>
    </row>
    <row r="6660" spans="11:11" hidden="1" x14ac:dyDescent="0.3">
      <c r="K6660" s="1"/>
    </row>
    <row r="6661" spans="11:11" hidden="1" x14ac:dyDescent="0.3">
      <c r="K6661" s="1"/>
    </row>
    <row r="6662" spans="11:11" hidden="1" x14ac:dyDescent="0.3">
      <c r="K6662" s="1"/>
    </row>
    <row r="6663" spans="11:11" hidden="1" x14ac:dyDescent="0.3">
      <c r="K6663" s="1"/>
    </row>
    <row r="6664" spans="11:11" hidden="1" x14ac:dyDescent="0.3">
      <c r="K6664" s="1"/>
    </row>
    <row r="6665" spans="11:11" hidden="1" x14ac:dyDescent="0.3">
      <c r="K6665" s="1"/>
    </row>
    <row r="6666" spans="11:11" hidden="1" x14ac:dyDescent="0.3">
      <c r="K6666" s="1"/>
    </row>
    <row r="6667" spans="11:11" hidden="1" x14ac:dyDescent="0.3">
      <c r="K6667" s="1"/>
    </row>
    <row r="6668" spans="11:11" hidden="1" x14ac:dyDescent="0.3">
      <c r="K6668" s="1"/>
    </row>
    <row r="6669" spans="11:11" hidden="1" x14ac:dyDescent="0.3">
      <c r="K6669" s="1"/>
    </row>
    <row r="6670" spans="11:11" hidden="1" x14ac:dyDescent="0.3">
      <c r="K6670" s="1"/>
    </row>
    <row r="6671" spans="11:11" hidden="1" x14ac:dyDescent="0.3">
      <c r="K6671" s="1"/>
    </row>
    <row r="6672" spans="11:11" hidden="1" x14ac:dyDescent="0.3">
      <c r="K6672" s="1"/>
    </row>
    <row r="6673" spans="11:11" hidden="1" x14ac:dyDescent="0.3">
      <c r="K6673" s="1"/>
    </row>
    <row r="6674" spans="11:11" hidden="1" x14ac:dyDescent="0.3">
      <c r="K6674" s="1"/>
    </row>
    <row r="6675" spans="11:11" hidden="1" x14ac:dyDescent="0.3">
      <c r="K6675" s="1"/>
    </row>
    <row r="6676" spans="11:11" hidden="1" x14ac:dyDescent="0.3">
      <c r="K6676" s="1"/>
    </row>
    <row r="6677" spans="11:11" hidden="1" x14ac:dyDescent="0.3">
      <c r="K6677" s="1"/>
    </row>
    <row r="6678" spans="11:11" hidden="1" x14ac:dyDescent="0.3">
      <c r="K6678" s="1"/>
    </row>
    <row r="6679" spans="11:11" hidden="1" x14ac:dyDescent="0.3">
      <c r="K6679" s="1"/>
    </row>
    <row r="6680" spans="11:11" hidden="1" x14ac:dyDescent="0.3">
      <c r="K6680" s="1"/>
    </row>
    <row r="6681" spans="11:11" hidden="1" x14ac:dyDescent="0.3">
      <c r="K6681" s="1"/>
    </row>
    <row r="6682" spans="11:11" hidden="1" x14ac:dyDescent="0.3">
      <c r="K6682" s="1"/>
    </row>
    <row r="6683" spans="11:11" hidden="1" x14ac:dyDescent="0.3">
      <c r="K6683" s="1"/>
    </row>
    <row r="6684" spans="11:11" hidden="1" x14ac:dyDescent="0.3">
      <c r="K6684" s="1"/>
    </row>
    <row r="6685" spans="11:11" hidden="1" x14ac:dyDescent="0.3">
      <c r="K6685" s="1"/>
    </row>
    <row r="6686" spans="11:11" hidden="1" x14ac:dyDescent="0.3">
      <c r="K6686" s="1"/>
    </row>
    <row r="6687" spans="11:11" hidden="1" x14ac:dyDescent="0.3">
      <c r="K6687" s="1"/>
    </row>
    <row r="6688" spans="11:11" hidden="1" x14ac:dyDescent="0.3">
      <c r="K6688" s="1"/>
    </row>
    <row r="6689" spans="11:11" hidden="1" x14ac:dyDescent="0.3">
      <c r="K6689" s="1"/>
    </row>
    <row r="6690" spans="11:11" hidden="1" x14ac:dyDescent="0.3">
      <c r="K6690" s="1"/>
    </row>
    <row r="6691" spans="11:11" hidden="1" x14ac:dyDescent="0.3">
      <c r="K6691" s="1"/>
    </row>
    <row r="6692" spans="11:11" hidden="1" x14ac:dyDescent="0.3">
      <c r="K6692" s="1"/>
    </row>
    <row r="6693" spans="11:11" hidden="1" x14ac:dyDescent="0.3">
      <c r="K6693" s="1"/>
    </row>
    <row r="6694" spans="11:11" hidden="1" x14ac:dyDescent="0.3">
      <c r="K6694" s="1"/>
    </row>
    <row r="6695" spans="11:11" hidden="1" x14ac:dyDescent="0.3">
      <c r="K6695" s="1"/>
    </row>
    <row r="6696" spans="11:11" hidden="1" x14ac:dyDescent="0.3">
      <c r="K6696" s="1"/>
    </row>
    <row r="6697" spans="11:11" hidden="1" x14ac:dyDescent="0.3">
      <c r="K6697" s="1"/>
    </row>
    <row r="6698" spans="11:11" hidden="1" x14ac:dyDescent="0.3">
      <c r="K6698" s="1"/>
    </row>
    <row r="6699" spans="11:11" hidden="1" x14ac:dyDescent="0.3">
      <c r="K6699" s="1"/>
    </row>
    <row r="6700" spans="11:11" hidden="1" x14ac:dyDescent="0.3">
      <c r="K6700" s="1"/>
    </row>
    <row r="6701" spans="11:11" hidden="1" x14ac:dyDescent="0.3">
      <c r="K6701" s="1"/>
    </row>
    <row r="6702" spans="11:11" hidden="1" x14ac:dyDescent="0.3">
      <c r="K6702" s="1"/>
    </row>
    <row r="6703" spans="11:11" hidden="1" x14ac:dyDescent="0.3">
      <c r="K6703" s="1"/>
    </row>
    <row r="6704" spans="11:11" hidden="1" x14ac:dyDescent="0.3">
      <c r="K6704" s="1"/>
    </row>
    <row r="6705" spans="11:11" hidden="1" x14ac:dyDescent="0.3">
      <c r="K6705" s="1"/>
    </row>
    <row r="6706" spans="11:11" hidden="1" x14ac:dyDescent="0.3">
      <c r="K6706" s="1"/>
    </row>
    <row r="6707" spans="11:11" hidden="1" x14ac:dyDescent="0.3">
      <c r="K6707" s="1"/>
    </row>
    <row r="6708" spans="11:11" hidden="1" x14ac:dyDescent="0.3">
      <c r="K6708" s="1"/>
    </row>
    <row r="6709" spans="11:11" hidden="1" x14ac:dyDescent="0.3">
      <c r="K6709" s="1"/>
    </row>
    <row r="6710" spans="11:11" hidden="1" x14ac:dyDescent="0.3">
      <c r="K6710" s="1"/>
    </row>
    <row r="6711" spans="11:11" hidden="1" x14ac:dyDescent="0.3">
      <c r="K6711" s="1"/>
    </row>
    <row r="6712" spans="11:11" hidden="1" x14ac:dyDescent="0.3">
      <c r="K6712" s="1"/>
    </row>
    <row r="6713" spans="11:11" hidden="1" x14ac:dyDescent="0.3">
      <c r="K6713" s="1"/>
    </row>
    <row r="6714" spans="11:11" hidden="1" x14ac:dyDescent="0.3">
      <c r="K6714" s="1"/>
    </row>
    <row r="6715" spans="11:11" hidden="1" x14ac:dyDescent="0.3">
      <c r="K6715" s="1"/>
    </row>
    <row r="6716" spans="11:11" hidden="1" x14ac:dyDescent="0.3">
      <c r="K6716" s="1"/>
    </row>
    <row r="6717" spans="11:11" hidden="1" x14ac:dyDescent="0.3">
      <c r="K6717" s="1"/>
    </row>
    <row r="6718" spans="11:11" hidden="1" x14ac:dyDescent="0.3">
      <c r="K6718" s="1"/>
    </row>
    <row r="6719" spans="11:11" hidden="1" x14ac:dyDescent="0.3">
      <c r="K6719" s="1"/>
    </row>
    <row r="6720" spans="11:11" hidden="1" x14ac:dyDescent="0.3">
      <c r="K6720" s="1"/>
    </row>
    <row r="6721" spans="11:11" hidden="1" x14ac:dyDescent="0.3">
      <c r="K6721" s="1"/>
    </row>
    <row r="6722" spans="11:11" hidden="1" x14ac:dyDescent="0.3">
      <c r="K6722" s="1"/>
    </row>
    <row r="6723" spans="11:11" hidden="1" x14ac:dyDescent="0.3">
      <c r="K6723" s="1"/>
    </row>
    <row r="6724" spans="11:11" hidden="1" x14ac:dyDescent="0.3">
      <c r="K6724" s="1"/>
    </row>
    <row r="6725" spans="11:11" hidden="1" x14ac:dyDescent="0.3">
      <c r="K6725" s="1"/>
    </row>
    <row r="6726" spans="11:11" hidden="1" x14ac:dyDescent="0.3">
      <c r="K6726" s="1"/>
    </row>
    <row r="6727" spans="11:11" hidden="1" x14ac:dyDescent="0.3">
      <c r="K6727" s="1"/>
    </row>
    <row r="6728" spans="11:11" hidden="1" x14ac:dyDescent="0.3">
      <c r="K6728" s="1"/>
    </row>
    <row r="6729" spans="11:11" hidden="1" x14ac:dyDescent="0.3">
      <c r="K6729" s="1"/>
    </row>
    <row r="6730" spans="11:11" hidden="1" x14ac:dyDescent="0.3">
      <c r="K6730" s="1"/>
    </row>
    <row r="6731" spans="11:11" hidden="1" x14ac:dyDescent="0.3">
      <c r="K6731" s="1"/>
    </row>
    <row r="6732" spans="11:11" hidden="1" x14ac:dyDescent="0.3">
      <c r="K6732" s="1"/>
    </row>
    <row r="6733" spans="11:11" hidden="1" x14ac:dyDescent="0.3">
      <c r="K6733" s="1"/>
    </row>
    <row r="6734" spans="11:11" hidden="1" x14ac:dyDescent="0.3">
      <c r="K6734" s="1"/>
    </row>
    <row r="6735" spans="11:11" hidden="1" x14ac:dyDescent="0.3">
      <c r="K6735" s="1"/>
    </row>
    <row r="6736" spans="11:11" hidden="1" x14ac:dyDescent="0.3">
      <c r="K6736" s="1"/>
    </row>
    <row r="6737" spans="11:11" hidden="1" x14ac:dyDescent="0.3">
      <c r="K6737" s="1"/>
    </row>
    <row r="6738" spans="11:11" hidden="1" x14ac:dyDescent="0.3">
      <c r="K6738" s="1"/>
    </row>
    <row r="6739" spans="11:11" hidden="1" x14ac:dyDescent="0.3">
      <c r="K6739" s="1"/>
    </row>
    <row r="6740" spans="11:11" hidden="1" x14ac:dyDescent="0.3">
      <c r="K6740" s="1"/>
    </row>
    <row r="6741" spans="11:11" hidden="1" x14ac:dyDescent="0.3">
      <c r="K6741" s="1"/>
    </row>
    <row r="6742" spans="11:11" hidden="1" x14ac:dyDescent="0.3">
      <c r="K6742" s="1"/>
    </row>
    <row r="6743" spans="11:11" hidden="1" x14ac:dyDescent="0.3">
      <c r="K6743" s="1"/>
    </row>
    <row r="6744" spans="11:11" hidden="1" x14ac:dyDescent="0.3">
      <c r="K6744" s="1"/>
    </row>
    <row r="6745" spans="11:11" hidden="1" x14ac:dyDescent="0.3">
      <c r="K6745" s="1"/>
    </row>
    <row r="6746" spans="11:11" hidden="1" x14ac:dyDescent="0.3">
      <c r="K6746" s="1"/>
    </row>
    <row r="6747" spans="11:11" hidden="1" x14ac:dyDescent="0.3">
      <c r="K6747" s="1"/>
    </row>
    <row r="6748" spans="11:11" hidden="1" x14ac:dyDescent="0.3">
      <c r="K6748" s="1"/>
    </row>
    <row r="6749" spans="11:11" hidden="1" x14ac:dyDescent="0.3">
      <c r="K6749" s="1"/>
    </row>
    <row r="6750" spans="11:11" hidden="1" x14ac:dyDescent="0.3">
      <c r="K6750" s="1"/>
    </row>
    <row r="6751" spans="11:11" hidden="1" x14ac:dyDescent="0.3">
      <c r="K6751" s="1"/>
    </row>
    <row r="6752" spans="11:11" hidden="1" x14ac:dyDescent="0.3">
      <c r="K6752" s="1"/>
    </row>
    <row r="6753" spans="11:11" hidden="1" x14ac:dyDescent="0.3">
      <c r="K6753" s="1"/>
    </row>
    <row r="6754" spans="11:11" hidden="1" x14ac:dyDescent="0.3">
      <c r="K6754" s="1"/>
    </row>
    <row r="6755" spans="11:11" hidden="1" x14ac:dyDescent="0.3">
      <c r="K6755" s="1"/>
    </row>
    <row r="6756" spans="11:11" hidden="1" x14ac:dyDescent="0.3">
      <c r="K6756" s="1"/>
    </row>
    <row r="6757" spans="11:11" hidden="1" x14ac:dyDescent="0.3">
      <c r="K6757" s="1"/>
    </row>
    <row r="6758" spans="11:11" hidden="1" x14ac:dyDescent="0.3">
      <c r="K6758" s="1"/>
    </row>
    <row r="6759" spans="11:11" hidden="1" x14ac:dyDescent="0.3">
      <c r="K6759" s="1"/>
    </row>
    <row r="6760" spans="11:11" hidden="1" x14ac:dyDescent="0.3">
      <c r="K6760" s="1"/>
    </row>
    <row r="6761" spans="11:11" hidden="1" x14ac:dyDescent="0.3">
      <c r="K6761" s="1"/>
    </row>
    <row r="6762" spans="11:11" hidden="1" x14ac:dyDescent="0.3">
      <c r="K6762" s="1"/>
    </row>
    <row r="6763" spans="11:11" hidden="1" x14ac:dyDescent="0.3">
      <c r="K6763" s="1"/>
    </row>
    <row r="6764" spans="11:11" hidden="1" x14ac:dyDescent="0.3">
      <c r="K6764" s="1"/>
    </row>
    <row r="6765" spans="11:11" hidden="1" x14ac:dyDescent="0.3">
      <c r="K6765" s="1"/>
    </row>
    <row r="6766" spans="11:11" hidden="1" x14ac:dyDescent="0.3">
      <c r="K6766" s="1"/>
    </row>
    <row r="6767" spans="11:11" hidden="1" x14ac:dyDescent="0.3">
      <c r="K6767" s="1"/>
    </row>
    <row r="6768" spans="11:11" hidden="1" x14ac:dyDescent="0.3">
      <c r="K6768" s="1"/>
    </row>
    <row r="6769" spans="11:11" hidden="1" x14ac:dyDescent="0.3">
      <c r="K6769" s="1"/>
    </row>
    <row r="6770" spans="11:11" hidden="1" x14ac:dyDescent="0.3">
      <c r="K6770" s="1"/>
    </row>
    <row r="6771" spans="11:11" hidden="1" x14ac:dyDescent="0.3">
      <c r="K6771" s="1"/>
    </row>
    <row r="6772" spans="11:11" hidden="1" x14ac:dyDescent="0.3">
      <c r="K6772" s="1"/>
    </row>
    <row r="6773" spans="11:11" hidden="1" x14ac:dyDescent="0.3">
      <c r="K6773" s="1"/>
    </row>
    <row r="6774" spans="11:11" hidden="1" x14ac:dyDescent="0.3">
      <c r="K6774" s="1"/>
    </row>
    <row r="6775" spans="11:11" hidden="1" x14ac:dyDescent="0.3">
      <c r="K6775" s="1"/>
    </row>
    <row r="6776" spans="11:11" hidden="1" x14ac:dyDescent="0.3">
      <c r="K6776" s="1"/>
    </row>
    <row r="6777" spans="11:11" hidden="1" x14ac:dyDescent="0.3">
      <c r="K6777" s="1"/>
    </row>
    <row r="6778" spans="11:11" hidden="1" x14ac:dyDescent="0.3">
      <c r="K6778" s="1"/>
    </row>
    <row r="6779" spans="11:11" hidden="1" x14ac:dyDescent="0.3">
      <c r="K6779" s="1"/>
    </row>
    <row r="6780" spans="11:11" hidden="1" x14ac:dyDescent="0.3">
      <c r="K6780" s="1"/>
    </row>
    <row r="6781" spans="11:11" hidden="1" x14ac:dyDescent="0.3">
      <c r="K6781" s="1"/>
    </row>
    <row r="6782" spans="11:11" hidden="1" x14ac:dyDescent="0.3">
      <c r="K6782" s="1"/>
    </row>
    <row r="6783" spans="11:11" hidden="1" x14ac:dyDescent="0.3">
      <c r="K6783" s="1"/>
    </row>
    <row r="6784" spans="11:11" hidden="1" x14ac:dyDescent="0.3">
      <c r="K6784" s="1"/>
    </row>
    <row r="6785" spans="11:11" hidden="1" x14ac:dyDescent="0.3">
      <c r="K6785" s="1"/>
    </row>
    <row r="6786" spans="11:11" hidden="1" x14ac:dyDescent="0.3">
      <c r="K6786" s="1"/>
    </row>
    <row r="6787" spans="11:11" hidden="1" x14ac:dyDescent="0.3">
      <c r="K6787" s="1"/>
    </row>
    <row r="6788" spans="11:11" hidden="1" x14ac:dyDescent="0.3">
      <c r="K6788" s="1"/>
    </row>
    <row r="6789" spans="11:11" hidden="1" x14ac:dyDescent="0.3">
      <c r="K6789" s="1"/>
    </row>
    <row r="6790" spans="11:11" hidden="1" x14ac:dyDescent="0.3">
      <c r="K6790" s="1"/>
    </row>
    <row r="6791" spans="11:11" hidden="1" x14ac:dyDescent="0.3">
      <c r="K6791" s="1"/>
    </row>
    <row r="6792" spans="11:11" hidden="1" x14ac:dyDescent="0.3">
      <c r="K6792" s="1"/>
    </row>
    <row r="6793" spans="11:11" hidden="1" x14ac:dyDescent="0.3">
      <c r="K6793" s="1"/>
    </row>
    <row r="6794" spans="11:11" hidden="1" x14ac:dyDescent="0.3">
      <c r="K6794" s="1"/>
    </row>
    <row r="6795" spans="11:11" hidden="1" x14ac:dyDescent="0.3">
      <c r="K6795" s="1"/>
    </row>
    <row r="6796" spans="11:11" hidden="1" x14ac:dyDescent="0.3">
      <c r="K6796" s="1"/>
    </row>
    <row r="6797" spans="11:11" hidden="1" x14ac:dyDescent="0.3">
      <c r="K6797" s="1"/>
    </row>
    <row r="6798" spans="11:11" hidden="1" x14ac:dyDescent="0.3">
      <c r="K6798" s="1"/>
    </row>
    <row r="6799" spans="11:11" hidden="1" x14ac:dyDescent="0.3">
      <c r="K6799" s="1"/>
    </row>
    <row r="6800" spans="11:11" hidden="1" x14ac:dyDescent="0.3">
      <c r="K6800" s="1"/>
    </row>
    <row r="6801" spans="11:11" hidden="1" x14ac:dyDescent="0.3">
      <c r="K6801" s="1"/>
    </row>
    <row r="6802" spans="11:11" hidden="1" x14ac:dyDescent="0.3">
      <c r="K6802" s="1"/>
    </row>
    <row r="6803" spans="11:11" hidden="1" x14ac:dyDescent="0.3">
      <c r="K6803" s="1"/>
    </row>
    <row r="6804" spans="11:11" hidden="1" x14ac:dyDescent="0.3">
      <c r="K6804" s="1"/>
    </row>
    <row r="6805" spans="11:11" hidden="1" x14ac:dyDescent="0.3">
      <c r="K6805" s="1"/>
    </row>
    <row r="6806" spans="11:11" hidden="1" x14ac:dyDescent="0.3">
      <c r="K6806" s="1"/>
    </row>
    <row r="6807" spans="11:11" hidden="1" x14ac:dyDescent="0.3">
      <c r="K6807" s="1"/>
    </row>
    <row r="6808" spans="11:11" hidden="1" x14ac:dyDescent="0.3">
      <c r="K6808" s="1"/>
    </row>
    <row r="6809" spans="11:11" hidden="1" x14ac:dyDescent="0.3">
      <c r="K6809" s="1"/>
    </row>
    <row r="6810" spans="11:11" hidden="1" x14ac:dyDescent="0.3">
      <c r="K6810" s="1"/>
    </row>
    <row r="6811" spans="11:11" hidden="1" x14ac:dyDescent="0.3">
      <c r="K6811" s="1"/>
    </row>
    <row r="6812" spans="11:11" hidden="1" x14ac:dyDescent="0.3">
      <c r="K6812" s="1"/>
    </row>
    <row r="6813" spans="11:11" hidden="1" x14ac:dyDescent="0.3">
      <c r="K6813" s="1"/>
    </row>
    <row r="6814" spans="11:11" hidden="1" x14ac:dyDescent="0.3">
      <c r="K6814" s="1"/>
    </row>
    <row r="6815" spans="11:11" hidden="1" x14ac:dyDescent="0.3">
      <c r="K6815" s="1"/>
    </row>
    <row r="6816" spans="11:11" hidden="1" x14ac:dyDescent="0.3">
      <c r="K6816" s="1"/>
    </row>
    <row r="6817" spans="11:11" hidden="1" x14ac:dyDescent="0.3">
      <c r="K6817" s="1"/>
    </row>
    <row r="6818" spans="11:11" hidden="1" x14ac:dyDescent="0.3">
      <c r="K6818" s="1"/>
    </row>
    <row r="6819" spans="11:11" hidden="1" x14ac:dyDescent="0.3">
      <c r="K6819" s="1"/>
    </row>
    <row r="6820" spans="11:11" hidden="1" x14ac:dyDescent="0.3">
      <c r="K6820" s="1"/>
    </row>
    <row r="6821" spans="11:11" hidden="1" x14ac:dyDescent="0.3">
      <c r="K6821" s="1"/>
    </row>
    <row r="6822" spans="11:11" hidden="1" x14ac:dyDescent="0.3">
      <c r="K6822" s="1"/>
    </row>
    <row r="6823" spans="11:11" hidden="1" x14ac:dyDescent="0.3">
      <c r="K6823" s="1"/>
    </row>
    <row r="6824" spans="11:11" hidden="1" x14ac:dyDescent="0.3">
      <c r="K6824" s="1"/>
    </row>
    <row r="6825" spans="11:11" hidden="1" x14ac:dyDescent="0.3">
      <c r="K6825" s="1"/>
    </row>
    <row r="6826" spans="11:11" hidden="1" x14ac:dyDescent="0.3">
      <c r="K6826" s="1"/>
    </row>
    <row r="6827" spans="11:11" hidden="1" x14ac:dyDescent="0.3">
      <c r="K6827" s="1"/>
    </row>
    <row r="6828" spans="11:11" hidden="1" x14ac:dyDescent="0.3">
      <c r="K6828" s="1"/>
    </row>
    <row r="6829" spans="11:11" hidden="1" x14ac:dyDescent="0.3">
      <c r="K6829" s="1"/>
    </row>
    <row r="6830" spans="11:11" hidden="1" x14ac:dyDescent="0.3">
      <c r="K6830" s="1"/>
    </row>
    <row r="6831" spans="11:11" hidden="1" x14ac:dyDescent="0.3">
      <c r="K6831" s="1"/>
    </row>
    <row r="6832" spans="11:11" hidden="1" x14ac:dyDescent="0.3">
      <c r="K6832" s="1"/>
    </row>
    <row r="6833" spans="11:11" hidden="1" x14ac:dyDescent="0.3">
      <c r="K6833" s="1"/>
    </row>
    <row r="6834" spans="11:11" hidden="1" x14ac:dyDescent="0.3">
      <c r="K6834" s="1"/>
    </row>
    <row r="6835" spans="11:11" hidden="1" x14ac:dyDescent="0.3">
      <c r="K6835" s="1"/>
    </row>
    <row r="6836" spans="11:11" hidden="1" x14ac:dyDescent="0.3">
      <c r="K6836" s="1"/>
    </row>
    <row r="6837" spans="11:11" hidden="1" x14ac:dyDescent="0.3">
      <c r="K6837" s="1"/>
    </row>
    <row r="6838" spans="11:11" hidden="1" x14ac:dyDescent="0.3">
      <c r="K6838" s="1"/>
    </row>
    <row r="6839" spans="11:11" hidden="1" x14ac:dyDescent="0.3">
      <c r="K6839" s="1"/>
    </row>
    <row r="6840" spans="11:11" hidden="1" x14ac:dyDescent="0.3">
      <c r="K6840" s="1"/>
    </row>
    <row r="6841" spans="11:11" hidden="1" x14ac:dyDescent="0.3">
      <c r="K6841" s="1"/>
    </row>
    <row r="6842" spans="11:11" hidden="1" x14ac:dyDescent="0.3">
      <c r="K6842" s="1"/>
    </row>
    <row r="6843" spans="11:11" hidden="1" x14ac:dyDescent="0.3">
      <c r="K6843" s="1"/>
    </row>
    <row r="6844" spans="11:11" hidden="1" x14ac:dyDescent="0.3">
      <c r="K6844" s="1"/>
    </row>
    <row r="6845" spans="11:11" hidden="1" x14ac:dyDescent="0.3">
      <c r="K6845" s="1"/>
    </row>
    <row r="6846" spans="11:11" hidden="1" x14ac:dyDescent="0.3">
      <c r="K6846" s="1"/>
    </row>
    <row r="6847" spans="11:11" hidden="1" x14ac:dyDescent="0.3">
      <c r="K6847" s="1"/>
    </row>
    <row r="6848" spans="11:11" hidden="1" x14ac:dyDescent="0.3">
      <c r="K6848" s="1"/>
    </row>
    <row r="6849" spans="11:11" hidden="1" x14ac:dyDescent="0.3">
      <c r="K6849" s="1"/>
    </row>
    <row r="6850" spans="11:11" hidden="1" x14ac:dyDescent="0.3">
      <c r="K6850" s="1"/>
    </row>
    <row r="6851" spans="11:11" hidden="1" x14ac:dyDescent="0.3">
      <c r="K6851" s="1"/>
    </row>
    <row r="6852" spans="11:11" hidden="1" x14ac:dyDescent="0.3">
      <c r="K6852" s="1"/>
    </row>
    <row r="6853" spans="11:11" hidden="1" x14ac:dyDescent="0.3">
      <c r="K6853" s="1"/>
    </row>
    <row r="6854" spans="11:11" hidden="1" x14ac:dyDescent="0.3">
      <c r="K6854" s="1"/>
    </row>
    <row r="6855" spans="11:11" hidden="1" x14ac:dyDescent="0.3">
      <c r="K6855" s="1"/>
    </row>
    <row r="6856" spans="11:11" hidden="1" x14ac:dyDescent="0.3">
      <c r="K6856" s="1"/>
    </row>
    <row r="6857" spans="11:11" hidden="1" x14ac:dyDescent="0.3">
      <c r="K6857" s="1"/>
    </row>
    <row r="6858" spans="11:11" hidden="1" x14ac:dyDescent="0.3">
      <c r="K6858" s="1"/>
    </row>
    <row r="6859" spans="11:11" hidden="1" x14ac:dyDescent="0.3">
      <c r="K6859" s="1"/>
    </row>
    <row r="6860" spans="11:11" hidden="1" x14ac:dyDescent="0.3">
      <c r="K6860" s="1"/>
    </row>
    <row r="6861" spans="11:11" hidden="1" x14ac:dyDescent="0.3">
      <c r="K6861" s="1"/>
    </row>
    <row r="6862" spans="11:11" hidden="1" x14ac:dyDescent="0.3">
      <c r="K6862" s="1"/>
    </row>
    <row r="6863" spans="11:11" hidden="1" x14ac:dyDescent="0.3">
      <c r="K6863" s="1"/>
    </row>
    <row r="6864" spans="11:11" hidden="1" x14ac:dyDescent="0.3">
      <c r="K6864" s="1"/>
    </row>
    <row r="6865" spans="11:11" hidden="1" x14ac:dyDescent="0.3">
      <c r="K6865" s="1"/>
    </row>
    <row r="6866" spans="11:11" hidden="1" x14ac:dyDescent="0.3">
      <c r="K6866" s="1"/>
    </row>
    <row r="6867" spans="11:11" hidden="1" x14ac:dyDescent="0.3">
      <c r="K6867" s="1"/>
    </row>
    <row r="6868" spans="11:11" hidden="1" x14ac:dyDescent="0.3">
      <c r="K6868" s="1"/>
    </row>
    <row r="6869" spans="11:11" hidden="1" x14ac:dyDescent="0.3">
      <c r="K6869" s="1"/>
    </row>
    <row r="6870" spans="11:11" hidden="1" x14ac:dyDescent="0.3">
      <c r="K6870" s="1"/>
    </row>
    <row r="6871" spans="11:11" hidden="1" x14ac:dyDescent="0.3">
      <c r="K6871" s="1"/>
    </row>
    <row r="6872" spans="11:11" hidden="1" x14ac:dyDescent="0.3">
      <c r="K6872" s="1"/>
    </row>
    <row r="6873" spans="11:11" hidden="1" x14ac:dyDescent="0.3">
      <c r="K6873" s="1"/>
    </row>
    <row r="6874" spans="11:11" hidden="1" x14ac:dyDescent="0.3">
      <c r="K6874" s="1"/>
    </row>
    <row r="6875" spans="11:11" hidden="1" x14ac:dyDescent="0.3">
      <c r="K6875" s="1"/>
    </row>
    <row r="6876" spans="11:11" hidden="1" x14ac:dyDescent="0.3">
      <c r="K6876" s="1"/>
    </row>
    <row r="6877" spans="11:11" hidden="1" x14ac:dyDescent="0.3">
      <c r="K6877" s="1"/>
    </row>
    <row r="6878" spans="11:11" hidden="1" x14ac:dyDescent="0.3">
      <c r="K6878" s="1"/>
    </row>
    <row r="6879" spans="11:11" hidden="1" x14ac:dyDescent="0.3">
      <c r="K6879" s="1"/>
    </row>
    <row r="6880" spans="11:11" hidden="1" x14ac:dyDescent="0.3">
      <c r="K6880" s="1"/>
    </row>
    <row r="6881" spans="11:11" hidden="1" x14ac:dyDescent="0.3">
      <c r="K6881" s="1"/>
    </row>
    <row r="6882" spans="11:11" hidden="1" x14ac:dyDescent="0.3">
      <c r="K6882" s="1"/>
    </row>
    <row r="6883" spans="11:11" hidden="1" x14ac:dyDescent="0.3">
      <c r="K6883" s="1"/>
    </row>
    <row r="6884" spans="11:11" hidden="1" x14ac:dyDescent="0.3">
      <c r="K6884" s="1"/>
    </row>
    <row r="6885" spans="11:11" hidden="1" x14ac:dyDescent="0.3">
      <c r="K6885" s="1"/>
    </row>
    <row r="6886" spans="11:11" hidden="1" x14ac:dyDescent="0.3">
      <c r="K6886" s="1"/>
    </row>
    <row r="6887" spans="11:11" hidden="1" x14ac:dyDescent="0.3">
      <c r="K6887" s="1"/>
    </row>
    <row r="6888" spans="11:11" hidden="1" x14ac:dyDescent="0.3">
      <c r="K6888" s="1"/>
    </row>
    <row r="6889" spans="11:11" hidden="1" x14ac:dyDescent="0.3">
      <c r="K6889" s="1"/>
    </row>
    <row r="6890" spans="11:11" hidden="1" x14ac:dyDescent="0.3">
      <c r="K6890" s="1"/>
    </row>
    <row r="6891" spans="11:11" hidden="1" x14ac:dyDescent="0.3">
      <c r="K6891" s="1"/>
    </row>
    <row r="6892" spans="11:11" hidden="1" x14ac:dyDescent="0.3">
      <c r="K6892" s="1"/>
    </row>
    <row r="6893" spans="11:11" hidden="1" x14ac:dyDescent="0.3">
      <c r="K6893" s="1"/>
    </row>
    <row r="6894" spans="11:11" hidden="1" x14ac:dyDescent="0.3">
      <c r="K6894" s="1"/>
    </row>
    <row r="6895" spans="11:11" hidden="1" x14ac:dyDescent="0.3">
      <c r="K6895" s="1"/>
    </row>
    <row r="6896" spans="11:11" hidden="1" x14ac:dyDescent="0.3">
      <c r="K6896" s="1"/>
    </row>
    <row r="6897" spans="11:11" hidden="1" x14ac:dyDescent="0.3">
      <c r="K6897" s="1"/>
    </row>
    <row r="6898" spans="11:11" hidden="1" x14ac:dyDescent="0.3">
      <c r="K6898" s="1"/>
    </row>
    <row r="6899" spans="11:11" hidden="1" x14ac:dyDescent="0.3">
      <c r="K6899" s="1"/>
    </row>
    <row r="6900" spans="11:11" hidden="1" x14ac:dyDescent="0.3">
      <c r="K6900" s="1"/>
    </row>
    <row r="6901" spans="11:11" hidden="1" x14ac:dyDescent="0.3">
      <c r="K6901" s="1"/>
    </row>
    <row r="6902" spans="11:11" hidden="1" x14ac:dyDescent="0.3">
      <c r="K6902" s="1"/>
    </row>
    <row r="6903" spans="11:11" hidden="1" x14ac:dyDescent="0.3">
      <c r="K6903" s="1"/>
    </row>
    <row r="6904" spans="11:11" hidden="1" x14ac:dyDescent="0.3">
      <c r="K6904" s="1"/>
    </row>
    <row r="6905" spans="11:11" hidden="1" x14ac:dyDescent="0.3">
      <c r="K6905" s="1"/>
    </row>
    <row r="6906" spans="11:11" hidden="1" x14ac:dyDescent="0.3">
      <c r="K6906" s="1"/>
    </row>
    <row r="6907" spans="11:11" hidden="1" x14ac:dyDescent="0.3">
      <c r="K6907" s="1"/>
    </row>
    <row r="6908" spans="11:11" hidden="1" x14ac:dyDescent="0.3">
      <c r="K6908" s="1"/>
    </row>
    <row r="6909" spans="11:11" hidden="1" x14ac:dyDescent="0.3">
      <c r="K6909" s="1"/>
    </row>
    <row r="6910" spans="11:11" hidden="1" x14ac:dyDescent="0.3">
      <c r="K6910" s="1"/>
    </row>
    <row r="6911" spans="11:11" hidden="1" x14ac:dyDescent="0.3">
      <c r="K6911" s="1"/>
    </row>
    <row r="6912" spans="11:11" hidden="1" x14ac:dyDescent="0.3">
      <c r="K6912" s="1"/>
    </row>
    <row r="6913" spans="11:11" hidden="1" x14ac:dyDescent="0.3">
      <c r="K6913" s="1"/>
    </row>
    <row r="6914" spans="11:11" hidden="1" x14ac:dyDescent="0.3">
      <c r="K6914" s="1"/>
    </row>
    <row r="6915" spans="11:11" hidden="1" x14ac:dyDescent="0.3">
      <c r="K6915" s="1"/>
    </row>
    <row r="6916" spans="11:11" hidden="1" x14ac:dyDescent="0.3">
      <c r="K6916" s="1"/>
    </row>
    <row r="6917" spans="11:11" hidden="1" x14ac:dyDescent="0.3">
      <c r="K6917" s="1"/>
    </row>
    <row r="6918" spans="11:11" hidden="1" x14ac:dyDescent="0.3">
      <c r="K6918" s="1"/>
    </row>
    <row r="6919" spans="11:11" hidden="1" x14ac:dyDescent="0.3">
      <c r="K6919" s="1"/>
    </row>
    <row r="6920" spans="11:11" hidden="1" x14ac:dyDescent="0.3">
      <c r="K6920" s="1"/>
    </row>
    <row r="6921" spans="11:11" hidden="1" x14ac:dyDescent="0.3">
      <c r="K6921" s="1"/>
    </row>
    <row r="6922" spans="11:11" hidden="1" x14ac:dyDescent="0.3">
      <c r="K6922" s="1"/>
    </row>
    <row r="6923" spans="11:11" hidden="1" x14ac:dyDescent="0.3">
      <c r="K6923" s="1"/>
    </row>
    <row r="6924" spans="11:11" hidden="1" x14ac:dyDescent="0.3">
      <c r="K6924" s="1"/>
    </row>
    <row r="6925" spans="11:11" hidden="1" x14ac:dyDescent="0.3">
      <c r="K6925" s="1"/>
    </row>
    <row r="6926" spans="11:11" hidden="1" x14ac:dyDescent="0.3">
      <c r="K6926" s="1"/>
    </row>
    <row r="6927" spans="11:11" hidden="1" x14ac:dyDescent="0.3">
      <c r="K6927" s="1"/>
    </row>
    <row r="6928" spans="11:11" hidden="1" x14ac:dyDescent="0.3">
      <c r="K6928" s="1"/>
    </row>
    <row r="6929" spans="11:11" hidden="1" x14ac:dyDescent="0.3">
      <c r="K6929" s="1"/>
    </row>
    <row r="6930" spans="11:11" hidden="1" x14ac:dyDescent="0.3">
      <c r="K6930" s="1"/>
    </row>
    <row r="6931" spans="11:11" hidden="1" x14ac:dyDescent="0.3">
      <c r="K6931" s="1"/>
    </row>
    <row r="6932" spans="11:11" hidden="1" x14ac:dyDescent="0.3">
      <c r="K6932" s="1"/>
    </row>
    <row r="6933" spans="11:11" hidden="1" x14ac:dyDescent="0.3">
      <c r="K6933" s="1"/>
    </row>
    <row r="6934" spans="11:11" hidden="1" x14ac:dyDescent="0.3">
      <c r="K6934" s="1"/>
    </row>
    <row r="6935" spans="11:11" hidden="1" x14ac:dyDescent="0.3">
      <c r="K6935" s="1"/>
    </row>
    <row r="6936" spans="11:11" hidden="1" x14ac:dyDescent="0.3">
      <c r="K6936" s="1"/>
    </row>
    <row r="6937" spans="11:11" hidden="1" x14ac:dyDescent="0.3">
      <c r="K6937" s="1"/>
    </row>
    <row r="6938" spans="11:11" hidden="1" x14ac:dyDescent="0.3">
      <c r="K6938" s="1"/>
    </row>
    <row r="6939" spans="11:11" hidden="1" x14ac:dyDescent="0.3">
      <c r="K6939" s="1"/>
    </row>
    <row r="6940" spans="11:11" hidden="1" x14ac:dyDescent="0.3">
      <c r="K6940" s="1"/>
    </row>
    <row r="6941" spans="11:11" hidden="1" x14ac:dyDescent="0.3">
      <c r="K6941" s="1"/>
    </row>
    <row r="6942" spans="11:11" hidden="1" x14ac:dyDescent="0.3">
      <c r="K6942" s="1"/>
    </row>
    <row r="6943" spans="11:11" hidden="1" x14ac:dyDescent="0.3">
      <c r="K6943" s="1"/>
    </row>
    <row r="6944" spans="11:11" hidden="1" x14ac:dyDescent="0.3">
      <c r="K6944" s="1"/>
    </row>
    <row r="6945" spans="11:11" hidden="1" x14ac:dyDescent="0.3">
      <c r="K6945" s="1"/>
    </row>
    <row r="6946" spans="11:11" hidden="1" x14ac:dyDescent="0.3">
      <c r="K6946" s="1"/>
    </row>
    <row r="6947" spans="11:11" hidden="1" x14ac:dyDescent="0.3">
      <c r="K6947" s="1"/>
    </row>
    <row r="6948" spans="11:11" hidden="1" x14ac:dyDescent="0.3">
      <c r="K6948" s="1"/>
    </row>
    <row r="6949" spans="11:11" hidden="1" x14ac:dyDescent="0.3">
      <c r="K6949" s="1"/>
    </row>
    <row r="6950" spans="11:11" hidden="1" x14ac:dyDescent="0.3">
      <c r="K6950" s="1"/>
    </row>
    <row r="6951" spans="11:11" hidden="1" x14ac:dyDescent="0.3">
      <c r="K6951" s="1"/>
    </row>
    <row r="6952" spans="11:11" hidden="1" x14ac:dyDescent="0.3">
      <c r="K6952" s="1"/>
    </row>
    <row r="6953" spans="11:11" hidden="1" x14ac:dyDescent="0.3">
      <c r="K6953" s="1"/>
    </row>
    <row r="6954" spans="11:11" hidden="1" x14ac:dyDescent="0.3">
      <c r="K6954" s="1"/>
    </row>
    <row r="6955" spans="11:11" hidden="1" x14ac:dyDescent="0.3">
      <c r="K6955" s="1"/>
    </row>
    <row r="6956" spans="11:11" hidden="1" x14ac:dyDescent="0.3">
      <c r="K6956" s="1"/>
    </row>
    <row r="6957" spans="11:11" hidden="1" x14ac:dyDescent="0.3">
      <c r="K6957" s="1"/>
    </row>
    <row r="6958" spans="11:11" hidden="1" x14ac:dyDescent="0.3">
      <c r="K6958" s="1"/>
    </row>
    <row r="6959" spans="11:11" hidden="1" x14ac:dyDescent="0.3">
      <c r="K6959" s="1"/>
    </row>
    <row r="6960" spans="11:11" hidden="1" x14ac:dyDescent="0.3">
      <c r="K6960" s="1"/>
    </row>
    <row r="6961" spans="11:11" hidden="1" x14ac:dyDescent="0.3">
      <c r="K6961" s="1"/>
    </row>
    <row r="6962" spans="11:11" hidden="1" x14ac:dyDescent="0.3">
      <c r="K6962" s="1"/>
    </row>
    <row r="6963" spans="11:11" hidden="1" x14ac:dyDescent="0.3">
      <c r="K6963" s="1"/>
    </row>
    <row r="6964" spans="11:11" hidden="1" x14ac:dyDescent="0.3">
      <c r="K6964" s="1"/>
    </row>
    <row r="6965" spans="11:11" hidden="1" x14ac:dyDescent="0.3">
      <c r="K6965" s="1"/>
    </row>
    <row r="6966" spans="11:11" hidden="1" x14ac:dyDescent="0.3">
      <c r="K6966" s="1"/>
    </row>
    <row r="6967" spans="11:11" hidden="1" x14ac:dyDescent="0.3">
      <c r="K6967" s="1"/>
    </row>
    <row r="6968" spans="11:11" hidden="1" x14ac:dyDescent="0.3">
      <c r="K6968" s="1"/>
    </row>
    <row r="6969" spans="11:11" hidden="1" x14ac:dyDescent="0.3">
      <c r="K6969" s="1"/>
    </row>
    <row r="6970" spans="11:11" hidden="1" x14ac:dyDescent="0.3">
      <c r="K6970" s="1"/>
    </row>
    <row r="6971" spans="11:11" hidden="1" x14ac:dyDescent="0.3">
      <c r="K6971" s="1"/>
    </row>
    <row r="6972" spans="11:11" hidden="1" x14ac:dyDescent="0.3">
      <c r="K6972" s="1"/>
    </row>
    <row r="6973" spans="11:11" hidden="1" x14ac:dyDescent="0.3">
      <c r="K6973" s="1"/>
    </row>
    <row r="6974" spans="11:11" hidden="1" x14ac:dyDescent="0.3">
      <c r="K6974" s="1"/>
    </row>
    <row r="6975" spans="11:11" hidden="1" x14ac:dyDescent="0.3">
      <c r="K6975" s="1"/>
    </row>
    <row r="6976" spans="11:11" hidden="1" x14ac:dyDescent="0.3">
      <c r="K6976" s="1"/>
    </row>
    <row r="6977" spans="11:11" hidden="1" x14ac:dyDescent="0.3">
      <c r="K6977" s="1"/>
    </row>
    <row r="6978" spans="11:11" hidden="1" x14ac:dyDescent="0.3">
      <c r="K6978" s="1"/>
    </row>
    <row r="6979" spans="11:11" hidden="1" x14ac:dyDescent="0.3">
      <c r="K6979" s="1"/>
    </row>
    <row r="6980" spans="11:11" hidden="1" x14ac:dyDescent="0.3">
      <c r="K6980" s="1"/>
    </row>
    <row r="6981" spans="11:11" hidden="1" x14ac:dyDescent="0.3">
      <c r="K6981" s="1"/>
    </row>
    <row r="6982" spans="11:11" hidden="1" x14ac:dyDescent="0.3">
      <c r="K6982" s="1"/>
    </row>
    <row r="6983" spans="11:11" hidden="1" x14ac:dyDescent="0.3">
      <c r="K6983" s="1"/>
    </row>
    <row r="6984" spans="11:11" hidden="1" x14ac:dyDescent="0.3">
      <c r="K6984" s="1"/>
    </row>
    <row r="6985" spans="11:11" hidden="1" x14ac:dyDescent="0.3">
      <c r="K6985" s="1"/>
    </row>
    <row r="6986" spans="11:11" hidden="1" x14ac:dyDescent="0.3">
      <c r="K6986" s="1"/>
    </row>
    <row r="6987" spans="11:11" hidden="1" x14ac:dyDescent="0.3">
      <c r="K6987" s="1"/>
    </row>
    <row r="6988" spans="11:11" hidden="1" x14ac:dyDescent="0.3">
      <c r="K6988" s="1"/>
    </row>
    <row r="6989" spans="11:11" hidden="1" x14ac:dyDescent="0.3">
      <c r="K6989" s="1"/>
    </row>
    <row r="6990" spans="11:11" hidden="1" x14ac:dyDescent="0.3">
      <c r="K6990" s="1"/>
    </row>
    <row r="6991" spans="11:11" hidden="1" x14ac:dyDescent="0.3">
      <c r="K6991" s="1"/>
    </row>
    <row r="6992" spans="11:11" hidden="1" x14ac:dyDescent="0.3">
      <c r="K6992" s="1"/>
    </row>
    <row r="6993" spans="11:11" hidden="1" x14ac:dyDescent="0.3">
      <c r="K6993" s="1"/>
    </row>
    <row r="6994" spans="11:11" hidden="1" x14ac:dyDescent="0.3">
      <c r="K6994" s="1"/>
    </row>
    <row r="6995" spans="11:11" hidden="1" x14ac:dyDescent="0.3">
      <c r="K6995" s="1"/>
    </row>
    <row r="6996" spans="11:11" hidden="1" x14ac:dyDescent="0.3">
      <c r="K6996" s="1"/>
    </row>
    <row r="6997" spans="11:11" hidden="1" x14ac:dyDescent="0.3">
      <c r="K6997" s="1"/>
    </row>
    <row r="6998" spans="11:11" hidden="1" x14ac:dyDescent="0.3">
      <c r="K6998" s="1"/>
    </row>
    <row r="6999" spans="11:11" hidden="1" x14ac:dyDescent="0.3">
      <c r="K6999" s="1"/>
    </row>
    <row r="7000" spans="11:11" hidden="1" x14ac:dyDescent="0.3">
      <c r="K7000" s="1"/>
    </row>
    <row r="7001" spans="11:11" hidden="1" x14ac:dyDescent="0.3">
      <c r="K7001" s="1"/>
    </row>
    <row r="7002" spans="11:11" hidden="1" x14ac:dyDescent="0.3">
      <c r="K7002" s="1"/>
    </row>
    <row r="7003" spans="11:11" hidden="1" x14ac:dyDescent="0.3">
      <c r="K7003" s="1"/>
    </row>
    <row r="7004" spans="11:11" hidden="1" x14ac:dyDescent="0.3">
      <c r="K7004" s="1"/>
    </row>
    <row r="7005" spans="11:11" hidden="1" x14ac:dyDescent="0.3">
      <c r="K7005" s="1"/>
    </row>
    <row r="7006" spans="11:11" hidden="1" x14ac:dyDescent="0.3">
      <c r="K7006" s="1"/>
    </row>
    <row r="7007" spans="11:11" hidden="1" x14ac:dyDescent="0.3">
      <c r="K7007" s="1"/>
    </row>
    <row r="7008" spans="11:11" hidden="1" x14ac:dyDescent="0.3">
      <c r="K7008" s="1"/>
    </row>
    <row r="7009" spans="11:11" hidden="1" x14ac:dyDescent="0.3">
      <c r="K7009" s="1"/>
    </row>
    <row r="7010" spans="11:11" hidden="1" x14ac:dyDescent="0.3">
      <c r="K7010" s="1"/>
    </row>
    <row r="7011" spans="11:11" hidden="1" x14ac:dyDescent="0.3">
      <c r="K7011" s="1"/>
    </row>
    <row r="7012" spans="11:11" hidden="1" x14ac:dyDescent="0.3">
      <c r="K7012" s="1"/>
    </row>
    <row r="7013" spans="11:11" hidden="1" x14ac:dyDescent="0.3">
      <c r="K7013" s="1"/>
    </row>
    <row r="7014" spans="11:11" hidden="1" x14ac:dyDescent="0.3">
      <c r="K7014" s="1"/>
    </row>
    <row r="7015" spans="11:11" hidden="1" x14ac:dyDescent="0.3">
      <c r="K7015" s="1"/>
    </row>
    <row r="7016" spans="11:11" hidden="1" x14ac:dyDescent="0.3">
      <c r="K7016" s="1"/>
    </row>
    <row r="7017" spans="11:11" hidden="1" x14ac:dyDescent="0.3">
      <c r="K7017" s="1"/>
    </row>
    <row r="7018" spans="11:11" hidden="1" x14ac:dyDescent="0.3">
      <c r="K7018" s="1"/>
    </row>
    <row r="7019" spans="11:11" hidden="1" x14ac:dyDescent="0.3">
      <c r="K7019" s="1"/>
    </row>
    <row r="7020" spans="11:11" hidden="1" x14ac:dyDescent="0.3">
      <c r="K7020" s="1"/>
    </row>
    <row r="7021" spans="11:11" hidden="1" x14ac:dyDescent="0.3">
      <c r="K7021" s="1"/>
    </row>
    <row r="7022" spans="11:11" hidden="1" x14ac:dyDescent="0.3">
      <c r="K7022" s="1"/>
    </row>
    <row r="7023" spans="11:11" hidden="1" x14ac:dyDescent="0.3">
      <c r="K7023" s="1"/>
    </row>
    <row r="7024" spans="11:11" hidden="1" x14ac:dyDescent="0.3">
      <c r="K7024" s="1"/>
    </row>
    <row r="7025" spans="11:11" hidden="1" x14ac:dyDescent="0.3">
      <c r="K7025" s="1"/>
    </row>
    <row r="7026" spans="11:11" hidden="1" x14ac:dyDescent="0.3">
      <c r="K7026" s="1"/>
    </row>
    <row r="7027" spans="11:11" hidden="1" x14ac:dyDescent="0.3">
      <c r="K7027" s="1"/>
    </row>
    <row r="7028" spans="11:11" hidden="1" x14ac:dyDescent="0.3">
      <c r="K7028" s="1"/>
    </row>
    <row r="7029" spans="11:11" hidden="1" x14ac:dyDescent="0.3">
      <c r="K7029" s="1"/>
    </row>
    <row r="7030" spans="11:11" hidden="1" x14ac:dyDescent="0.3">
      <c r="K7030" s="1"/>
    </row>
    <row r="7031" spans="11:11" hidden="1" x14ac:dyDescent="0.3">
      <c r="K7031" s="1"/>
    </row>
    <row r="7032" spans="11:11" hidden="1" x14ac:dyDescent="0.3">
      <c r="K7032" s="1"/>
    </row>
    <row r="7033" spans="11:11" hidden="1" x14ac:dyDescent="0.3">
      <c r="K7033" s="1"/>
    </row>
    <row r="7034" spans="11:11" hidden="1" x14ac:dyDescent="0.3">
      <c r="K7034" s="1"/>
    </row>
    <row r="7035" spans="11:11" hidden="1" x14ac:dyDescent="0.3">
      <c r="K7035" s="1"/>
    </row>
    <row r="7036" spans="11:11" hidden="1" x14ac:dyDescent="0.3">
      <c r="K7036" s="1"/>
    </row>
    <row r="7037" spans="11:11" hidden="1" x14ac:dyDescent="0.3">
      <c r="K7037" s="1"/>
    </row>
    <row r="7038" spans="11:11" hidden="1" x14ac:dyDescent="0.3">
      <c r="K7038" s="1"/>
    </row>
    <row r="7039" spans="11:11" hidden="1" x14ac:dyDescent="0.3">
      <c r="K7039" s="1"/>
    </row>
    <row r="7040" spans="11:11" hidden="1" x14ac:dyDescent="0.3">
      <c r="K7040" s="1"/>
    </row>
    <row r="7041" spans="11:11" hidden="1" x14ac:dyDescent="0.3">
      <c r="K7041" s="1"/>
    </row>
    <row r="7042" spans="11:11" hidden="1" x14ac:dyDescent="0.3">
      <c r="K7042" s="1"/>
    </row>
    <row r="7043" spans="11:11" hidden="1" x14ac:dyDescent="0.3">
      <c r="K7043" s="1"/>
    </row>
    <row r="7044" spans="11:11" hidden="1" x14ac:dyDescent="0.3">
      <c r="K7044" s="1"/>
    </row>
    <row r="7045" spans="11:11" hidden="1" x14ac:dyDescent="0.3">
      <c r="K7045" s="1"/>
    </row>
    <row r="7046" spans="11:11" hidden="1" x14ac:dyDescent="0.3">
      <c r="K7046" s="1"/>
    </row>
    <row r="7047" spans="11:11" hidden="1" x14ac:dyDescent="0.3">
      <c r="K7047" s="1"/>
    </row>
    <row r="7048" spans="11:11" hidden="1" x14ac:dyDescent="0.3">
      <c r="K7048" s="1"/>
    </row>
    <row r="7049" spans="11:11" hidden="1" x14ac:dyDescent="0.3">
      <c r="K7049" s="1"/>
    </row>
    <row r="7050" spans="11:11" hidden="1" x14ac:dyDescent="0.3">
      <c r="K7050" s="1"/>
    </row>
    <row r="7051" spans="11:11" hidden="1" x14ac:dyDescent="0.3">
      <c r="K7051" s="1"/>
    </row>
    <row r="7052" spans="11:11" hidden="1" x14ac:dyDescent="0.3">
      <c r="K7052" s="1"/>
    </row>
    <row r="7053" spans="11:11" hidden="1" x14ac:dyDescent="0.3">
      <c r="K7053" s="1"/>
    </row>
    <row r="7054" spans="11:11" hidden="1" x14ac:dyDescent="0.3">
      <c r="K7054" s="1"/>
    </row>
    <row r="7055" spans="11:11" hidden="1" x14ac:dyDescent="0.3">
      <c r="K7055" s="1"/>
    </row>
    <row r="7056" spans="11:11" hidden="1" x14ac:dyDescent="0.3">
      <c r="K7056" s="1"/>
    </row>
    <row r="7057" spans="11:11" hidden="1" x14ac:dyDescent="0.3">
      <c r="K7057" s="1"/>
    </row>
    <row r="7058" spans="11:11" hidden="1" x14ac:dyDescent="0.3">
      <c r="K7058" s="1"/>
    </row>
    <row r="7059" spans="11:11" hidden="1" x14ac:dyDescent="0.3">
      <c r="K7059" s="1"/>
    </row>
    <row r="7060" spans="11:11" hidden="1" x14ac:dyDescent="0.3">
      <c r="K7060" s="1"/>
    </row>
    <row r="7061" spans="11:11" hidden="1" x14ac:dyDescent="0.3">
      <c r="K7061" s="1"/>
    </row>
    <row r="7062" spans="11:11" hidden="1" x14ac:dyDescent="0.3">
      <c r="K7062" s="1"/>
    </row>
    <row r="7063" spans="11:11" hidden="1" x14ac:dyDescent="0.3">
      <c r="K7063" s="1"/>
    </row>
    <row r="7064" spans="11:11" hidden="1" x14ac:dyDescent="0.3">
      <c r="K7064" s="1"/>
    </row>
    <row r="7065" spans="11:11" hidden="1" x14ac:dyDescent="0.3">
      <c r="K7065" s="1"/>
    </row>
    <row r="7066" spans="11:11" hidden="1" x14ac:dyDescent="0.3">
      <c r="K7066" s="1"/>
    </row>
    <row r="7067" spans="11:11" hidden="1" x14ac:dyDescent="0.3">
      <c r="K7067" s="1"/>
    </row>
    <row r="7068" spans="11:11" hidden="1" x14ac:dyDescent="0.3">
      <c r="K7068" s="1"/>
    </row>
    <row r="7069" spans="11:11" hidden="1" x14ac:dyDescent="0.3">
      <c r="K7069" s="1"/>
    </row>
    <row r="7070" spans="11:11" hidden="1" x14ac:dyDescent="0.3">
      <c r="K7070" s="1"/>
    </row>
    <row r="7071" spans="11:11" hidden="1" x14ac:dyDescent="0.3">
      <c r="K7071" s="1"/>
    </row>
    <row r="7072" spans="11:11" hidden="1" x14ac:dyDescent="0.3">
      <c r="K7072" s="1"/>
    </row>
    <row r="7073" spans="11:11" hidden="1" x14ac:dyDescent="0.3">
      <c r="K7073" s="1"/>
    </row>
    <row r="7074" spans="11:11" hidden="1" x14ac:dyDescent="0.3">
      <c r="K7074" s="1"/>
    </row>
    <row r="7075" spans="11:11" hidden="1" x14ac:dyDescent="0.3">
      <c r="K7075" s="1"/>
    </row>
    <row r="7076" spans="11:11" hidden="1" x14ac:dyDescent="0.3">
      <c r="K7076" s="1"/>
    </row>
    <row r="7077" spans="11:11" hidden="1" x14ac:dyDescent="0.3">
      <c r="K7077" s="1"/>
    </row>
    <row r="7078" spans="11:11" hidden="1" x14ac:dyDescent="0.3">
      <c r="K7078" s="1"/>
    </row>
    <row r="7079" spans="11:11" hidden="1" x14ac:dyDescent="0.3">
      <c r="K7079" s="1"/>
    </row>
    <row r="7080" spans="11:11" hidden="1" x14ac:dyDescent="0.3">
      <c r="K7080" s="1"/>
    </row>
    <row r="7081" spans="11:11" hidden="1" x14ac:dyDescent="0.3">
      <c r="K7081" s="1"/>
    </row>
    <row r="7082" spans="11:11" hidden="1" x14ac:dyDescent="0.3">
      <c r="K7082" s="1"/>
    </row>
    <row r="7083" spans="11:11" hidden="1" x14ac:dyDescent="0.3">
      <c r="K7083" s="1"/>
    </row>
    <row r="7084" spans="11:11" hidden="1" x14ac:dyDescent="0.3">
      <c r="K7084" s="1"/>
    </row>
    <row r="7085" spans="11:11" hidden="1" x14ac:dyDescent="0.3">
      <c r="K7085" s="1"/>
    </row>
    <row r="7086" spans="11:11" hidden="1" x14ac:dyDescent="0.3">
      <c r="K7086" s="1"/>
    </row>
    <row r="7087" spans="11:11" hidden="1" x14ac:dyDescent="0.3">
      <c r="K7087" s="1"/>
    </row>
    <row r="7088" spans="11:11" hidden="1" x14ac:dyDescent="0.3">
      <c r="K7088" s="1"/>
    </row>
    <row r="7089" spans="11:11" hidden="1" x14ac:dyDescent="0.3">
      <c r="K7089" s="1"/>
    </row>
    <row r="7090" spans="11:11" hidden="1" x14ac:dyDescent="0.3">
      <c r="K7090" s="1"/>
    </row>
    <row r="7091" spans="11:11" hidden="1" x14ac:dyDescent="0.3">
      <c r="K7091" s="1"/>
    </row>
    <row r="7092" spans="11:11" hidden="1" x14ac:dyDescent="0.3">
      <c r="K7092" s="1"/>
    </row>
    <row r="7093" spans="11:11" hidden="1" x14ac:dyDescent="0.3">
      <c r="K7093" s="1"/>
    </row>
    <row r="7094" spans="11:11" hidden="1" x14ac:dyDescent="0.3">
      <c r="K7094" s="1"/>
    </row>
    <row r="7095" spans="11:11" hidden="1" x14ac:dyDescent="0.3">
      <c r="K7095" s="1"/>
    </row>
    <row r="7096" spans="11:11" hidden="1" x14ac:dyDescent="0.3">
      <c r="K7096" s="1"/>
    </row>
    <row r="7097" spans="11:11" hidden="1" x14ac:dyDescent="0.3">
      <c r="K7097" s="1"/>
    </row>
    <row r="7098" spans="11:11" hidden="1" x14ac:dyDescent="0.3">
      <c r="K7098" s="1"/>
    </row>
    <row r="7099" spans="11:11" hidden="1" x14ac:dyDescent="0.3">
      <c r="K7099" s="1"/>
    </row>
    <row r="7100" spans="11:11" hidden="1" x14ac:dyDescent="0.3">
      <c r="K7100" s="1"/>
    </row>
    <row r="7101" spans="11:11" hidden="1" x14ac:dyDescent="0.3">
      <c r="K7101" s="1"/>
    </row>
    <row r="7102" spans="11:11" hidden="1" x14ac:dyDescent="0.3">
      <c r="K7102" s="1"/>
    </row>
    <row r="7103" spans="11:11" hidden="1" x14ac:dyDescent="0.3">
      <c r="K7103" s="1"/>
    </row>
    <row r="7104" spans="11:11" hidden="1" x14ac:dyDescent="0.3">
      <c r="K7104" s="1"/>
    </row>
    <row r="7105" spans="11:11" hidden="1" x14ac:dyDescent="0.3">
      <c r="K7105" s="1"/>
    </row>
    <row r="7106" spans="11:11" hidden="1" x14ac:dyDescent="0.3">
      <c r="K7106" s="1"/>
    </row>
    <row r="7107" spans="11:11" hidden="1" x14ac:dyDescent="0.3">
      <c r="K7107" s="1"/>
    </row>
    <row r="7108" spans="11:11" hidden="1" x14ac:dyDescent="0.3">
      <c r="K7108" s="1"/>
    </row>
    <row r="7109" spans="11:11" hidden="1" x14ac:dyDescent="0.3">
      <c r="K7109" s="1"/>
    </row>
    <row r="7110" spans="11:11" hidden="1" x14ac:dyDescent="0.3">
      <c r="K7110" s="1"/>
    </row>
    <row r="7111" spans="11:11" hidden="1" x14ac:dyDescent="0.3">
      <c r="K7111" s="1"/>
    </row>
    <row r="7112" spans="11:11" hidden="1" x14ac:dyDescent="0.3">
      <c r="K7112" s="1"/>
    </row>
    <row r="7113" spans="11:11" hidden="1" x14ac:dyDescent="0.3">
      <c r="K7113" s="1"/>
    </row>
    <row r="7114" spans="11:11" hidden="1" x14ac:dyDescent="0.3">
      <c r="K7114" s="1"/>
    </row>
    <row r="7115" spans="11:11" hidden="1" x14ac:dyDescent="0.3">
      <c r="K7115" s="1"/>
    </row>
    <row r="7116" spans="11:11" hidden="1" x14ac:dyDescent="0.3">
      <c r="K7116" s="1"/>
    </row>
    <row r="7117" spans="11:11" hidden="1" x14ac:dyDescent="0.3">
      <c r="K7117" s="1"/>
    </row>
    <row r="7118" spans="11:11" hidden="1" x14ac:dyDescent="0.3">
      <c r="K7118" s="1"/>
    </row>
    <row r="7119" spans="11:11" hidden="1" x14ac:dyDescent="0.3">
      <c r="K7119" s="1"/>
    </row>
    <row r="7120" spans="11:11" hidden="1" x14ac:dyDescent="0.3">
      <c r="K7120" s="1"/>
    </row>
    <row r="7121" spans="11:11" hidden="1" x14ac:dyDescent="0.3">
      <c r="K7121" s="1"/>
    </row>
    <row r="7122" spans="11:11" hidden="1" x14ac:dyDescent="0.3">
      <c r="K7122" s="1"/>
    </row>
    <row r="7123" spans="11:11" hidden="1" x14ac:dyDescent="0.3">
      <c r="K7123" s="1"/>
    </row>
    <row r="7124" spans="11:11" hidden="1" x14ac:dyDescent="0.3">
      <c r="K7124" s="1"/>
    </row>
    <row r="7125" spans="11:11" hidden="1" x14ac:dyDescent="0.3">
      <c r="K7125" s="1"/>
    </row>
    <row r="7126" spans="11:11" hidden="1" x14ac:dyDescent="0.3">
      <c r="K7126" s="1"/>
    </row>
    <row r="7127" spans="11:11" hidden="1" x14ac:dyDescent="0.3">
      <c r="K7127" s="1"/>
    </row>
    <row r="7128" spans="11:11" hidden="1" x14ac:dyDescent="0.3">
      <c r="K7128" s="1"/>
    </row>
    <row r="7129" spans="11:11" hidden="1" x14ac:dyDescent="0.3">
      <c r="K7129" s="1"/>
    </row>
    <row r="7130" spans="11:11" hidden="1" x14ac:dyDescent="0.3">
      <c r="K7130" s="1"/>
    </row>
    <row r="7131" spans="11:11" hidden="1" x14ac:dyDescent="0.3">
      <c r="K7131" s="1"/>
    </row>
    <row r="7132" spans="11:11" hidden="1" x14ac:dyDescent="0.3">
      <c r="K7132" s="1"/>
    </row>
    <row r="7133" spans="11:11" hidden="1" x14ac:dyDescent="0.3">
      <c r="K7133" s="1"/>
    </row>
    <row r="7134" spans="11:11" hidden="1" x14ac:dyDescent="0.3">
      <c r="K7134" s="1"/>
    </row>
    <row r="7135" spans="11:11" hidden="1" x14ac:dyDescent="0.3">
      <c r="K7135" s="1"/>
    </row>
    <row r="7136" spans="11:11" hidden="1" x14ac:dyDescent="0.3">
      <c r="K7136" s="1"/>
    </row>
    <row r="7137" spans="11:11" hidden="1" x14ac:dyDescent="0.3">
      <c r="K7137" s="1"/>
    </row>
    <row r="7138" spans="11:11" hidden="1" x14ac:dyDescent="0.3">
      <c r="K7138" s="1"/>
    </row>
    <row r="7139" spans="11:11" hidden="1" x14ac:dyDescent="0.3">
      <c r="K7139" s="1"/>
    </row>
    <row r="7140" spans="11:11" hidden="1" x14ac:dyDescent="0.3">
      <c r="K7140" s="1"/>
    </row>
    <row r="7141" spans="11:11" hidden="1" x14ac:dyDescent="0.3">
      <c r="K7141" s="1"/>
    </row>
    <row r="7142" spans="11:11" hidden="1" x14ac:dyDescent="0.3">
      <c r="K7142" s="1"/>
    </row>
    <row r="7143" spans="11:11" hidden="1" x14ac:dyDescent="0.3">
      <c r="K7143" s="1"/>
    </row>
    <row r="7144" spans="11:11" hidden="1" x14ac:dyDescent="0.3">
      <c r="K7144" s="1"/>
    </row>
    <row r="7145" spans="11:11" hidden="1" x14ac:dyDescent="0.3">
      <c r="K7145" s="1"/>
    </row>
    <row r="7146" spans="11:11" hidden="1" x14ac:dyDescent="0.3">
      <c r="K7146" s="1"/>
    </row>
    <row r="7147" spans="11:11" hidden="1" x14ac:dyDescent="0.3">
      <c r="K7147" s="1"/>
    </row>
    <row r="7148" spans="11:11" hidden="1" x14ac:dyDescent="0.3">
      <c r="K7148" s="1"/>
    </row>
    <row r="7149" spans="11:11" hidden="1" x14ac:dyDescent="0.3">
      <c r="K7149" s="1"/>
    </row>
    <row r="7150" spans="11:11" hidden="1" x14ac:dyDescent="0.3">
      <c r="K7150" s="1"/>
    </row>
    <row r="7151" spans="11:11" hidden="1" x14ac:dyDescent="0.3">
      <c r="K7151" s="1"/>
    </row>
    <row r="7152" spans="11:11" hidden="1" x14ac:dyDescent="0.3">
      <c r="K7152" s="1"/>
    </row>
    <row r="7153" spans="11:11" hidden="1" x14ac:dyDescent="0.3">
      <c r="K7153" s="1"/>
    </row>
    <row r="7154" spans="11:11" hidden="1" x14ac:dyDescent="0.3">
      <c r="K7154" s="1"/>
    </row>
    <row r="7155" spans="11:11" hidden="1" x14ac:dyDescent="0.3">
      <c r="K7155" s="1"/>
    </row>
    <row r="7156" spans="11:11" hidden="1" x14ac:dyDescent="0.3">
      <c r="K7156" s="1"/>
    </row>
    <row r="7157" spans="11:11" hidden="1" x14ac:dyDescent="0.3">
      <c r="K7157" s="1"/>
    </row>
    <row r="7158" spans="11:11" hidden="1" x14ac:dyDescent="0.3">
      <c r="K7158" s="1"/>
    </row>
    <row r="7159" spans="11:11" hidden="1" x14ac:dyDescent="0.3">
      <c r="K7159" s="1"/>
    </row>
    <row r="7160" spans="11:11" hidden="1" x14ac:dyDescent="0.3">
      <c r="K7160" s="1"/>
    </row>
    <row r="7161" spans="11:11" hidden="1" x14ac:dyDescent="0.3">
      <c r="K7161" s="1"/>
    </row>
    <row r="7162" spans="11:11" hidden="1" x14ac:dyDescent="0.3">
      <c r="K7162" s="1"/>
    </row>
    <row r="7163" spans="11:11" hidden="1" x14ac:dyDescent="0.3">
      <c r="K7163" s="1"/>
    </row>
    <row r="7164" spans="11:11" hidden="1" x14ac:dyDescent="0.3">
      <c r="K7164" s="1"/>
    </row>
    <row r="7165" spans="11:11" hidden="1" x14ac:dyDescent="0.3">
      <c r="K7165" s="1"/>
    </row>
    <row r="7166" spans="11:11" hidden="1" x14ac:dyDescent="0.3">
      <c r="K7166" s="1"/>
    </row>
    <row r="7167" spans="11:11" hidden="1" x14ac:dyDescent="0.3">
      <c r="K7167" s="1"/>
    </row>
    <row r="7168" spans="11:11" hidden="1" x14ac:dyDescent="0.3">
      <c r="K7168" s="1"/>
    </row>
    <row r="7169" spans="11:11" hidden="1" x14ac:dyDescent="0.3">
      <c r="K7169" s="1"/>
    </row>
    <row r="7170" spans="11:11" hidden="1" x14ac:dyDescent="0.3">
      <c r="K7170" s="1"/>
    </row>
    <row r="7171" spans="11:11" hidden="1" x14ac:dyDescent="0.3">
      <c r="K7171" s="1"/>
    </row>
    <row r="7172" spans="11:11" hidden="1" x14ac:dyDescent="0.3">
      <c r="K7172" s="1"/>
    </row>
    <row r="7173" spans="11:11" hidden="1" x14ac:dyDescent="0.3">
      <c r="K7173" s="1"/>
    </row>
    <row r="7174" spans="11:11" hidden="1" x14ac:dyDescent="0.3">
      <c r="K7174" s="1"/>
    </row>
    <row r="7175" spans="11:11" hidden="1" x14ac:dyDescent="0.3">
      <c r="K7175" s="1"/>
    </row>
    <row r="7176" spans="11:11" hidden="1" x14ac:dyDescent="0.3">
      <c r="K7176" s="1"/>
    </row>
    <row r="7177" spans="11:11" hidden="1" x14ac:dyDescent="0.3">
      <c r="K7177" s="1"/>
    </row>
    <row r="7178" spans="11:11" hidden="1" x14ac:dyDescent="0.3">
      <c r="K7178" s="1"/>
    </row>
    <row r="7179" spans="11:11" hidden="1" x14ac:dyDescent="0.3">
      <c r="K7179" s="1"/>
    </row>
    <row r="7180" spans="11:11" hidden="1" x14ac:dyDescent="0.3">
      <c r="K7180" s="1"/>
    </row>
    <row r="7181" spans="11:11" hidden="1" x14ac:dyDescent="0.3">
      <c r="K7181" s="1"/>
    </row>
    <row r="7182" spans="11:11" hidden="1" x14ac:dyDescent="0.3">
      <c r="K7182" s="1"/>
    </row>
    <row r="7183" spans="11:11" hidden="1" x14ac:dyDescent="0.3">
      <c r="K7183" s="1"/>
    </row>
    <row r="7184" spans="11:11" hidden="1" x14ac:dyDescent="0.3">
      <c r="K7184" s="1"/>
    </row>
    <row r="7185" spans="11:11" hidden="1" x14ac:dyDescent="0.3">
      <c r="K7185" s="1"/>
    </row>
    <row r="7186" spans="11:11" hidden="1" x14ac:dyDescent="0.3">
      <c r="K7186" s="1"/>
    </row>
    <row r="7187" spans="11:11" hidden="1" x14ac:dyDescent="0.3">
      <c r="K7187" s="1"/>
    </row>
    <row r="7188" spans="11:11" hidden="1" x14ac:dyDescent="0.3">
      <c r="K7188" s="1"/>
    </row>
    <row r="7189" spans="11:11" hidden="1" x14ac:dyDescent="0.3">
      <c r="K7189" s="1"/>
    </row>
    <row r="7190" spans="11:11" hidden="1" x14ac:dyDescent="0.3">
      <c r="K7190" s="1"/>
    </row>
    <row r="7191" spans="11:11" hidden="1" x14ac:dyDescent="0.3">
      <c r="K7191" s="1"/>
    </row>
    <row r="7192" spans="11:11" hidden="1" x14ac:dyDescent="0.3">
      <c r="K7192" s="1"/>
    </row>
    <row r="7193" spans="11:11" hidden="1" x14ac:dyDescent="0.3">
      <c r="K7193" s="1"/>
    </row>
    <row r="7194" spans="11:11" hidden="1" x14ac:dyDescent="0.3">
      <c r="K7194" s="1"/>
    </row>
    <row r="7195" spans="11:11" hidden="1" x14ac:dyDescent="0.3">
      <c r="K7195" s="1"/>
    </row>
    <row r="7196" spans="11:11" hidden="1" x14ac:dyDescent="0.3">
      <c r="K7196" s="1"/>
    </row>
    <row r="7197" spans="11:11" hidden="1" x14ac:dyDescent="0.3">
      <c r="K7197" s="1"/>
    </row>
    <row r="7198" spans="11:11" hidden="1" x14ac:dyDescent="0.3">
      <c r="K7198" s="1"/>
    </row>
    <row r="7199" spans="11:11" hidden="1" x14ac:dyDescent="0.3">
      <c r="K7199" s="1"/>
    </row>
    <row r="7200" spans="11:11" hidden="1" x14ac:dyDescent="0.3">
      <c r="K7200" s="1"/>
    </row>
    <row r="7201" spans="11:11" hidden="1" x14ac:dyDescent="0.3">
      <c r="K7201" s="1"/>
    </row>
    <row r="7202" spans="11:11" hidden="1" x14ac:dyDescent="0.3">
      <c r="K7202" s="1"/>
    </row>
    <row r="7203" spans="11:11" hidden="1" x14ac:dyDescent="0.3">
      <c r="K7203" s="1"/>
    </row>
    <row r="7204" spans="11:11" hidden="1" x14ac:dyDescent="0.3">
      <c r="K7204" s="1"/>
    </row>
    <row r="7205" spans="11:11" hidden="1" x14ac:dyDescent="0.3">
      <c r="K7205" s="1"/>
    </row>
    <row r="7206" spans="11:11" hidden="1" x14ac:dyDescent="0.3">
      <c r="K7206" s="1"/>
    </row>
    <row r="7207" spans="11:11" hidden="1" x14ac:dyDescent="0.3">
      <c r="K7207" s="1"/>
    </row>
    <row r="7208" spans="11:11" hidden="1" x14ac:dyDescent="0.3">
      <c r="K7208" s="1"/>
    </row>
    <row r="7209" spans="11:11" hidden="1" x14ac:dyDescent="0.3">
      <c r="K7209" s="1"/>
    </row>
    <row r="7210" spans="11:11" hidden="1" x14ac:dyDescent="0.3">
      <c r="K7210" s="1"/>
    </row>
    <row r="7211" spans="11:11" hidden="1" x14ac:dyDescent="0.3">
      <c r="K7211" s="1"/>
    </row>
    <row r="7212" spans="11:11" hidden="1" x14ac:dyDescent="0.3">
      <c r="K7212" s="1"/>
    </row>
    <row r="7213" spans="11:11" hidden="1" x14ac:dyDescent="0.3">
      <c r="K7213" s="1"/>
    </row>
    <row r="7214" spans="11:11" hidden="1" x14ac:dyDescent="0.3">
      <c r="K7214" s="1"/>
    </row>
    <row r="7215" spans="11:11" hidden="1" x14ac:dyDescent="0.3">
      <c r="K7215" s="1"/>
    </row>
    <row r="7216" spans="11:11" hidden="1" x14ac:dyDescent="0.3">
      <c r="K7216" s="1"/>
    </row>
    <row r="7217" spans="11:11" hidden="1" x14ac:dyDescent="0.3">
      <c r="K7217" s="1"/>
    </row>
    <row r="7218" spans="11:11" hidden="1" x14ac:dyDescent="0.3">
      <c r="K7218" s="1"/>
    </row>
    <row r="7219" spans="11:11" hidden="1" x14ac:dyDescent="0.3">
      <c r="K7219" s="1"/>
    </row>
    <row r="7220" spans="11:11" hidden="1" x14ac:dyDescent="0.3">
      <c r="K7220" s="1"/>
    </row>
    <row r="7221" spans="11:11" hidden="1" x14ac:dyDescent="0.3">
      <c r="K7221" s="1"/>
    </row>
    <row r="7222" spans="11:11" hidden="1" x14ac:dyDescent="0.3">
      <c r="K7222" s="1"/>
    </row>
    <row r="7223" spans="11:11" hidden="1" x14ac:dyDescent="0.3">
      <c r="K7223" s="1"/>
    </row>
    <row r="7224" spans="11:11" hidden="1" x14ac:dyDescent="0.3">
      <c r="K7224" s="1"/>
    </row>
    <row r="7225" spans="11:11" hidden="1" x14ac:dyDescent="0.3">
      <c r="K7225" s="1"/>
    </row>
    <row r="7226" spans="11:11" hidden="1" x14ac:dyDescent="0.3">
      <c r="K7226" s="1"/>
    </row>
    <row r="7227" spans="11:11" hidden="1" x14ac:dyDescent="0.3">
      <c r="K7227" s="1"/>
    </row>
    <row r="7228" spans="11:11" hidden="1" x14ac:dyDescent="0.3">
      <c r="K7228" s="1"/>
    </row>
    <row r="7229" spans="11:11" hidden="1" x14ac:dyDescent="0.3">
      <c r="K7229" s="1"/>
    </row>
    <row r="7230" spans="11:11" hidden="1" x14ac:dyDescent="0.3">
      <c r="K7230" s="1"/>
    </row>
    <row r="7231" spans="11:11" hidden="1" x14ac:dyDescent="0.3">
      <c r="K7231" s="1"/>
    </row>
    <row r="7232" spans="11:11" hidden="1" x14ac:dyDescent="0.3">
      <c r="K7232" s="1"/>
    </row>
    <row r="7233" spans="11:11" hidden="1" x14ac:dyDescent="0.3">
      <c r="K7233" s="1"/>
    </row>
    <row r="7234" spans="11:11" hidden="1" x14ac:dyDescent="0.3">
      <c r="K7234" s="1"/>
    </row>
    <row r="7235" spans="11:11" hidden="1" x14ac:dyDescent="0.3">
      <c r="K7235" s="1"/>
    </row>
    <row r="7236" spans="11:11" hidden="1" x14ac:dyDescent="0.3">
      <c r="K7236" s="1"/>
    </row>
    <row r="7237" spans="11:11" hidden="1" x14ac:dyDescent="0.3">
      <c r="K7237" s="1"/>
    </row>
    <row r="7238" spans="11:11" hidden="1" x14ac:dyDescent="0.3">
      <c r="K7238" s="1"/>
    </row>
    <row r="7239" spans="11:11" hidden="1" x14ac:dyDescent="0.3">
      <c r="K7239" s="1"/>
    </row>
    <row r="7240" spans="11:11" hidden="1" x14ac:dyDescent="0.3">
      <c r="K7240" s="1"/>
    </row>
    <row r="7241" spans="11:11" hidden="1" x14ac:dyDescent="0.3">
      <c r="K7241" s="1"/>
    </row>
    <row r="7242" spans="11:11" hidden="1" x14ac:dyDescent="0.3">
      <c r="K7242" s="1"/>
    </row>
    <row r="7243" spans="11:11" hidden="1" x14ac:dyDescent="0.3">
      <c r="K7243" s="1"/>
    </row>
    <row r="7244" spans="11:11" hidden="1" x14ac:dyDescent="0.3">
      <c r="K7244" s="1"/>
    </row>
    <row r="7245" spans="11:11" hidden="1" x14ac:dyDescent="0.3">
      <c r="K7245" s="1"/>
    </row>
    <row r="7246" spans="11:11" hidden="1" x14ac:dyDescent="0.3">
      <c r="K7246" s="1"/>
    </row>
    <row r="7247" spans="11:11" hidden="1" x14ac:dyDescent="0.3">
      <c r="K7247" s="1"/>
    </row>
    <row r="7248" spans="11:11" hidden="1" x14ac:dyDescent="0.3">
      <c r="K7248" s="1"/>
    </row>
    <row r="7249" spans="11:11" hidden="1" x14ac:dyDescent="0.3">
      <c r="K7249" s="1"/>
    </row>
    <row r="7250" spans="11:11" hidden="1" x14ac:dyDescent="0.3">
      <c r="K7250" s="1"/>
    </row>
    <row r="7251" spans="11:11" hidden="1" x14ac:dyDescent="0.3">
      <c r="K7251" s="1"/>
    </row>
    <row r="7252" spans="11:11" hidden="1" x14ac:dyDescent="0.3">
      <c r="K7252" s="1"/>
    </row>
    <row r="7253" spans="11:11" hidden="1" x14ac:dyDescent="0.3">
      <c r="K7253" s="1"/>
    </row>
    <row r="7254" spans="11:11" hidden="1" x14ac:dyDescent="0.3">
      <c r="K7254" s="1"/>
    </row>
    <row r="7255" spans="11:11" hidden="1" x14ac:dyDescent="0.3">
      <c r="K7255" s="1"/>
    </row>
    <row r="7256" spans="11:11" hidden="1" x14ac:dyDescent="0.3">
      <c r="K7256" s="1"/>
    </row>
    <row r="7257" spans="11:11" hidden="1" x14ac:dyDescent="0.3">
      <c r="K7257" s="1"/>
    </row>
    <row r="7258" spans="11:11" hidden="1" x14ac:dyDescent="0.3">
      <c r="K7258" s="1"/>
    </row>
    <row r="7259" spans="11:11" hidden="1" x14ac:dyDescent="0.3">
      <c r="K7259" s="1"/>
    </row>
    <row r="7260" spans="11:11" hidden="1" x14ac:dyDescent="0.3">
      <c r="K7260" s="1"/>
    </row>
    <row r="7261" spans="11:11" hidden="1" x14ac:dyDescent="0.3">
      <c r="K7261" s="1"/>
    </row>
    <row r="7262" spans="11:11" hidden="1" x14ac:dyDescent="0.3">
      <c r="K7262" s="1"/>
    </row>
    <row r="7263" spans="11:11" hidden="1" x14ac:dyDescent="0.3">
      <c r="K7263" s="1"/>
    </row>
    <row r="7264" spans="11:11" hidden="1" x14ac:dyDescent="0.3">
      <c r="K7264" s="1"/>
    </row>
    <row r="7265" spans="11:11" hidden="1" x14ac:dyDescent="0.3">
      <c r="K7265" s="1"/>
    </row>
    <row r="7266" spans="11:11" hidden="1" x14ac:dyDescent="0.3">
      <c r="K7266" s="1"/>
    </row>
    <row r="7267" spans="11:11" hidden="1" x14ac:dyDescent="0.3">
      <c r="K7267" s="1"/>
    </row>
    <row r="7268" spans="11:11" hidden="1" x14ac:dyDescent="0.3">
      <c r="K7268" s="1"/>
    </row>
    <row r="7269" spans="11:11" hidden="1" x14ac:dyDescent="0.3">
      <c r="K7269" s="1"/>
    </row>
    <row r="7270" spans="11:11" hidden="1" x14ac:dyDescent="0.3">
      <c r="K7270" s="1"/>
    </row>
    <row r="7271" spans="11:11" hidden="1" x14ac:dyDescent="0.3">
      <c r="K7271" s="1"/>
    </row>
    <row r="7272" spans="11:11" hidden="1" x14ac:dyDescent="0.3">
      <c r="K7272" s="1"/>
    </row>
    <row r="7273" spans="11:11" hidden="1" x14ac:dyDescent="0.3">
      <c r="K7273" s="1"/>
    </row>
    <row r="7274" spans="11:11" hidden="1" x14ac:dyDescent="0.3">
      <c r="K7274" s="1"/>
    </row>
    <row r="7275" spans="11:11" hidden="1" x14ac:dyDescent="0.3">
      <c r="K7275" s="1"/>
    </row>
    <row r="7276" spans="11:11" hidden="1" x14ac:dyDescent="0.3">
      <c r="K7276" s="1"/>
    </row>
    <row r="7277" spans="11:11" hidden="1" x14ac:dyDescent="0.3">
      <c r="K7277" s="1"/>
    </row>
    <row r="7278" spans="11:11" hidden="1" x14ac:dyDescent="0.3">
      <c r="K7278" s="1"/>
    </row>
    <row r="7279" spans="11:11" hidden="1" x14ac:dyDescent="0.3">
      <c r="K7279" s="1"/>
    </row>
    <row r="7280" spans="11:11" hidden="1" x14ac:dyDescent="0.3">
      <c r="K7280" s="1"/>
    </row>
    <row r="7281" spans="11:11" hidden="1" x14ac:dyDescent="0.3">
      <c r="K7281" s="1"/>
    </row>
    <row r="7282" spans="11:11" hidden="1" x14ac:dyDescent="0.3">
      <c r="K7282" s="1"/>
    </row>
    <row r="7283" spans="11:11" hidden="1" x14ac:dyDescent="0.3">
      <c r="K7283" s="1"/>
    </row>
    <row r="7284" spans="11:11" hidden="1" x14ac:dyDescent="0.3">
      <c r="K7284" s="1"/>
    </row>
    <row r="7285" spans="11:11" hidden="1" x14ac:dyDescent="0.3">
      <c r="K7285" s="1"/>
    </row>
    <row r="7286" spans="11:11" hidden="1" x14ac:dyDescent="0.3">
      <c r="K7286" s="1"/>
    </row>
    <row r="7287" spans="11:11" hidden="1" x14ac:dyDescent="0.3">
      <c r="K7287" s="1"/>
    </row>
    <row r="7288" spans="11:11" hidden="1" x14ac:dyDescent="0.3">
      <c r="K7288" s="1"/>
    </row>
    <row r="7289" spans="11:11" hidden="1" x14ac:dyDescent="0.3">
      <c r="K7289" s="1"/>
    </row>
    <row r="7290" spans="11:11" hidden="1" x14ac:dyDescent="0.3">
      <c r="K7290" s="1"/>
    </row>
    <row r="7291" spans="11:11" hidden="1" x14ac:dyDescent="0.3">
      <c r="K7291" s="1"/>
    </row>
    <row r="7292" spans="11:11" hidden="1" x14ac:dyDescent="0.3">
      <c r="K7292" s="1"/>
    </row>
    <row r="7293" spans="11:11" hidden="1" x14ac:dyDescent="0.3">
      <c r="K7293" s="1"/>
    </row>
    <row r="7294" spans="11:11" hidden="1" x14ac:dyDescent="0.3">
      <c r="K7294" s="1"/>
    </row>
    <row r="7295" spans="11:11" hidden="1" x14ac:dyDescent="0.3">
      <c r="K7295" s="1"/>
    </row>
    <row r="7296" spans="11:11" hidden="1" x14ac:dyDescent="0.3">
      <c r="K7296" s="1"/>
    </row>
    <row r="7297" spans="11:11" hidden="1" x14ac:dyDescent="0.3">
      <c r="K7297" s="1"/>
    </row>
    <row r="7298" spans="11:11" hidden="1" x14ac:dyDescent="0.3">
      <c r="K7298" s="1"/>
    </row>
    <row r="7299" spans="11:11" hidden="1" x14ac:dyDescent="0.3">
      <c r="K7299" s="1"/>
    </row>
    <row r="7300" spans="11:11" hidden="1" x14ac:dyDescent="0.3">
      <c r="K7300" s="1"/>
    </row>
    <row r="7301" spans="11:11" hidden="1" x14ac:dyDescent="0.3">
      <c r="K7301" s="1"/>
    </row>
    <row r="7302" spans="11:11" hidden="1" x14ac:dyDescent="0.3">
      <c r="K7302" s="1"/>
    </row>
    <row r="7303" spans="11:11" hidden="1" x14ac:dyDescent="0.3">
      <c r="K7303" s="1"/>
    </row>
    <row r="7304" spans="11:11" hidden="1" x14ac:dyDescent="0.3">
      <c r="K7304" s="1"/>
    </row>
    <row r="7305" spans="11:11" hidden="1" x14ac:dyDescent="0.3">
      <c r="K7305" s="1"/>
    </row>
    <row r="7306" spans="11:11" hidden="1" x14ac:dyDescent="0.3">
      <c r="K7306" s="1"/>
    </row>
    <row r="7307" spans="11:11" hidden="1" x14ac:dyDescent="0.3">
      <c r="K7307" s="1"/>
    </row>
    <row r="7308" spans="11:11" hidden="1" x14ac:dyDescent="0.3">
      <c r="K7308" s="1"/>
    </row>
    <row r="7309" spans="11:11" hidden="1" x14ac:dyDescent="0.3">
      <c r="K7309" s="1"/>
    </row>
    <row r="7310" spans="11:11" hidden="1" x14ac:dyDescent="0.3">
      <c r="K7310" s="1"/>
    </row>
    <row r="7311" spans="11:11" hidden="1" x14ac:dyDescent="0.3">
      <c r="K7311" s="1"/>
    </row>
    <row r="7312" spans="11:11" hidden="1" x14ac:dyDescent="0.3">
      <c r="K7312" s="1"/>
    </row>
    <row r="7313" spans="11:11" hidden="1" x14ac:dyDescent="0.3">
      <c r="K7313" s="1"/>
    </row>
    <row r="7314" spans="11:11" hidden="1" x14ac:dyDescent="0.3">
      <c r="K7314" s="1"/>
    </row>
    <row r="7315" spans="11:11" hidden="1" x14ac:dyDescent="0.3">
      <c r="K7315" s="1"/>
    </row>
    <row r="7316" spans="11:11" hidden="1" x14ac:dyDescent="0.3">
      <c r="K7316" s="1"/>
    </row>
    <row r="7317" spans="11:11" hidden="1" x14ac:dyDescent="0.3">
      <c r="K7317" s="1"/>
    </row>
    <row r="7318" spans="11:11" hidden="1" x14ac:dyDescent="0.3">
      <c r="K7318" s="1"/>
    </row>
    <row r="7319" spans="11:11" hidden="1" x14ac:dyDescent="0.3">
      <c r="K7319" s="1"/>
    </row>
    <row r="7320" spans="11:11" hidden="1" x14ac:dyDescent="0.3">
      <c r="K7320" s="1"/>
    </row>
    <row r="7321" spans="11:11" hidden="1" x14ac:dyDescent="0.3">
      <c r="K7321" s="1"/>
    </row>
    <row r="7322" spans="11:11" hidden="1" x14ac:dyDescent="0.3">
      <c r="K7322" s="1"/>
    </row>
    <row r="7323" spans="11:11" hidden="1" x14ac:dyDescent="0.3">
      <c r="K7323" s="1"/>
    </row>
    <row r="7324" spans="11:11" hidden="1" x14ac:dyDescent="0.3">
      <c r="K7324" s="1"/>
    </row>
    <row r="7325" spans="11:11" hidden="1" x14ac:dyDescent="0.3">
      <c r="K7325" s="1"/>
    </row>
    <row r="7326" spans="11:11" hidden="1" x14ac:dyDescent="0.3">
      <c r="K7326" s="1"/>
    </row>
    <row r="7327" spans="11:11" hidden="1" x14ac:dyDescent="0.3">
      <c r="K7327" s="1"/>
    </row>
    <row r="7328" spans="11:11" hidden="1" x14ac:dyDescent="0.3">
      <c r="K7328" s="1"/>
    </row>
    <row r="7329" spans="11:11" hidden="1" x14ac:dyDescent="0.3">
      <c r="K7329" s="1"/>
    </row>
    <row r="7330" spans="11:11" hidden="1" x14ac:dyDescent="0.3">
      <c r="K7330" s="1"/>
    </row>
    <row r="7331" spans="11:11" hidden="1" x14ac:dyDescent="0.3">
      <c r="K7331" s="1"/>
    </row>
    <row r="7332" spans="11:11" hidden="1" x14ac:dyDescent="0.3">
      <c r="K7332" s="1"/>
    </row>
    <row r="7333" spans="11:11" hidden="1" x14ac:dyDescent="0.3">
      <c r="K7333" s="1"/>
    </row>
    <row r="7334" spans="11:11" hidden="1" x14ac:dyDescent="0.3">
      <c r="K7334" s="1"/>
    </row>
    <row r="7335" spans="11:11" hidden="1" x14ac:dyDescent="0.3">
      <c r="K7335" s="1"/>
    </row>
    <row r="7336" spans="11:11" hidden="1" x14ac:dyDescent="0.3">
      <c r="K7336" s="1"/>
    </row>
    <row r="7337" spans="11:11" hidden="1" x14ac:dyDescent="0.3">
      <c r="K7337" s="1"/>
    </row>
    <row r="7338" spans="11:11" hidden="1" x14ac:dyDescent="0.3">
      <c r="K7338" s="1"/>
    </row>
    <row r="7339" spans="11:11" hidden="1" x14ac:dyDescent="0.3">
      <c r="K7339" s="1"/>
    </row>
    <row r="7340" spans="11:11" hidden="1" x14ac:dyDescent="0.3">
      <c r="K7340" s="1"/>
    </row>
    <row r="7341" spans="11:11" hidden="1" x14ac:dyDescent="0.3">
      <c r="K7341" s="1"/>
    </row>
    <row r="7342" spans="11:11" hidden="1" x14ac:dyDescent="0.3">
      <c r="K7342" s="1"/>
    </row>
    <row r="7343" spans="11:11" hidden="1" x14ac:dyDescent="0.3">
      <c r="K7343" s="1"/>
    </row>
    <row r="7344" spans="11:11" hidden="1" x14ac:dyDescent="0.3">
      <c r="K7344" s="1"/>
    </row>
    <row r="7345" spans="11:11" hidden="1" x14ac:dyDescent="0.3">
      <c r="K7345" s="1"/>
    </row>
    <row r="7346" spans="11:11" hidden="1" x14ac:dyDescent="0.3">
      <c r="K7346" s="1"/>
    </row>
    <row r="7347" spans="11:11" hidden="1" x14ac:dyDescent="0.3">
      <c r="K7347" s="1"/>
    </row>
    <row r="7348" spans="11:11" hidden="1" x14ac:dyDescent="0.3">
      <c r="K7348" s="1"/>
    </row>
    <row r="7349" spans="11:11" hidden="1" x14ac:dyDescent="0.3">
      <c r="K7349" s="1"/>
    </row>
    <row r="7350" spans="11:11" hidden="1" x14ac:dyDescent="0.3">
      <c r="K7350" s="1"/>
    </row>
    <row r="7351" spans="11:11" hidden="1" x14ac:dyDescent="0.3">
      <c r="K7351" s="1"/>
    </row>
    <row r="7352" spans="11:11" hidden="1" x14ac:dyDescent="0.3">
      <c r="K7352" s="1"/>
    </row>
    <row r="7353" spans="11:11" hidden="1" x14ac:dyDescent="0.3">
      <c r="K7353" s="1"/>
    </row>
    <row r="7354" spans="11:11" hidden="1" x14ac:dyDescent="0.3">
      <c r="K7354" s="1"/>
    </row>
    <row r="7355" spans="11:11" hidden="1" x14ac:dyDescent="0.3">
      <c r="K7355" s="1"/>
    </row>
    <row r="7356" spans="11:11" hidden="1" x14ac:dyDescent="0.3">
      <c r="K7356" s="1"/>
    </row>
    <row r="7357" spans="11:11" hidden="1" x14ac:dyDescent="0.3">
      <c r="K7357" s="1"/>
    </row>
    <row r="7358" spans="11:11" hidden="1" x14ac:dyDescent="0.3">
      <c r="K7358" s="1"/>
    </row>
    <row r="7359" spans="11:11" hidden="1" x14ac:dyDescent="0.3">
      <c r="K7359" s="1"/>
    </row>
    <row r="7360" spans="11:11" hidden="1" x14ac:dyDescent="0.3">
      <c r="K7360" s="1"/>
    </row>
    <row r="7361" spans="11:11" hidden="1" x14ac:dyDescent="0.3">
      <c r="K7361" s="1"/>
    </row>
    <row r="7362" spans="11:11" hidden="1" x14ac:dyDescent="0.3">
      <c r="K7362" s="1"/>
    </row>
    <row r="7363" spans="11:11" hidden="1" x14ac:dyDescent="0.3">
      <c r="K7363" s="1"/>
    </row>
    <row r="7364" spans="11:11" hidden="1" x14ac:dyDescent="0.3">
      <c r="K7364" s="1"/>
    </row>
    <row r="7365" spans="11:11" hidden="1" x14ac:dyDescent="0.3">
      <c r="K7365" s="1"/>
    </row>
    <row r="7366" spans="11:11" hidden="1" x14ac:dyDescent="0.3">
      <c r="K7366" s="1"/>
    </row>
    <row r="7367" spans="11:11" hidden="1" x14ac:dyDescent="0.3">
      <c r="K7367" s="1"/>
    </row>
    <row r="7368" spans="11:11" hidden="1" x14ac:dyDescent="0.3">
      <c r="K7368" s="1"/>
    </row>
    <row r="7369" spans="11:11" hidden="1" x14ac:dyDescent="0.3">
      <c r="K7369" s="1"/>
    </row>
    <row r="7370" spans="11:11" hidden="1" x14ac:dyDescent="0.3">
      <c r="K7370" s="1"/>
    </row>
    <row r="7371" spans="11:11" hidden="1" x14ac:dyDescent="0.3">
      <c r="K7371" s="1"/>
    </row>
    <row r="7372" spans="11:11" hidden="1" x14ac:dyDescent="0.3">
      <c r="K7372" s="1"/>
    </row>
    <row r="7373" spans="11:11" hidden="1" x14ac:dyDescent="0.3">
      <c r="K7373" s="1"/>
    </row>
    <row r="7374" spans="11:11" hidden="1" x14ac:dyDescent="0.3">
      <c r="K7374" s="1"/>
    </row>
    <row r="7375" spans="11:11" hidden="1" x14ac:dyDescent="0.3">
      <c r="K7375" s="1"/>
    </row>
    <row r="7376" spans="11:11" hidden="1" x14ac:dyDescent="0.3">
      <c r="K7376" s="1"/>
    </row>
    <row r="7377" spans="11:11" hidden="1" x14ac:dyDescent="0.3">
      <c r="K7377" s="1"/>
    </row>
    <row r="7378" spans="11:11" hidden="1" x14ac:dyDescent="0.3">
      <c r="K7378" s="1"/>
    </row>
    <row r="7379" spans="11:11" hidden="1" x14ac:dyDescent="0.3">
      <c r="K7379" s="1"/>
    </row>
    <row r="7380" spans="11:11" hidden="1" x14ac:dyDescent="0.3">
      <c r="K7380" s="1"/>
    </row>
    <row r="7381" spans="11:11" hidden="1" x14ac:dyDescent="0.3">
      <c r="K7381" s="1"/>
    </row>
    <row r="7382" spans="11:11" hidden="1" x14ac:dyDescent="0.3">
      <c r="K7382" s="1"/>
    </row>
    <row r="7383" spans="11:11" hidden="1" x14ac:dyDescent="0.3">
      <c r="K7383" s="1"/>
    </row>
    <row r="7384" spans="11:11" hidden="1" x14ac:dyDescent="0.3">
      <c r="K7384" s="1"/>
    </row>
    <row r="7385" spans="11:11" hidden="1" x14ac:dyDescent="0.3">
      <c r="K7385" s="1"/>
    </row>
    <row r="7386" spans="11:11" hidden="1" x14ac:dyDescent="0.3">
      <c r="K7386" s="1"/>
    </row>
    <row r="7387" spans="11:11" hidden="1" x14ac:dyDescent="0.3">
      <c r="K7387" s="1"/>
    </row>
    <row r="7388" spans="11:11" hidden="1" x14ac:dyDescent="0.3">
      <c r="K7388" s="1"/>
    </row>
    <row r="7389" spans="11:11" hidden="1" x14ac:dyDescent="0.3">
      <c r="K7389" s="1"/>
    </row>
    <row r="7390" spans="11:11" hidden="1" x14ac:dyDescent="0.3">
      <c r="K7390" s="1"/>
    </row>
    <row r="7391" spans="11:11" hidden="1" x14ac:dyDescent="0.3">
      <c r="K7391" s="1"/>
    </row>
    <row r="7392" spans="11:11" hidden="1" x14ac:dyDescent="0.3">
      <c r="K7392" s="1"/>
    </row>
    <row r="7393" spans="11:11" hidden="1" x14ac:dyDescent="0.3">
      <c r="K7393" s="1"/>
    </row>
    <row r="7394" spans="11:11" hidden="1" x14ac:dyDescent="0.3">
      <c r="K7394" s="1"/>
    </row>
    <row r="7395" spans="11:11" hidden="1" x14ac:dyDescent="0.3">
      <c r="K7395" s="1"/>
    </row>
    <row r="7396" spans="11:11" hidden="1" x14ac:dyDescent="0.3">
      <c r="K7396" s="1"/>
    </row>
    <row r="7397" spans="11:11" hidden="1" x14ac:dyDescent="0.3">
      <c r="K7397" s="1"/>
    </row>
    <row r="7398" spans="11:11" hidden="1" x14ac:dyDescent="0.3">
      <c r="K7398" s="1"/>
    </row>
    <row r="7399" spans="11:11" hidden="1" x14ac:dyDescent="0.3">
      <c r="K7399" s="1"/>
    </row>
    <row r="7400" spans="11:11" hidden="1" x14ac:dyDescent="0.3">
      <c r="K7400" s="1"/>
    </row>
    <row r="7401" spans="11:11" hidden="1" x14ac:dyDescent="0.3">
      <c r="K7401" s="1"/>
    </row>
    <row r="7402" spans="11:11" hidden="1" x14ac:dyDescent="0.3">
      <c r="K7402" s="1"/>
    </row>
    <row r="7403" spans="11:11" hidden="1" x14ac:dyDescent="0.3">
      <c r="K7403" s="1"/>
    </row>
    <row r="7404" spans="11:11" hidden="1" x14ac:dyDescent="0.3">
      <c r="K7404" s="1"/>
    </row>
    <row r="7405" spans="11:11" hidden="1" x14ac:dyDescent="0.3">
      <c r="K7405" s="1"/>
    </row>
    <row r="7406" spans="11:11" hidden="1" x14ac:dyDescent="0.3">
      <c r="K7406" s="1"/>
    </row>
    <row r="7407" spans="11:11" hidden="1" x14ac:dyDescent="0.3">
      <c r="K7407" s="1"/>
    </row>
    <row r="7408" spans="11:11" hidden="1" x14ac:dyDescent="0.3">
      <c r="K7408" s="1"/>
    </row>
    <row r="7409" spans="11:11" hidden="1" x14ac:dyDescent="0.3">
      <c r="K7409" s="1"/>
    </row>
    <row r="7410" spans="11:11" hidden="1" x14ac:dyDescent="0.3">
      <c r="K7410" s="1"/>
    </row>
    <row r="7411" spans="11:11" hidden="1" x14ac:dyDescent="0.3">
      <c r="K7411" s="1"/>
    </row>
    <row r="7412" spans="11:11" hidden="1" x14ac:dyDescent="0.3">
      <c r="K7412" s="1"/>
    </row>
    <row r="7413" spans="11:11" hidden="1" x14ac:dyDescent="0.3">
      <c r="K7413" s="1"/>
    </row>
    <row r="7414" spans="11:11" hidden="1" x14ac:dyDescent="0.3">
      <c r="K7414" s="1"/>
    </row>
    <row r="7415" spans="11:11" hidden="1" x14ac:dyDescent="0.3">
      <c r="K7415" s="1"/>
    </row>
    <row r="7416" spans="11:11" hidden="1" x14ac:dyDescent="0.3">
      <c r="K7416" s="1"/>
    </row>
    <row r="7417" spans="11:11" hidden="1" x14ac:dyDescent="0.3">
      <c r="K7417" s="1"/>
    </row>
    <row r="7418" spans="11:11" hidden="1" x14ac:dyDescent="0.3">
      <c r="K7418" s="1"/>
    </row>
    <row r="7419" spans="11:11" hidden="1" x14ac:dyDescent="0.3">
      <c r="K7419" s="1"/>
    </row>
    <row r="7420" spans="11:11" hidden="1" x14ac:dyDescent="0.3">
      <c r="K7420" s="1"/>
    </row>
    <row r="7421" spans="11:11" hidden="1" x14ac:dyDescent="0.3">
      <c r="K7421" s="1"/>
    </row>
    <row r="7422" spans="11:11" hidden="1" x14ac:dyDescent="0.3">
      <c r="K7422" s="1"/>
    </row>
    <row r="7423" spans="11:11" hidden="1" x14ac:dyDescent="0.3">
      <c r="K7423" s="1"/>
    </row>
    <row r="7424" spans="11:11" hidden="1" x14ac:dyDescent="0.3">
      <c r="K7424" s="1"/>
    </row>
    <row r="7425" spans="11:11" hidden="1" x14ac:dyDescent="0.3">
      <c r="K7425" s="1"/>
    </row>
    <row r="7426" spans="11:11" hidden="1" x14ac:dyDescent="0.3">
      <c r="K7426" s="1"/>
    </row>
    <row r="7427" spans="11:11" hidden="1" x14ac:dyDescent="0.3">
      <c r="K7427" s="1"/>
    </row>
    <row r="7428" spans="11:11" hidden="1" x14ac:dyDescent="0.3">
      <c r="K7428" s="1"/>
    </row>
    <row r="7429" spans="11:11" hidden="1" x14ac:dyDescent="0.3">
      <c r="K7429" s="1"/>
    </row>
    <row r="7430" spans="11:11" hidden="1" x14ac:dyDescent="0.3">
      <c r="K7430" s="1"/>
    </row>
    <row r="7431" spans="11:11" hidden="1" x14ac:dyDescent="0.3">
      <c r="K7431" s="1"/>
    </row>
    <row r="7432" spans="11:11" hidden="1" x14ac:dyDescent="0.3">
      <c r="K7432" s="1"/>
    </row>
    <row r="7433" spans="11:11" hidden="1" x14ac:dyDescent="0.3">
      <c r="K7433" s="1"/>
    </row>
    <row r="7434" spans="11:11" hidden="1" x14ac:dyDescent="0.3">
      <c r="K7434" s="1"/>
    </row>
    <row r="7435" spans="11:11" hidden="1" x14ac:dyDescent="0.3">
      <c r="K7435" s="1"/>
    </row>
    <row r="7436" spans="11:11" hidden="1" x14ac:dyDescent="0.3">
      <c r="K7436" s="1"/>
    </row>
    <row r="7437" spans="11:11" hidden="1" x14ac:dyDescent="0.3">
      <c r="K7437" s="1"/>
    </row>
    <row r="7438" spans="11:11" hidden="1" x14ac:dyDescent="0.3">
      <c r="K7438" s="1"/>
    </row>
    <row r="7439" spans="11:11" hidden="1" x14ac:dyDescent="0.3">
      <c r="K7439" s="1"/>
    </row>
    <row r="7440" spans="11:11" hidden="1" x14ac:dyDescent="0.3">
      <c r="K7440" s="1"/>
    </row>
    <row r="7441" spans="11:11" hidden="1" x14ac:dyDescent="0.3">
      <c r="K7441" s="1"/>
    </row>
    <row r="7442" spans="11:11" hidden="1" x14ac:dyDescent="0.3">
      <c r="K7442" s="1"/>
    </row>
    <row r="7443" spans="11:11" hidden="1" x14ac:dyDescent="0.3">
      <c r="K7443" s="1"/>
    </row>
    <row r="7444" spans="11:11" hidden="1" x14ac:dyDescent="0.3">
      <c r="K7444" s="1"/>
    </row>
    <row r="7445" spans="11:11" hidden="1" x14ac:dyDescent="0.3">
      <c r="K7445" s="1"/>
    </row>
    <row r="7446" spans="11:11" hidden="1" x14ac:dyDescent="0.3">
      <c r="K7446" s="1"/>
    </row>
    <row r="7447" spans="11:11" hidden="1" x14ac:dyDescent="0.3">
      <c r="K7447" s="1"/>
    </row>
    <row r="7448" spans="11:11" hidden="1" x14ac:dyDescent="0.3">
      <c r="K7448" s="1"/>
    </row>
    <row r="7449" spans="11:11" hidden="1" x14ac:dyDescent="0.3">
      <c r="K7449" s="1"/>
    </row>
    <row r="7450" spans="11:11" hidden="1" x14ac:dyDescent="0.3">
      <c r="K7450" s="1"/>
    </row>
    <row r="7451" spans="11:11" hidden="1" x14ac:dyDescent="0.3">
      <c r="K7451" s="1"/>
    </row>
    <row r="7452" spans="11:11" hidden="1" x14ac:dyDescent="0.3">
      <c r="K7452" s="1"/>
    </row>
    <row r="7453" spans="11:11" hidden="1" x14ac:dyDescent="0.3">
      <c r="K7453" s="1"/>
    </row>
    <row r="7454" spans="11:11" hidden="1" x14ac:dyDescent="0.3">
      <c r="K7454" s="1"/>
    </row>
    <row r="7455" spans="11:11" hidden="1" x14ac:dyDescent="0.3">
      <c r="K7455" s="1"/>
    </row>
    <row r="7456" spans="11:11" hidden="1" x14ac:dyDescent="0.3">
      <c r="K7456" s="1"/>
    </row>
    <row r="7457" spans="11:11" hidden="1" x14ac:dyDescent="0.3">
      <c r="K7457" s="1"/>
    </row>
    <row r="7458" spans="11:11" hidden="1" x14ac:dyDescent="0.3">
      <c r="K7458" s="1"/>
    </row>
    <row r="7459" spans="11:11" hidden="1" x14ac:dyDescent="0.3">
      <c r="K7459" s="1"/>
    </row>
    <row r="7460" spans="11:11" hidden="1" x14ac:dyDescent="0.3">
      <c r="K7460" s="1"/>
    </row>
    <row r="7461" spans="11:11" hidden="1" x14ac:dyDescent="0.3">
      <c r="K7461" s="1"/>
    </row>
    <row r="7462" spans="11:11" hidden="1" x14ac:dyDescent="0.3">
      <c r="K7462" s="1"/>
    </row>
    <row r="7463" spans="11:11" hidden="1" x14ac:dyDescent="0.3">
      <c r="K7463" s="1"/>
    </row>
    <row r="7464" spans="11:11" hidden="1" x14ac:dyDescent="0.3">
      <c r="K7464" s="1"/>
    </row>
    <row r="7465" spans="11:11" hidden="1" x14ac:dyDescent="0.3">
      <c r="K7465" s="1"/>
    </row>
    <row r="7466" spans="11:11" hidden="1" x14ac:dyDescent="0.3">
      <c r="K7466" s="1"/>
    </row>
    <row r="7467" spans="11:11" hidden="1" x14ac:dyDescent="0.3">
      <c r="K7467" s="1"/>
    </row>
    <row r="7468" spans="11:11" hidden="1" x14ac:dyDescent="0.3">
      <c r="K7468" s="1"/>
    </row>
    <row r="7469" spans="11:11" hidden="1" x14ac:dyDescent="0.3">
      <c r="K7469" s="1"/>
    </row>
    <row r="7470" spans="11:11" hidden="1" x14ac:dyDescent="0.3">
      <c r="K7470" s="1"/>
    </row>
    <row r="7471" spans="11:11" hidden="1" x14ac:dyDescent="0.3">
      <c r="K7471" s="1"/>
    </row>
    <row r="7472" spans="11:11" hidden="1" x14ac:dyDescent="0.3">
      <c r="K7472" s="1"/>
    </row>
    <row r="7473" spans="11:11" hidden="1" x14ac:dyDescent="0.3">
      <c r="K7473" s="1"/>
    </row>
    <row r="7474" spans="11:11" hidden="1" x14ac:dyDescent="0.3">
      <c r="K7474" s="1"/>
    </row>
    <row r="7475" spans="11:11" hidden="1" x14ac:dyDescent="0.3">
      <c r="K7475" s="1"/>
    </row>
    <row r="7476" spans="11:11" hidden="1" x14ac:dyDescent="0.3">
      <c r="K7476" s="1"/>
    </row>
    <row r="7477" spans="11:11" hidden="1" x14ac:dyDescent="0.3">
      <c r="K7477" s="1"/>
    </row>
    <row r="7478" spans="11:11" hidden="1" x14ac:dyDescent="0.3">
      <c r="K7478" s="1"/>
    </row>
    <row r="7479" spans="11:11" hidden="1" x14ac:dyDescent="0.3">
      <c r="K7479" s="1"/>
    </row>
    <row r="7480" spans="11:11" hidden="1" x14ac:dyDescent="0.3">
      <c r="K7480" s="1"/>
    </row>
    <row r="7481" spans="11:11" hidden="1" x14ac:dyDescent="0.3">
      <c r="K7481" s="1"/>
    </row>
    <row r="7482" spans="11:11" hidden="1" x14ac:dyDescent="0.3">
      <c r="K7482" s="1"/>
    </row>
    <row r="7483" spans="11:11" hidden="1" x14ac:dyDescent="0.3">
      <c r="K7483" s="1"/>
    </row>
    <row r="7484" spans="11:11" hidden="1" x14ac:dyDescent="0.3">
      <c r="K7484" s="1"/>
    </row>
    <row r="7485" spans="11:11" hidden="1" x14ac:dyDescent="0.3">
      <c r="K7485" s="1"/>
    </row>
    <row r="7486" spans="11:11" hidden="1" x14ac:dyDescent="0.3">
      <c r="K7486" s="1"/>
    </row>
    <row r="7487" spans="11:11" hidden="1" x14ac:dyDescent="0.3">
      <c r="K7487" s="1"/>
    </row>
    <row r="7488" spans="11:11" hidden="1" x14ac:dyDescent="0.3">
      <c r="K7488" s="1"/>
    </row>
    <row r="7489" spans="11:11" hidden="1" x14ac:dyDescent="0.3">
      <c r="K7489" s="1"/>
    </row>
    <row r="7490" spans="11:11" hidden="1" x14ac:dyDescent="0.3">
      <c r="K7490" s="1"/>
    </row>
    <row r="7491" spans="11:11" hidden="1" x14ac:dyDescent="0.3">
      <c r="K7491" s="1"/>
    </row>
    <row r="7492" spans="11:11" hidden="1" x14ac:dyDescent="0.3">
      <c r="K7492" s="1"/>
    </row>
    <row r="7493" spans="11:11" hidden="1" x14ac:dyDescent="0.3">
      <c r="K7493" s="1"/>
    </row>
    <row r="7494" spans="11:11" hidden="1" x14ac:dyDescent="0.3">
      <c r="K7494" s="1"/>
    </row>
    <row r="7495" spans="11:11" hidden="1" x14ac:dyDescent="0.3">
      <c r="K7495" s="1"/>
    </row>
    <row r="7496" spans="11:11" hidden="1" x14ac:dyDescent="0.3">
      <c r="K7496" s="1"/>
    </row>
    <row r="7497" spans="11:11" hidden="1" x14ac:dyDescent="0.3">
      <c r="K7497" s="1"/>
    </row>
    <row r="7498" spans="11:11" hidden="1" x14ac:dyDescent="0.3">
      <c r="K7498" s="1"/>
    </row>
    <row r="7499" spans="11:11" hidden="1" x14ac:dyDescent="0.3">
      <c r="K7499" s="1"/>
    </row>
    <row r="7500" spans="11:11" hidden="1" x14ac:dyDescent="0.3">
      <c r="K7500" s="1"/>
    </row>
    <row r="7501" spans="11:11" hidden="1" x14ac:dyDescent="0.3">
      <c r="K7501" s="1"/>
    </row>
    <row r="7502" spans="11:11" hidden="1" x14ac:dyDescent="0.3">
      <c r="K7502" s="1"/>
    </row>
    <row r="7503" spans="11:11" hidden="1" x14ac:dyDescent="0.3">
      <c r="K7503" s="1"/>
    </row>
    <row r="7504" spans="11:11" hidden="1" x14ac:dyDescent="0.3">
      <c r="K7504" s="1"/>
    </row>
    <row r="7505" spans="11:11" hidden="1" x14ac:dyDescent="0.3">
      <c r="K7505" s="1"/>
    </row>
    <row r="7506" spans="11:11" hidden="1" x14ac:dyDescent="0.3">
      <c r="K7506" s="1"/>
    </row>
    <row r="7507" spans="11:11" hidden="1" x14ac:dyDescent="0.3">
      <c r="K7507" s="1"/>
    </row>
    <row r="7508" spans="11:11" hidden="1" x14ac:dyDescent="0.3">
      <c r="K7508" s="1"/>
    </row>
    <row r="7509" spans="11:11" hidden="1" x14ac:dyDescent="0.3">
      <c r="K7509" s="1"/>
    </row>
    <row r="7510" spans="11:11" hidden="1" x14ac:dyDescent="0.3">
      <c r="K7510" s="1"/>
    </row>
    <row r="7511" spans="11:11" hidden="1" x14ac:dyDescent="0.3">
      <c r="K7511" s="1"/>
    </row>
    <row r="7512" spans="11:11" hidden="1" x14ac:dyDescent="0.3">
      <c r="K7512" s="1"/>
    </row>
    <row r="7513" spans="11:11" hidden="1" x14ac:dyDescent="0.3">
      <c r="K7513" s="1"/>
    </row>
    <row r="7514" spans="11:11" hidden="1" x14ac:dyDescent="0.3">
      <c r="K7514" s="1"/>
    </row>
    <row r="7515" spans="11:11" hidden="1" x14ac:dyDescent="0.3">
      <c r="K7515" s="1"/>
    </row>
    <row r="7516" spans="11:11" hidden="1" x14ac:dyDescent="0.3">
      <c r="K7516" s="1"/>
    </row>
    <row r="7517" spans="11:11" hidden="1" x14ac:dyDescent="0.3">
      <c r="K7517" s="1"/>
    </row>
    <row r="7518" spans="11:11" hidden="1" x14ac:dyDescent="0.3">
      <c r="K7518" s="1"/>
    </row>
    <row r="7519" spans="11:11" hidden="1" x14ac:dyDescent="0.3">
      <c r="K7519" s="1"/>
    </row>
    <row r="7520" spans="11:11" hidden="1" x14ac:dyDescent="0.3">
      <c r="K7520" s="1"/>
    </row>
    <row r="7521" spans="11:11" hidden="1" x14ac:dyDescent="0.3">
      <c r="K7521" s="1"/>
    </row>
    <row r="7522" spans="11:11" hidden="1" x14ac:dyDescent="0.3">
      <c r="K7522" s="1"/>
    </row>
    <row r="7523" spans="11:11" hidden="1" x14ac:dyDescent="0.3">
      <c r="K7523" s="1"/>
    </row>
    <row r="7524" spans="11:11" hidden="1" x14ac:dyDescent="0.3">
      <c r="K7524" s="1"/>
    </row>
    <row r="7525" spans="11:11" hidden="1" x14ac:dyDescent="0.3">
      <c r="K7525" s="1"/>
    </row>
    <row r="7526" spans="11:11" hidden="1" x14ac:dyDescent="0.3">
      <c r="K7526" s="1"/>
    </row>
    <row r="7527" spans="11:11" hidden="1" x14ac:dyDescent="0.3">
      <c r="K7527" s="1"/>
    </row>
    <row r="7528" spans="11:11" hidden="1" x14ac:dyDescent="0.3">
      <c r="K7528" s="1"/>
    </row>
    <row r="7529" spans="11:11" hidden="1" x14ac:dyDescent="0.3">
      <c r="K7529" s="1"/>
    </row>
    <row r="7530" spans="11:11" hidden="1" x14ac:dyDescent="0.3">
      <c r="K7530" s="1"/>
    </row>
    <row r="7531" spans="11:11" hidden="1" x14ac:dyDescent="0.3">
      <c r="K7531" s="1"/>
    </row>
    <row r="7532" spans="11:11" hidden="1" x14ac:dyDescent="0.3">
      <c r="K7532" s="1"/>
    </row>
    <row r="7533" spans="11:11" hidden="1" x14ac:dyDescent="0.3">
      <c r="K7533" s="1"/>
    </row>
    <row r="7534" spans="11:11" hidden="1" x14ac:dyDescent="0.3">
      <c r="K7534" s="1"/>
    </row>
    <row r="7535" spans="11:11" hidden="1" x14ac:dyDescent="0.3">
      <c r="K7535" s="1"/>
    </row>
    <row r="7536" spans="11:11" hidden="1" x14ac:dyDescent="0.3">
      <c r="K7536" s="1"/>
    </row>
    <row r="7537" spans="11:11" hidden="1" x14ac:dyDescent="0.3">
      <c r="K7537" s="1"/>
    </row>
    <row r="7538" spans="11:11" hidden="1" x14ac:dyDescent="0.3">
      <c r="K7538" s="1"/>
    </row>
    <row r="7539" spans="11:11" hidden="1" x14ac:dyDescent="0.3">
      <c r="K7539" s="1"/>
    </row>
    <row r="7540" spans="11:11" hidden="1" x14ac:dyDescent="0.3">
      <c r="K7540" s="1"/>
    </row>
    <row r="7541" spans="11:11" hidden="1" x14ac:dyDescent="0.3">
      <c r="K7541" s="1"/>
    </row>
    <row r="7542" spans="11:11" hidden="1" x14ac:dyDescent="0.3">
      <c r="K7542" s="1"/>
    </row>
    <row r="7543" spans="11:11" hidden="1" x14ac:dyDescent="0.3">
      <c r="K7543" s="1"/>
    </row>
    <row r="7544" spans="11:11" hidden="1" x14ac:dyDescent="0.3">
      <c r="K7544" s="1"/>
    </row>
    <row r="7545" spans="11:11" hidden="1" x14ac:dyDescent="0.3">
      <c r="K7545" s="1"/>
    </row>
    <row r="7546" spans="11:11" hidden="1" x14ac:dyDescent="0.3">
      <c r="K7546" s="1"/>
    </row>
    <row r="7547" spans="11:11" hidden="1" x14ac:dyDescent="0.3">
      <c r="K7547" s="1"/>
    </row>
    <row r="7548" spans="11:11" hidden="1" x14ac:dyDescent="0.3">
      <c r="K7548" s="1"/>
    </row>
    <row r="7549" spans="11:11" hidden="1" x14ac:dyDescent="0.3">
      <c r="K7549" s="1"/>
    </row>
    <row r="7550" spans="11:11" hidden="1" x14ac:dyDescent="0.3">
      <c r="K7550" s="1"/>
    </row>
    <row r="7551" spans="11:11" hidden="1" x14ac:dyDescent="0.3">
      <c r="K7551" s="1"/>
    </row>
    <row r="7552" spans="11:11" hidden="1" x14ac:dyDescent="0.3">
      <c r="K7552" s="1"/>
    </row>
    <row r="7553" spans="11:11" hidden="1" x14ac:dyDescent="0.3">
      <c r="K7553" s="1"/>
    </row>
    <row r="7554" spans="11:11" hidden="1" x14ac:dyDescent="0.3">
      <c r="K7554" s="1"/>
    </row>
    <row r="7555" spans="11:11" hidden="1" x14ac:dyDescent="0.3">
      <c r="K7555" s="1"/>
    </row>
    <row r="7556" spans="11:11" hidden="1" x14ac:dyDescent="0.3">
      <c r="K7556" s="1"/>
    </row>
    <row r="7557" spans="11:11" hidden="1" x14ac:dyDescent="0.3">
      <c r="K7557" s="1"/>
    </row>
    <row r="7558" spans="11:11" hidden="1" x14ac:dyDescent="0.3">
      <c r="K7558" s="1"/>
    </row>
    <row r="7559" spans="11:11" hidden="1" x14ac:dyDescent="0.3">
      <c r="K7559" s="1"/>
    </row>
    <row r="7560" spans="11:11" hidden="1" x14ac:dyDescent="0.3">
      <c r="K7560" s="1"/>
    </row>
    <row r="7561" spans="11:11" hidden="1" x14ac:dyDescent="0.3">
      <c r="K7561" s="1"/>
    </row>
    <row r="7562" spans="11:11" hidden="1" x14ac:dyDescent="0.3">
      <c r="K7562" s="1"/>
    </row>
    <row r="7563" spans="11:11" hidden="1" x14ac:dyDescent="0.3">
      <c r="K7563" s="1"/>
    </row>
    <row r="7564" spans="11:11" hidden="1" x14ac:dyDescent="0.3">
      <c r="K7564" s="1"/>
    </row>
    <row r="7565" spans="11:11" hidden="1" x14ac:dyDescent="0.3">
      <c r="K7565" s="1"/>
    </row>
    <row r="7566" spans="11:11" hidden="1" x14ac:dyDescent="0.3">
      <c r="K7566" s="1"/>
    </row>
    <row r="7567" spans="11:11" hidden="1" x14ac:dyDescent="0.3">
      <c r="K7567" s="1"/>
    </row>
    <row r="7568" spans="11:11" hidden="1" x14ac:dyDescent="0.3">
      <c r="K7568" s="1"/>
    </row>
    <row r="7569" spans="11:11" hidden="1" x14ac:dyDescent="0.3">
      <c r="K7569" s="1"/>
    </row>
    <row r="7570" spans="11:11" hidden="1" x14ac:dyDescent="0.3">
      <c r="K7570" s="1"/>
    </row>
    <row r="7571" spans="11:11" hidden="1" x14ac:dyDescent="0.3">
      <c r="K7571" s="1"/>
    </row>
    <row r="7572" spans="11:11" hidden="1" x14ac:dyDescent="0.3">
      <c r="K7572" s="1"/>
    </row>
    <row r="7573" spans="11:11" hidden="1" x14ac:dyDescent="0.3">
      <c r="K7573" s="1"/>
    </row>
    <row r="7574" spans="11:11" hidden="1" x14ac:dyDescent="0.3">
      <c r="K7574" s="1"/>
    </row>
    <row r="7575" spans="11:11" hidden="1" x14ac:dyDescent="0.3">
      <c r="K7575" s="1"/>
    </row>
    <row r="7576" spans="11:11" hidden="1" x14ac:dyDescent="0.3">
      <c r="K7576" s="1"/>
    </row>
    <row r="7577" spans="11:11" hidden="1" x14ac:dyDescent="0.3">
      <c r="K7577" s="1"/>
    </row>
    <row r="7578" spans="11:11" hidden="1" x14ac:dyDescent="0.3">
      <c r="K7578" s="1"/>
    </row>
    <row r="7579" spans="11:11" hidden="1" x14ac:dyDescent="0.3">
      <c r="K7579" s="1"/>
    </row>
    <row r="7580" spans="11:11" hidden="1" x14ac:dyDescent="0.3">
      <c r="K7580" s="1"/>
    </row>
    <row r="7581" spans="11:11" hidden="1" x14ac:dyDescent="0.3">
      <c r="K7581" s="1"/>
    </row>
    <row r="7582" spans="11:11" hidden="1" x14ac:dyDescent="0.3">
      <c r="K7582" s="1"/>
    </row>
    <row r="7583" spans="11:11" hidden="1" x14ac:dyDescent="0.3">
      <c r="K7583" s="1"/>
    </row>
    <row r="7584" spans="11:11" hidden="1" x14ac:dyDescent="0.3">
      <c r="K7584" s="1"/>
    </row>
    <row r="7585" spans="11:11" hidden="1" x14ac:dyDescent="0.3">
      <c r="K7585" s="1"/>
    </row>
    <row r="7586" spans="11:11" hidden="1" x14ac:dyDescent="0.3">
      <c r="K7586" s="1"/>
    </row>
    <row r="7587" spans="11:11" hidden="1" x14ac:dyDescent="0.3">
      <c r="K7587" s="1"/>
    </row>
    <row r="7588" spans="11:11" hidden="1" x14ac:dyDescent="0.3">
      <c r="K7588" s="1"/>
    </row>
    <row r="7589" spans="11:11" hidden="1" x14ac:dyDescent="0.3">
      <c r="K7589" s="1"/>
    </row>
    <row r="7590" spans="11:11" hidden="1" x14ac:dyDescent="0.3">
      <c r="K7590" s="1"/>
    </row>
    <row r="7591" spans="11:11" hidden="1" x14ac:dyDescent="0.3">
      <c r="K7591" s="1"/>
    </row>
    <row r="7592" spans="11:11" hidden="1" x14ac:dyDescent="0.3">
      <c r="K7592" s="1"/>
    </row>
    <row r="7593" spans="11:11" hidden="1" x14ac:dyDescent="0.3">
      <c r="K7593" s="1"/>
    </row>
    <row r="7594" spans="11:11" hidden="1" x14ac:dyDescent="0.3">
      <c r="K7594" s="1"/>
    </row>
    <row r="7595" spans="11:11" hidden="1" x14ac:dyDescent="0.3">
      <c r="K7595" s="1"/>
    </row>
    <row r="7596" spans="11:11" hidden="1" x14ac:dyDescent="0.3">
      <c r="K7596" s="1"/>
    </row>
    <row r="7597" spans="11:11" hidden="1" x14ac:dyDescent="0.3">
      <c r="K7597" s="1"/>
    </row>
    <row r="7598" spans="11:11" hidden="1" x14ac:dyDescent="0.3">
      <c r="K7598" s="1"/>
    </row>
    <row r="7599" spans="11:11" hidden="1" x14ac:dyDescent="0.3">
      <c r="K7599" s="1"/>
    </row>
    <row r="7600" spans="11:11" hidden="1" x14ac:dyDescent="0.3">
      <c r="K7600" s="1"/>
    </row>
    <row r="7601" spans="11:11" hidden="1" x14ac:dyDescent="0.3">
      <c r="K7601" s="1"/>
    </row>
    <row r="7602" spans="11:11" hidden="1" x14ac:dyDescent="0.3">
      <c r="K7602" s="1"/>
    </row>
    <row r="7603" spans="11:11" hidden="1" x14ac:dyDescent="0.3">
      <c r="K7603" s="1"/>
    </row>
    <row r="7604" spans="11:11" hidden="1" x14ac:dyDescent="0.3">
      <c r="K7604" s="1"/>
    </row>
    <row r="7605" spans="11:11" hidden="1" x14ac:dyDescent="0.3">
      <c r="K7605" s="1"/>
    </row>
    <row r="7606" spans="11:11" hidden="1" x14ac:dyDescent="0.3">
      <c r="K7606" s="1"/>
    </row>
    <row r="7607" spans="11:11" hidden="1" x14ac:dyDescent="0.3">
      <c r="K7607" s="1"/>
    </row>
    <row r="7608" spans="11:11" hidden="1" x14ac:dyDescent="0.3">
      <c r="K7608" s="1"/>
    </row>
    <row r="7609" spans="11:11" hidden="1" x14ac:dyDescent="0.3">
      <c r="K7609" s="1"/>
    </row>
    <row r="7610" spans="11:11" hidden="1" x14ac:dyDescent="0.3">
      <c r="K7610" s="1"/>
    </row>
    <row r="7611" spans="11:11" hidden="1" x14ac:dyDescent="0.3">
      <c r="K7611" s="1"/>
    </row>
    <row r="7612" spans="11:11" hidden="1" x14ac:dyDescent="0.3">
      <c r="K7612" s="1"/>
    </row>
    <row r="7613" spans="11:11" hidden="1" x14ac:dyDescent="0.3">
      <c r="K7613" s="1"/>
    </row>
    <row r="7614" spans="11:11" hidden="1" x14ac:dyDescent="0.3">
      <c r="K7614" s="1"/>
    </row>
    <row r="7615" spans="11:11" hidden="1" x14ac:dyDescent="0.3">
      <c r="K7615" s="1"/>
    </row>
    <row r="7616" spans="11:11" hidden="1" x14ac:dyDescent="0.3">
      <c r="K7616" s="1"/>
    </row>
    <row r="7617" spans="11:11" hidden="1" x14ac:dyDescent="0.3">
      <c r="K7617" s="1"/>
    </row>
    <row r="7618" spans="11:11" hidden="1" x14ac:dyDescent="0.3">
      <c r="K7618" s="1"/>
    </row>
    <row r="7619" spans="11:11" hidden="1" x14ac:dyDescent="0.3">
      <c r="K7619" s="1"/>
    </row>
    <row r="7620" spans="11:11" hidden="1" x14ac:dyDescent="0.3">
      <c r="K7620" s="1"/>
    </row>
    <row r="7621" spans="11:11" hidden="1" x14ac:dyDescent="0.3">
      <c r="K7621" s="1"/>
    </row>
    <row r="7622" spans="11:11" hidden="1" x14ac:dyDescent="0.3">
      <c r="K7622" s="1"/>
    </row>
    <row r="7623" spans="11:11" hidden="1" x14ac:dyDescent="0.3">
      <c r="K7623" s="1"/>
    </row>
    <row r="7624" spans="11:11" hidden="1" x14ac:dyDescent="0.3">
      <c r="K7624" s="1"/>
    </row>
    <row r="7625" spans="11:11" hidden="1" x14ac:dyDescent="0.3">
      <c r="K7625" s="1"/>
    </row>
    <row r="7626" spans="11:11" hidden="1" x14ac:dyDescent="0.3">
      <c r="K7626" s="1"/>
    </row>
    <row r="7627" spans="11:11" hidden="1" x14ac:dyDescent="0.3">
      <c r="K7627" s="1"/>
    </row>
    <row r="7628" spans="11:11" hidden="1" x14ac:dyDescent="0.3">
      <c r="K7628" s="1"/>
    </row>
    <row r="7629" spans="11:11" hidden="1" x14ac:dyDescent="0.3">
      <c r="K7629" s="1"/>
    </row>
    <row r="7630" spans="11:11" hidden="1" x14ac:dyDescent="0.3">
      <c r="K7630" s="1"/>
    </row>
    <row r="7631" spans="11:11" hidden="1" x14ac:dyDescent="0.3">
      <c r="K7631" s="1"/>
    </row>
    <row r="7632" spans="11:11" hidden="1" x14ac:dyDescent="0.3">
      <c r="K7632" s="1"/>
    </row>
    <row r="7633" spans="11:11" hidden="1" x14ac:dyDescent="0.3">
      <c r="K7633" s="1"/>
    </row>
    <row r="7634" spans="11:11" hidden="1" x14ac:dyDescent="0.3">
      <c r="K7634" s="1"/>
    </row>
    <row r="7635" spans="11:11" hidden="1" x14ac:dyDescent="0.3">
      <c r="K7635" s="1"/>
    </row>
    <row r="7636" spans="11:11" hidden="1" x14ac:dyDescent="0.3">
      <c r="K7636" s="1"/>
    </row>
    <row r="7637" spans="11:11" hidden="1" x14ac:dyDescent="0.3">
      <c r="K7637" s="1"/>
    </row>
    <row r="7638" spans="11:11" hidden="1" x14ac:dyDescent="0.3">
      <c r="K7638" s="1"/>
    </row>
    <row r="7639" spans="11:11" hidden="1" x14ac:dyDescent="0.3">
      <c r="K7639" s="1"/>
    </row>
    <row r="7640" spans="11:11" hidden="1" x14ac:dyDescent="0.3">
      <c r="K7640" s="1"/>
    </row>
    <row r="7641" spans="11:11" hidden="1" x14ac:dyDescent="0.3">
      <c r="K7641" s="1"/>
    </row>
    <row r="7642" spans="11:11" hidden="1" x14ac:dyDescent="0.3">
      <c r="K7642" s="1"/>
    </row>
    <row r="7643" spans="11:11" hidden="1" x14ac:dyDescent="0.3">
      <c r="K7643" s="1"/>
    </row>
    <row r="7644" spans="11:11" hidden="1" x14ac:dyDescent="0.3">
      <c r="K7644" s="1"/>
    </row>
    <row r="7645" spans="11:11" hidden="1" x14ac:dyDescent="0.3">
      <c r="K7645" s="1"/>
    </row>
    <row r="7646" spans="11:11" hidden="1" x14ac:dyDescent="0.3">
      <c r="K7646" s="1"/>
    </row>
    <row r="7647" spans="11:11" hidden="1" x14ac:dyDescent="0.3">
      <c r="K7647" s="1"/>
    </row>
    <row r="7648" spans="11:11" hidden="1" x14ac:dyDescent="0.3">
      <c r="K7648" s="1"/>
    </row>
    <row r="7649" spans="11:11" hidden="1" x14ac:dyDescent="0.3">
      <c r="K7649" s="1"/>
    </row>
    <row r="7650" spans="11:11" hidden="1" x14ac:dyDescent="0.3">
      <c r="K7650" s="1"/>
    </row>
    <row r="7651" spans="11:11" hidden="1" x14ac:dyDescent="0.3">
      <c r="K7651" s="1"/>
    </row>
    <row r="7652" spans="11:11" hidden="1" x14ac:dyDescent="0.3">
      <c r="K7652" s="1"/>
    </row>
    <row r="7653" spans="11:11" hidden="1" x14ac:dyDescent="0.3">
      <c r="K7653" s="1"/>
    </row>
    <row r="7654" spans="11:11" hidden="1" x14ac:dyDescent="0.3">
      <c r="K7654" s="1"/>
    </row>
    <row r="7655" spans="11:11" hidden="1" x14ac:dyDescent="0.3">
      <c r="K7655" s="1"/>
    </row>
    <row r="7656" spans="11:11" hidden="1" x14ac:dyDescent="0.3">
      <c r="K7656" s="1"/>
    </row>
    <row r="7657" spans="11:11" hidden="1" x14ac:dyDescent="0.3">
      <c r="K7657" s="1"/>
    </row>
    <row r="7658" spans="11:11" hidden="1" x14ac:dyDescent="0.3">
      <c r="K7658" s="1"/>
    </row>
    <row r="7659" spans="11:11" hidden="1" x14ac:dyDescent="0.3">
      <c r="K7659" s="1"/>
    </row>
    <row r="7660" spans="11:11" hidden="1" x14ac:dyDescent="0.3">
      <c r="K7660" s="1"/>
    </row>
    <row r="7661" spans="11:11" hidden="1" x14ac:dyDescent="0.3">
      <c r="K7661" s="1"/>
    </row>
    <row r="7662" spans="11:11" hidden="1" x14ac:dyDescent="0.3">
      <c r="K7662" s="1"/>
    </row>
    <row r="7663" spans="11:11" hidden="1" x14ac:dyDescent="0.3">
      <c r="K7663" s="1"/>
    </row>
    <row r="7664" spans="11:11" hidden="1" x14ac:dyDescent="0.3">
      <c r="K7664" s="1"/>
    </row>
    <row r="7665" spans="11:11" hidden="1" x14ac:dyDescent="0.3">
      <c r="K7665" s="1"/>
    </row>
    <row r="7666" spans="11:11" hidden="1" x14ac:dyDescent="0.3">
      <c r="K7666" s="1"/>
    </row>
    <row r="7667" spans="11:11" hidden="1" x14ac:dyDescent="0.3">
      <c r="K7667" s="1"/>
    </row>
    <row r="7668" spans="11:11" hidden="1" x14ac:dyDescent="0.3">
      <c r="K7668" s="1"/>
    </row>
    <row r="7669" spans="11:11" hidden="1" x14ac:dyDescent="0.3">
      <c r="K7669" s="1"/>
    </row>
    <row r="7670" spans="11:11" hidden="1" x14ac:dyDescent="0.3">
      <c r="K7670" s="1"/>
    </row>
    <row r="7671" spans="11:11" hidden="1" x14ac:dyDescent="0.3">
      <c r="K7671" s="1"/>
    </row>
    <row r="7672" spans="11:11" hidden="1" x14ac:dyDescent="0.3">
      <c r="K7672" s="1"/>
    </row>
    <row r="7673" spans="11:11" hidden="1" x14ac:dyDescent="0.3">
      <c r="K7673" s="1"/>
    </row>
    <row r="7674" spans="11:11" hidden="1" x14ac:dyDescent="0.3">
      <c r="K7674" s="1"/>
    </row>
    <row r="7675" spans="11:11" hidden="1" x14ac:dyDescent="0.3">
      <c r="K7675" s="1"/>
    </row>
    <row r="7676" spans="11:11" hidden="1" x14ac:dyDescent="0.3">
      <c r="K7676" s="1"/>
    </row>
    <row r="7677" spans="11:11" hidden="1" x14ac:dyDescent="0.3">
      <c r="K7677" s="1"/>
    </row>
    <row r="7678" spans="11:11" hidden="1" x14ac:dyDescent="0.3">
      <c r="K7678" s="1"/>
    </row>
    <row r="7679" spans="11:11" hidden="1" x14ac:dyDescent="0.3">
      <c r="K7679" s="1"/>
    </row>
    <row r="7680" spans="11:11" hidden="1" x14ac:dyDescent="0.3">
      <c r="K7680" s="1"/>
    </row>
    <row r="7681" spans="11:11" hidden="1" x14ac:dyDescent="0.3">
      <c r="K7681" s="1"/>
    </row>
    <row r="7682" spans="11:11" hidden="1" x14ac:dyDescent="0.3">
      <c r="K7682" s="1"/>
    </row>
    <row r="7683" spans="11:11" hidden="1" x14ac:dyDescent="0.3">
      <c r="K7683" s="1"/>
    </row>
    <row r="7684" spans="11:11" hidden="1" x14ac:dyDescent="0.3">
      <c r="K7684" s="1"/>
    </row>
    <row r="7685" spans="11:11" hidden="1" x14ac:dyDescent="0.3">
      <c r="K7685" s="1"/>
    </row>
    <row r="7686" spans="11:11" hidden="1" x14ac:dyDescent="0.3">
      <c r="K7686" s="1"/>
    </row>
    <row r="7687" spans="11:11" hidden="1" x14ac:dyDescent="0.3">
      <c r="K7687" s="1"/>
    </row>
    <row r="7688" spans="11:11" hidden="1" x14ac:dyDescent="0.3">
      <c r="K7688" s="1"/>
    </row>
    <row r="7689" spans="11:11" hidden="1" x14ac:dyDescent="0.3">
      <c r="K7689" s="1"/>
    </row>
    <row r="7690" spans="11:11" hidden="1" x14ac:dyDescent="0.3">
      <c r="K7690" s="1"/>
    </row>
    <row r="7691" spans="11:11" hidden="1" x14ac:dyDescent="0.3">
      <c r="K7691" s="1"/>
    </row>
    <row r="7692" spans="11:11" hidden="1" x14ac:dyDescent="0.3">
      <c r="K7692" s="1"/>
    </row>
    <row r="7693" spans="11:11" hidden="1" x14ac:dyDescent="0.3">
      <c r="K7693" s="1"/>
    </row>
    <row r="7694" spans="11:11" hidden="1" x14ac:dyDescent="0.3">
      <c r="K7694" s="1"/>
    </row>
    <row r="7695" spans="11:11" hidden="1" x14ac:dyDescent="0.3">
      <c r="K7695" s="1"/>
    </row>
    <row r="7696" spans="11:11" hidden="1" x14ac:dyDescent="0.3">
      <c r="K7696" s="1"/>
    </row>
    <row r="7697" spans="11:11" hidden="1" x14ac:dyDescent="0.3">
      <c r="K7697" s="1"/>
    </row>
    <row r="7698" spans="11:11" hidden="1" x14ac:dyDescent="0.3">
      <c r="K7698" s="1"/>
    </row>
    <row r="7699" spans="11:11" hidden="1" x14ac:dyDescent="0.3">
      <c r="K7699" s="1"/>
    </row>
    <row r="7700" spans="11:11" hidden="1" x14ac:dyDescent="0.3">
      <c r="K7700" s="1"/>
    </row>
    <row r="7701" spans="11:11" hidden="1" x14ac:dyDescent="0.3">
      <c r="K7701" s="1"/>
    </row>
    <row r="7702" spans="11:11" hidden="1" x14ac:dyDescent="0.3">
      <c r="K7702" s="1"/>
    </row>
    <row r="7703" spans="11:11" hidden="1" x14ac:dyDescent="0.3">
      <c r="K7703" s="1"/>
    </row>
    <row r="7704" spans="11:11" hidden="1" x14ac:dyDescent="0.3">
      <c r="K7704" s="1"/>
    </row>
    <row r="7705" spans="11:11" hidden="1" x14ac:dyDescent="0.3">
      <c r="K7705" s="1"/>
    </row>
    <row r="7706" spans="11:11" hidden="1" x14ac:dyDescent="0.3">
      <c r="K7706" s="1"/>
    </row>
    <row r="7707" spans="11:11" hidden="1" x14ac:dyDescent="0.3">
      <c r="K7707" s="1"/>
    </row>
    <row r="7708" spans="11:11" hidden="1" x14ac:dyDescent="0.3">
      <c r="K7708" s="1"/>
    </row>
    <row r="7709" spans="11:11" hidden="1" x14ac:dyDescent="0.3">
      <c r="K7709" s="1"/>
    </row>
    <row r="7710" spans="11:11" hidden="1" x14ac:dyDescent="0.3">
      <c r="K7710" s="1"/>
    </row>
    <row r="7711" spans="11:11" hidden="1" x14ac:dyDescent="0.3">
      <c r="K7711" s="1"/>
    </row>
    <row r="7712" spans="11:11" hidden="1" x14ac:dyDescent="0.3">
      <c r="K7712" s="1"/>
    </row>
    <row r="7713" spans="11:11" hidden="1" x14ac:dyDescent="0.3">
      <c r="K7713" s="1"/>
    </row>
    <row r="7714" spans="11:11" hidden="1" x14ac:dyDescent="0.3">
      <c r="K7714" s="1"/>
    </row>
    <row r="7715" spans="11:11" hidden="1" x14ac:dyDescent="0.3">
      <c r="K7715" s="1"/>
    </row>
    <row r="7716" spans="11:11" hidden="1" x14ac:dyDescent="0.3">
      <c r="K7716" s="1"/>
    </row>
    <row r="7717" spans="11:11" hidden="1" x14ac:dyDescent="0.3">
      <c r="K7717" s="1"/>
    </row>
    <row r="7718" spans="11:11" hidden="1" x14ac:dyDescent="0.3">
      <c r="K7718" s="1"/>
    </row>
    <row r="7719" spans="11:11" hidden="1" x14ac:dyDescent="0.3">
      <c r="K7719" s="1"/>
    </row>
    <row r="7720" spans="11:11" hidden="1" x14ac:dyDescent="0.3">
      <c r="K7720" s="1"/>
    </row>
    <row r="7721" spans="11:11" hidden="1" x14ac:dyDescent="0.3">
      <c r="K7721" s="1"/>
    </row>
    <row r="7722" spans="11:11" hidden="1" x14ac:dyDescent="0.3">
      <c r="K7722" s="1"/>
    </row>
    <row r="7723" spans="11:11" hidden="1" x14ac:dyDescent="0.3">
      <c r="K7723" s="1"/>
    </row>
    <row r="7724" spans="11:11" hidden="1" x14ac:dyDescent="0.3">
      <c r="K7724" s="1"/>
    </row>
    <row r="7725" spans="11:11" hidden="1" x14ac:dyDescent="0.3">
      <c r="K7725" s="1"/>
    </row>
    <row r="7726" spans="11:11" hidden="1" x14ac:dyDescent="0.3">
      <c r="K7726" s="1"/>
    </row>
    <row r="7727" spans="11:11" hidden="1" x14ac:dyDescent="0.3">
      <c r="K7727" s="1"/>
    </row>
    <row r="7728" spans="11:11" hidden="1" x14ac:dyDescent="0.3">
      <c r="K7728" s="1"/>
    </row>
    <row r="7729" spans="11:11" hidden="1" x14ac:dyDescent="0.3">
      <c r="K7729" s="1"/>
    </row>
    <row r="7730" spans="11:11" hidden="1" x14ac:dyDescent="0.3">
      <c r="K7730" s="1"/>
    </row>
    <row r="7731" spans="11:11" hidden="1" x14ac:dyDescent="0.3">
      <c r="K7731" s="1"/>
    </row>
    <row r="7732" spans="11:11" hidden="1" x14ac:dyDescent="0.3">
      <c r="K7732" s="1"/>
    </row>
    <row r="7733" spans="11:11" hidden="1" x14ac:dyDescent="0.3">
      <c r="K7733" s="1"/>
    </row>
    <row r="7734" spans="11:11" hidden="1" x14ac:dyDescent="0.3">
      <c r="K7734" s="1"/>
    </row>
    <row r="7735" spans="11:11" hidden="1" x14ac:dyDescent="0.3">
      <c r="K7735" s="1"/>
    </row>
    <row r="7736" spans="11:11" hidden="1" x14ac:dyDescent="0.3">
      <c r="K7736" s="1"/>
    </row>
    <row r="7737" spans="11:11" hidden="1" x14ac:dyDescent="0.3">
      <c r="K7737" s="1"/>
    </row>
    <row r="7738" spans="11:11" hidden="1" x14ac:dyDescent="0.3">
      <c r="K7738" s="1"/>
    </row>
    <row r="7739" spans="11:11" hidden="1" x14ac:dyDescent="0.3">
      <c r="K7739" s="1"/>
    </row>
    <row r="7740" spans="11:11" hidden="1" x14ac:dyDescent="0.3">
      <c r="K7740" s="1"/>
    </row>
    <row r="7741" spans="11:11" hidden="1" x14ac:dyDescent="0.3">
      <c r="K7741" s="1"/>
    </row>
    <row r="7742" spans="11:11" hidden="1" x14ac:dyDescent="0.3">
      <c r="K7742" s="1"/>
    </row>
    <row r="7743" spans="11:11" hidden="1" x14ac:dyDescent="0.3">
      <c r="K7743" s="1"/>
    </row>
    <row r="7744" spans="11:11" hidden="1" x14ac:dyDescent="0.3">
      <c r="K7744" s="1"/>
    </row>
    <row r="7745" spans="11:11" hidden="1" x14ac:dyDescent="0.3">
      <c r="K7745" s="1"/>
    </row>
    <row r="7746" spans="11:11" hidden="1" x14ac:dyDescent="0.3">
      <c r="K7746" s="1"/>
    </row>
    <row r="7747" spans="11:11" hidden="1" x14ac:dyDescent="0.3">
      <c r="K7747" s="1"/>
    </row>
    <row r="7748" spans="11:11" hidden="1" x14ac:dyDescent="0.3">
      <c r="K7748" s="1"/>
    </row>
    <row r="7749" spans="11:11" hidden="1" x14ac:dyDescent="0.3">
      <c r="K7749" s="1"/>
    </row>
    <row r="7750" spans="11:11" hidden="1" x14ac:dyDescent="0.3">
      <c r="K7750" s="1"/>
    </row>
    <row r="7751" spans="11:11" hidden="1" x14ac:dyDescent="0.3">
      <c r="K7751" s="1"/>
    </row>
    <row r="7752" spans="11:11" hidden="1" x14ac:dyDescent="0.3">
      <c r="K7752" s="1"/>
    </row>
    <row r="7753" spans="11:11" hidden="1" x14ac:dyDescent="0.3">
      <c r="K7753" s="1"/>
    </row>
    <row r="7754" spans="11:11" hidden="1" x14ac:dyDescent="0.3">
      <c r="K7754" s="1"/>
    </row>
    <row r="7755" spans="11:11" hidden="1" x14ac:dyDescent="0.3">
      <c r="K7755" s="1"/>
    </row>
    <row r="7756" spans="11:11" hidden="1" x14ac:dyDescent="0.3">
      <c r="K7756" s="1"/>
    </row>
    <row r="7757" spans="11:11" hidden="1" x14ac:dyDescent="0.3">
      <c r="K7757" s="1"/>
    </row>
    <row r="7758" spans="11:11" hidden="1" x14ac:dyDescent="0.3">
      <c r="K7758" s="1"/>
    </row>
    <row r="7759" spans="11:11" hidden="1" x14ac:dyDescent="0.3">
      <c r="K7759" s="1"/>
    </row>
    <row r="7760" spans="11:11" hidden="1" x14ac:dyDescent="0.3">
      <c r="K7760" s="1"/>
    </row>
    <row r="7761" spans="11:11" hidden="1" x14ac:dyDescent="0.3">
      <c r="K7761" s="1"/>
    </row>
    <row r="7762" spans="11:11" hidden="1" x14ac:dyDescent="0.3">
      <c r="K7762" s="1"/>
    </row>
    <row r="7763" spans="11:11" hidden="1" x14ac:dyDescent="0.3">
      <c r="K7763" s="1"/>
    </row>
    <row r="7764" spans="11:11" hidden="1" x14ac:dyDescent="0.3">
      <c r="K7764" s="1"/>
    </row>
    <row r="7765" spans="11:11" hidden="1" x14ac:dyDescent="0.3">
      <c r="K7765" s="1"/>
    </row>
    <row r="7766" spans="11:11" hidden="1" x14ac:dyDescent="0.3">
      <c r="K7766" s="1"/>
    </row>
    <row r="7767" spans="11:11" hidden="1" x14ac:dyDescent="0.3">
      <c r="K7767" s="1"/>
    </row>
    <row r="7768" spans="11:11" hidden="1" x14ac:dyDescent="0.3">
      <c r="K7768" s="1"/>
    </row>
    <row r="7769" spans="11:11" hidden="1" x14ac:dyDescent="0.3">
      <c r="K7769" s="1"/>
    </row>
    <row r="7770" spans="11:11" hidden="1" x14ac:dyDescent="0.3">
      <c r="K7770" s="1"/>
    </row>
    <row r="7771" spans="11:11" hidden="1" x14ac:dyDescent="0.3">
      <c r="K7771" s="1"/>
    </row>
    <row r="7772" spans="11:11" hidden="1" x14ac:dyDescent="0.3">
      <c r="K7772" s="1"/>
    </row>
    <row r="7773" spans="11:11" hidden="1" x14ac:dyDescent="0.3">
      <c r="K7773" s="1"/>
    </row>
    <row r="7774" spans="11:11" hidden="1" x14ac:dyDescent="0.3">
      <c r="K7774" s="1"/>
    </row>
    <row r="7775" spans="11:11" hidden="1" x14ac:dyDescent="0.3">
      <c r="K7775" s="1"/>
    </row>
    <row r="7776" spans="11:11" hidden="1" x14ac:dyDescent="0.3">
      <c r="K7776" s="1"/>
    </row>
    <row r="7777" spans="11:11" hidden="1" x14ac:dyDescent="0.3">
      <c r="K7777" s="1"/>
    </row>
    <row r="7778" spans="11:11" hidden="1" x14ac:dyDescent="0.3">
      <c r="K7778" s="1"/>
    </row>
    <row r="7779" spans="11:11" hidden="1" x14ac:dyDescent="0.3">
      <c r="K7779" s="1"/>
    </row>
    <row r="7780" spans="11:11" hidden="1" x14ac:dyDescent="0.3">
      <c r="K7780" s="1"/>
    </row>
    <row r="7781" spans="11:11" hidden="1" x14ac:dyDescent="0.3">
      <c r="K7781" s="1"/>
    </row>
    <row r="7782" spans="11:11" hidden="1" x14ac:dyDescent="0.3">
      <c r="K7782" s="1"/>
    </row>
    <row r="7783" spans="11:11" hidden="1" x14ac:dyDescent="0.3">
      <c r="K7783" s="1"/>
    </row>
    <row r="7784" spans="11:11" hidden="1" x14ac:dyDescent="0.3">
      <c r="K7784" s="1"/>
    </row>
    <row r="7785" spans="11:11" hidden="1" x14ac:dyDescent="0.3">
      <c r="K7785" s="1"/>
    </row>
    <row r="7786" spans="11:11" hidden="1" x14ac:dyDescent="0.3">
      <c r="K7786" s="1"/>
    </row>
    <row r="7787" spans="11:11" hidden="1" x14ac:dyDescent="0.3">
      <c r="K7787" s="1"/>
    </row>
    <row r="7788" spans="11:11" hidden="1" x14ac:dyDescent="0.3">
      <c r="K7788" s="1"/>
    </row>
    <row r="7789" spans="11:11" hidden="1" x14ac:dyDescent="0.3">
      <c r="K7789" s="1"/>
    </row>
    <row r="7790" spans="11:11" hidden="1" x14ac:dyDescent="0.3">
      <c r="K7790" s="1"/>
    </row>
    <row r="7791" spans="11:11" hidden="1" x14ac:dyDescent="0.3">
      <c r="K7791" s="1"/>
    </row>
    <row r="7792" spans="11:11" hidden="1" x14ac:dyDescent="0.3">
      <c r="K7792" s="1"/>
    </row>
    <row r="7793" spans="11:11" hidden="1" x14ac:dyDescent="0.3">
      <c r="K7793" s="1"/>
    </row>
    <row r="7794" spans="11:11" hidden="1" x14ac:dyDescent="0.3">
      <c r="K7794" s="1"/>
    </row>
    <row r="7795" spans="11:11" hidden="1" x14ac:dyDescent="0.3">
      <c r="K7795" s="1"/>
    </row>
    <row r="7796" spans="11:11" hidden="1" x14ac:dyDescent="0.3">
      <c r="K7796" s="1"/>
    </row>
    <row r="7797" spans="11:11" hidden="1" x14ac:dyDescent="0.3">
      <c r="K7797" s="1"/>
    </row>
    <row r="7798" spans="11:11" hidden="1" x14ac:dyDescent="0.3">
      <c r="K7798" s="1"/>
    </row>
    <row r="7799" spans="11:11" hidden="1" x14ac:dyDescent="0.3">
      <c r="K7799" s="1"/>
    </row>
    <row r="7800" spans="11:11" hidden="1" x14ac:dyDescent="0.3">
      <c r="K7800" s="1"/>
    </row>
    <row r="7801" spans="11:11" hidden="1" x14ac:dyDescent="0.3">
      <c r="K7801" s="1"/>
    </row>
    <row r="7802" spans="11:11" hidden="1" x14ac:dyDescent="0.3">
      <c r="K7802" s="1"/>
    </row>
    <row r="7803" spans="11:11" hidden="1" x14ac:dyDescent="0.3">
      <c r="K7803" s="1"/>
    </row>
    <row r="7804" spans="11:11" hidden="1" x14ac:dyDescent="0.3">
      <c r="K7804" s="1"/>
    </row>
    <row r="7805" spans="11:11" hidden="1" x14ac:dyDescent="0.3">
      <c r="K7805" s="1"/>
    </row>
    <row r="7806" spans="11:11" hidden="1" x14ac:dyDescent="0.3">
      <c r="K7806" s="1"/>
    </row>
    <row r="7807" spans="11:11" hidden="1" x14ac:dyDescent="0.3">
      <c r="K7807" s="1"/>
    </row>
    <row r="7808" spans="11:11" hidden="1" x14ac:dyDescent="0.3">
      <c r="K7808" s="1"/>
    </row>
    <row r="7809" spans="11:11" hidden="1" x14ac:dyDescent="0.3">
      <c r="K7809" s="1"/>
    </row>
    <row r="7810" spans="11:11" hidden="1" x14ac:dyDescent="0.3">
      <c r="K7810" s="1"/>
    </row>
    <row r="7811" spans="11:11" hidden="1" x14ac:dyDescent="0.3">
      <c r="K7811" s="1"/>
    </row>
    <row r="7812" spans="11:11" hidden="1" x14ac:dyDescent="0.3">
      <c r="K7812" s="1"/>
    </row>
    <row r="7813" spans="11:11" hidden="1" x14ac:dyDescent="0.3">
      <c r="K7813" s="1"/>
    </row>
    <row r="7814" spans="11:11" hidden="1" x14ac:dyDescent="0.3">
      <c r="K7814" s="1"/>
    </row>
    <row r="7815" spans="11:11" hidden="1" x14ac:dyDescent="0.3">
      <c r="K7815" s="1"/>
    </row>
    <row r="7816" spans="11:11" hidden="1" x14ac:dyDescent="0.3">
      <c r="K7816" s="1"/>
    </row>
    <row r="7817" spans="11:11" hidden="1" x14ac:dyDescent="0.3">
      <c r="K7817" s="1"/>
    </row>
    <row r="7818" spans="11:11" hidden="1" x14ac:dyDescent="0.3">
      <c r="K7818" s="1"/>
    </row>
    <row r="7819" spans="11:11" hidden="1" x14ac:dyDescent="0.3">
      <c r="K7819" s="1"/>
    </row>
    <row r="7820" spans="11:11" hidden="1" x14ac:dyDescent="0.3">
      <c r="K7820" s="1"/>
    </row>
    <row r="7821" spans="11:11" hidden="1" x14ac:dyDescent="0.3">
      <c r="K7821" s="1"/>
    </row>
    <row r="7822" spans="11:11" hidden="1" x14ac:dyDescent="0.3">
      <c r="K7822" s="1"/>
    </row>
    <row r="7823" spans="11:11" hidden="1" x14ac:dyDescent="0.3">
      <c r="K7823" s="1"/>
    </row>
    <row r="7824" spans="11:11" hidden="1" x14ac:dyDescent="0.3">
      <c r="K7824" s="1"/>
    </row>
    <row r="7825" spans="11:11" hidden="1" x14ac:dyDescent="0.3">
      <c r="K7825" s="1"/>
    </row>
    <row r="7826" spans="11:11" hidden="1" x14ac:dyDescent="0.3">
      <c r="K7826" s="1"/>
    </row>
    <row r="7827" spans="11:11" hidden="1" x14ac:dyDescent="0.3">
      <c r="K7827" s="1"/>
    </row>
    <row r="7828" spans="11:11" hidden="1" x14ac:dyDescent="0.3">
      <c r="K7828" s="1"/>
    </row>
    <row r="7829" spans="11:11" hidden="1" x14ac:dyDescent="0.3">
      <c r="K7829" s="1"/>
    </row>
    <row r="7830" spans="11:11" hidden="1" x14ac:dyDescent="0.3">
      <c r="K7830" s="1"/>
    </row>
    <row r="7831" spans="11:11" hidden="1" x14ac:dyDescent="0.3">
      <c r="K7831" s="1"/>
    </row>
    <row r="7832" spans="11:11" hidden="1" x14ac:dyDescent="0.3">
      <c r="K7832" s="1"/>
    </row>
    <row r="7833" spans="11:11" hidden="1" x14ac:dyDescent="0.3">
      <c r="K7833" s="1"/>
    </row>
    <row r="7834" spans="11:11" hidden="1" x14ac:dyDescent="0.3">
      <c r="K7834" s="1"/>
    </row>
    <row r="7835" spans="11:11" hidden="1" x14ac:dyDescent="0.3">
      <c r="K7835" s="1"/>
    </row>
    <row r="7836" spans="11:11" hidden="1" x14ac:dyDescent="0.3">
      <c r="K7836" s="1"/>
    </row>
    <row r="7837" spans="11:11" hidden="1" x14ac:dyDescent="0.3">
      <c r="K7837" s="1"/>
    </row>
    <row r="7838" spans="11:11" hidden="1" x14ac:dyDescent="0.3">
      <c r="K7838" s="1"/>
    </row>
    <row r="7839" spans="11:11" hidden="1" x14ac:dyDescent="0.3">
      <c r="K7839" s="1"/>
    </row>
    <row r="7840" spans="11:11" hidden="1" x14ac:dyDescent="0.3">
      <c r="K7840" s="1"/>
    </row>
    <row r="7841" spans="11:11" hidden="1" x14ac:dyDescent="0.3">
      <c r="K7841" s="1"/>
    </row>
    <row r="7842" spans="11:11" hidden="1" x14ac:dyDescent="0.3">
      <c r="K7842" s="1"/>
    </row>
    <row r="7843" spans="11:11" hidden="1" x14ac:dyDescent="0.3">
      <c r="K7843" s="1"/>
    </row>
    <row r="7844" spans="11:11" hidden="1" x14ac:dyDescent="0.3">
      <c r="K7844" s="1"/>
    </row>
    <row r="7845" spans="11:11" hidden="1" x14ac:dyDescent="0.3">
      <c r="K7845" s="1"/>
    </row>
    <row r="7846" spans="11:11" hidden="1" x14ac:dyDescent="0.3">
      <c r="K7846" s="1"/>
    </row>
    <row r="7847" spans="11:11" hidden="1" x14ac:dyDescent="0.3">
      <c r="K7847" s="1"/>
    </row>
    <row r="7848" spans="11:11" hidden="1" x14ac:dyDescent="0.3">
      <c r="K7848" s="1"/>
    </row>
    <row r="7849" spans="11:11" hidden="1" x14ac:dyDescent="0.3">
      <c r="K7849" s="1"/>
    </row>
    <row r="7850" spans="11:11" hidden="1" x14ac:dyDescent="0.3">
      <c r="K7850" s="1"/>
    </row>
    <row r="7851" spans="11:11" hidden="1" x14ac:dyDescent="0.3">
      <c r="K7851" s="1"/>
    </row>
    <row r="7852" spans="11:11" hidden="1" x14ac:dyDescent="0.3">
      <c r="K7852" s="1"/>
    </row>
    <row r="7853" spans="11:11" hidden="1" x14ac:dyDescent="0.3">
      <c r="K7853" s="1"/>
    </row>
    <row r="7854" spans="11:11" hidden="1" x14ac:dyDescent="0.3">
      <c r="K7854" s="1"/>
    </row>
    <row r="7855" spans="11:11" hidden="1" x14ac:dyDescent="0.3">
      <c r="K7855" s="1"/>
    </row>
    <row r="7856" spans="11:11" hidden="1" x14ac:dyDescent="0.3">
      <c r="K7856" s="1"/>
    </row>
    <row r="7857" spans="11:11" hidden="1" x14ac:dyDescent="0.3">
      <c r="K7857" s="1"/>
    </row>
    <row r="7858" spans="11:11" hidden="1" x14ac:dyDescent="0.3">
      <c r="K7858" s="1"/>
    </row>
    <row r="7859" spans="11:11" hidden="1" x14ac:dyDescent="0.3">
      <c r="K7859" s="1"/>
    </row>
    <row r="7860" spans="11:11" hidden="1" x14ac:dyDescent="0.3">
      <c r="K7860" s="1"/>
    </row>
    <row r="7861" spans="11:11" hidden="1" x14ac:dyDescent="0.3">
      <c r="K7861" s="1"/>
    </row>
    <row r="7862" spans="11:11" hidden="1" x14ac:dyDescent="0.3">
      <c r="K7862" s="1"/>
    </row>
    <row r="7863" spans="11:11" hidden="1" x14ac:dyDescent="0.3">
      <c r="K7863" s="1"/>
    </row>
    <row r="7864" spans="11:11" hidden="1" x14ac:dyDescent="0.3">
      <c r="K7864" s="1"/>
    </row>
    <row r="7865" spans="11:11" hidden="1" x14ac:dyDescent="0.3">
      <c r="K7865" s="1"/>
    </row>
    <row r="7866" spans="11:11" hidden="1" x14ac:dyDescent="0.3">
      <c r="K7866" s="1"/>
    </row>
    <row r="7867" spans="11:11" hidden="1" x14ac:dyDescent="0.3">
      <c r="K7867" s="1"/>
    </row>
    <row r="7868" spans="11:11" hidden="1" x14ac:dyDescent="0.3">
      <c r="K7868" s="1"/>
    </row>
    <row r="7869" spans="11:11" hidden="1" x14ac:dyDescent="0.3">
      <c r="K7869" s="1"/>
    </row>
    <row r="7870" spans="11:11" hidden="1" x14ac:dyDescent="0.3">
      <c r="K7870" s="1"/>
    </row>
    <row r="7871" spans="11:11" hidden="1" x14ac:dyDescent="0.3">
      <c r="K7871" s="1"/>
    </row>
    <row r="7872" spans="11:11" hidden="1" x14ac:dyDescent="0.3">
      <c r="K7872" s="1"/>
    </row>
    <row r="7873" spans="11:11" hidden="1" x14ac:dyDescent="0.3">
      <c r="K7873" s="1"/>
    </row>
    <row r="7874" spans="11:11" hidden="1" x14ac:dyDescent="0.3">
      <c r="K7874" s="1"/>
    </row>
    <row r="7875" spans="11:11" hidden="1" x14ac:dyDescent="0.3">
      <c r="K7875" s="1"/>
    </row>
    <row r="7876" spans="11:11" hidden="1" x14ac:dyDescent="0.3">
      <c r="K7876" s="1"/>
    </row>
    <row r="7877" spans="11:11" hidden="1" x14ac:dyDescent="0.3">
      <c r="K7877" s="1"/>
    </row>
    <row r="7878" spans="11:11" hidden="1" x14ac:dyDescent="0.3">
      <c r="K7878" s="1"/>
    </row>
    <row r="7879" spans="11:11" hidden="1" x14ac:dyDescent="0.3">
      <c r="K7879" s="1"/>
    </row>
    <row r="7880" spans="11:11" hidden="1" x14ac:dyDescent="0.3">
      <c r="K7880" s="1"/>
    </row>
    <row r="7881" spans="11:11" hidden="1" x14ac:dyDescent="0.3">
      <c r="K7881" s="1"/>
    </row>
    <row r="7882" spans="11:11" hidden="1" x14ac:dyDescent="0.3">
      <c r="K7882" s="1"/>
    </row>
    <row r="7883" spans="11:11" hidden="1" x14ac:dyDescent="0.3">
      <c r="K7883" s="1"/>
    </row>
    <row r="7884" spans="11:11" hidden="1" x14ac:dyDescent="0.3">
      <c r="K7884" s="1"/>
    </row>
    <row r="7885" spans="11:11" hidden="1" x14ac:dyDescent="0.3">
      <c r="K7885" s="1"/>
    </row>
    <row r="7886" spans="11:11" hidden="1" x14ac:dyDescent="0.3">
      <c r="K7886" s="1"/>
    </row>
    <row r="7887" spans="11:11" hidden="1" x14ac:dyDescent="0.3">
      <c r="K7887" s="1"/>
    </row>
    <row r="7888" spans="11:11" hidden="1" x14ac:dyDescent="0.3">
      <c r="K7888" s="1"/>
    </row>
    <row r="7889" spans="11:11" hidden="1" x14ac:dyDescent="0.3">
      <c r="K7889" s="1"/>
    </row>
    <row r="7890" spans="11:11" hidden="1" x14ac:dyDescent="0.3">
      <c r="K7890" s="1"/>
    </row>
    <row r="7891" spans="11:11" hidden="1" x14ac:dyDescent="0.3">
      <c r="K7891" s="1"/>
    </row>
    <row r="7892" spans="11:11" hidden="1" x14ac:dyDescent="0.3">
      <c r="K7892" s="1"/>
    </row>
    <row r="7893" spans="11:11" hidden="1" x14ac:dyDescent="0.3">
      <c r="K7893" s="1"/>
    </row>
    <row r="7894" spans="11:11" hidden="1" x14ac:dyDescent="0.3">
      <c r="K7894" s="1"/>
    </row>
    <row r="7895" spans="11:11" hidden="1" x14ac:dyDescent="0.3">
      <c r="K7895" s="1"/>
    </row>
    <row r="7896" spans="11:11" hidden="1" x14ac:dyDescent="0.3">
      <c r="K7896" s="1"/>
    </row>
    <row r="7897" spans="11:11" hidden="1" x14ac:dyDescent="0.3">
      <c r="K7897" s="1"/>
    </row>
    <row r="7898" spans="11:11" hidden="1" x14ac:dyDescent="0.3">
      <c r="K7898" s="1"/>
    </row>
    <row r="7899" spans="11:11" hidden="1" x14ac:dyDescent="0.3">
      <c r="K7899" s="1"/>
    </row>
    <row r="7900" spans="11:11" hidden="1" x14ac:dyDescent="0.3">
      <c r="K7900" s="1"/>
    </row>
    <row r="7901" spans="11:11" hidden="1" x14ac:dyDescent="0.3">
      <c r="K7901" s="1"/>
    </row>
    <row r="7902" spans="11:11" hidden="1" x14ac:dyDescent="0.3">
      <c r="K7902" s="1"/>
    </row>
    <row r="7903" spans="11:11" hidden="1" x14ac:dyDescent="0.3">
      <c r="K7903" s="1"/>
    </row>
    <row r="7904" spans="11:11" hidden="1" x14ac:dyDescent="0.3">
      <c r="K7904" s="1"/>
    </row>
    <row r="7905" spans="11:11" hidden="1" x14ac:dyDescent="0.3">
      <c r="K7905" s="1"/>
    </row>
    <row r="7906" spans="11:11" hidden="1" x14ac:dyDescent="0.3">
      <c r="K7906" s="1"/>
    </row>
    <row r="7907" spans="11:11" hidden="1" x14ac:dyDescent="0.3">
      <c r="K7907" s="1"/>
    </row>
    <row r="7908" spans="11:11" hidden="1" x14ac:dyDescent="0.3">
      <c r="K7908" s="1"/>
    </row>
    <row r="7909" spans="11:11" hidden="1" x14ac:dyDescent="0.3">
      <c r="K7909" s="1"/>
    </row>
    <row r="7910" spans="11:11" hidden="1" x14ac:dyDescent="0.3">
      <c r="K7910" s="1"/>
    </row>
    <row r="7911" spans="11:11" hidden="1" x14ac:dyDescent="0.3">
      <c r="K7911" s="1"/>
    </row>
    <row r="7912" spans="11:11" hidden="1" x14ac:dyDescent="0.3">
      <c r="K7912" s="1"/>
    </row>
    <row r="7913" spans="11:11" hidden="1" x14ac:dyDescent="0.3">
      <c r="K7913" s="1"/>
    </row>
    <row r="7914" spans="11:11" hidden="1" x14ac:dyDescent="0.3">
      <c r="K7914" s="1"/>
    </row>
    <row r="7915" spans="11:11" hidden="1" x14ac:dyDescent="0.3">
      <c r="K7915" s="1"/>
    </row>
    <row r="7916" spans="11:11" hidden="1" x14ac:dyDescent="0.3">
      <c r="K7916" s="1"/>
    </row>
    <row r="7917" spans="11:11" hidden="1" x14ac:dyDescent="0.3">
      <c r="K7917" s="1"/>
    </row>
    <row r="7918" spans="11:11" hidden="1" x14ac:dyDescent="0.3">
      <c r="K7918" s="1"/>
    </row>
    <row r="7919" spans="11:11" hidden="1" x14ac:dyDescent="0.3">
      <c r="K7919" s="1"/>
    </row>
    <row r="7920" spans="11:11" hidden="1" x14ac:dyDescent="0.3">
      <c r="K7920" s="1"/>
    </row>
    <row r="7921" spans="11:11" hidden="1" x14ac:dyDescent="0.3">
      <c r="K7921" s="1"/>
    </row>
    <row r="7922" spans="11:11" hidden="1" x14ac:dyDescent="0.3">
      <c r="K7922" s="1"/>
    </row>
    <row r="7923" spans="11:11" hidden="1" x14ac:dyDescent="0.3">
      <c r="K7923" s="1"/>
    </row>
    <row r="7924" spans="11:11" hidden="1" x14ac:dyDescent="0.3">
      <c r="K7924" s="1"/>
    </row>
    <row r="7925" spans="11:11" hidden="1" x14ac:dyDescent="0.3">
      <c r="K7925" s="1"/>
    </row>
    <row r="7926" spans="11:11" hidden="1" x14ac:dyDescent="0.3">
      <c r="K7926" s="1"/>
    </row>
    <row r="7927" spans="11:11" hidden="1" x14ac:dyDescent="0.3">
      <c r="K7927" s="1"/>
    </row>
    <row r="7928" spans="11:11" hidden="1" x14ac:dyDescent="0.3">
      <c r="K7928" s="1"/>
    </row>
    <row r="7929" spans="11:11" hidden="1" x14ac:dyDescent="0.3">
      <c r="K7929" s="1"/>
    </row>
    <row r="7930" spans="11:11" hidden="1" x14ac:dyDescent="0.3">
      <c r="K7930" s="1"/>
    </row>
    <row r="7931" spans="11:11" hidden="1" x14ac:dyDescent="0.3">
      <c r="K7931" s="1"/>
    </row>
    <row r="7932" spans="11:11" hidden="1" x14ac:dyDescent="0.3">
      <c r="K7932" s="1"/>
    </row>
    <row r="7933" spans="11:11" hidden="1" x14ac:dyDescent="0.3">
      <c r="K7933" s="1"/>
    </row>
    <row r="7934" spans="11:11" hidden="1" x14ac:dyDescent="0.3">
      <c r="K7934" s="1"/>
    </row>
    <row r="7935" spans="11:11" hidden="1" x14ac:dyDescent="0.3">
      <c r="K7935" s="1"/>
    </row>
    <row r="7936" spans="11:11" hidden="1" x14ac:dyDescent="0.3">
      <c r="K7936" s="1"/>
    </row>
    <row r="7937" spans="11:11" hidden="1" x14ac:dyDescent="0.3">
      <c r="K7937" s="1"/>
    </row>
    <row r="7938" spans="11:11" hidden="1" x14ac:dyDescent="0.3">
      <c r="K7938" s="1"/>
    </row>
    <row r="7939" spans="11:11" hidden="1" x14ac:dyDescent="0.3">
      <c r="K7939" s="1"/>
    </row>
    <row r="7940" spans="11:11" hidden="1" x14ac:dyDescent="0.3">
      <c r="K7940" s="1"/>
    </row>
    <row r="7941" spans="11:11" hidden="1" x14ac:dyDescent="0.3">
      <c r="K7941" s="1"/>
    </row>
    <row r="7942" spans="11:11" hidden="1" x14ac:dyDescent="0.3">
      <c r="K7942" s="1"/>
    </row>
    <row r="7943" spans="11:11" hidden="1" x14ac:dyDescent="0.3">
      <c r="K7943" s="1"/>
    </row>
    <row r="7944" spans="11:11" hidden="1" x14ac:dyDescent="0.3">
      <c r="K7944" s="1"/>
    </row>
    <row r="7945" spans="11:11" hidden="1" x14ac:dyDescent="0.3">
      <c r="K7945" s="1"/>
    </row>
    <row r="7946" spans="11:11" hidden="1" x14ac:dyDescent="0.3">
      <c r="K7946" s="1"/>
    </row>
    <row r="7947" spans="11:11" hidden="1" x14ac:dyDescent="0.3">
      <c r="K7947" s="1"/>
    </row>
    <row r="7948" spans="11:11" hidden="1" x14ac:dyDescent="0.3">
      <c r="K7948" s="1"/>
    </row>
    <row r="7949" spans="11:11" hidden="1" x14ac:dyDescent="0.3">
      <c r="K7949" s="1"/>
    </row>
    <row r="7950" spans="11:11" hidden="1" x14ac:dyDescent="0.3">
      <c r="K7950" s="1"/>
    </row>
    <row r="7951" spans="11:11" hidden="1" x14ac:dyDescent="0.3">
      <c r="K7951" s="1"/>
    </row>
    <row r="7952" spans="11:11" hidden="1" x14ac:dyDescent="0.3">
      <c r="K7952" s="1"/>
    </row>
    <row r="7953" spans="11:11" hidden="1" x14ac:dyDescent="0.3">
      <c r="K7953" s="1"/>
    </row>
    <row r="7954" spans="11:11" hidden="1" x14ac:dyDescent="0.3">
      <c r="K7954" s="1"/>
    </row>
    <row r="7955" spans="11:11" hidden="1" x14ac:dyDescent="0.3">
      <c r="K7955" s="1"/>
    </row>
    <row r="7956" spans="11:11" hidden="1" x14ac:dyDescent="0.3">
      <c r="K7956" s="1"/>
    </row>
    <row r="7957" spans="11:11" hidden="1" x14ac:dyDescent="0.3">
      <c r="K7957" s="1"/>
    </row>
    <row r="7958" spans="11:11" hidden="1" x14ac:dyDescent="0.3">
      <c r="K7958" s="1"/>
    </row>
    <row r="7959" spans="11:11" hidden="1" x14ac:dyDescent="0.3">
      <c r="K7959" s="1"/>
    </row>
    <row r="7960" spans="11:11" hidden="1" x14ac:dyDescent="0.3">
      <c r="K7960" s="1"/>
    </row>
    <row r="7961" spans="11:11" hidden="1" x14ac:dyDescent="0.3">
      <c r="K7961" s="1"/>
    </row>
    <row r="7962" spans="11:11" hidden="1" x14ac:dyDescent="0.3">
      <c r="K7962" s="1"/>
    </row>
    <row r="7963" spans="11:11" hidden="1" x14ac:dyDescent="0.3">
      <c r="K7963" s="1"/>
    </row>
    <row r="7964" spans="11:11" hidden="1" x14ac:dyDescent="0.3">
      <c r="K7964" s="1"/>
    </row>
    <row r="7965" spans="11:11" hidden="1" x14ac:dyDescent="0.3">
      <c r="K7965" s="1"/>
    </row>
    <row r="7966" spans="11:11" hidden="1" x14ac:dyDescent="0.3">
      <c r="K7966" s="1"/>
    </row>
    <row r="7967" spans="11:11" hidden="1" x14ac:dyDescent="0.3">
      <c r="K7967" s="1"/>
    </row>
    <row r="7968" spans="11:11" hidden="1" x14ac:dyDescent="0.3">
      <c r="K7968" s="1"/>
    </row>
    <row r="7969" spans="11:11" hidden="1" x14ac:dyDescent="0.3">
      <c r="K7969" s="1"/>
    </row>
    <row r="7970" spans="11:11" hidden="1" x14ac:dyDescent="0.3">
      <c r="K7970" s="1"/>
    </row>
    <row r="7971" spans="11:11" hidden="1" x14ac:dyDescent="0.3">
      <c r="K7971" s="1"/>
    </row>
    <row r="7972" spans="11:11" hidden="1" x14ac:dyDescent="0.3">
      <c r="K7972" s="1"/>
    </row>
    <row r="7973" spans="11:11" hidden="1" x14ac:dyDescent="0.3">
      <c r="K7973" s="1"/>
    </row>
    <row r="7974" spans="11:11" hidden="1" x14ac:dyDescent="0.3">
      <c r="K7974" s="1"/>
    </row>
    <row r="7975" spans="11:11" hidden="1" x14ac:dyDescent="0.3">
      <c r="K7975" s="1"/>
    </row>
    <row r="7976" spans="11:11" hidden="1" x14ac:dyDescent="0.3">
      <c r="K7976" s="1"/>
    </row>
    <row r="7977" spans="11:11" hidden="1" x14ac:dyDescent="0.3">
      <c r="K7977" s="1"/>
    </row>
    <row r="7978" spans="11:11" hidden="1" x14ac:dyDescent="0.3">
      <c r="K7978" s="1"/>
    </row>
    <row r="7979" spans="11:11" hidden="1" x14ac:dyDescent="0.3">
      <c r="K7979" s="1"/>
    </row>
    <row r="7980" spans="11:11" hidden="1" x14ac:dyDescent="0.3">
      <c r="K7980" s="1"/>
    </row>
    <row r="7981" spans="11:11" hidden="1" x14ac:dyDescent="0.3">
      <c r="K7981" s="1"/>
    </row>
    <row r="7982" spans="11:11" hidden="1" x14ac:dyDescent="0.3">
      <c r="K7982" s="1"/>
    </row>
    <row r="7983" spans="11:11" hidden="1" x14ac:dyDescent="0.3">
      <c r="K7983" s="1"/>
    </row>
    <row r="7984" spans="11:11" hidden="1" x14ac:dyDescent="0.3">
      <c r="K7984" s="1"/>
    </row>
    <row r="7985" spans="11:11" hidden="1" x14ac:dyDescent="0.3">
      <c r="K7985" s="1"/>
    </row>
    <row r="7986" spans="11:11" hidden="1" x14ac:dyDescent="0.3">
      <c r="K7986" s="1"/>
    </row>
    <row r="7987" spans="11:11" hidden="1" x14ac:dyDescent="0.3">
      <c r="K7987" s="1"/>
    </row>
    <row r="7988" spans="11:11" hidden="1" x14ac:dyDescent="0.3">
      <c r="K7988" s="1"/>
    </row>
    <row r="7989" spans="11:11" hidden="1" x14ac:dyDescent="0.3">
      <c r="K7989" s="1"/>
    </row>
    <row r="7990" spans="11:11" hidden="1" x14ac:dyDescent="0.3">
      <c r="K7990" s="1"/>
    </row>
    <row r="7991" spans="11:11" hidden="1" x14ac:dyDescent="0.3">
      <c r="K7991" s="1"/>
    </row>
    <row r="7992" spans="11:11" hidden="1" x14ac:dyDescent="0.3">
      <c r="K7992" s="1"/>
    </row>
    <row r="7993" spans="11:11" hidden="1" x14ac:dyDescent="0.3">
      <c r="K7993" s="1"/>
    </row>
    <row r="7994" spans="11:11" hidden="1" x14ac:dyDescent="0.3">
      <c r="K7994" s="1"/>
    </row>
    <row r="7995" spans="11:11" hidden="1" x14ac:dyDescent="0.3">
      <c r="K7995" s="1"/>
    </row>
    <row r="7996" spans="11:11" hidden="1" x14ac:dyDescent="0.3">
      <c r="K7996" s="1"/>
    </row>
    <row r="7997" spans="11:11" hidden="1" x14ac:dyDescent="0.3">
      <c r="K7997" s="1"/>
    </row>
    <row r="7998" spans="11:11" hidden="1" x14ac:dyDescent="0.3">
      <c r="K7998" s="1"/>
    </row>
    <row r="7999" spans="11:11" hidden="1" x14ac:dyDescent="0.3">
      <c r="K7999" s="1"/>
    </row>
    <row r="8000" spans="11:11" hidden="1" x14ac:dyDescent="0.3">
      <c r="K8000" s="1"/>
    </row>
    <row r="8001" spans="11:11" hidden="1" x14ac:dyDescent="0.3">
      <c r="K8001" s="1"/>
    </row>
    <row r="8002" spans="11:11" hidden="1" x14ac:dyDescent="0.3">
      <c r="K8002" s="1"/>
    </row>
    <row r="8003" spans="11:11" hidden="1" x14ac:dyDescent="0.3">
      <c r="K8003" s="1"/>
    </row>
    <row r="8004" spans="11:11" hidden="1" x14ac:dyDescent="0.3">
      <c r="K8004" s="1"/>
    </row>
    <row r="8005" spans="11:11" hidden="1" x14ac:dyDescent="0.3">
      <c r="K8005" s="1"/>
    </row>
    <row r="8006" spans="11:11" hidden="1" x14ac:dyDescent="0.3">
      <c r="K8006" s="1"/>
    </row>
    <row r="8007" spans="11:11" hidden="1" x14ac:dyDescent="0.3">
      <c r="K8007" s="1"/>
    </row>
    <row r="8008" spans="11:11" hidden="1" x14ac:dyDescent="0.3">
      <c r="K8008" s="1"/>
    </row>
    <row r="8009" spans="11:11" hidden="1" x14ac:dyDescent="0.3">
      <c r="K8009" s="1"/>
    </row>
    <row r="8010" spans="11:11" hidden="1" x14ac:dyDescent="0.3">
      <c r="K8010" s="1"/>
    </row>
    <row r="8011" spans="11:11" hidden="1" x14ac:dyDescent="0.3">
      <c r="K8011" s="1"/>
    </row>
    <row r="8012" spans="11:11" hidden="1" x14ac:dyDescent="0.3">
      <c r="K8012" s="1"/>
    </row>
    <row r="8013" spans="11:11" hidden="1" x14ac:dyDescent="0.3">
      <c r="K8013" s="1"/>
    </row>
    <row r="8014" spans="11:11" hidden="1" x14ac:dyDescent="0.3">
      <c r="K8014" s="1"/>
    </row>
    <row r="8015" spans="11:11" hidden="1" x14ac:dyDescent="0.3">
      <c r="K8015" s="1"/>
    </row>
    <row r="8016" spans="11:11" hidden="1" x14ac:dyDescent="0.3">
      <c r="K8016" s="1"/>
    </row>
    <row r="8017" spans="11:11" hidden="1" x14ac:dyDescent="0.3">
      <c r="K8017" s="1"/>
    </row>
    <row r="8018" spans="11:11" hidden="1" x14ac:dyDescent="0.3">
      <c r="K8018" s="1"/>
    </row>
    <row r="8019" spans="11:11" hidden="1" x14ac:dyDescent="0.3">
      <c r="K8019" s="1"/>
    </row>
    <row r="8020" spans="11:11" hidden="1" x14ac:dyDescent="0.3">
      <c r="K8020" s="1"/>
    </row>
    <row r="8021" spans="11:11" hidden="1" x14ac:dyDescent="0.3">
      <c r="K8021" s="1"/>
    </row>
    <row r="8022" spans="11:11" hidden="1" x14ac:dyDescent="0.3">
      <c r="K8022" s="1"/>
    </row>
    <row r="8023" spans="11:11" hidden="1" x14ac:dyDescent="0.3">
      <c r="K8023" s="1"/>
    </row>
    <row r="8024" spans="11:11" hidden="1" x14ac:dyDescent="0.3">
      <c r="K8024" s="1"/>
    </row>
    <row r="8025" spans="11:11" hidden="1" x14ac:dyDescent="0.3">
      <c r="K8025" s="1"/>
    </row>
    <row r="8026" spans="11:11" hidden="1" x14ac:dyDescent="0.3">
      <c r="K8026" s="1"/>
    </row>
    <row r="8027" spans="11:11" hidden="1" x14ac:dyDescent="0.3">
      <c r="K8027" s="1"/>
    </row>
    <row r="8028" spans="11:11" hidden="1" x14ac:dyDescent="0.3">
      <c r="K8028" s="1"/>
    </row>
    <row r="8029" spans="11:11" hidden="1" x14ac:dyDescent="0.3">
      <c r="K8029" s="1"/>
    </row>
    <row r="8030" spans="11:11" hidden="1" x14ac:dyDescent="0.3">
      <c r="K8030" s="1"/>
    </row>
    <row r="8031" spans="11:11" hidden="1" x14ac:dyDescent="0.3">
      <c r="K8031" s="1"/>
    </row>
    <row r="8032" spans="11:11" hidden="1" x14ac:dyDescent="0.3">
      <c r="K8032" s="1"/>
    </row>
    <row r="8033" spans="11:11" hidden="1" x14ac:dyDescent="0.3">
      <c r="K8033" s="1"/>
    </row>
    <row r="8034" spans="11:11" hidden="1" x14ac:dyDescent="0.3">
      <c r="K8034" s="1"/>
    </row>
    <row r="8035" spans="11:11" hidden="1" x14ac:dyDescent="0.3">
      <c r="K8035" s="1"/>
    </row>
    <row r="8036" spans="11:11" hidden="1" x14ac:dyDescent="0.3">
      <c r="K8036" s="1"/>
    </row>
    <row r="8037" spans="11:11" hidden="1" x14ac:dyDescent="0.3">
      <c r="K8037" s="1"/>
    </row>
    <row r="8038" spans="11:11" hidden="1" x14ac:dyDescent="0.3">
      <c r="K8038" s="1"/>
    </row>
    <row r="8039" spans="11:11" hidden="1" x14ac:dyDescent="0.3">
      <c r="K8039" s="1"/>
    </row>
    <row r="8040" spans="11:11" hidden="1" x14ac:dyDescent="0.3">
      <c r="K8040" s="1"/>
    </row>
    <row r="8041" spans="11:11" hidden="1" x14ac:dyDescent="0.3">
      <c r="K8041" s="1"/>
    </row>
    <row r="8042" spans="11:11" hidden="1" x14ac:dyDescent="0.3">
      <c r="K8042" s="1"/>
    </row>
    <row r="8043" spans="11:11" hidden="1" x14ac:dyDescent="0.3">
      <c r="K8043" s="1"/>
    </row>
    <row r="8044" spans="11:11" hidden="1" x14ac:dyDescent="0.3">
      <c r="K8044" s="1"/>
    </row>
    <row r="8045" spans="11:11" hidden="1" x14ac:dyDescent="0.3">
      <c r="K8045" s="1"/>
    </row>
    <row r="8046" spans="11:11" hidden="1" x14ac:dyDescent="0.3">
      <c r="K8046" s="1"/>
    </row>
    <row r="8047" spans="11:11" hidden="1" x14ac:dyDescent="0.3">
      <c r="K8047" s="1"/>
    </row>
    <row r="8048" spans="11:11" hidden="1" x14ac:dyDescent="0.3">
      <c r="K8048" s="1"/>
    </row>
    <row r="8049" spans="11:11" hidden="1" x14ac:dyDescent="0.3">
      <c r="K8049" s="1"/>
    </row>
    <row r="8050" spans="11:11" hidden="1" x14ac:dyDescent="0.3">
      <c r="K8050" s="1"/>
    </row>
    <row r="8051" spans="11:11" hidden="1" x14ac:dyDescent="0.3">
      <c r="K8051" s="1"/>
    </row>
    <row r="8052" spans="11:11" hidden="1" x14ac:dyDescent="0.3">
      <c r="K8052" s="1"/>
    </row>
    <row r="8053" spans="11:11" hidden="1" x14ac:dyDescent="0.3">
      <c r="K8053" s="1"/>
    </row>
    <row r="8054" spans="11:11" hidden="1" x14ac:dyDescent="0.3">
      <c r="K8054" s="1"/>
    </row>
    <row r="8055" spans="11:11" hidden="1" x14ac:dyDescent="0.3">
      <c r="K8055" s="1"/>
    </row>
    <row r="8056" spans="11:11" hidden="1" x14ac:dyDescent="0.3">
      <c r="K8056" s="1"/>
    </row>
    <row r="8057" spans="11:11" hidden="1" x14ac:dyDescent="0.3">
      <c r="K8057" s="1"/>
    </row>
    <row r="8058" spans="11:11" hidden="1" x14ac:dyDescent="0.3">
      <c r="K8058" s="1"/>
    </row>
    <row r="8059" spans="11:11" hidden="1" x14ac:dyDescent="0.3">
      <c r="K8059" s="1"/>
    </row>
    <row r="8060" spans="11:11" hidden="1" x14ac:dyDescent="0.3">
      <c r="K8060" s="1"/>
    </row>
    <row r="8061" spans="11:11" hidden="1" x14ac:dyDescent="0.3">
      <c r="K8061" s="1"/>
    </row>
    <row r="8062" spans="11:11" hidden="1" x14ac:dyDescent="0.3">
      <c r="K8062" s="1"/>
    </row>
    <row r="8063" spans="11:11" hidden="1" x14ac:dyDescent="0.3">
      <c r="K8063" s="1"/>
    </row>
    <row r="8064" spans="11:11" hidden="1" x14ac:dyDescent="0.3">
      <c r="K8064" s="1"/>
    </row>
    <row r="8065" spans="11:11" hidden="1" x14ac:dyDescent="0.3">
      <c r="K8065" s="1"/>
    </row>
    <row r="8066" spans="11:11" hidden="1" x14ac:dyDescent="0.3">
      <c r="K8066" s="1"/>
    </row>
    <row r="8067" spans="11:11" hidden="1" x14ac:dyDescent="0.3">
      <c r="K8067" s="1"/>
    </row>
    <row r="8068" spans="11:11" hidden="1" x14ac:dyDescent="0.3">
      <c r="K8068" s="1"/>
    </row>
    <row r="8069" spans="11:11" hidden="1" x14ac:dyDescent="0.3">
      <c r="K8069" s="1"/>
    </row>
    <row r="8070" spans="11:11" hidden="1" x14ac:dyDescent="0.3">
      <c r="K8070" s="1"/>
    </row>
    <row r="8071" spans="11:11" hidden="1" x14ac:dyDescent="0.3">
      <c r="K8071" s="1"/>
    </row>
    <row r="8072" spans="11:11" hidden="1" x14ac:dyDescent="0.3">
      <c r="K8072" s="1"/>
    </row>
    <row r="8073" spans="11:11" hidden="1" x14ac:dyDescent="0.3">
      <c r="K8073" s="1"/>
    </row>
    <row r="8074" spans="11:11" hidden="1" x14ac:dyDescent="0.3">
      <c r="K8074" s="1"/>
    </row>
    <row r="8075" spans="11:11" hidden="1" x14ac:dyDescent="0.3">
      <c r="K8075" s="1"/>
    </row>
    <row r="8076" spans="11:11" hidden="1" x14ac:dyDescent="0.3">
      <c r="K8076" s="1"/>
    </row>
    <row r="8077" spans="11:11" hidden="1" x14ac:dyDescent="0.3">
      <c r="K8077" s="1"/>
    </row>
    <row r="8078" spans="11:11" hidden="1" x14ac:dyDescent="0.3">
      <c r="K8078" s="1"/>
    </row>
    <row r="8079" spans="11:11" hidden="1" x14ac:dyDescent="0.3">
      <c r="K8079" s="1"/>
    </row>
    <row r="8080" spans="11:11" hidden="1" x14ac:dyDescent="0.3">
      <c r="K8080" s="1"/>
    </row>
    <row r="8081" spans="11:11" hidden="1" x14ac:dyDescent="0.3">
      <c r="K8081" s="1"/>
    </row>
    <row r="8082" spans="11:11" hidden="1" x14ac:dyDescent="0.3">
      <c r="K8082" s="1"/>
    </row>
    <row r="8083" spans="11:11" hidden="1" x14ac:dyDescent="0.3">
      <c r="K8083" s="1"/>
    </row>
    <row r="8084" spans="11:11" hidden="1" x14ac:dyDescent="0.3">
      <c r="K8084" s="1"/>
    </row>
    <row r="8085" spans="11:11" hidden="1" x14ac:dyDescent="0.3">
      <c r="K8085" s="1"/>
    </row>
    <row r="8086" spans="11:11" hidden="1" x14ac:dyDescent="0.3">
      <c r="K8086" s="1"/>
    </row>
    <row r="8087" spans="11:11" hidden="1" x14ac:dyDescent="0.3">
      <c r="K8087" s="1"/>
    </row>
    <row r="8088" spans="11:11" hidden="1" x14ac:dyDescent="0.3">
      <c r="K8088" s="1"/>
    </row>
    <row r="8089" spans="11:11" hidden="1" x14ac:dyDescent="0.3">
      <c r="K8089" s="1"/>
    </row>
    <row r="8090" spans="11:11" hidden="1" x14ac:dyDescent="0.3">
      <c r="K8090" s="1"/>
    </row>
    <row r="8091" spans="11:11" hidden="1" x14ac:dyDescent="0.3">
      <c r="K8091" s="1"/>
    </row>
    <row r="8092" spans="11:11" hidden="1" x14ac:dyDescent="0.3">
      <c r="K8092" s="1"/>
    </row>
    <row r="8093" spans="11:11" hidden="1" x14ac:dyDescent="0.3">
      <c r="K8093" s="1"/>
    </row>
    <row r="8094" spans="11:11" hidden="1" x14ac:dyDescent="0.3">
      <c r="K8094" s="1"/>
    </row>
    <row r="8095" spans="11:11" hidden="1" x14ac:dyDescent="0.3">
      <c r="K8095" s="1"/>
    </row>
    <row r="8096" spans="11:11" hidden="1" x14ac:dyDescent="0.3">
      <c r="K8096" s="1"/>
    </row>
    <row r="8097" spans="11:11" hidden="1" x14ac:dyDescent="0.3">
      <c r="K8097" s="1"/>
    </row>
    <row r="8098" spans="11:11" hidden="1" x14ac:dyDescent="0.3">
      <c r="K8098" s="1"/>
    </row>
    <row r="8099" spans="11:11" hidden="1" x14ac:dyDescent="0.3">
      <c r="K8099" s="1"/>
    </row>
    <row r="8100" spans="11:11" hidden="1" x14ac:dyDescent="0.3">
      <c r="K8100" s="1"/>
    </row>
    <row r="8101" spans="11:11" hidden="1" x14ac:dyDescent="0.3">
      <c r="K8101" s="1"/>
    </row>
    <row r="8102" spans="11:11" hidden="1" x14ac:dyDescent="0.3">
      <c r="K8102" s="1"/>
    </row>
    <row r="8103" spans="11:11" hidden="1" x14ac:dyDescent="0.3">
      <c r="K8103" s="1"/>
    </row>
    <row r="8104" spans="11:11" hidden="1" x14ac:dyDescent="0.3">
      <c r="K8104" s="1"/>
    </row>
    <row r="8105" spans="11:11" hidden="1" x14ac:dyDescent="0.3">
      <c r="K8105" s="1"/>
    </row>
    <row r="8106" spans="11:11" hidden="1" x14ac:dyDescent="0.3">
      <c r="K8106" s="1"/>
    </row>
    <row r="8107" spans="11:11" hidden="1" x14ac:dyDescent="0.3">
      <c r="K8107" s="1"/>
    </row>
    <row r="8108" spans="11:11" hidden="1" x14ac:dyDescent="0.3">
      <c r="K8108" s="1"/>
    </row>
    <row r="8109" spans="11:11" hidden="1" x14ac:dyDescent="0.3">
      <c r="K8109" s="1"/>
    </row>
    <row r="8110" spans="11:11" hidden="1" x14ac:dyDescent="0.3">
      <c r="K8110" s="1"/>
    </row>
    <row r="8111" spans="11:11" hidden="1" x14ac:dyDescent="0.3">
      <c r="K8111" s="1"/>
    </row>
    <row r="8112" spans="11:11" hidden="1" x14ac:dyDescent="0.3">
      <c r="K8112" s="1"/>
    </row>
    <row r="8113" spans="11:11" hidden="1" x14ac:dyDescent="0.3">
      <c r="K8113" s="1"/>
    </row>
    <row r="8114" spans="11:11" hidden="1" x14ac:dyDescent="0.3">
      <c r="K8114" s="1"/>
    </row>
    <row r="8115" spans="11:11" hidden="1" x14ac:dyDescent="0.3">
      <c r="K8115" s="1"/>
    </row>
    <row r="8116" spans="11:11" hidden="1" x14ac:dyDescent="0.3">
      <c r="K8116" s="1"/>
    </row>
    <row r="8117" spans="11:11" hidden="1" x14ac:dyDescent="0.3">
      <c r="K8117" s="1"/>
    </row>
    <row r="8118" spans="11:11" hidden="1" x14ac:dyDescent="0.3">
      <c r="K8118" s="1"/>
    </row>
    <row r="8119" spans="11:11" hidden="1" x14ac:dyDescent="0.3">
      <c r="K8119" s="1"/>
    </row>
    <row r="8120" spans="11:11" hidden="1" x14ac:dyDescent="0.3">
      <c r="K8120" s="1"/>
    </row>
    <row r="8121" spans="11:11" hidden="1" x14ac:dyDescent="0.3">
      <c r="K8121" s="1"/>
    </row>
    <row r="8122" spans="11:11" hidden="1" x14ac:dyDescent="0.3">
      <c r="K8122" s="1"/>
    </row>
    <row r="8123" spans="11:11" hidden="1" x14ac:dyDescent="0.3">
      <c r="K8123" s="1"/>
    </row>
    <row r="8124" spans="11:11" hidden="1" x14ac:dyDescent="0.3">
      <c r="K8124" s="1"/>
    </row>
    <row r="8125" spans="11:11" hidden="1" x14ac:dyDescent="0.3">
      <c r="K8125" s="1"/>
    </row>
    <row r="8126" spans="11:11" hidden="1" x14ac:dyDescent="0.3">
      <c r="K8126" s="1"/>
    </row>
    <row r="8127" spans="11:11" hidden="1" x14ac:dyDescent="0.3">
      <c r="K8127" s="1"/>
    </row>
    <row r="8128" spans="11:11" hidden="1" x14ac:dyDescent="0.3">
      <c r="K8128" s="1"/>
    </row>
    <row r="8129" spans="11:11" hidden="1" x14ac:dyDescent="0.3">
      <c r="K8129" s="1"/>
    </row>
    <row r="8130" spans="11:11" hidden="1" x14ac:dyDescent="0.3">
      <c r="K8130" s="1"/>
    </row>
    <row r="8131" spans="11:11" hidden="1" x14ac:dyDescent="0.3">
      <c r="K8131" s="1"/>
    </row>
    <row r="8132" spans="11:11" hidden="1" x14ac:dyDescent="0.3">
      <c r="K8132" s="1"/>
    </row>
    <row r="8133" spans="11:11" hidden="1" x14ac:dyDescent="0.3">
      <c r="K8133" s="1"/>
    </row>
    <row r="8134" spans="11:11" hidden="1" x14ac:dyDescent="0.3">
      <c r="K8134" s="1"/>
    </row>
    <row r="8135" spans="11:11" hidden="1" x14ac:dyDescent="0.3">
      <c r="K8135" s="1"/>
    </row>
    <row r="8136" spans="11:11" hidden="1" x14ac:dyDescent="0.3">
      <c r="K8136" s="1"/>
    </row>
    <row r="8137" spans="11:11" hidden="1" x14ac:dyDescent="0.3">
      <c r="K8137" s="1"/>
    </row>
    <row r="8138" spans="11:11" hidden="1" x14ac:dyDescent="0.3">
      <c r="K8138" s="1"/>
    </row>
    <row r="8139" spans="11:11" hidden="1" x14ac:dyDescent="0.3">
      <c r="K8139" s="1"/>
    </row>
    <row r="8140" spans="11:11" hidden="1" x14ac:dyDescent="0.3">
      <c r="K8140" s="1"/>
    </row>
    <row r="8141" spans="11:11" hidden="1" x14ac:dyDescent="0.3">
      <c r="K8141" s="1"/>
    </row>
    <row r="8142" spans="11:11" hidden="1" x14ac:dyDescent="0.3">
      <c r="K8142" s="1"/>
    </row>
    <row r="8143" spans="11:11" hidden="1" x14ac:dyDescent="0.3">
      <c r="K8143" s="1"/>
    </row>
    <row r="8144" spans="11:11" hidden="1" x14ac:dyDescent="0.3">
      <c r="K8144" s="1"/>
    </row>
    <row r="8145" spans="11:11" hidden="1" x14ac:dyDescent="0.3">
      <c r="K8145" s="1"/>
    </row>
    <row r="8146" spans="11:11" hidden="1" x14ac:dyDescent="0.3">
      <c r="K8146" s="1"/>
    </row>
    <row r="8147" spans="11:11" hidden="1" x14ac:dyDescent="0.3">
      <c r="K8147" s="1"/>
    </row>
    <row r="8148" spans="11:11" hidden="1" x14ac:dyDescent="0.3">
      <c r="K8148" s="1"/>
    </row>
    <row r="8149" spans="11:11" hidden="1" x14ac:dyDescent="0.3">
      <c r="K8149" s="1"/>
    </row>
    <row r="8150" spans="11:11" hidden="1" x14ac:dyDescent="0.3">
      <c r="K8150" s="1"/>
    </row>
    <row r="8151" spans="11:11" hidden="1" x14ac:dyDescent="0.3">
      <c r="K8151" s="1"/>
    </row>
    <row r="8152" spans="11:11" hidden="1" x14ac:dyDescent="0.3">
      <c r="K8152" s="1"/>
    </row>
    <row r="8153" spans="11:11" hidden="1" x14ac:dyDescent="0.3">
      <c r="K8153" s="1"/>
    </row>
    <row r="8154" spans="11:11" hidden="1" x14ac:dyDescent="0.3">
      <c r="K8154" s="1"/>
    </row>
    <row r="8155" spans="11:11" hidden="1" x14ac:dyDescent="0.3">
      <c r="K8155" s="1"/>
    </row>
    <row r="8156" spans="11:11" hidden="1" x14ac:dyDescent="0.3">
      <c r="K8156" s="1"/>
    </row>
    <row r="8157" spans="11:11" hidden="1" x14ac:dyDescent="0.3">
      <c r="K8157" s="1"/>
    </row>
    <row r="8158" spans="11:11" hidden="1" x14ac:dyDescent="0.3">
      <c r="K8158" s="1"/>
    </row>
    <row r="8159" spans="11:11" hidden="1" x14ac:dyDescent="0.3">
      <c r="K8159" s="1"/>
    </row>
    <row r="8160" spans="11:11" hidden="1" x14ac:dyDescent="0.3">
      <c r="K8160" s="1"/>
    </row>
    <row r="8161" spans="11:11" hidden="1" x14ac:dyDescent="0.3">
      <c r="K8161" s="1"/>
    </row>
    <row r="8162" spans="11:11" hidden="1" x14ac:dyDescent="0.3">
      <c r="K8162" s="1"/>
    </row>
    <row r="8163" spans="11:11" hidden="1" x14ac:dyDescent="0.3">
      <c r="K8163" s="1"/>
    </row>
    <row r="8164" spans="11:11" hidden="1" x14ac:dyDescent="0.3">
      <c r="K8164" s="1"/>
    </row>
    <row r="8165" spans="11:11" hidden="1" x14ac:dyDescent="0.3">
      <c r="K8165" s="1"/>
    </row>
    <row r="8166" spans="11:11" hidden="1" x14ac:dyDescent="0.3">
      <c r="K8166" s="1"/>
    </row>
    <row r="8167" spans="11:11" hidden="1" x14ac:dyDescent="0.3">
      <c r="K8167" s="1"/>
    </row>
    <row r="8168" spans="11:11" hidden="1" x14ac:dyDescent="0.3">
      <c r="K8168" s="1"/>
    </row>
    <row r="8169" spans="11:11" hidden="1" x14ac:dyDescent="0.3">
      <c r="K8169" s="1"/>
    </row>
    <row r="8170" spans="11:11" hidden="1" x14ac:dyDescent="0.3">
      <c r="K8170" s="1"/>
    </row>
    <row r="8171" spans="11:11" hidden="1" x14ac:dyDescent="0.3">
      <c r="K8171" s="1"/>
    </row>
    <row r="8172" spans="11:11" hidden="1" x14ac:dyDescent="0.3">
      <c r="K8172" s="1"/>
    </row>
    <row r="8173" spans="11:11" hidden="1" x14ac:dyDescent="0.3">
      <c r="K8173" s="1"/>
    </row>
    <row r="8174" spans="11:11" hidden="1" x14ac:dyDescent="0.3">
      <c r="K8174" s="1"/>
    </row>
    <row r="8175" spans="11:11" hidden="1" x14ac:dyDescent="0.3">
      <c r="K8175" s="1"/>
    </row>
    <row r="8176" spans="11:11" hidden="1" x14ac:dyDescent="0.3">
      <c r="K8176" s="1"/>
    </row>
    <row r="8177" spans="11:11" hidden="1" x14ac:dyDescent="0.3">
      <c r="K8177" s="1"/>
    </row>
    <row r="8178" spans="11:11" hidden="1" x14ac:dyDescent="0.3">
      <c r="K8178" s="1"/>
    </row>
    <row r="8179" spans="11:11" hidden="1" x14ac:dyDescent="0.3">
      <c r="K8179" s="1"/>
    </row>
    <row r="8180" spans="11:11" hidden="1" x14ac:dyDescent="0.3">
      <c r="K8180" s="1"/>
    </row>
    <row r="8181" spans="11:11" hidden="1" x14ac:dyDescent="0.3">
      <c r="K8181" s="1"/>
    </row>
    <row r="8182" spans="11:11" hidden="1" x14ac:dyDescent="0.3">
      <c r="K8182" s="1"/>
    </row>
    <row r="8183" spans="11:11" hidden="1" x14ac:dyDescent="0.3">
      <c r="K8183" s="1"/>
    </row>
    <row r="8184" spans="11:11" hidden="1" x14ac:dyDescent="0.3">
      <c r="K8184" s="1"/>
    </row>
    <row r="8185" spans="11:11" hidden="1" x14ac:dyDescent="0.3">
      <c r="K8185" s="1"/>
    </row>
    <row r="8186" spans="11:11" hidden="1" x14ac:dyDescent="0.3">
      <c r="K8186" s="1"/>
    </row>
    <row r="8187" spans="11:11" hidden="1" x14ac:dyDescent="0.3">
      <c r="K8187" s="1"/>
    </row>
    <row r="8188" spans="11:11" hidden="1" x14ac:dyDescent="0.3">
      <c r="K8188" s="1"/>
    </row>
    <row r="8189" spans="11:11" hidden="1" x14ac:dyDescent="0.3">
      <c r="K8189" s="1"/>
    </row>
    <row r="8190" spans="11:11" hidden="1" x14ac:dyDescent="0.3">
      <c r="K8190" s="1"/>
    </row>
    <row r="8191" spans="11:11" hidden="1" x14ac:dyDescent="0.3">
      <c r="K8191" s="1"/>
    </row>
    <row r="8192" spans="11:11" hidden="1" x14ac:dyDescent="0.3">
      <c r="K8192" s="1"/>
    </row>
    <row r="8193" spans="11:11" hidden="1" x14ac:dyDescent="0.3">
      <c r="K8193" s="1"/>
    </row>
    <row r="8194" spans="11:11" hidden="1" x14ac:dyDescent="0.3">
      <c r="K8194" s="1"/>
    </row>
    <row r="8195" spans="11:11" hidden="1" x14ac:dyDescent="0.3">
      <c r="K8195" s="1"/>
    </row>
    <row r="8196" spans="11:11" hidden="1" x14ac:dyDescent="0.3">
      <c r="K8196" s="1"/>
    </row>
    <row r="8197" spans="11:11" hidden="1" x14ac:dyDescent="0.3">
      <c r="K8197" s="1"/>
    </row>
    <row r="8198" spans="11:11" hidden="1" x14ac:dyDescent="0.3">
      <c r="K8198" s="1"/>
    </row>
    <row r="8199" spans="11:11" hidden="1" x14ac:dyDescent="0.3">
      <c r="K8199" s="1"/>
    </row>
    <row r="8200" spans="11:11" hidden="1" x14ac:dyDescent="0.3">
      <c r="K8200" s="1"/>
    </row>
    <row r="8201" spans="11:11" hidden="1" x14ac:dyDescent="0.3">
      <c r="K8201" s="1"/>
    </row>
    <row r="8202" spans="11:11" hidden="1" x14ac:dyDescent="0.3">
      <c r="K8202" s="1"/>
    </row>
    <row r="8203" spans="11:11" hidden="1" x14ac:dyDescent="0.3">
      <c r="K8203" s="1"/>
    </row>
    <row r="8204" spans="11:11" hidden="1" x14ac:dyDescent="0.3">
      <c r="K8204" s="1"/>
    </row>
    <row r="8205" spans="11:11" hidden="1" x14ac:dyDescent="0.3">
      <c r="K8205" s="1"/>
    </row>
    <row r="8206" spans="11:11" hidden="1" x14ac:dyDescent="0.3">
      <c r="K8206" s="1"/>
    </row>
    <row r="8207" spans="11:11" hidden="1" x14ac:dyDescent="0.3">
      <c r="K8207" s="1"/>
    </row>
    <row r="8208" spans="11:11" hidden="1" x14ac:dyDescent="0.3">
      <c r="K8208" s="1"/>
    </row>
    <row r="8209" spans="11:11" hidden="1" x14ac:dyDescent="0.3">
      <c r="K8209" s="1"/>
    </row>
    <row r="8210" spans="11:11" hidden="1" x14ac:dyDescent="0.3">
      <c r="K8210" s="1"/>
    </row>
    <row r="8211" spans="11:11" hidden="1" x14ac:dyDescent="0.3">
      <c r="K8211" s="1"/>
    </row>
    <row r="8212" spans="11:11" hidden="1" x14ac:dyDescent="0.3">
      <c r="K8212" s="1"/>
    </row>
    <row r="8213" spans="11:11" hidden="1" x14ac:dyDescent="0.3">
      <c r="K8213" s="1"/>
    </row>
    <row r="8214" spans="11:11" hidden="1" x14ac:dyDescent="0.3">
      <c r="K8214" s="1"/>
    </row>
    <row r="8215" spans="11:11" hidden="1" x14ac:dyDescent="0.3">
      <c r="K8215" s="1"/>
    </row>
    <row r="8216" spans="11:11" hidden="1" x14ac:dyDescent="0.3">
      <c r="K8216" s="1"/>
    </row>
    <row r="8217" spans="11:11" hidden="1" x14ac:dyDescent="0.3">
      <c r="K8217" s="1"/>
    </row>
    <row r="8218" spans="11:11" hidden="1" x14ac:dyDescent="0.3">
      <c r="K8218" s="1"/>
    </row>
    <row r="8219" spans="11:11" hidden="1" x14ac:dyDescent="0.3">
      <c r="K8219" s="1"/>
    </row>
    <row r="8220" spans="11:11" hidden="1" x14ac:dyDescent="0.3">
      <c r="K8220" s="1"/>
    </row>
    <row r="8221" spans="11:11" hidden="1" x14ac:dyDescent="0.3">
      <c r="K8221" s="1"/>
    </row>
    <row r="8222" spans="11:11" hidden="1" x14ac:dyDescent="0.3">
      <c r="K8222" s="1"/>
    </row>
    <row r="8223" spans="11:11" hidden="1" x14ac:dyDescent="0.3">
      <c r="K8223" s="1"/>
    </row>
    <row r="8224" spans="11:11" hidden="1" x14ac:dyDescent="0.3">
      <c r="K8224" s="1"/>
    </row>
    <row r="8225" spans="11:11" hidden="1" x14ac:dyDescent="0.3">
      <c r="K8225" s="1"/>
    </row>
    <row r="8226" spans="11:11" hidden="1" x14ac:dyDescent="0.3">
      <c r="K8226" s="1"/>
    </row>
    <row r="8227" spans="11:11" hidden="1" x14ac:dyDescent="0.3">
      <c r="K8227" s="1"/>
    </row>
    <row r="8228" spans="11:11" hidden="1" x14ac:dyDescent="0.3">
      <c r="K8228" s="1"/>
    </row>
    <row r="8229" spans="11:11" hidden="1" x14ac:dyDescent="0.3">
      <c r="K8229" s="1"/>
    </row>
    <row r="8230" spans="11:11" hidden="1" x14ac:dyDescent="0.3">
      <c r="K8230" s="1"/>
    </row>
    <row r="8231" spans="11:11" hidden="1" x14ac:dyDescent="0.3">
      <c r="K8231" s="1"/>
    </row>
    <row r="8232" spans="11:11" hidden="1" x14ac:dyDescent="0.3">
      <c r="K8232" s="1"/>
    </row>
    <row r="8233" spans="11:11" hidden="1" x14ac:dyDescent="0.3">
      <c r="K8233" s="1"/>
    </row>
    <row r="8234" spans="11:11" hidden="1" x14ac:dyDescent="0.3">
      <c r="K8234" s="1"/>
    </row>
    <row r="8235" spans="11:11" hidden="1" x14ac:dyDescent="0.3">
      <c r="K8235" s="1"/>
    </row>
    <row r="8236" spans="11:11" hidden="1" x14ac:dyDescent="0.3">
      <c r="K8236" s="1"/>
    </row>
    <row r="8237" spans="11:11" hidden="1" x14ac:dyDescent="0.3">
      <c r="K8237" s="1"/>
    </row>
    <row r="8238" spans="11:11" hidden="1" x14ac:dyDescent="0.3">
      <c r="K8238" s="1"/>
    </row>
    <row r="8239" spans="11:11" hidden="1" x14ac:dyDescent="0.3">
      <c r="K8239" s="1"/>
    </row>
    <row r="8240" spans="11:11" hidden="1" x14ac:dyDescent="0.3">
      <c r="K8240" s="1"/>
    </row>
    <row r="8241" spans="11:11" hidden="1" x14ac:dyDescent="0.3">
      <c r="K8241" s="1"/>
    </row>
    <row r="8242" spans="11:11" hidden="1" x14ac:dyDescent="0.3">
      <c r="K8242" s="1"/>
    </row>
    <row r="8243" spans="11:11" hidden="1" x14ac:dyDescent="0.3">
      <c r="K8243" s="1"/>
    </row>
    <row r="8244" spans="11:11" hidden="1" x14ac:dyDescent="0.3">
      <c r="K8244" s="1"/>
    </row>
    <row r="8245" spans="11:11" hidden="1" x14ac:dyDescent="0.3">
      <c r="K8245" s="1"/>
    </row>
    <row r="8246" spans="11:11" hidden="1" x14ac:dyDescent="0.3">
      <c r="K8246" s="1"/>
    </row>
    <row r="8247" spans="11:11" hidden="1" x14ac:dyDescent="0.3">
      <c r="K8247" s="1"/>
    </row>
    <row r="8248" spans="11:11" hidden="1" x14ac:dyDescent="0.3">
      <c r="K8248" s="1"/>
    </row>
    <row r="8249" spans="11:11" hidden="1" x14ac:dyDescent="0.3">
      <c r="K8249" s="1"/>
    </row>
    <row r="8250" spans="11:11" hidden="1" x14ac:dyDescent="0.3">
      <c r="K8250" s="1"/>
    </row>
    <row r="8251" spans="11:11" hidden="1" x14ac:dyDescent="0.3">
      <c r="K8251" s="1"/>
    </row>
    <row r="8252" spans="11:11" hidden="1" x14ac:dyDescent="0.3">
      <c r="K8252" s="1"/>
    </row>
    <row r="8253" spans="11:11" hidden="1" x14ac:dyDescent="0.3">
      <c r="K8253" s="1"/>
    </row>
    <row r="8254" spans="11:11" hidden="1" x14ac:dyDescent="0.3">
      <c r="K8254" s="1"/>
    </row>
    <row r="8255" spans="11:11" hidden="1" x14ac:dyDescent="0.3">
      <c r="K8255" s="1"/>
    </row>
    <row r="8256" spans="11:11" hidden="1" x14ac:dyDescent="0.3">
      <c r="K8256" s="1"/>
    </row>
    <row r="8257" spans="11:11" hidden="1" x14ac:dyDescent="0.3">
      <c r="K8257" s="1"/>
    </row>
    <row r="8258" spans="11:11" hidden="1" x14ac:dyDescent="0.3">
      <c r="K8258" s="1"/>
    </row>
    <row r="8259" spans="11:11" hidden="1" x14ac:dyDescent="0.3">
      <c r="K8259" s="1"/>
    </row>
    <row r="8260" spans="11:11" hidden="1" x14ac:dyDescent="0.3">
      <c r="K8260" s="1"/>
    </row>
    <row r="8261" spans="11:11" hidden="1" x14ac:dyDescent="0.3">
      <c r="K8261" s="1"/>
    </row>
    <row r="8262" spans="11:11" hidden="1" x14ac:dyDescent="0.3">
      <c r="K8262" s="1"/>
    </row>
    <row r="8263" spans="11:11" hidden="1" x14ac:dyDescent="0.3">
      <c r="K8263" s="1"/>
    </row>
    <row r="8264" spans="11:11" hidden="1" x14ac:dyDescent="0.3">
      <c r="K8264" s="1"/>
    </row>
    <row r="8265" spans="11:11" hidden="1" x14ac:dyDescent="0.3">
      <c r="K8265" s="1"/>
    </row>
    <row r="8266" spans="11:11" hidden="1" x14ac:dyDescent="0.3">
      <c r="K8266" s="1"/>
    </row>
    <row r="8267" spans="11:11" hidden="1" x14ac:dyDescent="0.3">
      <c r="K8267" s="1"/>
    </row>
    <row r="8268" spans="11:11" hidden="1" x14ac:dyDescent="0.3">
      <c r="K8268" s="1"/>
    </row>
    <row r="8269" spans="11:11" hidden="1" x14ac:dyDescent="0.3">
      <c r="K8269" s="1"/>
    </row>
    <row r="8270" spans="11:11" hidden="1" x14ac:dyDescent="0.3">
      <c r="K8270" s="1"/>
    </row>
    <row r="8271" spans="11:11" hidden="1" x14ac:dyDescent="0.3">
      <c r="K8271" s="1"/>
    </row>
    <row r="8272" spans="11:11" hidden="1" x14ac:dyDescent="0.3">
      <c r="K8272" s="1"/>
    </row>
    <row r="8273" spans="11:11" hidden="1" x14ac:dyDescent="0.3">
      <c r="K8273" s="1"/>
    </row>
    <row r="8274" spans="11:11" hidden="1" x14ac:dyDescent="0.3">
      <c r="K8274" s="1"/>
    </row>
    <row r="8275" spans="11:11" hidden="1" x14ac:dyDescent="0.3">
      <c r="K8275" s="1"/>
    </row>
    <row r="8276" spans="11:11" hidden="1" x14ac:dyDescent="0.3">
      <c r="K8276" s="1"/>
    </row>
    <row r="8277" spans="11:11" hidden="1" x14ac:dyDescent="0.3">
      <c r="K8277" s="1"/>
    </row>
    <row r="8278" spans="11:11" hidden="1" x14ac:dyDescent="0.3">
      <c r="K8278" s="1"/>
    </row>
    <row r="8279" spans="11:11" hidden="1" x14ac:dyDescent="0.3">
      <c r="K8279" s="1"/>
    </row>
    <row r="8280" spans="11:11" hidden="1" x14ac:dyDescent="0.3">
      <c r="K8280" s="1"/>
    </row>
    <row r="8281" spans="11:11" hidden="1" x14ac:dyDescent="0.3">
      <c r="K8281" s="1"/>
    </row>
    <row r="8282" spans="11:11" hidden="1" x14ac:dyDescent="0.3">
      <c r="K8282" s="1"/>
    </row>
    <row r="8283" spans="11:11" hidden="1" x14ac:dyDescent="0.3">
      <c r="K8283" s="1"/>
    </row>
    <row r="8284" spans="11:11" hidden="1" x14ac:dyDescent="0.3">
      <c r="K8284" s="1"/>
    </row>
    <row r="8285" spans="11:11" hidden="1" x14ac:dyDescent="0.3">
      <c r="K8285" s="1"/>
    </row>
    <row r="8286" spans="11:11" hidden="1" x14ac:dyDescent="0.3">
      <c r="K8286" s="1"/>
    </row>
    <row r="8287" spans="11:11" hidden="1" x14ac:dyDescent="0.3">
      <c r="K8287" s="1"/>
    </row>
    <row r="8288" spans="11:11" hidden="1" x14ac:dyDescent="0.3">
      <c r="K8288" s="1"/>
    </row>
    <row r="8289" spans="11:11" hidden="1" x14ac:dyDescent="0.3">
      <c r="K8289" s="1"/>
    </row>
    <row r="8290" spans="11:11" hidden="1" x14ac:dyDescent="0.3">
      <c r="K8290" s="1"/>
    </row>
    <row r="8291" spans="11:11" hidden="1" x14ac:dyDescent="0.3">
      <c r="K8291" s="1"/>
    </row>
    <row r="8292" spans="11:11" hidden="1" x14ac:dyDescent="0.3">
      <c r="K8292" s="1"/>
    </row>
    <row r="8293" spans="11:11" hidden="1" x14ac:dyDescent="0.3">
      <c r="K8293" s="1"/>
    </row>
    <row r="8294" spans="11:11" hidden="1" x14ac:dyDescent="0.3">
      <c r="K8294" s="1"/>
    </row>
    <row r="8295" spans="11:11" hidden="1" x14ac:dyDescent="0.3">
      <c r="K8295" s="1"/>
    </row>
    <row r="8296" spans="11:11" hidden="1" x14ac:dyDescent="0.3">
      <c r="K8296" s="1"/>
    </row>
    <row r="8297" spans="11:11" hidden="1" x14ac:dyDescent="0.3">
      <c r="K8297" s="1"/>
    </row>
    <row r="8298" spans="11:11" hidden="1" x14ac:dyDescent="0.3">
      <c r="K8298" s="1"/>
    </row>
    <row r="8299" spans="11:11" hidden="1" x14ac:dyDescent="0.3">
      <c r="K8299" s="1"/>
    </row>
    <row r="8300" spans="11:11" hidden="1" x14ac:dyDescent="0.3">
      <c r="K8300" s="1"/>
    </row>
    <row r="8301" spans="11:11" hidden="1" x14ac:dyDescent="0.3">
      <c r="K8301" s="1"/>
    </row>
    <row r="8302" spans="11:11" hidden="1" x14ac:dyDescent="0.3">
      <c r="K8302" s="1"/>
    </row>
    <row r="8303" spans="11:11" hidden="1" x14ac:dyDescent="0.3">
      <c r="K8303" s="1"/>
    </row>
    <row r="8304" spans="11:11" hidden="1" x14ac:dyDescent="0.3">
      <c r="K8304" s="1"/>
    </row>
    <row r="8305" spans="11:11" hidden="1" x14ac:dyDescent="0.3">
      <c r="K8305" s="1"/>
    </row>
    <row r="8306" spans="11:11" hidden="1" x14ac:dyDescent="0.3">
      <c r="K8306" s="1"/>
    </row>
    <row r="8307" spans="11:11" hidden="1" x14ac:dyDescent="0.3">
      <c r="K8307" s="1"/>
    </row>
    <row r="8308" spans="11:11" hidden="1" x14ac:dyDescent="0.3">
      <c r="K8308" s="1"/>
    </row>
    <row r="8309" spans="11:11" hidden="1" x14ac:dyDescent="0.3">
      <c r="K8309" s="1"/>
    </row>
    <row r="8310" spans="11:11" hidden="1" x14ac:dyDescent="0.3">
      <c r="K8310" s="1"/>
    </row>
    <row r="8311" spans="11:11" hidden="1" x14ac:dyDescent="0.3">
      <c r="K8311" s="1"/>
    </row>
    <row r="8312" spans="11:11" hidden="1" x14ac:dyDescent="0.3">
      <c r="K8312" s="1"/>
    </row>
    <row r="8313" spans="11:11" hidden="1" x14ac:dyDescent="0.3">
      <c r="K8313" s="1"/>
    </row>
    <row r="8314" spans="11:11" hidden="1" x14ac:dyDescent="0.3">
      <c r="K8314" s="1"/>
    </row>
    <row r="8315" spans="11:11" hidden="1" x14ac:dyDescent="0.3">
      <c r="K8315" s="1"/>
    </row>
    <row r="8316" spans="11:11" hidden="1" x14ac:dyDescent="0.3">
      <c r="K8316" s="1"/>
    </row>
    <row r="8317" spans="11:11" hidden="1" x14ac:dyDescent="0.3">
      <c r="K8317" s="1"/>
    </row>
    <row r="8318" spans="11:11" hidden="1" x14ac:dyDescent="0.3">
      <c r="K8318" s="1"/>
    </row>
    <row r="8319" spans="11:11" hidden="1" x14ac:dyDescent="0.3">
      <c r="K8319" s="1"/>
    </row>
    <row r="8320" spans="11:11" hidden="1" x14ac:dyDescent="0.3">
      <c r="K8320" s="1"/>
    </row>
    <row r="8321" spans="11:11" hidden="1" x14ac:dyDescent="0.3">
      <c r="K8321" s="1"/>
    </row>
    <row r="8322" spans="11:11" hidden="1" x14ac:dyDescent="0.3">
      <c r="K8322" s="1"/>
    </row>
    <row r="8323" spans="11:11" hidden="1" x14ac:dyDescent="0.3">
      <c r="K8323" s="1"/>
    </row>
    <row r="8324" spans="11:11" hidden="1" x14ac:dyDescent="0.3">
      <c r="K8324" s="1"/>
    </row>
    <row r="8325" spans="11:11" hidden="1" x14ac:dyDescent="0.3">
      <c r="K8325" s="1"/>
    </row>
    <row r="8326" spans="11:11" hidden="1" x14ac:dyDescent="0.3">
      <c r="K8326" s="1"/>
    </row>
    <row r="8327" spans="11:11" hidden="1" x14ac:dyDescent="0.3">
      <c r="K8327" s="1"/>
    </row>
    <row r="8328" spans="11:11" hidden="1" x14ac:dyDescent="0.3">
      <c r="K8328" s="1"/>
    </row>
    <row r="8329" spans="11:11" hidden="1" x14ac:dyDescent="0.3">
      <c r="K8329" s="1"/>
    </row>
    <row r="8330" spans="11:11" hidden="1" x14ac:dyDescent="0.3">
      <c r="K8330" s="1"/>
    </row>
    <row r="8331" spans="11:11" hidden="1" x14ac:dyDescent="0.3">
      <c r="K8331" s="1"/>
    </row>
    <row r="8332" spans="11:11" hidden="1" x14ac:dyDescent="0.3">
      <c r="K8332" s="1"/>
    </row>
    <row r="8333" spans="11:11" hidden="1" x14ac:dyDescent="0.3">
      <c r="K8333" s="1"/>
    </row>
    <row r="8334" spans="11:11" hidden="1" x14ac:dyDescent="0.3">
      <c r="K8334" s="1"/>
    </row>
    <row r="8335" spans="11:11" hidden="1" x14ac:dyDescent="0.3">
      <c r="K8335" s="1"/>
    </row>
    <row r="8336" spans="11:11" hidden="1" x14ac:dyDescent="0.3">
      <c r="K8336" s="1"/>
    </row>
    <row r="8337" spans="11:11" hidden="1" x14ac:dyDescent="0.3">
      <c r="K8337" s="1"/>
    </row>
    <row r="8338" spans="11:11" hidden="1" x14ac:dyDescent="0.3">
      <c r="K8338" s="1"/>
    </row>
    <row r="8339" spans="11:11" hidden="1" x14ac:dyDescent="0.3">
      <c r="K8339" s="1"/>
    </row>
    <row r="8340" spans="11:11" hidden="1" x14ac:dyDescent="0.3">
      <c r="K8340" s="1"/>
    </row>
    <row r="8341" spans="11:11" hidden="1" x14ac:dyDescent="0.3">
      <c r="K8341" s="1"/>
    </row>
    <row r="8342" spans="11:11" hidden="1" x14ac:dyDescent="0.3">
      <c r="K8342" s="1"/>
    </row>
    <row r="8343" spans="11:11" hidden="1" x14ac:dyDescent="0.3">
      <c r="K8343" s="1"/>
    </row>
    <row r="8344" spans="11:11" hidden="1" x14ac:dyDescent="0.3">
      <c r="K8344" s="1"/>
    </row>
    <row r="8345" spans="11:11" hidden="1" x14ac:dyDescent="0.3">
      <c r="K8345" s="1"/>
    </row>
    <row r="8346" spans="11:11" hidden="1" x14ac:dyDescent="0.3">
      <c r="K8346" s="1"/>
    </row>
    <row r="8347" spans="11:11" hidden="1" x14ac:dyDescent="0.3">
      <c r="K8347" s="1"/>
    </row>
    <row r="8348" spans="11:11" hidden="1" x14ac:dyDescent="0.3">
      <c r="K8348" s="1"/>
    </row>
    <row r="8349" spans="11:11" hidden="1" x14ac:dyDescent="0.3">
      <c r="K8349" s="1"/>
    </row>
    <row r="8350" spans="11:11" hidden="1" x14ac:dyDescent="0.3">
      <c r="K8350" s="1"/>
    </row>
    <row r="8351" spans="11:11" hidden="1" x14ac:dyDescent="0.3">
      <c r="K8351" s="1"/>
    </row>
    <row r="8352" spans="11:11" hidden="1" x14ac:dyDescent="0.3">
      <c r="K8352" s="1"/>
    </row>
    <row r="8353" spans="11:11" hidden="1" x14ac:dyDescent="0.3">
      <c r="K8353" s="1"/>
    </row>
    <row r="8354" spans="11:11" hidden="1" x14ac:dyDescent="0.3">
      <c r="K8354" s="1"/>
    </row>
    <row r="8355" spans="11:11" hidden="1" x14ac:dyDescent="0.3">
      <c r="K8355" s="1"/>
    </row>
    <row r="8356" spans="11:11" hidden="1" x14ac:dyDescent="0.3">
      <c r="K8356" s="1"/>
    </row>
    <row r="8357" spans="11:11" hidden="1" x14ac:dyDescent="0.3">
      <c r="K8357" s="1"/>
    </row>
    <row r="8358" spans="11:11" hidden="1" x14ac:dyDescent="0.3">
      <c r="K8358" s="1"/>
    </row>
    <row r="8359" spans="11:11" hidden="1" x14ac:dyDescent="0.3">
      <c r="K8359" s="1"/>
    </row>
    <row r="8360" spans="11:11" hidden="1" x14ac:dyDescent="0.3">
      <c r="K8360" s="1"/>
    </row>
    <row r="8361" spans="11:11" hidden="1" x14ac:dyDescent="0.3">
      <c r="K8361" s="1"/>
    </row>
    <row r="8362" spans="11:11" hidden="1" x14ac:dyDescent="0.3">
      <c r="K8362" s="1"/>
    </row>
    <row r="8363" spans="11:11" hidden="1" x14ac:dyDescent="0.3">
      <c r="K8363" s="1"/>
    </row>
    <row r="8364" spans="11:11" hidden="1" x14ac:dyDescent="0.3">
      <c r="K8364" s="1"/>
    </row>
    <row r="8365" spans="11:11" hidden="1" x14ac:dyDescent="0.3">
      <c r="K8365" s="1"/>
    </row>
    <row r="8366" spans="11:11" hidden="1" x14ac:dyDescent="0.3">
      <c r="K8366" s="1"/>
    </row>
    <row r="8367" spans="11:11" hidden="1" x14ac:dyDescent="0.3">
      <c r="K8367" s="1"/>
    </row>
    <row r="8368" spans="11:11" hidden="1" x14ac:dyDescent="0.3">
      <c r="K8368" s="1"/>
    </row>
    <row r="8369" spans="11:11" hidden="1" x14ac:dyDescent="0.3">
      <c r="K8369" s="1"/>
    </row>
    <row r="8370" spans="11:11" hidden="1" x14ac:dyDescent="0.3">
      <c r="K8370" s="1"/>
    </row>
    <row r="8371" spans="11:11" hidden="1" x14ac:dyDescent="0.3">
      <c r="K8371" s="1"/>
    </row>
    <row r="8372" spans="11:11" hidden="1" x14ac:dyDescent="0.3">
      <c r="K8372" s="1"/>
    </row>
    <row r="8373" spans="11:11" hidden="1" x14ac:dyDescent="0.3">
      <c r="K8373" s="1"/>
    </row>
    <row r="8374" spans="11:11" hidden="1" x14ac:dyDescent="0.3">
      <c r="K8374" s="1"/>
    </row>
    <row r="8375" spans="11:11" hidden="1" x14ac:dyDescent="0.3">
      <c r="K8375" s="1"/>
    </row>
    <row r="8376" spans="11:11" hidden="1" x14ac:dyDescent="0.3">
      <c r="K8376" s="1"/>
    </row>
    <row r="8377" spans="11:11" hidden="1" x14ac:dyDescent="0.3">
      <c r="K8377" s="1"/>
    </row>
    <row r="8378" spans="11:11" hidden="1" x14ac:dyDescent="0.3">
      <c r="K8378" s="1"/>
    </row>
    <row r="8379" spans="11:11" hidden="1" x14ac:dyDescent="0.3">
      <c r="K8379" s="1"/>
    </row>
    <row r="8380" spans="11:11" hidden="1" x14ac:dyDescent="0.3">
      <c r="K8380" s="1"/>
    </row>
    <row r="8381" spans="11:11" hidden="1" x14ac:dyDescent="0.3">
      <c r="K8381" s="1"/>
    </row>
    <row r="8382" spans="11:11" hidden="1" x14ac:dyDescent="0.3">
      <c r="K8382" s="1"/>
    </row>
    <row r="8383" spans="11:11" hidden="1" x14ac:dyDescent="0.3">
      <c r="K8383" s="1"/>
    </row>
    <row r="8384" spans="11:11" hidden="1" x14ac:dyDescent="0.3">
      <c r="K8384" s="1"/>
    </row>
    <row r="8385" spans="11:11" hidden="1" x14ac:dyDescent="0.3">
      <c r="K8385" s="1"/>
    </row>
    <row r="8386" spans="11:11" hidden="1" x14ac:dyDescent="0.3">
      <c r="K8386" s="1"/>
    </row>
    <row r="8387" spans="11:11" hidden="1" x14ac:dyDescent="0.3">
      <c r="K8387" s="1"/>
    </row>
    <row r="8388" spans="11:11" hidden="1" x14ac:dyDescent="0.3">
      <c r="K8388" s="1"/>
    </row>
    <row r="8389" spans="11:11" hidden="1" x14ac:dyDescent="0.3">
      <c r="K8389" s="1"/>
    </row>
    <row r="8390" spans="11:11" hidden="1" x14ac:dyDescent="0.3">
      <c r="K8390" s="1"/>
    </row>
    <row r="8391" spans="11:11" hidden="1" x14ac:dyDescent="0.3">
      <c r="K8391" s="1"/>
    </row>
    <row r="8392" spans="11:11" hidden="1" x14ac:dyDescent="0.3">
      <c r="K8392" s="1"/>
    </row>
    <row r="8393" spans="11:11" hidden="1" x14ac:dyDescent="0.3">
      <c r="K8393" s="1"/>
    </row>
    <row r="8394" spans="11:11" hidden="1" x14ac:dyDescent="0.3">
      <c r="K8394" s="1"/>
    </row>
    <row r="8395" spans="11:11" hidden="1" x14ac:dyDescent="0.3">
      <c r="K8395" s="1"/>
    </row>
    <row r="8396" spans="11:11" hidden="1" x14ac:dyDescent="0.3">
      <c r="K8396" s="1"/>
    </row>
    <row r="8397" spans="11:11" hidden="1" x14ac:dyDescent="0.3">
      <c r="K8397" s="1"/>
    </row>
    <row r="8398" spans="11:11" hidden="1" x14ac:dyDescent="0.3">
      <c r="K8398" s="1"/>
    </row>
    <row r="8399" spans="11:11" hidden="1" x14ac:dyDescent="0.3">
      <c r="K8399" s="1"/>
    </row>
    <row r="8400" spans="11:11" hidden="1" x14ac:dyDescent="0.3">
      <c r="K8400" s="1"/>
    </row>
    <row r="8401" spans="11:11" hidden="1" x14ac:dyDescent="0.3">
      <c r="K8401" s="1"/>
    </row>
    <row r="8402" spans="11:11" hidden="1" x14ac:dyDescent="0.3">
      <c r="K8402" s="1"/>
    </row>
    <row r="8403" spans="11:11" hidden="1" x14ac:dyDescent="0.3">
      <c r="K8403" s="1"/>
    </row>
    <row r="8404" spans="11:11" hidden="1" x14ac:dyDescent="0.3">
      <c r="K8404" s="1"/>
    </row>
    <row r="8405" spans="11:11" hidden="1" x14ac:dyDescent="0.3">
      <c r="K8405" s="1"/>
    </row>
    <row r="8406" spans="11:11" hidden="1" x14ac:dyDescent="0.3">
      <c r="K8406" s="1"/>
    </row>
    <row r="8407" spans="11:11" hidden="1" x14ac:dyDescent="0.3">
      <c r="K8407" s="1"/>
    </row>
    <row r="8408" spans="11:11" hidden="1" x14ac:dyDescent="0.3">
      <c r="K8408" s="1"/>
    </row>
    <row r="8409" spans="11:11" hidden="1" x14ac:dyDescent="0.3">
      <c r="K8409" s="1"/>
    </row>
    <row r="8410" spans="11:11" hidden="1" x14ac:dyDescent="0.3">
      <c r="K8410" s="1"/>
    </row>
    <row r="8411" spans="11:11" hidden="1" x14ac:dyDescent="0.3">
      <c r="K8411" s="1"/>
    </row>
    <row r="8412" spans="11:11" hidden="1" x14ac:dyDescent="0.3">
      <c r="K8412" s="1"/>
    </row>
    <row r="8413" spans="11:11" hidden="1" x14ac:dyDescent="0.3">
      <c r="K8413" s="1"/>
    </row>
    <row r="8414" spans="11:11" hidden="1" x14ac:dyDescent="0.3">
      <c r="K8414" s="1"/>
    </row>
    <row r="8415" spans="11:11" hidden="1" x14ac:dyDescent="0.3">
      <c r="K8415" s="1"/>
    </row>
    <row r="8416" spans="11:11" hidden="1" x14ac:dyDescent="0.3">
      <c r="K8416" s="1"/>
    </row>
    <row r="8417" spans="11:11" hidden="1" x14ac:dyDescent="0.3">
      <c r="K8417" s="1"/>
    </row>
    <row r="8418" spans="11:11" hidden="1" x14ac:dyDescent="0.3">
      <c r="K8418" s="1"/>
    </row>
    <row r="8419" spans="11:11" hidden="1" x14ac:dyDescent="0.3">
      <c r="K8419" s="1"/>
    </row>
    <row r="8420" spans="11:11" hidden="1" x14ac:dyDescent="0.3">
      <c r="K8420" s="1"/>
    </row>
    <row r="8421" spans="11:11" hidden="1" x14ac:dyDescent="0.3">
      <c r="K8421" s="1"/>
    </row>
    <row r="8422" spans="11:11" hidden="1" x14ac:dyDescent="0.3">
      <c r="K8422" s="1"/>
    </row>
    <row r="8423" spans="11:11" hidden="1" x14ac:dyDescent="0.3">
      <c r="K8423" s="1"/>
    </row>
    <row r="8424" spans="11:11" hidden="1" x14ac:dyDescent="0.3">
      <c r="K8424" s="1"/>
    </row>
    <row r="8425" spans="11:11" hidden="1" x14ac:dyDescent="0.3">
      <c r="K8425" s="1"/>
    </row>
    <row r="8426" spans="11:11" hidden="1" x14ac:dyDescent="0.3">
      <c r="K8426" s="1"/>
    </row>
    <row r="8427" spans="11:11" hidden="1" x14ac:dyDescent="0.3">
      <c r="K8427" s="1"/>
    </row>
    <row r="8428" spans="11:11" hidden="1" x14ac:dyDescent="0.3">
      <c r="K8428" s="1"/>
    </row>
    <row r="8429" spans="11:11" hidden="1" x14ac:dyDescent="0.3">
      <c r="K8429" s="1"/>
    </row>
    <row r="8430" spans="11:11" hidden="1" x14ac:dyDescent="0.3">
      <c r="K8430" s="1"/>
    </row>
    <row r="8431" spans="11:11" hidden="1" x14ac:dyDescent="0.3">
      <c r="K8431" s="1"/>
    </row>
    <row r="8432" spans="11:11" hidden="1" x14ac:dyDescent="0.3">
      <c r="K8432" s="1"/>
    </row>
    <row r="8433" spans="11:11" hidden="1" x14ac:dyDescent="0.3">
      <c r="K8433" s="1"/>
    </row>
    <row r="8434" spans="11:11" hidden="1" x14ac:dyDescent="0.3">
      <c r="K8434" s="1"/>
    </row>
    <row r="8435" spans="11:11" hidden="1" x14ac:dyDescent="0.3">
      <c r="K8435" s="1"/>
    </row>
    <row r="8436" spans="11:11" hidden="1" x14ac:dyDescent="0.3">
      <c r="K8436" s="1"/>
    </row>
    <row r="8437" spans="11:11" hidden="1" x14ac:dyDescent="0.3">
      <c r="K8437" s="1"/>
    </row>
    <row r="8438" spans="11:11" hidden="1" x14ac:dyDescent="0.3">
      <c r="K8438" s="1"/>
    </row>
    <row r="8439" spans="11:11" hidden="1" x14ac:dyDescent="0.3">
      <c r="K8439" s="1"/>
    </row>
    <row r="8440" spans="11:11" hidden="1" x14ac:dyDescent="0.3">
      <c r="K8440" s="1"/>
    </row>
    <row r="8441" spans="11:11" hidden="1" x14ac:dyDescent="0.3">
      <c r="K8441" s="1"/>
    </row>
    <row r="8442" spans="11:11" hidden="1" x14ac:dyDescent="0.3">
      <c r="K8442" s="1"/>
    </row>
    <row r="8443" spans="11:11" hidden="1" x14ac:dyDescent="0.3">
      <c r="K8443" s="1"/>
    </row>
    <row r="8444" spans="11:11" hidden="1" x14ac:dyDescent="0.3">
      <c r="K8444" s="1"/>
    </row>
    <row r="8445" spans="11:11" hidden="1" x14ac:dyDescent="0.3">
      <c r="K8445" s="1"/>
    </row>
    <row r="8446" spans="11:11" hidden="1" x14ac:dyDescent="0.3">
      <c r="K8446" s="1"/>
    </row>
    <row r="8447" spans="11:11" hidden="1" x14ac:dyDescent="0.3">
      <c r="K8447" s="1"/>
    </row>
    <row r="8448" spans="11:11" hidden="1" x14ac:dyDescent="0.3">
      <c r="K8448" s="1"/>
    </row>
    <row r="8449" spans="11:11" hidden="1" x14ac:dyDescent="0.3">
      <c r="K8449" s="1"/>
    </row>
    <row r="8450" spans="11:11" hidden="1" x14ac:dyDescent="0.3">
      <c r="K8450" s="1"/>
    </row>
    <row r="8451" spans="11:11" hidden="1" x14ac:dyDescent="0.3">
      <c r="K8451" s="1"/>
    </row>
    <row r="8452" spans="11:11" hidden="1" x14ac:dyDescent="0.3">
      <c r="K8452" s="1"/>
    </row>
    <row r="8453" spans="11:11" hidden="1" x14ac:dyDescent="0.3">
      <c r="K8453" s="1"/>
    </row>
    <row r="8454" spans="11:11" hidden="1" x14ac:dyDescent="0.3">
      <c r="K8454" s="1"/>
    </row>
    <row r="8455" spans="11:11" hidden="1" x14ac:dyDescent="0.3">
      <c r="K8455" s="1"/>
    </row>
    <row r="8456" spans="11:11" hidden="1" x14ac:dyDescent="0.3">
      <c r="K8456" s="1"/>
    </row>
    <row r="8457" spans="11:11" hidden="1" x14ac:dyDescent="0.3">
      <c r="K8457" s="1"/>
    </row>
    <row r="8458" spans="11:11" hidden="1" x14ac:dyDescent="0.3">
      <c r="K8458" s="1"/>
    </row>
    <row r="8459" spans="11:11" hidden="1" x14ac:dyDescent="0.3">
      <c r="K8459" s="1"/>
    </row>
    <row r="8460" spans="11:11" hidden="1" x14ac:dyDescent="0.3">
      <c r="K8460" s="1"/>
    </row>
    <row r="8461" spans="11:11" hidden="1" x14ac:dyDescent="0.3">
      <c r="K8461" s="1"/>
    </row>
    <row r="8462" spans="11:11" hidden="1" x14ac:dyDescent="0.3">
      <c r="K8462" s="1"/>
    </row>
    <row r="8463" spans="11:11" hidden="1" x14ac:dyDescent="0.3">
      <c r="K8463" s="1"/>
    </row>
    <row r="8464" spans="11:11" hidden="1" x14ac:dyDescent="0.3">
      <c r="K8464" s="1"/>
    </row>
    <row r="8465" spans="11:11" hidden="1" x14ac:dyDescent="0.3">
      <c r="K8465" s="1"/>
    </row>
    <row r="8466" spans="11:11" hidden="1" x14ac:dyDescent="0.3">
      <c r="K8466" s="1"/>
    </row>
    <row r="8467" spans="11:11" hidden="1" x14ac:dyDescent="0.3">
      <c r="K8467" s="1"/>
    </row>
    <row r="8468" spans="11:11" hidden="1" x14ac:dyDescent="0.3">
      <c r="K8468" s="1"/>
    </row>
    <row r="8469" spans="11:11" hidden="1" x14ac:dyDescent="0.3">
      <c r="K8469" s="1"/>
    </row>
    <row r="8470" spans="11:11" hidden="1" x14ac:dyDescent="0.3">
      <c r="K8470" s="1"/>
    </row>
    <row r="8471" spans="11:11" hidden="1" x14ac:dyDescent="0.3">
      <c r="K8471" s="1"/>
    </row>
    <row r="8472" spans="11:11" hidden="1" x14ac:dyDescent="0.3">
      <c r="K8472" s="1"/>
    </row>
    <row r="8473" spans="11:11" hidden="1" x14ac:dyDescent="0.3">
      <c r="K8473" s="1"/>
    </row>
    <row r="8474" spans="11:11" hidden="1" x14ac:dyDescent="0.3">
      <c r="K8474" s="1"/>
    </row>
    <row r="8475" spans="11:11" hidden="1" x14ac:dyDescent="0.3">
      <c r="K8475" s="1"/>
    </row>
    <row r="8476" spans="11:11" hidden="1" x14ac:dyDescent="0.3">
      <c r="K8476" s="1"/>
    </row>
    <row r="8477" spans="11:11" hidden="1" x14ac:dyDescent="0.3">
      <c r="K8477" s="1"/>
    </row>
    <row r="8478" spans="11:11" hidden="1" x14ac:dyDescent="0.3">
      <c r="K8478" s="1"/>
    </row>
    <row r="8479" spans="11:11" hidden="1" x14ac:dyDescent="0.3">
      <c r="K8479" s="1"/>
    </row>
    <row r="8480" spans="11:11" hidden="1" x14ac:dyDescent="0.3">
      <c r="K8480" s="1"/>
    </row>
    <row r="8481" spans="11:11" hidden="1" x14ac:dyDescent="0.3">
      <c r="K8481" s="1"/>
    </row>
    <row r="8482" spans="11:11" hidden="1" x14ac:dyDescent="0.3">
      <c r="K8482" s="1"/>
    </row>
    <row r="8483" spans="11:11" hidden="1" x14ac:dyDescent="0.3">
      <c r="K8483" s="1"/>
    </row>
    <row r="8484" spans="11:11" hidden="1" x14ac:dyDescent="0.3">
      <c r="K8484" s="1"/>
    </row>
    <row r="8485" spans="11:11" hidden="1" x14ac:dyDescent="0.3">
      <c r="K8485" s="1"/>
    </row>
    <row r="8486" spans="11:11" hidden="1" x14ac:dyDescent="0.3">
      <c r="K8486" s="1"/>
    </row>
    <row r="8487" spans="11:11" hidden="1" x14ac:dyDescent="0.3">
      <c r="K8487" s="1"/>
    </row>
    <row r="8488" spans="11:11" hidden="1" x14ac:dyDescent="0.3">
      <c r="K8488" s="1"/>
    </row>
    <row r="8489" spans="11:11" hidden="1" x14ac:dyDescent="0.3">
      <c r="K8489" s="1"/>
    </row>
    <row r="8490" spans="11:11" hidden="1" x14ac:dyDescent="0.3">
      <c r="K8490" s="1"/>
    </row>
    <row r="8491" spans="11:11" hidden="1" x14ac:dyDescent="0.3">
      <c r="K8491" s="1"/>
    </row>
    <row r="8492" spans="11:11" hidden="1" x14ac:dyDescent="0.3">
      <c r="K8492" s="1"/>
    </row>
    <row r="8493" spans="11:11" hidden="1" x14ac:dyDescent="0.3">
      <c r="K8493" s="1"/>
    </row>
    <row r="8494" spans="11:11" hidden="1" x14ac:dyDescent="0.3">
      <c r="K8494" s="1"/>
    </row>
    <row r="8495" spans="11:11" hidden="1" x14ac:dyDescent="0.3">
      <c r="K8495" s="1"/>
    </row>
    <row r="8496" spans="11:11" hidden="1" x14ac:dyDescent="0.3">
      <c r="K8496" s="1"/>
    </row>
    <row r="8497" spans="11:11" hidden="1" x14ac:dyDescent="0.3">
      <c r="K8497" s="1"/>
    </row>
    <row r="8498" spans="11:11" hidden="1" x14ac:dyDescent="0.3">
      <c r="K8498" s="1"/>
    </row>
    <row r="8499" spans="11:11" hidden="1" x14ac:dyDescent="0.3">
      <c r="K8499" s="1"/>
    </row>
    <row r="8500" spans="11:11" hidden="1" x14ac:dyDescent="0.3">
      <c r="K8500" s="1"/>
    </row>
    <row r="8501" spans="11:11" hidden="1" x14ac:dyDescent="0.3">
      <c r="K8501" s="1"/>
    </row>
    <row r="8502" spans="11:11" hidden="1" x14ac:dyDescent="0.3">
      <c r="K8502" s="1"/>
    </row>
    <row r="8503" spans="11:11" hidden="1" x14ac:dyDescent="0.3">
      <c r="K8503" s="1"/>
    </row>
    <row r="8504" spans="11:11" hidden="1" x14ac:dyDescent="0.3">
      <c r="K8504" s="1"/>
    </row>
    <row r="8505" spans="11:11" hidden="1" x14ac:dyDescent="0.3">
      <c r="K8505" s="1"/>
    </row>
    <row r="8506" spans="11:11" hidden="1" x14ac:dyDescent="0.3">
      <c r="K8506" s="1"/>
    </row>
    <row r="8507" spans="11:11" hidden="1" x14ac:dyDescent="0.3">
      <c r="K8507" s="1"/>
    </row>
    <row r="8508" spans="11:11" hidden="1" x14ac:dyDescent="0.3">
      <c r="K8508" s="1"/>
    </row>
    <row r="8509" spans="11:11" hidden="1" x14ac:dyDescent="0.3">
      <c r="K8509" s="1"/>
    </row>
    <row r="8510" spans="11:11" hidden="1" x14ac:dyDescent="0.3">
      <c r="K8510" s="1"/>
    </row>
    <row r="8511" spans="11:11" hidden="1" x14ac:dyDescent="0.3">
      <c r="K8511" s="1"/>
    </row>
    <row r="8512" spans="11:11" hidden="1" x14ac:dyDescent="0.3">
      <c r="K8512" s="1"/>
    </row>
    <row r="8513" spans="11:11" hidden="1" x14ac:dyDescent="0.3">
      <c r="K8513" s="1"/>
    </row>
    <row r="8514" spans="11:11" hidden="1" x14ac:dyDescent="0.3">
      <c r="K8514" s="1"/>
    </row>
    <row r="8515" spans="11:11" hidden="1" x14ac:dyDescent="0.3">
      <c r="K8515" s="1"/>
    </row>
    <row r="8516" spans="11:11" hidden="1" x14ac:dyDescent="0.3">
      <c r="K8516" s="1"/>
    </row>
    <row r="8517" spans="11:11" hidden="1" x14ac:dyDescent="0.3">
      <c r="K8517" s="1"/>
    </row>
    <row r="8518" spans="11:11" hidden="1" x14ac:dyDescent="0.3">
      <c r="K8518" s="1"/>
    </row>
    <row r="8519" spans="11:11" hidden="1" x14ac:dyDescent="0.3">
      <c r="K8519" s="1"/>
    </row>
    <row r="8520" spans="11:11" hidden="1" x14ac:dyDescent="0.3">
      <c r="K8520" s="1"/>
    </row>
    <row r="8521" spans="11:11" hidden="1" x14ac:dyDescent="0.3">
      <c r="K8521" s="1"/>
    </row>
    <row r="8522" spans="11:11" hidden="1" x14ac:dyDescent="0.3">
      <c r="K8522" s="1"/>
    </row>
    <row r="8523" spans="11:11" hidden="1" x14ac:dyDescent="0.3">
      <c r="K8523" s="1"/>
    </row>
    <row r="8524" spans="11:11" hidden="1" x14ac:dyDescent="0.3">
      <c r="K8524" s="1"/>
    </row>
    <row r="8525" spans="11:11" hidden="1" x14ac:dyDescent="0.3">
      <c r="K8525" s="1"/>
    </row>
    <row r="8526" spans="11:11" hidden="1" x14ac:dyDescent="0.3">
      <c r="K8526" s="1"/>
    </row>
    <row r="8527" spans="11:11" hidden="1" x14ac:dyDescent="0.3">
      <c r="K8527" s="1"/>
    </row>
    <row r="8528" spans="11:11" hidden="1" x14ac:dyDescent="0.3">
      <c r="K8528" s="1"/>
    </row>
    <row r="8529" spans="11:11" hidden="1" x14ac:dyDescent="0.3">
      <c r="K8529" s="1"/>
    </row>
    <row r="8530" spans="11:11" hidden="1" x14ac:dyDescent="0.3">
      <c r="K8530" s="1"/>
    </row>
    <row r="8531" spans="11:11" hidden="1" x14ac:dyDescent="0.3">
      <c r="K8531" s="1"/>
    </row>
    <row r="8532" spans="11:11" hidden="1" x14ac:dyDescent="0.3">
      <c r="K8532" s="1"/>
    </row>
    <row r="8533" spans="11:11" hidden="1" x14ac:dyDescent="0.3">
      <c r="K8533" s="1"/>
    </row>
    <row r="8534" spans="11:11" hidden="1" x14ac:dyDescent="0.3">
      <c r="K8534" s="1"/>
    </row>
    <row r="8535" spans="11:11" hidden="1" x14ac:dyDescent="0.3">
      <c r="K8535" s="1"/>
    </row>
    <row r="8536" spans="11:11" hidden="1" x14ac:dyDescent="0.3">
      <c r="K8536" s="1"/>
    </row>
    <row r="8537" spans="11:11" hidden="1" x14ac:dyDescent="0.3">
      <c r="K8537" s="1"/>
    </row>
    <row r="8538" spans="11:11" hidden="1" x14ac:dyDescent="0.3">
      <c r="K8538" s="1"/>
    </row>
    <row r="8539" spans="11:11" hidden="1" x14ac:dyDescent="0.3">
      <c r="K8539" s="1"/>
    </row>
    <row r="8540" spans="11:11" hidden="1" x14ac:dyDescent="0.3">
      <c r="K8540" s="1"/>
    </row>
    <row r="8541" spans="11:11" hidden="1" x14ac:dyDescent="0.3">
      <c r="K8541" s="1"/>
    </row>
    <row r="8542" spans="11:11" hidden="1" x14ac:dyDescent="0.3">
      <c r="K8542" s="1"/>
    </row>
    <row r="8543" spans="11:11" hidden="1" x14ac:dyDescent="0.3">
      <c r="K8543" s="1"/>
    </row>
    <row r="8544" spans="11:11" hidden="1" x14ac:dyDescent="0.3">
      <c r="K8544" s="1"/>
    </row>
    <row r="8545" spans="11:11" hidden="1" x14ac:dyDescent="0.3">
      <c r="K8545" s="1"/>
    </row>
    <row r="8546" spans="11:11" hidden="1" x14ac:dyDescent="0.3">
      <c r="K8546" s="1"/>
    </row>
    <row r="8547" spans="11:11" hidden="1" x14ac:dyDescent="0.3">
      <c r="K8547" s="1"/>
    </row>
    <row r="8548" spans="11:11" hidden="1" x14ac:dyDescent="0.3">
      <c r="K8548" s="1"/>
    </row>
    <row r="8549" spans="11:11" hidden="1" x14ac:dyDescent="0.3">
      <c r="K8549" s="1"/>
    </row>
    <row r="8550" spans="11:11" hidden="1" x14ac:dyDescent="0.3">
      <c r="K8550" s="1"/>
    </row>
    <row r="8551" spans="11:11" hidden="1" x14ac:dyDescent="0.3">
      <c r="K8551" s="1"/>
    </row>
    <row r="8552" spans="11:11" hidden="1" x14ac:dyDescent="0.3">
      <c r="K8552" s="1"/>
    </row>
    <row r="8553" spans="11:11" hidden="1" x14ac:dyDescent="0.3">
      <c r="K8553" s="1"/>
    </row>
    <row r="8554" spans="11:11" hidden="1" x14ac:dyDescent="0.3">
      <c r="K8554" s="1"/>
    </row>
    <row r="8555" spans="11:11" hidden="1" x14ac:dyDescent="0.3">
      <c r="K8555" s="1"/>
    </row>
    <row r="8556" spans="11:11" hidden="1" x14ac:dyDescent="0.3">
      <c r="K8556" s="1"/>
    </row>
    <row r="8557" spans="11:11" hidden="1" x14ac:dyDescent="0.3">
      <c r="K8557" s="1"/>
    </row>
    <row r="8558" spans="11:11" hidden="1" x14ac:dyDescent="0.3">
      <c r="K8558" s="1"/>
    </row>
    <row r="8559" spans="11:11" hidden="1" x14ac:dyDescent="0.3">
      <c r="K8559" s="1"/>
    </row>
    <row r="8560" spans="11:11" hidden="1" x14ac:dyDescent="0.3">
      <c r="K8560" s="1"/>
    </row>
    <row r="8561" spans="11:11" hidden="1" x14ac:dyDescent="0.3">
      <c r="K8561" s="1"/>
    </row>
    <row r="8562" spans="11:11" hidden="1" x14ac:dyDescent="0.3">
      <c r="K8562" s="1"/>
    </row>
    <row r="8563" spans="11:11" hidden="1" x14ac:dyDescent="0.3">
      <c r="K8563" s="1"/>
    </row>
    <row r="8564" spans="11:11" hidden="1" x14ac:dyDescent="0.3">
      <c r="K8564" s="1"/>
    </row>
    <row r="8565" spans="11:11" hidden="1" x14ac:dyDescent="0.3">
      <c r="K8565" s="1"/>
    </row>
    <row r="8566" spans="11:11" hidden="1" x14ac:dyDescent="0.3">
      <c r="K8566" s="1"/>
    </row>
    <row r="8567" spans="11:11" hidden="1" x14ac:dyDescent="0.3">
      <c r="K8567" s="1"/>
    </row>
    <row r="8568" spans="11:11" hidden="1" x14ac:dyDescent="0.3">
      <c r="K8568" s="1"/>
    </row>
    <row r="8569" spans="11:11" hidden="1" x14ac:dyDescent="0.3">
      <c r="K8569" s="1"/>
    </row>
    <row r="8570" spans="11:11" hidden="1" x14ac:dyDescent="0.3">
      <c r="K8570" s="1"/>
    </row>
    <row r="8571" spans="11:11" hidden="1" x14ac:dyDescent="0.3">
      <c r="K8571" s="1"/>
    </row>
    <row r="8572" spans="11:11" hidden="1" x14ac:dyDescent="0.3">
      <c r="K8572" s="1"/>
    </row>
    <row r="8573" spans="11:11" hidden="1" x14ac:dyDescent="0.3">
      <c r="K8573" s="1"/>
    </row>
    <row r="8574" spans="11:11" hidden="1" x14ac:dyDescent="0.3">
      <c r="K8574" s="1"/>
    </row>
    <row r="8575" spans="11:11" hidden="1" x14ac:dyDescent="0.3">
      <c r="K8575" s="1"/>
    </row>
    <row r="8576" spans="11:11" hidden="1" x14ac:dyDescent="0.3">
      <c r="K8576" s="1"/>
    </row>
    <row r="8577" spans="11:11" hidden="1" x14ac:dyDescent="0.3">
      <c r="K8577" s="1"/>
    </row>
    <row r="8578" spans="11:11" hidden="1" x14ac:dyDescent="0.3">
      <c r="K8578" s="1"/>
    </row>
    <row r="8579" spans="11:11" hidden="1" x14ac:dyDescent="0.3">
      <c r="K8579" s="1"/>
    </row>
    <row r="8580" spans="11:11" hidden="1" x14ac:dyDescent="0.3">
      <c r="K8580" s="1"/>
    </row>
    <row r="8581" spans="11:11" hidden="1" x14ac:dyDescent="0.3">
      <c r="K8581" s="1"/>
    </row>
    <row r="8582" spans="11:11" hidden="1" x14ac:dyDescent="0.3">
      <c r="K8582" s="1"/>
    </row>
    <row r="8583" spans="11:11" hidden="1" x14ac:dyDescent="0.3">
      <c r="K8583" s="1"/>
    </row>
    <row r="8584" spans="11:11" hidden="1" x14ac:dyDescent="0.3">
      <c r="K8584" s="1"/>
    </row>
    <row r="8585" spans="11:11" hidden="1" x14ac:dyDescent="0.3">
      <c r="K8585" s="1"/>
    </row>
    <row r="8586" spans="11:11" hidden="1" x14ac:dyDescent="0.3">
      <c r="K8586" s="1"/>
    </row>
    <row r="8587" spans="11:11" hidden="1" x14ac:dyDescent="0.3">
      <c r="K8587" s="1"/>
    </row>
    <row r="8588" spans="11:11" hidden="1" x14ac:dyDescent="0.3">
      <c r="K8588" s="1"/>
    </row>
    <row r="8589" spans="11:11" hidden="1" x14ac:dyDescent="0.3">
      <c r="K8589" s="1"/>
    </row>
    <row r="8590" spans="11:11" hidden="1" x14ac:dyDescent="0.3">
      <c r="K8590" s="1"/>
    </row>
    <row r="8591" spans="11:11" hidden="1" x14ac:dyDescent="0.3">
      <c r="K8591" s="1"/>
    </row>
    <row r="8592" spans="11:11" hidden="1" x14ac:dyDescent="0.3">
      <c r="K8592" s="1"/>
    </row>
    <row r="8593" spans="11:11" hidden="1" x14ac:dyDescent="0.3">
      <c r="K8593" s="1"/>
    </row>
    <row r="8594" spans="11:11" hidden="1" x14ac:dyDescent="0.3">
      <c r="K8594" s="1"/>
    </row>
    <row r="8595" spans="11:11" hidden="1" x14ac:dyDescent="0.3">
      <c r="K8595" s="1"/>
    </row>
    <row r="8596" spans="11:11" hidden="1" x14ac:dyDescent="0.3">
      <c r="K8596" s="1"/>
    </row>
    <row r="8597" spans="11:11" hidden="1" x14ac:dyDescent="0.3">
      <c r="K8597" s="1"/>
    </row>
    <row r="8598" spans="11:11" hidden="1" x14ac:dyDescent="0.3">
      <c r="K8598" s="1"/>
    </row>
    <row r="8599" spans="11:11" hidden="1" x14ac:dyDescent="0.3">
      <c r="K8599" s="1"/>
    </row>
    <row r="8600" spans="11:11" hidden="1" x14ac:dyDescent="0.3">
      <c r="K8600" s="1"/>
    </row>
    <row r="8601" spans="11:11" hidden="1" x14ac:dyDescent="0.3">
      <c r="K8601" s="1"/>
    </row>
    <row r="8602" spans="11:11" hidden="1" x14ac:dyDescent="0.3">
      <c r="K8602" s="1"/>
    </row>
    <row r="8603" spans="11:11" hidden="1" x14ac:dyDescent="0.3">
      <c r="K8603" s="1"/>
    </row>
    <row r="8604" spans="11:11" hidden="1" x14ac:dyDescent="0.3">
      <c r="K8604" s="1"/>
    </row>
    <row r="8605" spans="11:11" hidden="1" x14ac:dyDescent="0.3">
      <c r="K8605" s="1"/>
    </row>
    <row r="8606" spans="11:11" hidden="1" x14ac:dyDescent="0.3">
      <c r="K8606" s="1"/>
    </row>
    <row r="8607" spans="11:11" hidden="1" x14ac:dyDescent="0.3">
      <c r="K8607" s="1"/>
    </row>
    <row r="8608" spans="11:11" hidden="1" x14ac:dyDescent="0.3">
      <c r="K8608" s="1"/>
    </row>
    <row r="8609" spans="11:11" hidden="1" x14ac:dyDescent="0.3">
      <c r="K8609" s="1"/>
    </row>
    <row r="8610" spans="11:11" hidden="1" x14ac:dyDescent="0.3">
      <c r="K8610" s="1"/>
    </row>
    <row r="8611" spans="11:11" hidden="1" x14ac:dyDescent="0.3">
      <c r="K8611" s="1"/>
    </row>
    <row r="8612" spans="11:11" hidden="1" x14ac:dyDescent="0.3">
      <c r="K8612" s="1"/>
    </row>
    <row r="8613" spans="11:11" hidden="1" x14ac:dyDescent="0.3">
      <c r="K8613" s="1"/>
    </row>
    <row r="8614" spans="11:11" hidden="1" x14ac:dyDescent="0.3">
      <c r="K8614" s="1"/>
    </row>
    <row r="8615" spans="11:11" hidden="1" x14ac:dyDescent="0.3">
      <c r="K8615" s="1"/>
    </row>
    <row r="8616" spans="11:11" hidden="1" x14ac:dyDescent="0.3">
      <c r="K8616" s="1"/>
    </row>
    <row r="8617" spans="11:11" hidden="1" x14ac:dyDescent="0.3">
      <c r="K8617" s="1"/>
    </row>
    <row r="8618" spans="11:11" hidden="1" x14ac:dyDescent="0.3">
      <c r="K8618" s="1"/>
    </row>
    <row r="8619" spans="11:11" hidden="1" x14ac:dyDescent="0.3">
      <c r="K8619" s="1"/>
    </row>
    <row r="8620" spans="11:11" hidden="1" x14ac:dyDescent="0.3">
      <c r="K8620" s="1"/>
    </row>
    <row r="8621" spans="11:11" hidden="1" x14ac:dyDescent="0.3">
      <c r="K8621" s="1"/>
    </row>
    <row r="8622" spans="11:11" hidden="1" x14ac:dyDescent="0.3">
      <c r="K8622" s="1"/>
    </row>
    <row r="8623" spans="11:11" hidden="1" x14ac:dyDescent="0.3">
      <c r="K8623" s="1"/>
    </row>
    <row r="8624" spans="11:11" hidden="1" x14ac:dyDescent="0.3">
      <c r="K8624" s="1"/>
    </row>
    <row r="8625" spans="11:11" hidden="1" x14ac:dyDescent="0.3">
      <c r="K8625" s="1"/>
    </row>
    <row r="8626" spans="11:11" hidden="1" x14ac:dyDescent="0.3">
      <c r="K8626" s="1"/>
    </row>
    <row r="8627" spans="11:11" hidden="1" x14ac:dyDescent="0.3">
      <c r="K8627" s="1"/>
    </row>
    <row r="8628" spans="11:11" hidden="1" x14ac:dyDescent="0.3">
      <c r="K8628" s="1"/>
    </row>
    <row r="8629" spans="11:11" hidden="1" x14ac:dyDescent="0.3">
      <c r="K8629" s="1"/>
    </row>
    <row r="8630" spans="11:11" hidden="1" x14ac:dyDescent="0.3">
      <c r="K8630" s="1"/>
    </row>
    <row r="8631" spans="11:11" hidden="1" x14ac:dyDescent="0.3">
      <c r="K8631" s="1"/>
    </row>
    <row r="8632" spans="11:11" hidden="1" x14ac:dyDescent="0.3">
      <c r="K8632" s="1"/>
    </row>
    <row r="8633" spans="11:11" hidden="1" x14ac:dyDescent="0.3">
      <c r="K8633" s="1"/>
    </row>
    <row r="8634" spans="11:11" hidden="1" x14ac:dyDescent="0.3">
      <c r="K8634" s="1"/>
    </row>
    <row r="8635" spans="11:11" hidden="1" x14ac:dyDescent="0.3">
      <c r="K8635" s="1"/>
    </row>
    <row r="8636" spans="11:11" hidden="1" x14ac:dyDescent="0.3">
      <c r="K8636" s="1"/>
    </row>
    <row r="8637" spans="11:11" hidden="1" x14ac:dyDescent="0.3">
      <c r="K8637" s="1"/>
    </row>
    <row r="8638" spans="11:11" hidden="1" x14ac:dyDescent="0.3">
      <c r="K8638" s="1"/>
    </row>
    <row r="8639" spans="11:11" hidden="1" x14ac:dyDescent="0.3">
      <c r="K8639" s="1"/>
    </row>
    <row r="8640" spans="11:11" hidden="1" x14ac:dyDescent="0.3">
      <c r="K8640" s="1"/>
    </row>
    <row r="8641" spans="11:11" hidden="1" x14ac:dyDescent="0.3">
      <c r="K8641" s="1"/>
    </row>
    <row r="8642" spans="11:11" hidden="1" x14ac:dyDescent="0.3">
      <c r="K8642" s="1"/>
    </row>
    <row r="8643" spans="11:11" hidden="1" x14ac:dyDescent="0.3">
      <c r="K8643" s="1"/>
    </row>
    <row r="8644" spans="11:11" hidden="1" x14ac:dyDescent="0.3">
      <c r="K8644" s="1"/>
    </row>
    <row r="8645" spans="11:11" hidden="1" x14ac:dyDescent="0.3">
      <c r="K8645" s="1"/>
    </row>
    <row r="8646" spans="11:11" hidden="1" x14ac:dyDescent="0.3">
      <c r="K8646" s="1"/>
    </row>
    <row r="8647" spans="11:11" hidden="1" x14ac:dyDescent="0.3">
      <c r="K8647" s="1"/>
    </row>
    <row r="8648" spans="11:11" hidden="1" x14ac:dyDescent="0.3">
      <c r="K8648" s="1"/>
    </row>
    <row r="8649" spans="11:11" hidden="1" x14ac:dyDescent="0.3">
      <c r="K8649" s="1"/>
    </row>
    <row r="8650" spans="11:11" hidden="1" x14ac:dyDescent="0.3">
      <c r="K8650" s="1"/>
    </row>
    <row r="8651" spans="11:11" hidden="1" x14ac:dyDescent="0.3">
      <c r="K8651" s="1"/>
    </row>
    <row r="8652" spans="11:11" hidden="1" x14ac:dyDescent="0.3">
      <c r="K8652" s="1"/>
    </row>
    <row r="8653" spans="11:11" hidden="1" x14ac:dyDescent="0.3">
      <c r="K8653" s="1"/>
    </row>
    <row r="8654" spans="11:11" hidden="1" x14ac:dyDescent="0.3">
      <c r="K8654" s="1"/>
    </row>
    <row r="8655" spans="11:11" hidden="1" x14ac:dyDescent="0.3">
      <c r="K8655" s="1"/>
    </row>
    <row r="8656" spans="11:11" hidden="1" x14ac:dyDescent="0.3">
      <c r="K8656" s="1"/>
    </row>
    <row r="8657" spans="11:11" hidden="1" x14ac:dyDescent="0.3">
      <c r="K8657" s="1"/>
    </row>
    <row r="8658" spans="11:11" hidden="1" x14ac:dyDescent="0.3">
      <c r="K8658" s="1"/>
    </row>
    <row r="8659" spans="11:11" hidden="1" x14ac:dyDescent="0.3">
      <c r="K8659" s="1"/>
    </row>
    <row r="8660" spans="11:11" hidden="1" x14ac:dyDescent="0.3">
      <c r="K8660" s="1"/>
    </row>
    <row r="8661" spans="11:11" hidden="1" x14ac:dyDescent="0.3">
      <c r="K8661" s="1"/>
    </row>
    <row r="8662" spans="11:11" hidden="1" x14ac:dyDescent="0.3">
      <c r="K8662" s="1"/>
    </row>
    <row r="8663" spans="11:11" hidden="1" x14ac:dyDescent="0.3">
      <c r="K8663" s="1"/>
    </row>
    <row r="8664" spans="11:11" hidden="1" x14ac:dyDescent="0.3">
      <c r="K8664" s="1"/>
    </row>
    <row r="8665" spans="11:11" hidden="1" x14ac:dyDescent="0.3">
      <c r="K8665" s="1"/>
    </row>
    <row r="8666" spans="11:11" hidden="1" x14ac:dyDescent="0.3">
      <c r="K8666" s="1"/>
    </row>
    <row r="8667" spans="11:11" hidden="1" x14ac:dyDescent="0.3">
      <c r="K8667" s="1"/>
    </row>
    <row r="8668" spans="11:11" hidden="1" x14ac:dyDescent="0.3">
      <c r="K8668" s="1"/>
    </row>
    <row r="8669" spans="11:11" hidden="1" x14ac:dyDescent="0.3">
      <c r="K8669" s="1"/>
    </row>
    <row r="8670" spans="11:11" hidden="1" x14ac:dyDescent="0.3">
      <c r="K8670" s="1"/>
    </row>
    <row r="8671" spans="11:11" hidden="1" x14ac:dyDescent="0.3">
      <c r="K8671" s="1"/>
    </row>
    <row r="8672" spans="11:11" hidden="1" x14ac:dyDescent="0.3">
      <c r="K8672" s="1"/>
    </row>
    <row r="8673" spans="11:11" hidden="1" x14ac:dyDescent="0.3">
      <c r="K8673" s="1"/>
    </row>
    <row r="8674" spans="11:11" hidden="1" x14ac:dyDescent="0.3">
      <c r="K8674" s="1"/>
    </row>
    <row r="8675" spans="11:11" hidden="1" x14ac:dyDescent="0.3">
      <c r="K8675" s="1"/>
    </row>
    <row r="8676" spans="11:11" hidden="1" x14ac:dyDescent="0.3">
      <c r="K8676" s="1"/>
    </row>
    <row r="8677" spans="11:11" hidden="1" x14ac:dyDescent="0.3">
      <c r="K8677" s="1"/>
    </row>
    <row r="8678" spans="11:11" hidden="1" x14ac:dyDescent="0.3">
      <c r="K8678" s="1"/>
    </row>
    <row r="8679" spans="11:11" hidden="1" x14ac:dyDescent="0.3">
      <c r="K8679" s="1"/>
    </row>
    <row r="8680" spans="11:11" hidden="1" x14ac:dyDescent="0.3">
      <c r="K8680" s="1"/>
    </row>
    <row r="8681" spans="11:11" hidden="1" x14ac:dyDescent="0.3">
      <c r="K8681" s="1"/>
    </row>
    <row r="8682" spans="11:11" hidden="1" x14ac:dyDescent="0.3">
      <c r="K8682" s="1"/>
    </row>
    <row r="8683" spans="11:11" hidden="1" x14ac:dyDescent="0.3">
      <c r="K8683" s="1"/>
    </row>
    <row r="8684" spans="11:11" hidden="1" x14ac:dyDescent="0.3">
      <c r="K8684" s="1"/>
    </row>
    <row r="8685" spans="11:11" hidden="1" x14ac:dyDescent="0.3">
      <c r="K8685" s="1"/>
    </row>
    <row r="8686" spans="11:11" hidden="1" x14ac:dyDescent="0.3">
      <c r="K8686" s="1"/>
    </row>
    <row r="8687" spans="11:11" hidden="1" x14ac:dyDescent="0.3">
      <c r="K8687" s="1"/>
    </row>
    <row r="8688" spans="11:11" hidden="1" x14ac:dyDescent="0.3">
      <c r="K8688" s="1"/>
    </row>
    <row r="8689" spans="11:11" hidden="1" x14ac:dyDescent="0.3">
      <c r="K8689" s="1"/>
    </row>
    <row r="8690" spans="11:11" hidden="1" x14ac:dyDescent="0.3">
      <c r="K8690" s="1"/>
    </row>
    <row r="8691" spans="11:11" hidden="1" x14ac:dyDescent="0.3">
      <c r="K8691" s="1"/>
    </row>
    <row r="8692" spans="11:11" hidden="1" x14ac:dyDescent="0.3">
      <c r="K8692" s="1"/>
    </row>
    <row r="8693" spans="11:11" hidden="1" x14ac:dyDescent="0.3">
      <c r="K8693" s="1"/>
    </row>
    <row r="8694" spans="11:11" hidden="1" x14ac:dyDescent="0.3">
      <c r="K8694" s="1"/>
    </row>
    <row r="8695" spans="11:11" hidden="1" x14ac:dyDescent="0.3">
      <c r="K8695" s="1"/>
    </row>
    <row r="8696" spans="11:11" hidden="1" x14ac:dyDescent="0.3">
      <c r="K8696" s="1"/>
    </row>
    <row r="8697" spans="11:11" hidden="1" x14ac:dyDescent="0.3">
      <c r="K8697" s="1"/>
    </row>
    <row r="8698" spans="11:11" hidden="1" x14ac:dyDescent="0.3">
      <c r="K8698" s="1"/>
    </row>
    <row r="8699" spans="11:11" hidden="1" x14ac:dyDescent="0.3">
      <c r="K8699" s="1"/>
    </row>
    <row r="8700" spans="11:11" hidden="1" x14ac:dyDescent="0.3">
      <c r="K8700" s="1"/>
    </row>
    <row r="8701" spans="11:11" hidden="1" x14ac:dyDescent="0.3">
      <c r="K8701" s="1"/>
    </row>
    <row r="8702" spans="11:11" hidden="1" x14ac:dyDescent="0.3">
      <c r="K8702" s="1"/>
    </row>
    <row r="8703" spans="11:11" hidden="1" x14ac:dyDescent="0.3">
      <c r="K8703" s="1"/>
    </row>
    <row r="8704" spans="11:11" hidden="1" x14ac:dyDescent="0.3">
      <c r="K8704" s="1"/>
    </row>
    <row r="8705" spans="11:11" hidden="1" x14ac:dyDescent="0.3">
      <c r="K8705" s="1"/>
    </row>
    <row r="8706" spans="11:11" hidden="1" x14ac:dyDescent="0.3">
      <c r="K8706" s="1"/>
    </row>
    <row r="8707" spans="11:11" hidden="1" x14ac:dyDescent="0.3">
      <c r="K8707" s="1"/>
    </row>
    <row r="8708" spans="11:11" hidden="1" x14ac:dyDescent="0.3">
      <c r="K8708" s="1"/>
    </row>
    <row r="8709" spans="11:11" hidden="1" x14ac:dyDescent="0.3">
      <c r="K8709" s="1"/>
    </row>
    <row r="8710" spans="11:11" hidden="1" x14ac:dyDescent="0.3">
      <c r="K8710" s="1"/>
    </row>
    <row r="8711" spans="11:11" hidden="1" x14ac:dyDescent="0.3">
      <c r="K8711" s="1"/>
    </row>
    <row r="8712" spans="11:11" hidden="1" x14ac:dyDescent="0.3">
      <c r="K8712" s="1"/>
    </row>
    <row r="8713" spans="11:11" hidden="1" x14ac:dyDescent="0.3">
      <c r="K8713" s="1"/>
    </row>
    <row r="8714" spans="11:11" hidden="1" x14ac:dyDescent="0.3">
      <c r="K8714" s="1"/>
    </row>
    <row r="8715" spans="11:11" hidden="1" x14ac:dyDescent="0.3">
      <c r="K8715" s="1"/>
    </row>
    <row r="8716" spans="11:11" hidden="1" x14ac:dyDescent="0.3">
      <c r="K8716" s="1"/>
    </row>
    <row r="8717" spans="11:11" hidden="1" x14ac:dyDescent="0.3">
      <c r="K8717" s="1"/>
    </row>
    <row r="8718" spans="11:11" hidden="1" x14ac:dyDescent="0.3">
      <c r="K8718" s="1"/>
    </row>
    <row r="8719" spans="11:11" hidden="1" x14ac:dyDescent="0.3">
      <c r="K8719" s="1"/>
    </row>
    <row r="8720" spans="11:11" hidden="1" x14ac:dyDescent="0.3">
      <c r="K8720" s="1"/>
    </row>
    <row r="8721" spans="11:11" hidden="1" x14ac:dyDescent="0.3">
      <c r="K8721" s="1"/>
    </row>
    <row r="8722" spans="11:11" hidden="1" x14ac:dyDescent="0.3">
      <c r="K8722" s="1"/>
    </row>
    <row r="8723" spans="11:11" hidden="1" x14ac:dyDescent="0.3">
      <c r="K8723" s="1"/>
    </row>
    <row r="8724" spans="11:11" hidden="1" x14ac:dyDescent="0.3">
      <c r="K8724" s="1"/>
    </row>
    <row r="8725" spans="11:11" hidden="1" x14ac:dyDescent="0.3">
      <c r="K8725" s="1"/>
    </row>
    <row r="8726" spans="11:11" hidden="1" x14ac:dyDescent="0.3">
      <c r="K8726" s="1"/>
    </row>
    <row r="8727" spans="11:11" hidden="1" x14ac:dyDescent="0.3">
      <c r="K8727" s="1"/>
    </row>
    <row r="8728" spans="11:11" hidden="1" x14ac:dyDescent="0.3">
      <c r="K8728" s="1"/>
    </row>
    <row r="8729" spans="11:11" hidden="1" x14ac:dyDescent="0.3">
      <c r="K8729" s="1"/>
    </row>
    <row r="8730" spans="11:11" hidden="1" x14ac:dyDescent="0.3">
      <c r="K8730" s="1"/>
    </row>
    <row r="8731" spans="11:11" hidden="1" x14ac:dyDescent="0.3">
      <c r="K8731" s="1"/>
    </row>
    <row r="8732" spans="11:11" hidden="1" x14ac:dyDescent="0.3">
      <c r="K8732" s="1"/>
    </row>
    <row r="8733" spans="11:11" hidden="1" x14ac:dyDescent="0.3">
      <c r="K8733" s="1"/>
    </row>
    <row r="8734" spans="11:11" hidden="1" x14ac:dyDescent="0.3">
      <c r="K8734" s="1"/>
    </row>
    <row r="8735" spans="11:11" hidden="1" x14ac:dyDescent="0.3">
      <c r="K8735" s="1"/>
    </row>
    <row r="8736" spans="11:11" hidden="1" x14ac:dyDescent="0.3">
      <c r="K8736" s="1"/>
    </row>
    <row r="8737" spans="11:11" hidden="1" x14ac:dyDescent="0.3">
      <c r="K8737" s="1"/>
    </row>
    <row r="8738" spans="11:11" hidden="1" x14ac:dyDescent="0.3">
      <c r="K8738" s="1"/>
    </row>
    <row r="8739" spans="11:11" hidden="1" x14ac:dyDescent="0.3">
      <c r="K8739" s="1"/>
    </row>
    <row r="8740" spans="11:11" hidden="1" x14ac:dyDescent="0.3">
      <c r="K8740" s="1"/>
    </row>
    <row r="8741" spans="11:11" hidden="1" x14ac:dyDescent="0.3">
      <c r="K8741" s="1"/>
    </row>
    <row r="8742" spans="11:11" hidden="1" x14ac:dyDescent="0.3">
      <c r="K8742" s="1"/>
    </row>
    <row r="8743" spans="11:11" hidden="1" x14ac:dyDescent="0.3">
      <c r="K8743" s="1"/>
    </row>
    <row r="8744" spans="11:11" hidden="1" x14ac:dyDescent="0.3">
      <c r="K8744" s="1"/>
    </row>
    <row r="8745" spans="11:11" hidden="1" x14ac:dyDescent="0.3">
      <c r="K8745" s="1"/>
    </row>
    <row r="8746" spans="11:11" hidden="1" x14ac:dyDescent="0.3">
      <c r="K8746" s="1"/>
    </row>
    <row r="8747" spans="11:11" hidden="1" x14ac:dyDescent="0.3">
      <c r="K8747" s="1"/>
    </row>
    <row r="8748" spans="11:11" hidden="1" x14ac:dyDescent="0.3">
      <c r="K8748" s="1"/>
    </row>
    <row r="8749" spans="11:11" hidden="1" x14ac:dyDescent="0.3">
      <c r="K8749" s="1"/>
    </row>
    <row r="8750" spans="11:11" hidden="1" x14ac:dyDescent="0.3">
      <c r="K8750" s="1"/>
    </row>
    <row r="8751" spans="11:11" hidden="1" x14ac:dyDescent="0.3">
      <c r="K8751" s="1"/>
    </row>
    <row r="8752" spans="11:11" hidden="1" x14ac:dyDescent="0.3">
      <c r="K8752" s="1"/>
    </row>
    <row r="8753" spans="11:11" hidden="1" x14ac:dyDescent="0.3">
      <c r="K8753" s="1"/>
    </row>
    <row r="8754" spans="11:11" hidden="1" x14ac:dyDescent="0.3">
      <c r="K8754" s="1"/>
    </row>
    <row r="8755" spans="11:11" hidden="1" x14ac:dyDescent="0.3">
      <c r="K8755" s="1"/>
    </row>
    <row r="8756" spans="11:11" hidden="1" x14ac:dyDescent="0.3">
      <c r="K8756" s="1"/>
    </row>
    <row r="8757" spans="11:11" hidden="1" x14ac:dyDescent="0.3">
      <c r="K8757" s="1"/>
    </row>
    <row r="8758" spans="11:11" hidden="1" x14ac:dyDescent="0.3">
      <c r="K8758" s="1"/>
    </row>
    <row r="8759" spans="11:11" hidden="1" x14ac:dyDescent="0.3">
      <c r="K8759" s="1"/>
    </row>
    <row r="8760" spans="11:11" hidden="1" x14ac:dyDescent="0.3">
      <c r="K8760" s="1"/>
    </row>
    <row r="8761" spans="11:11" hidden="1" x14ac:dyDescent="0.3">
      <c r="K8761" s="1"/>
    </row>
    <row r="8762" spans="11:11" hidden="1" x14ac:dyDescent="0.3">
      <c r="K8762" s="1"/>
    </row>
    <row r="8763" spans="11:11" hidden="1" x14ac:dyDescent="0.3">
      <c r="K8763" s="1"/>
    </row>
    <row r="8764" spans="11:11" hidden="1" x14ac:dyDescent="0.3">
      <c r="K8764" s="1"/>
    </row>
    <row r="8765" spans="11:11" hidden="1" x14ac:dyDescent="0.3">
      <c r="K8765" s="1"/>
    </row>
    <row r="8766" spans="11:11" hidden="1" x14ac:dyDescent="0.3">
      <c r="K8766" s="1"/>
    </row>
    <row r="8767" spans="11:11" hidden="1" x14ac:dyDescent="0.3">
      <c r="K8767" s="1"/>
    </row>
    <row r="8768" spans="11:11" hidden="1" x14ac:dyDescent="0.3">
      <c r="K8768" s="1"/>
    </row>
    <row r="8769" spans="11:11" hidden="1" x14ac:dyDescent="0.3">
      <c r="K8769" s="1"/>
    </row>
    <row r="8770" spans="11:11" hidden="1" x14ac:dyDescent="0.3">
      <c r="K8770" s="1"/>
    </row>
    <row r="8771" spans="11:11" hidden="1" x14ac:dyDescent="0.3">
      <c r="K8771" s="1"/>
    </row>
    <row r="8772" spans="11:11" hidden="1" x14ac:dyDescent="0.3">
      <c r="K8772" s="1"/>
    </row>
    <row r="8773" spans="11:11" hidden="1" x14ac:dyDescent="0.3">
      <c r="K8773" s="1"/>
    </row>
    <row r="8774" spans="11:11" hidden="1" x14ac:dyDescent="0.3">
      <c r="K8774" s="1"/>
    </row>
    <row r="8775" spans="11:11" hidden="1" x14ac:dyDescent="0.3">
      <c r="K8775" s="1"/>
    </row>
    <row r="8776" spans="11:11" hidden="1" x14ac:dyDescent="0.3">
      <c r="K8776" s="1"/>
    </row>
    <row r="8777" spans="11:11" hidden="1" x14ac:dyDescent="0.3">
      <c r="K8777" s="1"/>
    </row>
    <row r="8778" spans="11:11" hidden="1" x14ac:dyDescent="0.3">
      <c r="K8778" s="1"/>
    </row>
    <row r="8779" spans="11:11" hidden="1" x14ac:dyDescent="0.3">
      <c r="K8779" s="1"/>
    </row>
    <row r="8780" spans="11:11" hidden="1" x14ac:dyDescent="0.3">
      <c r="K8780" s="1"/>
    </row>
    <row r="8781" spans="11:11" hidden="1" x14ac:dyDescent="0.3">
      <c r="K8781" s="1"/>
    </row>
    <row r="8782" spans="11:11" hidden="1" x14ac:dyDescent="0.3">
      <c r="K8782" s="1"/>
    </row>
    <row r="8783" spans="11:11" hidden="1" x14ac:dyDescent="0.3">
      <c r="K8783" s="1"/>
    </row>
    <row r="8784" spans="11:11" hidden="1" x14ac:dyDescent="0.3">
      <c r="K8784" s="1"/>
    </row>
    <row r="8785" spans="11:11" hidden="1" x14ac:dyDescent="0.3">
      <c r="K8785" s="1"/>
    </row>
    <row r="8786" spans="11:11" hidden="1" x14ac:dyDescent="0.3">
      <c r="K8786" s="1"/>
    </row>
    <row r="8787" spans="11:11" hidden="1" x14ac:dyDescent="0.3">
      <c r="K8787" s="1"/>
    </row>
    <row r="8788" spans="11:11" hidden="1" x14ac:dyDescent="0.3">
      <c r="K8788" s="1"/>
    </row>
    <row r="8789" spans="11:11" hidden="1" x14ac:dyDescent="0.3">
      <c r="K8789" s="1"/>
    </row>
    <row r="8790" spans="11:11" hidden="1" x14ac:dyDescent="0.3">
      <c r="K8790" s="1"/>
    </row>
    <row r="8791" spans="11:11" hidden="1" x14ac:dyDescent="0.3">
      <c r="K8791" s="1"/>
    </row>
    <row r="8792" spans="11:11" hidden="1" x14ac:dyDescent="0.3">
      <c r="K8792" s="1"/>
    </row>
    <row r="8793" spans="11:11" hidden="1" x14ac:dyDescent="0.3">
      <c r="K8793" s="1"/>
    </row>
    <row r="8794" spans="11:11" hidden="1" x14ac:dyDescent="0.3">
      <c r="K8794" s="1"/>
    </row>
    <row r="8795" spans="11:11" hidden="1" x14ac:dyDescent="0.3">
      <c r="K8795" s="1"/>
    </row>
    <row r="8796" spans="11:11" hidden="1" x14ac:dyDescent="0.3">
      <c r="K8796" s="1"/>
    </row>
    <row r="8797" spans="11:11" hidden="1" x14ac:dyDescent="0.3">
      <c r="K8797" s="1"/>
    </row>
    <row r="8798" spans="11:11" hidden="1" x14ac:dyDescent="0.3">
      <c r="K8798" s="1"/>
    </row>
    <row r="8799" spans="11:11" hidden="1" x14ac:dyDescent="0.3">
      <c r="K8799" s="1"/>
    </row>
    <row r="8800" spans="11:11" hidden="1" x14ac:dyDescent="0.3">
      <c r="K8800" s="1"/>
    </row>
    <row r="8801" spans="11:11" hidden="1" x14ac:dyDescent="0.3">
      <c r="K8801" s="1"/>
    </row>
    <row r="8802" spans="11:11" hidden="1" x14ac:dyDescent="0.3">
      <c r="K8802" s="1"/>
    </row>
    <row r="8803" spans="11:11" hidden="1" x14ac:dyDescent="0.3">
      <c r="K8803" s="1"/>
    </row>
    <row r="8804" spans="11:11" hidden="1" x14ac:dyDescent="0.3">
      <c r="K8804" s="1"/>
    </row>
    <row r="8805" spans="11:11" hidden="1" x14ac:dyDescent="0.3">
      <c r="K8805" s="1"/>
    </row>
    <row r="8806" spans="11:11" hidden="1" x14ac:dyDescent="0.3">
      <c r="K8806" s="1"/>
    </row>
    <row r="8807" spans="11:11" hidden="1" x14ac:dyDescent="0.3">
      <c r="K8807" s="1"/>
    </row>
    <row r="8808" spans="11:11" hidden="1" x14ac:dyDescent="0.3">
      <c r="K8808" s="1"/>
    </row>
    <row r="8809" spans="11:11" hidden="1" x14ac:dyDescent="0.3">
      <c r="K8809" s="1"/>
    </row>
    <row r="8810" spans="11:11" hidden="1" x14ac:dyDescent="0.3">
      <c r="K8810" s="1"/>
    </row>
    <row r="8811" spans="11:11" hidden="1" x14ac:dyDescent="0.3">
      <c r="K8811" s="1"/>
    </row>
    <row r="8812" spans="11:11" hidden="1" x14ac:dyDescent="0.3">
      <c r="K8812" s="1"/>
    </row>
    <row r="8813" spans="11:11" hidden="1" x14ac:dyDescent="0.3">
      <c r="K8813" s="1"/>
    </row>
    <row r="8814" spans="11:11" hidden="1" x14ac:dyDescent="0.3">
      <c r="K8814" s="1"/>
    </row>
    <row r="8815" spans="11:11" hidden="1" x14ac:dyDescent="0.3">
      <c r="K8815" s="1"/>
    </row>
    <row r="8816" spans="11:11" hidden="1" x14ac:dyDescent="0.3">
      <c r="K8816" s="1"/>
    </row>
    <row r="8817" spans="11:11" hidden="1" x14ac:dyDescent="0.3">
      <c r="K8817" s="1"/>
    </row>
    <row r="8818" spans="11:11" hidden="1" x14ac:dyDescent="0.3">
      <c r="K8818" s="1"/>
    </row>
    <row r="8819" spans="11:11" hidden="1" x14ac:dyDescent="0.3">
      <c r="K8819" s="1"/>
    </row>
    <row r="8820" spans="11:11" hidden="1" x14ac:dyDescent="0.3">
      <c r="K8820" s="1"/>
    </row>
    <row r="8821" spans="11:11" hidden="1" x14ac:dyDescent="0.3">
      <c r="K8821" s="1"/>
    </row>
    <row r="8822" spans="11:11" hidden="1" x14ac:dyDescent="0.3">
      <c r="K8822" s="1"/>
    </row>
    <row r="8823" spans="11:11" hidden="1" x14ac:dyDescent="0.3">
      <c r="K8823" s="1"/>
    </row>
    <row r="8824" spans="11:11" hidden="1" x14ac:dyDescent="0.3">
      <c r="K8824" s="1"/>
    </row>
    <row r="8825" spans="11:11" hidden="1" x14ac:dyDescent="0.3">
      <c r="K8825" s="1"/>
    </row>
    <row r="8826" spans="11:11" hidden="1" x14ac:dyDescent="0.3">
      <c r="K8826" s="1"/>
    </row>
    <row r="8827" spans="11:11" hidden="1" x14ac:dyDescent="0.3">
      <c r="K8827" s="1"/>
    </row>
    <row r="8828" spans="11:11" hidden="1" x14ac:dyDescent="0.3">
      <c r="K8828" s="1"/>
    </row>
    <row r="8829" spans="11:11" hidden="1" x14ac:dyDescent="0.3">
      <c r="K8829" s="1"/>
    </row>
    <row r="8830" spans="11:11" hidden="1" x14ac:dyDescent="0.3">
      <c r="K8830" s="1"/>
    </row>
    <row r="8831" spans="11:11" hidden="1" x14ac:dyDescent="0.3">
      <c r="K8831" s="1"/>
    </row>
    <row r="8832" spans="11:11" hidden="1" x14ac:dyDescent="0.3">
      <c r="K8832" s="1"/>
    </row>
    <row r="8833" spans="11:11" hidden="1" x14ac:dyDescent="0.3">
      <c r="K8833" s="1"/>
    </row>
    <row r="8834" spans="11:11" hidden="1" x14ac:dyDescent="0.3">
      <c r="K8834" s="1"/>
    </row>
    <row r="8835" spans="11:11" hidden="1" x14ac:dyDescent="0.3">
      <c r="K8835" s="1"/>
    </row>
    <row r="8836" spans="11:11" hidden="1" x14ac:dyDescent="0.3">
      <c r="K8836" s="1"/>
    </row>
    <row r="8837" spans="11:11" hidden="1" x14ac:dyDescent="0.3">
      <c r="K8837" s="1"/>
    </row>
    <row r="8838" spans="11:11" hidden="1" x14ac:dyDescent="0.3">
      <c r="K8838" s="1"/>
    </row>
    <row r="8839" spans="11:11" hidden="1" x14ac:dyDescent="0.3">
      <c r="K8839" s="1"/>
    </row>
    <row r="8840" spans="11:11" hidden="1" x14ac:dyDescent="0.3">
      <c r="K8840" s="1"/>
    </row>
    <row r="8841" spans="11:11" hidden="1" x14ac:dyDescent="0.3">
      <c r="K8841" s="1"/>
    </row>
    <row r="8842" spans="11:11" hidden="1" x14ac:dyDescent="0.3">
      <c r="K8842" s="1"/>
    </row>
    <row r="8843" spans="11:11" hidden="1" x14ac:dyDescent="0.3">
      <c r="K8843" s="1"/>
    </row>
    <row r="8844" spans="11:11" hidden="1" x14ac:dyDescent="0.3">
      <c r="K8844" s="1"/>
    </row>
    <row r="8845" spans="11:11" hidden="1" x14ac:dyDescent="0.3">
      <c r="K8845" s="1"/>
    </row>
    <row r="8846" spans="11:11" hidden="1" x14ac:dyDescent="0.3">
      <c r="K8846" s="1"/>
    </row>
    <row r="8847" spans="11:11" hidden="1" x14ac:dyDescent="0.3">
      <c r="K8847" s="1"/>
    </row>
    <row r="8848" spans="11:11" hidden="1" x14ac:dyDescent="0.3">
      <c r="K8848" s="1"/>
    </row>
    <row r="8849" spans="11:11" hidden="1" x14ac:dyDescent="0.3">
      <c r="K8849" s="1"/>
    </row>
    <row r="8850" spans="11:11" hidden="1" x14ac:dyDescent="0.3">
      <c r="K8850" s="1"/>
    </row>
    <row r="8851" spans="11:11" hidden="1" x14ac:dyDescent="0.3">
      <c r="K8851" s="1"/>
    </row>
    <row r="8852" spans="11:11" hidden="1" x14ac:dyDescent="0.3">
      <c r="K8852" s="1"/>
    </row>
    <row r="8853" spans="11:11" hidden="1" x14ac:dyDescent="0.3">
      <c r="K8853" s="1"/>
    </row>
    <row r="8854" spans="11:11" hidden="1" x14ac:dyDescent="0.3">
      <c r="K8854" s="1"/>
    </row>
    <row r="8855" spans="11:11" hidden="1" x14ac:dyDescent="0.3">
      <c r="K8855" s="1"/>
    </row>
    <row r="8856" spans="11:11" hidden="1" x14ac:dyDescent="0.3">
      <c r="K8856" s="1"/>
    </row>
    <row r="8857" spans="11:11" hidden="1" x14ac:dyDescent="0.3">
      <c r="K8857" s="1"/>
    </row>
    <row r="8858" spans="11:11" hidden="1" x14ac:dyDescent="0.3">
      <c r="K8858" s="1"/>
    </row>
    <row r="8859" spans="11:11" hidden="1" x14ac:dyDescent="0.3">
      <c r="K8859" s="1"/>
    </row>
    <row r="8860" spans="11:11" hidden="1" x14ac:dyDescent="0.3">
      <c r="K8860" s="1"/>
    </row>
    <row r="8861" spans="11:11" hidden="1" x14ac:dyDescent="0.3">
      <c r="K8861" s="1"/>
    </row>
    <row r="8862" spans="11:11" hidden="1" x14ac:dyDescent="0.3">
      <c r="K8862" s="1"/>
    </row>
    <row r="8863" spans="11:11" hidden="1" x14ac:dyDescent="0.3">
      <c r="K8863" s="1"/>
    </row>
    <row r="8864" spans="11:11" hidden="1" x14ac:dyDescent="0.3">
      <c r="K8864" s="1"/>
    </row>
    <row r="8865" spans="11:11" hidden="1" x14ac:dyDescent="0.3">
      <c r="K8865" s="1"/>
    </row>
    <row r="8866" spans="11:11" hidden="1" x14ac:dyDescent="0.3">
      <c r="K8866" s="1"/>
    </row>
    <row r="8867" spans="11:11" hidden="1" x14ac:dyDescent="0.3">
      <c r="K8867" s="1"/>
    </row>
    <row r="8868" spans="11:11" hidden="1" x14ac:dyDescent="0.3">
      <c r="K8868" s="1"/>
    </row>
    <row r="8869" spans="11:11" hidden="1" x14ac:dyDescent="0.3">
      <c r="K8869" s="1"/>
    </row>
    <row r="8870" spans="11:11" hidden="1" x14ac:dyDescent="0.3">
      <c r="K8870" s="1"/>
    </row>
    <row r="8871" spans="11:11" hidden="1" x14ac:dyDescent="0.3">
      <c r="K8871" s="1"/>
    </row>
    <row r="8872" spans="11:11" hidden="1" x14ac:dyDescent="0.3">
      <c r="K8872" s="1"/>
    </row>
    <row r="8873" spans="11:11" hidden="1" x14ac:dyDescent="0.3">
      <c r="K8873" s="1"/>
    </row>
    <row r="8874" spans="11:11" hidden="1" x14ac:dyDescent="0.3">
      <c r="K8874" s="1"/>
    </row>
    <row r="8875" spans="11:11" hidden="1" x14ac:dyDescent="0.3">
      <c r="K8875" s="1"/>
    </row>
    <row r="8876" spans="11:11" hidden="1" x14ac:dyDescent="0.3">
      <c r="K8876" s="1"/>
    </row>
    <row r="8877" spans="11:11" hidden="1" x14ac:dyDescent="0.3">
      <c r="K8877" s="1"/>
    </row>
    <row r="8878" spans="11:11" hidden="1" x14ac:dyDescent="0.3">
      <c r="K8878" s="1"/>
    </row>
    <row r="8879" spans="11:11" hidden="1" x14ac:dyDescent="0.3">
      <c r="K8879" s="1"/>
    </row>
    <row r="8880" spans="11:11" hidden="1" x14ac:dyDescent="0.3">
      <c r="K8880" s="1"/>
    </row>
    <row r="8881" spans="11:11" hidden="1" x14ac:dyDescent="0.3">
      <c r="K8881" s="1"/>
    </row>
    <row r="8882" spans="11:11" hidden="1" x14ac:dyDescent="0.3">
      <c r="K8882" s="1"/>
    </row>
    <row r="8883" spans="11:11" hidden="1" x14ac:dyDescent="0.3">
      <c r="K8883" s="1"/>
    </row>
    <row r="8884" spans="11:11" hidden="1" x14ac:dyDescent="0.3">
      <c r="K8884" s="1"/>
    </row>
    <row r="8885" spans="11:11" hidden="1" x14ac:dyDescent="0.3">
      <c r="K8885" s="1"/>
    </row>
    <row r="8886" spans="11:11" hidden="1" x14ac:dyDescent="0.3">
      <c r="K8886" s="1"/>
    </row>
    <row r="8887" spans="11:11" hidden="1" x14ac:dyDescent="0.3">
      <c r="K8887" s="1"/>
    </row>
    <row r="8888" spans="11:11" hidden="1" x14ac:dyDescent="0.3">
      <c r="K8888" s="1"/>
    </row>
    <row r="8889" spans="11:11" hidden="1" x14ac:dyDescent="0.3">
      <c r="K8889" s="1"/>
    </row>
    <row r="8890" spans="11:11" hidden="1" x14ac:dyDescent="0.3">
      <c r="K8890" s="1"/>
    </row>
    <row r="8891" spans="11:11" hidden="1" x14ac:dyDescent="0.3">
      <c r="K8891" s="1"/>
    </row>
    <row r="8892" spans="11:11" hidden="1" x14ac:dyDescent="0.3">
      <c r="K8892" s="1"/>
    </row>
    <row r="8893" spans="11:11" hidden="1" x14ac:dyDescent="0.3">
      <c r="K8893" s="1"/>
    </row>
    <row r="8894" spans="11:11" hidden="1" x14ac:dyDescent="0.3">
      <c r="K8894" s="1"/>
    </row>
    <row r="8895" spans="11:11" hidden="1" x14ac:dyDescent="0.3">
      <c r="K8895" s="1"/>
    </row>
    <row r="8896" spans="11:11" hidden="1" x14ac:dyDescent="0.3">
      <c r="K8896" s="1"/>
    </row>
    <row r="8897" spans="11:11" hidden="1" x14ac:dyDescent="0.3">
      <c r="K8897" s="1"/>
    </row>
    <row r="8898" spans="11:11" hidden="1" x14ac:dyDescent="0.3">
      <c r="K8898" s="1"/>
    </row>
    <row r="8899" spans="11:11" hidden="1" x14ac:dyDescent="0.3">
      <c r="K8899" s="1"/>
    </row>
    <row r="8900" spans="11:11" hidden="1" x14ac:dyDescent="0.3">
      <c r="K8900" s="1"/>
    </row>
    <row r="8901" spans="11:11" hidden="1" x14ac:dyDescent="0.3">
      <c r="K8901" s="1"/>
    </row>
    <row r="8902" spans="11:11" hidden="1" x14ac:dyDescent="0.3">
      <c r="K8902" s="1"/>
    </row>
    <row r="8903" spans="11:11" hidden="1" x14ac:dyDescent="0.3">
      <c r="K8903" s="1"/>
    </row>
    <row r="8904" spans="11:11" hidden="1" x14ac:dyDescent="0.3">
      <c r="K8904" s="1"/>
    </row>
    <row r="8905" spans="11:11" hidden="1" x14ac:dyDescent="0.3">
      <c r="K8905" s="1"/>
    </row>
    <row r="8906" spans="11:11" hidden="1" x14ac:dyDescent="0.3">
      <c r="K8906" s="1"/>
    </row>
    <row r="8907" spans="11:11" hidden="1" x14ac:dyDescent="0.3">
      <c r="K8907" s="1"/>
    </row>
    <row r="8908" spans="11:11" hidden="1" x14ac:dyDescent="0.3">
      <c r="K8908" s="1"/>
    </row>
    <row r="8909" spans="11:11" hidden="1" x14ac:dyDescent="0.3">
      <c r="K8909" s="1"/>
    </row>
    <row r="8910" spans="11:11" hidden="1" x14ac:dyDescent="0.3">
      <c r="K8910" s="1"/>
    </row>
    <row r="8911" spans="11:11" hidden="1" x14ac:dyDescent="0.3">
      <c r="K8911" s="1"/>
    </row>
    <row r="8912" spans="11:11" hidden="1" x14ac:dyDescent="0.3">
      <c r="K8912" s="1"/>
    </row>
    <row r="8913" spans="11:11" hidden="1" x14ac:dyDescent="0.3">
      <c r="K8913" s="1"/>
    </row>
    <row r="8914" spans="11:11" hidden="1" x14ac:dyDescent="0.3">
      <c r="K8914" s="1"/>
    </row>
    <row r="8915" spans="11:11" hidden="1" x14ac:dyDescent="0.3">
      <c r="K8915" s="1"/>
    </row>
    <row r="8916" spans="11:11" hidden="1" x14ac:dyDescent="0.3">
      <c r="K8916" s="1"/>
    </row>
    <row r="8917" spans="11:11" hidden="1" x14ac:dyDescent="0.3">
      <c r="K8917" s="1"/>
    </row>
    <row r="8918" spans="11:11" hidden="1" x14ac:dyDescent="0.3">
      <c r="K8918" s="1"/>
    </row>
    <row r="8919" spans="11:11" hidden="1" x14ac:dyDescent="0.3">
      <c r="K8919" s="1"/>
    </row>
    <row r="8920" spans="11:11" hidden="1" x14ac:dyDescent="0.3">
      <c r="K8920" s="1"/>
    </row>
    <row r="8921" spans="11:11" hidden="1" x14ac:dyDescent="0.3">
      <c r="K8921" s="1"/>
    </row>
    <row r="8922" spans="11:11" hidden="1" x14ac:dyDescent="0.3">
      <c r="K8922" s="1"/>
    </row>
    <row r="8923" spans="11:11" hidden="1" x14ac:dyDescent="0.3">
      <c r="K8923" s="1"/>
    </row>
    <row r="8924" spans="11:11" hidden="1" x14ac:dyDescent="0.3">
      <c r="K8924" s="1"/>
    </row>
    <row r="8925" spans="11:11" hidden="1" x14ac:dyDescent="0.3">
      <c r="K8925" s="1"/>
    </row>
    <row r="8926" spans="11:11" hidden="1" x14ac:dyDescent="0.3">
      <c r="K8926" s="1"/>
    </row>
    <row r="8927" spans="11:11" hidden="1" x14ac:dyDescent="0.3">
      <c r="K8927" s="1"/>
    </row>
    <row r="8928" spans="11:11" hidden="1" x14ac:dyDescent="0.3">
      <c r="K8928" s="1"/>
    </row>
    <row r="8929" spans="11:11" hidden="1" x14ac:dyDescent="0.3">
      <c r="K8929" s="1"/>
    </row>
    <row r="8930" spans="11:11" hidden="1" x14ac:dyDescent="0.3">
      <c r="K8930" s="1"/>
    </row>
    <row r="8931" spans="11:11" hidden="1" x14ac:dyDescent="0.3">
      <c r="K8931" s="1"/>
    </row>
    <row r="8932" spans="11:11" hidden="1" x14ac:dyDescent="0.3">
      <c r="K8932" s="1"/>
    </row>
    <row r="8933" spans="11:11" hidden="1" x14ac:dyDescent="0.3">
      <c r="K8933" s="1"/>
    </row>
    <row r="8934" spans="11:11" hidden="1" x14ac:dyDescent="0.3">
      <c r="K8934" s="1"/>
    </row>
    <row r="8935" spans="11:11" hidden="1" x14ac:dyDescent="0.3">
      <c r="K8935" s="1"/>
    </row>
    <row r="8936" spans="11:11" hidden="1" x14ac:dyDescent="0.3">
      <c r="K8936" s="1"/>
    </row>
    <row r="8937" spans="11:11" hidden="1" x14ac:dyDescent="0.3">
      <c r="K8937" s="1"/>
    </row>
    <row r="8938" spans="11:11" hidden="1" x14ac:dyDescent="0.3">
      <c r="K8938" s="1"/>
    </row>
    <row r="8939" spans="11:11" hidden="1" x14ac:dyDescent="0.3">
      <c r="K8939" s="1"/>
    </row>
    <row r="8940" spans="11:11" hidden="1" x14ac:dyDescent="0.3">
      <c r="K8940" s="1"/>
    </row>
    <row r="8941" spans="11:11" hidden="1" x14ac:dyDescent="0.3">
      <c r="K8941" s="1"/>
    </row>
    <row r="8942" spans="11:11" hidden="1" x14ac:dyDescent="0.3">
      <c r="K8942" s="1"/>
    </row>
    <row r="8943" spans="11:11" hidden="1" x14ac:dyDescent="0.3">
      <c r="K8943" s="1"/>
    </row>
    <row r="8944" spans="11:11" hidden="1" x14ac:dyDescent="0.3">
      <c r="K8944" s="1"/>
    </row>
    <row r="8945" spans="11:11" hidden="1" x14ac:dyDescent="0.3">
      <c r="K8945" s="1"/>
    </row>
    <row r="8946" spans="11:11" hidden="1" x14ac:dyDescent="0.3">
      <c r="K8946" s="1"/>
    </row>
    <row r="8947" spans="11:11" hidden="1" x14ac:dyDescent="0.3">
      <c r="K8947" s="1"/>
    </row>
    <row r="8948" spans="11:11" hidden="1" x14ac:dyDescent="0.3">
      <c r="K8948" s="1"/>
    </row>
    <row r="8949" spans="11:11" hidden="1" x14ac:dyDescent="0.3">
      <c r="K8949" s="1"/>
    </row>
    <row r="8950" spans="11:11" hidden="1" x14ac:dyDescent="0.3">
      <c r="K8950" s="1"/>
    </row>
    <row r="8951" spans="11:11" hidden="1" x14ac:dyDescent="0.3">
      <c r="K8951" s="1"/>
    </row>
    <row r="8952" spans="11:11" hidden="1" x14ac:dyDescent="0.3">
      <c r="K8952" s="1"/>
    </row>
    <row r="8953" spans="11:11" hidden="1" x14ac:dyDescent="0.3">
      <c r="K8953" s="1"/>
    </row>
    <row r="8954" spans="11:11" hidden="1" x14ac:dyDescent="0.3">
      <c r="K8954" s="1"/>
    </row>
    <row r="8955" spans="11:11" hidden="1" x14ac:dyDescent="0.3">
      <c r="K8955" s="1"/>
    </row>
    <row r="8956" spans="11:11" hidden="1" x14ac:dyDescent="0.3">
      <c r="K8956" s="1"/>
    </row>
    <row r="8957" spans="11:11" hidden="1" x14ac:dyDescent="0.3">
      <c r="K8957" s="1"/>
    </row>
    <row r="8958" spans="11:11" hidden="1" x14ac:dyDescent="0.3">
      <c r="K8958" s="1"/>
    </row>
    <row r="8959" spans="11:11" hidden="1" x14ac:dyDescent="0.3">
      <c r="K8959" s="1"/>
    </row>
    <row r="8960" spans="11:11" hidden="1" x14ac:dyDescent="0.3">
      <c r="K8960" s="1"/>
    </row>
    <row r="8961" spans="11:11" hidden="1" x14ac:dyDescent="0.3">
      <c r="K8961" s="1"/>
    </row>
    <row r="8962" spans="11:11" hidden="1" x14ac:dyDescent="0.3">
      <c r="K8962" s="1"/>
    </row>
    <row r="8963" spans="11:11" hidden="1" x14ac:dyDescent="0.3">
      <c r="K8963" s="1"/>
    </row>
    <row r="8964" spans="11:11" hidden="1" x14ac:dyDescent="0.3">
      <c r="K8964" s="1"/>
    </row>
    <row r="8965" spans="11:11" hidden="1" x14ac:dyDescent="0.3">
      <c r="K8965" s="1"/>
    </row>
    <row r="8966" spans="11:11" hidden="1" x14ac:dyDescent="0.3">
      <c r="K8966" s="1"/>
    </row>
    <row r="8967" spans="11:11" hidden="1" x14ac:dyDescent="0.3">
      <c r="K8967" s="1"/>
    </row>
    <row r="8968" spans="11:11" hidden="1" x14ac:dyDescent="0.3">
      <c r="K8968" s="1"/>
    </row>
    <row r="8969" spans="11:11" hidden="1" x14ac:dyDescent="0.3">
      <c r="K8969" s="1"/>
    </row>
    <row r="8970" spans="11:11" hidden="1" x14ac:dyDescent="0.3">
      <c r="K8970" s="1"/>
    </row>
    <row r="8971" spans="11:11" hidden="1" x14ac:dyDescent="0.3">
      <c r="K8971" s="1"/>
    </row>
    <row r="8972" spans="11:11" hidden="1" x14ac:dyDescent="0.3">
      <c r="K8972" s="1"/>
    </row>
    <row r="8973" spans="11:11" hidden="1" x14ac:dyDescent="0.3">
      <c r="K8973" s="1"/>
    </row>
    <row r="8974" spans="11:11" hidden="1" x14ac:dyDescent="0.3">
      <c r="K8974" s="1"/>
    </row>
    <row r="8975" spans="11:11" hidden="1" x14ac:dyDescent="0.3">
      <c r="K8975" s="1"/>
    </row>
    <row r="8976" spans="11:11" hidden="1" x14ac:dyDescent="0.3">
      <c r="K8976" s="1"/>
    </row>
    <row r="8977" spans="11:11" hidden="1" x14ac:dyDescent="0.3">
      <c r="K8977" s="1"/>
    </row>
    <row r="8978" spans="11:11" hidden="1" x14ac:dyDescent="0.3">
      <c r="K8978" s="1"/>
    </row>
    <row r="8979" spans="11:11" hidden="1" x14ac:dyDescent="0.3">
      <c r="K8979" s="1"/>
    </row>
    <row r="8980" spans="11:11" hidden="1" x14ac:dyDescent="0.3">
      <c r="K8980" s="1"/>
    </row>
    <row r="8981" spans="11:11" hidden="1" x14ac:dyDescent="0.3">
      <c r="K8981" s="1"/>
    </row>
    <row r="8982" spans="11:11" hidden="1" x14ac:dyDescent="0.3">
      <c r="K8982" s="1"/>
    </row>
    <row r="8983" spans="11:11" hidden="1" x14ac:dyDescent="0.3">
      <c r="K8983" s="1"/>
    </row>
    <row r="8984" spans="11:11" hidden="1" x14ac:dyDescent="0.3">
      <c r="K8984" s="1"/>
    </row>
    <row r="8985" spans="11:11" hidden="1" x14ac:dyDescent="0.3">
      <c r="K8985" s="1"/>
    </row>
    <row r="8986" spans="11:11" hidden="1" x14ac:dyDescent="0.3">
      <c r="K8986" s="1"/>
    </row>
    <row r="8987" spans="11:11" hidden="1" x14ac:dyDescent="0.3">
      <c r="K8987" s="1"/>
    </row>
    <row r="8988" spans="11:11" hidden="1" x14ac:dyDescent="0.3">
      <c r="K8988" s="1"/>
    </row>
    <row r="8989" spans="11:11" hidden="1" x14ac:dyDescent="0.3">
      <c r="K8989" s="1"/>
    </row>
    <row r="8990" spans="11:11" hidden="1" x14ac:dyDescent="0.3">
      <c r="K8990" s="1"/>
    </row>
    <row r="8991" spans="11:11" hidden="1" x14ac:dyDescent="0.3">
      <c r="K8991" s="1"/>
    </row>
    <row r="8992" spans="11:11" hidden="1" x14ac:dyDescent="0.3">
      <c r="K8992" s="1"/>
    </row>
    <row r="8993" spans="11:11" hidden="1" x14ac:dyDescent="0.3">
      <c r="K8993" s="1"/>
    </row>
    <row r="8994" spans="11:11" hidden="1" x14ac:dyDescent="0.3">
      <c r="K8994" s="1"/>
    </row>
    <row r="8995" spans="11:11" hidden="1" x14ac:dyDescent="0.3">
      <c r="K8995" s="1"/>
    </row>
    <row r="8996" spans="11:11" hidden="1" x14ac:dyDescent="0.3">
      <c r="K8996" s="1"/>
    </row>
    <row r="8997" spans="11:11" hidden="1" x14ac:dyDescent="0.3">
      <c r="K8997" s="1"/>
    </row>
    <row r="8998" spans="11:11" hidden="1" x14ac:dyDescent="0.3">
      <c r="K8998" s="1"/>
    </row>
    <row r="8999" spans="11:11" hidden="1" x14ac:dyDescent="0.3">
      <c r="K8999" s="1"/>
    </row>
    <row r="9000" spans="11:11" hidden="1" x14ac:dyDescent="0.3">
      <c r="K9000" s="1"/>
    </row>
    <row r="9001" spans="11:11" hidden="1" x14ac:dyDescent="0.3">
      <c r="K9001" s="1"/>
    </row>
    <row r="9002" spans="11:11" hidden="1" x14ac:dyDescent="0.3">
      <c r="K9002" s="1"/>
    </row>
    <row r="9003" spans="11:11" hidden="1" x14ac:dyDescent="0.3">
      <c r="K9003" s="1"/>
    </row>
    <row r="9004" spans="11:11" hidden="1" x14ac:dyDescent="0.3">
      <c r="K9004" s="1"/>
    </row>
    <row r="9005" spans="11:11" hidden="1" x14ac:dyDescent="0.3">
      <c r="K9005" s="1"/>
    </row>
    <row r="9006" spans="11:11" hidden="1" x14ac:dyDescent="0.3">
      <c r="K9006" s="1"/>
    </row>
    <row r="9007" spans="11:11" hidden="1" x14ac:dyDescent="0.3">
      <c r="K9007" s="1"/>
    </row>
    <row r="9008" spans="11:11" hidden="1" x14ac:dyDescent="0.3">
      <c r="K9008" s="1"/>
    </row>
    <row r="9009" spans="11:11" hidden="1" x14ac:dyDescent="0.3">
      <c r="K9009" s="1"/>
    </row>
    <row r="9010" spans="11:11" hidden="1" x14ac:dyDescent="0.3">
      <c r="K9010" s="1"/>
    </row>
    <row r="9011" spans="11:11" hidden="1" x14ac:dyDescent="0.3">
      <c r="K9011" s="1"/>
    </row>
    <row r="9012" spans="11:11" hidden="1" x14ac:dyDescent="0.3">
      <c r="K9012" s="1"/>
    </row>
    <row r="9013" spans="11:11" hidden="1" x14ac:dyDescent="0.3">
      <c r="K9013" s="1"/>
    </row>
    <row r="9014" spans="11:11" hidden="1" x14ac:dyDescent="0.3">
      <c r="K9014" s="1"/>
    </row>
    <row r="9015" spans="11:11" hidden="1" x14ac:dyDescent="0.3">
      <c r="K9015" s="1"/>
    </row>
    <row r="9016" spans="11:11" hidden="1" x14ac:dyDescent="0.3">
      <c r="K9016" s="1"/>
    </row>
    <row r="9017" spans="11:11" hidden="1" x14ac:dyDescent="0.3">
      <c r="K9017" s="1"/>
    </row>
    <row r="9018" spans="11:11" hidden="1" x14ac:dyDescent="0.3">
      <c r="K9018" s="1"/>
    </row>
    <row r="9019" spans="11:11" hidden="1" x14ac:dyDescent="0.3">
      <c r="K9019" s="1"/>
    </row>
    <row r="9020" spans="11:11" hidden="1" x14ac:dyDescent="0.3">
      <c r="K9020" s="1"/>
    </row>
    <row r="9021" spans="11:11" hidden="1" x14ac:dyDescent="0.3">
      <c r="K9021" s="1"/>
    </row>
    <row r="9022" spans="11:11" hidden="1" x14ac:dyDescent="0.3">
      <c r="K9022" s="1"/>
    </row>
    <row r="9023" spans="11:11" hidden="1" x14ac:dyDescent="0.3">
      <c r="K9023" s="1"/>
    </row>
    <row r="9024" spans="11:11" hidden="1" x14ac:dyDescent="0.3">
      <c r="K9024" s="1"/>
    </row>
    <row r="9025" spans="11:11" hidden="1" x14ac:dyDescent="0.3">
      <c r="K9025" s="1"/>
    </row>
    <row r="9026" spans="11:11" hidden="1" x14ac:dyDescent="0.3">
      <c r="K9026" s="1"/>
    </row>
    <row r="9027" spans="11:11" hidden="1" x14ac:dyDescent="0.3">
      <c r="K9027" s="1"/>
    </row>
    <row r="9028" spans="11:11" hidden="1" x14ac:dyDescent="0.3">
      <c r="K9028" s="1"/>
    </row>
    <row r="9029" spans="11:11" hidden="1" x14ac:dyDescent="0.3">
      <c r="K9029" s="1"/>
    </row>
    <row r="9030" spans="11:11" hidden="1" x14ac:dyDescent="0.3">
      <c r="K9030" s="1"/>
    </row>
    <row r="9031" spans="11:11" hidden="1" x14ac:dyDescent="0.3">
      <c r="K9031" s="1"/>
    </row>
    <row r="9032" spans="11:11" hidden="1" x14ac:dyDescent="0.3">
      <c r="K9032" s="1"/>
    </row>
    <row r="9033" spans="11:11" hidden="1" x14ac:dyDescent="0.3">
      <c r="K9033" s="1"/>
    </row>
    <row r="9034" spans="11:11" hidden="1" x14ac:dyDescent="0.3">
      <c r="K9034" s="1"/>
    </row>
    <row r="9035" spans="11:11" hidden="1" x14ac:dyDescent="0.3">
      <c r="K9035" s="1"/>
    </row>
    <row r="9036" spans="11:11" hidden="1" x14ac:dyDescent="0.3">
      <c r="K9036" s="1"/>
    </row>
    <row r="9037" spans="11:11" hidden="1" x14ac:dyDescent="0.3">
      <c r="K9037" s="1"/>
    </row>
    <row r="9038" spans="11:11" hidden="1" x14ac:dyDescent="0.3">
      <c r="K9038" s="1"/>
    </row>
    <row r="9039" spans="11:11" hidden="1" x14ac:dyDescent="0.3">
      <c r="K9039" s="1"/>
    </row>
    <row r="9040" spans="11:11" hidden="1" x14ac:dyDescent="0.3">
      <c r="K9040" s="1"/>
    </row>
    <row r="9041" spans="11:11" hidden="1" x14ac:dyDescent="0.3">
      <c r="K9041" s="1"/>
    </row>
    <row r="9042" spans="11:11" hidden="1" x14ac:dyDescent="0.3">
      <c r="K9042" s="1"/>
    </row>
    <row r="9043" spans="11:11" hidden="1" x14ac:dyDescent="0.3">
      <c r="K9043" s="1"/>
    </row>
    <row r="9044" spans="11:11" hidden="1" x14ac:dyDescent="0.3">
      <c r="K9044" s="1"/>
    </row>
    <row r="9045" spans="11:11" hidden="1" x14ac:dyDescent="0.3">
      <c r="K9045" s="1"/>
    </row>
    <row r="9046" spans="11:11" hidden="1" x14ac:dyDescent="0.3">
      <c r="K9046" s="1"/>
    </row>
    <row r="9047" spans="11:11" hidden="1" x14ac:dyDescent="0.3">
      <c r="K9047" s="1"/>
    </row>
    <row r="9048" spans="11:11" hidden="1" x14ac:dyDescent="0.3">
      <c r="K9048" s="1"/>
    </row>
    <row r="9049" spans="11:11" hidden="1" x14ac:dyDescent="0.3">
      <c r="K9049" s="1"/>
    </row>
    <row r="9050" spans="11:11" hidden="1" x14ac:dyDescent="0.3">
      <c r="K9050" s="1"/>
    </row>
    <row r="9051" spans="11:11" hidden="1" x14ac:dyDescent="0.3">
      <c r="K9051" s="1"/>
    </row>
    <row r="9052" spans="11:11" hidden="1" x14ac:dyDescent="0.3">
      <c r="K9052" s="1"/>
    </row>
    <row r="9053" spans="11:11" hidden="1" x14ac:dyDescent="0.3">
      <c r="K9053" s="1"/>
    </row>
    <row r="9054" spans="11:11" hidden="1" x14ac:dyDescent="0.3">
      <c r="K9054" s="1"/>
    </row>
    <row r="9055" spans="11:11" hidden="1" x14ac:dyDescent="0.3">
      <c r="K9055" s="1"/>
    </row>
    <row r="9056" spans="11:11" hidden="1" x14ac:dyDescent="0.3">
      <c r="K9056" s="1"/>
    </row>
    <row r="9057" spans="11:11" hidden="1" x14ac:dyDescent="0.3">
      <c r="K9057" s="1"/>
    </row>
    <row r="9058" spans="11:11" hidden="1" x14ac:dyDescent="0.3">
      <c r="K9058" s="1"/>
    </row>
    <row r="9059" spans="11:11" hidden="1" x14ac:dyDescent="0.3">
      <c r="K9059" s="1"/>
    </row>
    <row r="9060" spans="11:11" hidden="1" x14ac:dyDescent="0.3">
      <c r="K9060" s="1"/>
    </row>
    <row r="9061" spans="11:11" hidden="1" x14ac:dyDescent="0.3">
      <c r="K9061" s="1"/>
    </row>
    <row r="9062" spans="11:11" hidden="1" x14ac:dyDescent="0.3">
      <c r="K9062" s="1"/>
    </row>
    <row r="9063" spans="11:11" hidden="1" x14ac:dyDescent="0.3">
      <c r="K9063" s="1"/>
    </row>
    <row r="9064" spans="11:11" hidden="1" x14ac:dyDescent="0.3">
      <c r="K9064" s="1"/>
    </row>
    <row r="9065" spans="11:11" hidden="1" x14ac:dyDescent="0.3">
      <c r="K9065" s="1"/>
    </row>
    <row r="9066" spans="11:11" hidden="1" x14ac:dyDescent="0.3">
      <c r="K9066" s="1"/>
    </row>
    <row r="9067" spans="11:11" hidden="1" x14ac:dyDescent="0.3">
      <c r="K9067" s="1"/>
    </row>
    <row r="9068" spans="11:11" hidden="1" x14ac:dyDescent="0.3">
      <c r="K9068" s="1"/>
    </row>
    <row r="9069" spans="11:11" hidden="1" x14ac:dyDescent="0.3">
      <c r="K9069" s="1"/>
    </row>
    <row r="9070" spans="11:11" hidden="1" x14ac:dyDescent="0.3">
      <c r="K9070" s="1"/>
    </row>
    <row r="9071" spans="11:11" hidden="1" x14ac:dyDescent="0.3">
      <c r="K9071" s="1"/>
    </row>
    <row r="9072" spans="11:11" hidden="1" x14ac:dyDescent="0.3">
      <c r="K9072" s="1"/>
    </row>
    <row r="9073" spans="11:11" hidden="1" x14ac:dyDescent="0.3">
      <c r="K9073" s="1"/>
    </row>
    <row r="9074" spans="11:11" hidden="1" x14ac:dyDescent="0.3">
      <c r="K9074" s="1"/>
    </row>
    <row r="9075" spans="11:11" hidden="1" x14ac:dyDescent="0.3">
      <c r="K9075" s="1"/>
    </row>
    <row r="9076" spans="11:11" hidden="1" x14ac:dyDescent="0.3">
      <c r="K9076" s="1"/>
    </row>
    <row r="9077" spans="11:11" hidden="1" x14ac:dyDescent="0.3">
      <c r="K9077" s="1"/>
    </row>
    <row r="9078" spans="11:11" hidden="1" x14ac:dyDescent="0.3">
      <c r="K9078" s="1"/>
    </row>
    <row r="9079" spans="11:11" hidden="1" x14ac:dyDescent="0.3">
      <c r="K9079" s="1"/>
    </row>
    <row r="9080" spans="11:11" hidden="1" x14ac:dyDescent="0.3">
      <c r="K9080" s="1"/>
    </row>
    <row r="9081" spans="11:11" hidden="1" x14ac:dyDescent="0.3">
      <c r="K9081" s="1"/>
    </row>
    <row r="9082" spans="11:11" hidden="1" x14ac:dyDescent="0.3">
      <c r="K9082" s="1"/>
    </row>
    <row r="9083" spans="11:11" hidden="1" x14ac:dyDescent="0.3">
      <c r="K9083" s="1"/>
    </row>
    <row r="9084" spans="11:11" hidden="1" x14ac:dyDescent="0.3">
      <c r="K9084" s="1"/>
    </row>
    <row r="9085" spans="11:11" hidden="1" x14ac:dyDescent="0.3">
      <c r="K9085" s="1"/>
    </row>
    <row r="9086" spans="11:11" hidden="1" x14ac:dyDescent="0.3">
      <c r="K9086" s="1"/>
    </row>
    <row r="9087" spans="11:11" hidden="1" x14ac:dyDescent="0.3">
      <c r="K9087" s="1"/>
    </row>
    <row r="9088" spans="11:11" hidden="1" x14ac:dyDescent="0.3">
      <c r="K9088" s="1"/>
    </row>
    <row r="9089" spans="11:11" hidden="1" x14ac:dyDescent="0.3">
      <c r="K9089" s="1"/>
    </row>
    <row r="9090" spans="11:11" hidden="1" x14ac:dyDescent="0.3">
      <c r="K9090" s="1"/>
    </row>
    <row r="9091" spans="11:11" hidden="1" x14ac:dyDescent="0.3">
      <c r="K9091" s="1"/>
    </row>
    <row r="9092" spans="11:11" hidden="1" x14ac:dyDescent="0.3">
      <c r="K9092" s="1"/>
    </row>
    <row r="9093" spans="11:11" hidden="1" x14ac:dyDescent="0.3">
      <c r="K9093" s="1"/>
    </row>
    <row r="9094" spans="11:11" hidden="1" x14ac:dyDescent="0.3">
      <c r="K9094" s="1"/>
    </row>
    <row r="9095" spans="11:11" hidden="1" x14ac:dyDescent="0.3">
      <c r="K9095" s="1"/>
    </row>
    <row r="9096" spans="11:11" hidden="1" x14ac:dyDescent="0.3">
      <c r="K9096" s="1"/>
    </row>
    <row r="9097" spans="11:11" hidden="1" x14ac:dyDescent="0.3">
      <c r="K9097" s="1"/>
    </row>
    <row r="9098" spans="11:11" hidden="1" x14ac:dyDescent="0.3">
      <c r="K9098" s="1"/>
    </row>
    <row r="9099" spans="11:11" hidden="1" x14ac:dyDescent="0.3">
      <c r="K9099" s="1"/>
    </row>
    <row r="9100" spans="11:11" hidden="1" x14ac:dyDescent="0.3">
      <c r="K9100" s="1"/>
    </row>
    <row r="9101" spans="11:11" hidden="1" x14ac:dyDescent="0.3">
      <c r="K9101" s="1"/>
    </row>
    <row r="9102" spans="11:11" hidden="1" x14ac:dyDescent="0.3">
      <c r="K9102" s="1"/>
    </row>
    <row r="9103" spans="11:11" hidden="1" x14ac:dyDescent="0.3">
      <c r="K9103" s="1"/>
    </row>
    <row r="9104" spans="11:11" hidden="1" x14ac:dyDescent="0.3">
      <c r="K9104" s="1"/>
    </row>
    <row r="9105" spans="11:11" hidden="1" x14ac:dyDescent="0.3">
      <c r="K9105" s="1"/>
    </row>
    <row r="9106" spans="11:11" hidden="1" x14ac:dyDescent="0.3">
      <c r="K9106" s="1"/>
    </row>
    <row r="9107" spans="11:11" hidden="1" x14ac:dyDescent="0.3">
      <c r="K9107" s="1"/>
    </row>
    <row r="9108" spans="11:11" hidden="1" x14ac:dyDescent="0.3">
      <c r="K9108" s="1"/>
    </row>
    <row r="9109" spans="11:11" hidden="1" x14ac:dyDescent="0.3">
      <c r="K9109" s="1"/>
    </row>
    <row r="9110" spans="11:11" hidden="1" x14ac:dyDescent="0.3">
      <c r="K9110" s="1"/>
    </row>
    <row r="9111" spans="11:11" hidden="1" x14ac:dyDescent="0.3">
      <c r="K9111" s="1"/>
    </row>
    <row r="9112" spans="11:11" hidden="1" x14ac:dyDescent="0.3">
      <c r="K9112" s="1"/>
    </row>
    <row r="9113" spans="11:11" hidden="1" x14ac:dyDescent="0.3">
      <c r="K9113" s="1"/>
    </row>
    <row r="9114" spans="11:11" hidden="1" x14ac:dyDescent="0.3">
      <c r="K9114" s="1"/>
    </row>
    <row r="9115" spans="11:11" hidden="1" x14ac:dyDescent="0.3">
      <c r="K9115" s="1"/>
    </row>
    <row r="9116" spans="11:11" hidden="1" x14ac:dyDescent="0.3">
      <c r="K9116" s="1"/>
    </row>
    <row r="9117" spans="11:11" hidden="1" x14ac:dyDescent="0.3">
      <c r="K9117" s="1"/>
    </row>
    <row r="9118" spans="11:11" hidden="1" x14ac:dyDescent="0.3">
      <c r="K9118" s="1"/>
    </row>
    <row r="9119" spans="11:11" hidden="1" x14ac:dyDescent="0.3">
      <c r="K9119" s="1"/>
    </row>
    <row r="9120" spans="11:11" hidden="1" x14ac:dyDescent="0.3">
      <c r="K9120" s="1"/>
    </row>
    <row r="9121" spans="11:11" hidden="1" x14ac:dyDescent="0.3">
      <c r="K9121" s="1"/>
    </row>
    <row r="9122" spans="11:11" hidden="1" x14ac:dyDescent="0.3">
      <c r="K9122" s="1"/>
    </row>
    <row r="9123" spans="11:11" hidden="1" x14ac:dyDescent="0.3">
      <c r="K9123" s="1"/>
    </row>
    <row r="9124" spans="11:11" hidden="1" x14ac:dyDescent="0.3">
      <c r="K9124" s="1"/>
    </row>
    <row r="9125" spans="11:11" hidden="1" x14ac:dyDescent="0.3">
      <c r="K9125" s="1"/>
    </row>
    <row r="9126" spans="11:11" hidden="1" x14ac:dyDescent="0.3">
      <c r="K9126" s="1"/>
    </row>
    <row r="9127" spans="11:11" hidden="1" x14ac:dyDescent="0.3">
      <c r="K9127" s="1"/>
    </row>
    <row r="9128" spans="11:11" hidden="1" x14ac:dyDescent="0.3">
      <c r="K9128" s="1"/>
    </row>
    <row r="9129" spans="11:11" hidden="1" x14ac:dyDescent="0.3">
      <c r="K9129" s="1"/>
    </row>
    <row r="9130" spans="11:11" hidden="1" x14ac:dyDescent="0.3">
      <c r="K9130" s="1"/>
    </row>
    <row r="9131" spans="11:11" hidden="1" x14ac:dyDescent="0.3">
      <c r="K9131" s="1"/>
    </row>
    <row r="9132" spans="11:11" hidden="1" x14ac:dyDescent="0.3">
      <c r="K9132" s="1"/>
    </row>
    <row r="9133" spans="11:11" hidden="1" x14ac:dyDescent="0.3">
      <c r="K9133" s="1"/>
    </row>
    <row r="9134" spans="11:11" hidden="1" x14ac:dyDescent="0.3">
      <c r="K9134" s="1"/>
    </row>
    <row r="9135" spans="11:11" hidden="1" x14ac:dyDescent="0.3">
      <c r="K9135" s="1"/>
    </row>
    <row r="9136" spans="11:11" hidden="1" x14ac:dyDescent="0.3">
      <c r="K9136" s="1"/>
    </row>
    <row r="9137" spans="11:11" hidden="1" x14ac:dyDescent="0.3">
      <c r="K9137" s="1"/>
    </row>
    <row r="9138" spans="11:11" hidden="1" x14ac:dyDescent="0.3">
      <c r="K9138" s="1"/>
    </row>
    <row r="9139" spans="11:11" hidden="1" x14ac:dyDescent="0.3">
      <c r="K9139" s="1"/>
    </row>
    <row r="9140" spans="11:11" hidden="1" x14ac:dyDescent="0.3">
      <c r="K9140" s="1"/>
    </row>
    <row r="9141" spans="11:11" hidden="1" x14ac:dyDescent="0.3">
      <c r="K9141" s="1"/>
    </row>
    <row r="9142" spans="11:11" hidden="1" x14ac:dyDescent="0.3">
      <c r="K9142" s="1"/>
    </row>
    <row r="9143" spans="11:11" hidden="1" x14ac:dyDescent="0.3">
      <c r="K9143" s="1"/>
    </row>
    <row r="9144" spans="11:11" hidden="1" x14ac:dyDescent="0.3">
      <c r="K9144" s="1"/>
    </row>
    <row r="9145" spans="11:11" hidden="1" x14ac:dyDescent="0.3">
      <c r="K9145" s="1"/>
    </row>
    <row r="9146" spans="11:11" hidden="1" x14ac:dyDescent="0.3">
      <c r="K9146" s="1"/>
    </row>
    <row r="9147" spans="11:11" hidden="1" x14ac:dyDescent="0.3">
      <c r="K9147" s="1"/>
    </row>
    <row r="9148" spans="11:11" hidden="1" x14ac:dyDescent="0.3">
      <c r="K9148" s="1"/>
    </row>
    <row r="9149" spans="11:11" hidden="1" x14ac:dyDescent="0.3">
      <c r="K9149" s="1"/>
    </row>
    <row r="9150" spans="11:11" hidden="1" x14ac:dyDescent="0.3">
      <c r="K9150" s="1"/>
    </row>
    <row r="9151" spans="11:11" hidden="1" x14ac:dyDescent="0.3">
      <c r="K9151" s="1"/>
    </row>
    <row r="9152" spans="11:11" hidden="1" x14ac:dyDescent="0.3">
      <c r="K9152" s="1"/>
    </row>
    <row r="9153" spans="11:11" hidden="1" x14ac:dyDescent="0.3">
      <c r="K9153" s="1"/>
    </row>
    <row r="9154" spans="11:11" hidden="1" x14ac:dyDescent="0.3">
      <c r="K9154" s="1"/>
    </row>
    <row r="9155" spans="11:11" hidden="1" x14ac:dyDescent="0.3">
      <c r="K9155" s="1"/>
    </row>
    <row r="9156" spans="11:11" hidden="1" x14ac:dyDescent="0.3">
      <c r="K9156" s="1"/>
    </row>
    <row r="9157" spans="11:11" hidden="1" x14ac:dyDescent="0.3">
      <c r="K9157" s="1"/>
    </row>
    <row r="9158" spans="11:11" hidden="1" x14ac:dyDescent="0.3">
      <c r="K9158" s="1"/>
    </row>
    <row r="9159" spans="11:11" hidden="1" x14ac:dyDescent="0.3">
      <c r="K9159" s="1"/>
    </row>
    <row r="9160" spans="11:11" hidden="1" x14ac:dyDescent="0.3">
      <c r="K9160" s="1"/>
    </row>
    <row r="9161" spans="11:11" hidden="1" x14ac:dyDescent="0.3">
      <c r="K9161" s="1"/>
    </row>
    <row r="9162" spans="11:11" hidden="1" x14ac:dyDescent="0.3">
      <c r="K9162" s="1"/>
    </row>
    <row r="9163" spans="11:11" hidden="1" x14ac:dyDescent="0.3">
      <c r="K9163" s="1"/>
    </row>
    <row r="9164" spans="11:11" hidden="1" x14ac:dyDescent="0.3">
      <c r="K9164" s="1"/>
    </row>
    <row r="9165" spans="11:11" hidden="1" x14ac:dyDescent="0.3">
      <c r="K9165" s="1"/>
    </row>
    <row r="9166" spans="11:11" hidden="1" x14ac:dyDescent="0.3">
      <c r="K9166" s="1"/>
    </row>
    <row r="9167" spans="11:11" hidden="1" x14ac:dyDescent="0.3">
      <c r="K9167" s="1"/>
    </row>
    <row r="9168" spans="11:11" hidden="1" x14ac:dyDescent="0.3">
      <c r="K9168" s="1"/>
    </row>
    <row r="9169" spans="11:11" hidden="1" x14ac:dyDescent="0.3">
      <c r="K9169" s="1"/>
    </row>
    <row r="9170" spans="11:11" hidden="1" x14ac:dyDescent="0.3">
      <c r="K9170" s="1"/>
    </row>
    <row r="9171" spans="11:11" hidden="1" x14ac:dyDescent="0.3">
      <c r="K9171" s="1"/>
    </row>
    <row r="9172" spans="11:11" hidden="1" x14ac:dyDescent="0.3">
      <c r="K9172" s="1"/>
    </row>
    <row r="9173" spans="11:11" hidden="1" x14ac:dyDescent="0.3">
      <c r="K9173" s="1"/>
    </row>
    <row r="9174" spans="11:11" hidden="1" x14ac:dyDescent="0.3">
      <c r="K9174" s="1"/>
    </row>
    <row r="9175" spans="11:11" hidden="1" x14ac:dyDescent="0.3">
      <c r="K9175" s="1"/>
    </row>
    <row r="9176" spans="11:11" hidden="1" x14ac:dyDescent="0.3">
      <c r="K9176" s="1"/>
    </row>
    <row r="9177" spans="11:11" hidden="1" x14ac:dyDescent="0.3">
      <c r="K9177" s="1"/>
    </row>
    <row r="9178" spans="11:11" hidden="1" x14ac:dyDescent="0.3">
      <c r="K9178" s="1"/>
    </row>
    <row r="9179" spans="11:11" hidden="1" x14ac:dyDescent="0.3">
      <c r="K9179" s="1"/>
    </row>
    <row r="9180" spans="11:11" hidden="1" x14ac:dyDescent="0.3">
      <c r="K9180" s="1"/>
    </row>
    <row r="9181" spans="11:11" hidden="1" x14ac:dyDescent="0.3">
      <c r="K9181" s="1"/>
    </row>
    <row r="9182" spans="11:11" hidden="1" x14ac:dyDescent="0.3">
      <c r="K9182" s="1"/>
    </row>
    <row r="9183" spans="11:11" hidden="1" x14ac:dyDescent="0.3">
      <c r="K9183" s="1"/>
    </row>
    <row r="9184" spans="11:11" hidden="1" x14ac:dyDescent="0.3">
      <c r="K9184" s="1"/>
    </row>
    <row r="9185" spans="11:11" hidden="1" x14ac:dyDescent="0.3">
      <c r="K9185" s="1"/>
    </row>
    <row r="9186" spans="11:11" hidden="1" x14ac:dyDescent="0.3">
      <c r="K9186" s="1"/>
    </row>
    <row r="9187" spans="11:11" hidden="1" x14ac:dyDescent="0.3">
      <c r="K9187" s="1"/>
    </row>
    <row r="9188" spans="11:11" hidden="1" x14ac:dyDescent="0.3">
      <c r="K9188" s="1"/>
    </row>
    <row r="9189" spans="11:11" hidden="1" x14ac:dyDescent="0.3">
      <c r="K9189" s="1"/>
    </row>
    <row r="9190" spans="11:11" hidden="1" x14ac:dyDescent="0.3">
      <c r="K9190" s="1"/>
    </row>
    <row r="9191" spans="11:11" hidden="1" x14ac:dyDescent="0.3">
      <c r="K9191" s="1"/>
    </row>
    <row r="9192" spans="11:11" hidden="1" x14ac:dyDescent="0.3">
      <c r="K9192" s="1"/>
    </row>
    <row r="9193" spans="11:11" hidden="1" x14ac:dyDescent="0.3">
      <c r="K9193" s="1"/>
    </row>
    <row r="9194" spans="11:11" hidden="1" x14ac:dyDescent="0.3">
      <c r="K9194" s="1"/>
    </row>
    <row r="9195" spans="11:11" hidden="1" x14ac:dyDescent="0.3">
      <c r="K9195" s="1"/>
    </row>
    <row r="9196" spans="11:11" hidden="1" x14ac:dyDescent="0.3">
      <c r="K9196" s="1"/>
    </row>
    <row r="9197" spans="11:11" hidden="1" x14ac:dyDescent="0.3">
      <c r="K9197" s="1"/>
    </row>
    <row r="9198" spans="11:11" hidden="1" x14ac:dyDescent="0.3">
      <c r="K9198" s="1"/>
    </row>
    <row r="9199" spans="11:11" hidden="1" x14ac:dyDescent="0.3">
      <c r="K9199" s="1"/>
    </row>
    <row r="9200" spans="11:11" hidden="1" x14ac:dyDescent="0.3">
      <c r="K9200" s="1"/>
    </row>
    <row r="9201" spans="11:11" hidden="1" x14ac:dyDescent="0.3">
      <c r="K9201" s="1"/>
    </row>
    <row r="9202" spans="11:11" hidden="1" x14ac:dyDescent="0.3">
      <c r="K9202" s="1"/>
    </row>
    <row r="9203" spans="11:11" hidden="1" x14ac:dyDescent="0.3">
      <c r="K9203" s="1"/>
    </row>
    <row r="9204" spans="11:11" hidden="1" x14ac:dyDescent="0.3">
      <c r="K9204" s="1"/>
    </row>
    <row r="9205" spans="11:11" hidden="1" x14ac:dyDescent="0.3">
      <c r="K9205" s="1"/>
    </row>
    <row r="9206" spans="11:11" hidden="1" x14ac:dyDescent="0.3">
      <c r="K9206" s="1"/>
    </row>
    <row r="9207" spans="11:11" hidden="1" x14ac:dyDescent="0.3">
      <c r="K9207" s="1"/>
    </row>
    <row r="9208" spans="11:11" hidden="1" x14ac:dyDescent="0.3">
      <c r="K9208" s="1"/>
    </row>
    <row r="9209" spans="11:11" hidden="1" x14ac:dyDescent="0.3">
      <c r="K9209" s="1"/>
    </row>
    <row r="9210" spans="11:11" hidden="1" x14ac:dyDescent="0.3">
      <c r="K9210" s="1"/>
    </row>
    <row r="9211" spans="11:11" hidden="1" x14ac:dyDescent="0.3">
      <c r="K9211" s="1"/>
    </row>
    <row r="9212" spans="11:11" hidden="1" x14ac:dyDescent="0.3">
      <c r="K9212" s="1"/>
    </row>
    <row r="9213" spans="11:11" hidden="1" x14ac:dyDescent="0.3">
      <c r="K9213" s="1"/>
    </row>
    <row r="9214" spans="11:11" hidden="1" x14ac:dyDescent="0.3">
      <c r="K9214" s="1"/>
    </row>
    <row r="9215" spans="11:11" hidden="1" x14ac:dyDescent="0.3">
      <c r="K9215" s="1"/>
    </row>
    <row r="9216" spans="11:11" hidden="1" x14ac:dyDescent="0.3">
      <c r="K9216" s="1"/>
    </row>
    <row r="9217" spans="11:11" hidden="1" x14ac:dyDescent="0.3">
      <c r="K9217" s="1"/>
    </row>
    <row r="9218" spans="11:11" hidden="1" x14ac:dyDescent="0.3">
      <c r="K9218" s="1"/>
    </row>
    <row r="9219" spans="11:11" hidden="1" x14ac:dyDescent="0.3">
      <c r="K9219" s="1"/>
    </row>
    <row r="9220" spans="11:11" hidden="1" x14ac:dyDescent="0.3">
      <c r="K9220" s="1"/>
    </row>
    <row r="9221" spans="11:11" hidden="1" x14ac:dyDescent="0.3">
      <c r="K9221" s="1"/>
    </row>
    <row r="9222" spans="11:11" hidden="1" x14ac:dyDescent="0.3">
      <c r="K9222" s="1"/>
    </row>
    <row r="9223" spans="11:11" hidden="1" x14ac:dyDescent="0.3">
      <c r="K9223" s="1"/>
    </row>
    <row r="9224" spans="11:11" hidden="1" x14ac:dyDescent="0.3">
      <c r="K9224" s="1"/>
    </row>
    <row r="9225" spans="11:11" hidden="1" x14ac:dyDescent="0.3">
      <c r="K9225" s="1"/>
    </row>
    <row r="9226" spans="11:11" hidden="1" x14ac:dyDescent="0.3">
      <c r="K9226" s="1"/>
    </row>
    <row r="9227" spans="11:11" hidden="1" x14ac:dyDescent="0.3">
      <c r="K9227" s="1"/>
    </row>
    <row r="9228" spans="11:11" hidden="1" x14ac:dyDescent="0.3">
      <c r="K9228" s="1"/>
    </row>
    <row r="9229" spans="11:11" hidden="1" x14ac:dyDescent="0.3">
      <c r="K9229" s="1"/>
    </row>
    <row r="9230" spans="11:11" hidden="1" x14ac:dyDescent="0.3">
      <c r="K9230" s="1"/>
    </row>
    <row r="9231" spans="11:11" hidden="1" x14ac:dyDescent="0.3">
      <c r="K9231" s="1"/>
    </row>
    <row r="9232" spans="11:11" hidden="1" x14ac:dyDescent="0.3">
      <c r="K9232" s="1"/>
    </row>
    <row r="9233" spans="11:11" hidden="1" x14ac:dyDescent="0.3">
      <c r="K9233" s="1"/>
    </row>
    <row r="9234" spans="11:11" hidden="1" x14ac:dyDescent="0.3">
      <c r="K9234" s="1"/>
    </row>
    <row r="9235" spans="11:11" hidden="1" x14ac:dyDescent="0.3">
      <c r="K9235" s="1"/>
    </row>
    <row r="9236" spans="11:11" hidden="1" x14ac:dyDescent="0.3">
      <c r="K9236" s="1"/>
    </row>
    <row r="9237" spans="11:11" hidden="1" x14ac:dyDescent="0.3">
      <c r="K9237" s="1"/>
    </row>
    <row r="9238" spans="11:11" hidden="1" x14ac:dyDescent="0.3">
      <c r="K9238" s="1"/>
    </row>
    <row r="9239" spans="11:11" hidden="1" x14ac:dyDescent="0.3">
      <c r="K9239" s="1"/>
    </row>
    <row r="9240" spans="11:11" hidden="1" x14ac:dyDescent="0.3">
      <c r="K9240" s="1"/>
    </row>
    <row r="9241" spans="11:11" hidden="1" x14ac:dyDescent="0.3">
      <c r="K9241" s="1"/>
    </row>
    <row r="9242" spans="11:11" hidden="1" x14ac:dyDescent="0.3">
      <c r="K9242" s="1"/>
    </row>
    <row r="9243" spans="11:11" hidden="1" x14ac:dyDescent="0.3">
      <c r="K9243" s="1"/>
    </row>
    <row r="9244" spans="11:11" hidden="1" x14ac:dyDescent="0.3">
      <c r="K9244" s="1"/>
    </row>
    <row r="9245" spans="11:11" hidden="1" x14ac:dyDescent="0.3">
      <c r="K9245" s="1"/>
    </row>
    <row r="9246" spans="11:11" hidden="1" x14ac:dyDescent="0.3">
      <c r="K9246" s="1"/>
    </row>
    <row r="9247" spans="11:11" hidden="1" x14ac:dyDescent="0.3">
      <c r="K9247" s="1"/>
    </row>
    <row r="9248" spans="11:11" hidden="1" x14ac:dyDescent="0.3">
      <c r="K9248" s="1"/>
    </row>
    <row r="9249" spans="11:11" hidden="1" x14ac:dyDescent="0.3">
      <c r="K9249" s="1"/>
    </row>
    <row r="9250" spans="11:11" hidden="1" x14ac:dyDescent="0.3">
      <c r="K9250" s="1"/>
    </row>
    <row r="9251" spans="11:11" hidden="1" x14ac:dyDescent="0.3">
      <c r="K9251" s="1"/>
    </row>
    <row r="9252" spans="11:11" hidden="1" x14ac:dyDescent="0.3">
      <c r="K9252" s="1"/>
    </row>
    <row r="9253" spans="11:11" hidden="1" x14ac:dyDescent="0.3">
      <c r="K9253" s="1"/>
    </row>
    <row r="9254" spans="11:11" hidden="1" x14ac:dyDescent="0.3">
      <c r="K9254" s="1"/>
    </row>
    <row r="9255" spans="11:11" hidden="1" x14ac:dyDescent="0.3">
      <c r="K9255" s="1"/>
    </row>
    <row r="9256" spans="11:11" hidden="1" x14ac:dyDescent="0.3">
      <c r="K9256" s="1"/>
    </row>
    <row r="9257" spans="11:11" hidden="1" x14ac:dyDescent="0.3">
      <c r="K9257" s="1"/>
    </row>
    <row r="9258" spans="11:11" hidden="1" x14ac:dyDescent="0.3">
      <c r="K9258" s="1"/>
    </row>
    <row r="9259" spans="11:11" hidden="1" x14ac:dyDescent="0.3">
      <c r="K9259" s="1"/>
    </row>
    <row r="9260" spans="11:11" hidden="1" x14ac:dyDescent="0.3">
      <c r="K9260" s="1"/>
    </row>
    <row r="9261" spans="11:11" hidden="1" x14ac:dyDescent="0.3">
      <c r="K9261" s="1"/>
    </row>
    <row r="9262" spans="11:11" hidden="1" x14ac:dyDescent="0.3">
      <c r="K9262" s="1"/>
    </row>
    <row r="9263" spans="11:11" hidden="1" x14ac:dyDescent="0.3">
      <c r="K9263" s="1"/>
    </row>
    <row r="9264" spans="11:11" hidden="1" x14ac:dyDescent="0.3">
      <c r="K9264" s="1"/>
    </row>
    <row r="9265" spans="11:11" hidden="1" x14ac:dyDescent="0.3">
      <c r="K9265" s="1"/>
    </row>
    <row r="9266" spans="11:11" hidden="1" x14ac:dyDescent="0.3">
      <c r="K9266" s="1"/>
    </row>
    <row r="9267" spans="11:11" hidden="1" x14ac:dyDescent="0.3">
      <c r="K9267" s="1"/>
    </row>
    <row r="9268" spans="11:11" hidden="1" x14ac:dyDescent="0.3">
      <c r="K9268" s="1"/>
    </row>
    <row r="9269" spans="11:11" hidden="1" x14ac:dyDescent="0.3">
      <c r="K9269" s="1"/>
    </row>
    <row r="9270" spans="11:11" hidden="1" x14ac:dyDescent="0.3">
      <c r="K9270" s="1"/>
    </row>
    <row r="9271" spans="11:11" hidden="1" x14ac:dyDescent="0.3">
      <c r="K9271" s="1"/>
    </row>
    <row r="9272" spans="11:11" hidden="1" x14ac:dyDescent="0.3">
      <c r="K9272" s="1"/>
    </row>
    <row r="9273" spans="11:11" hidden="1" x14ac:dyDescent="0.3">
      <c r="K9273" s="1"/>
    </row>
    <row r="9274" spans="11:11" hidden="1" x14ac:dyDescent="0.3">
      <c r="K9274" s="1"/>
    </row>
    <row r="9275" spans="11:11" hidden="1" x14ac:dyDescent="0.3">
      <c r="K9275" s="1"/>
    </row>
    <row r="9276" spans="11:11" hidden="1" x14ac:dyDescent="0.3">
      <c r="K9276" s="1"/>
    </row>
    <row r="9277" spans="11:11" hidden="1" x14ac:dyDescent="0.3">
      <c r="K9277" s="1"/>
    </row>
    <row r="9278" spans="11:11" hidden="1" x14ac:dyDescent="0.3">
      <c r="K9278" s="1"/>
    </row>
    <row r="9279" spans="11:11" hidden="1" x14ac:dyDescent="0.3">
      <c r="K9279" s="1"/>
    </row>
    <row r="9280" spans="11:11" hidden="1" x14ac:dyDescent="0.3">
      <c r="K9280" s="1"/>
    </row>
    <row r="9281" spans="11:11" hidden="1" x14ac:dyDescent="0.3">
      <c r="K9281" s="1"/>
    </row>
    <row r="9282" spans="11:11" hidden="1" x14ac:dyDescent="0.3">
      <c r="K9282" s="1"/>
    </row>
    <row r="9283" spans="11:11" hidden="1" x14ac:dyDescent="0.3">
      <c r="K9283" s="1"/>
    </row>
    <row r="9284" spans="11:11" hidden="1" x14ac:dyDescent="0.3">
      <c r="K9284" s="1"/>
    </row>
    <row r="9285" spans="11:11" hidden="1" x14ac:dyDescent="0.3">
      <c r="K9285" s="1"/>
    </row>
    <row r="9286" spans="11:11" hidden="1" x14ac:dyDescent="0.3">
      <c r="K9286" s="1"/>
    </row>
    <row r="9287" spans="11:11" hidden="1" x14ac:dyDescent="0.3">
      <c r="K9287" s="1"/>
    </row>
    <row r="9288" spans="11:11" hidden="1" x14ac:dyDescent="0.3">
      <c r="K9288" s="1"/>
    </row>
    <row r="9289" spans="11:11" hidden="1" x14ac:dyDescent="0.3">
      <c r="K9289" s="1"/>
    </row>
    <row r="9290" spans="11:11" hidden="1" x14ac:dyDescent="0.3">
      <c r="K9290" s="1"/>
    </row>
    <row r="9291" spans="11:11" hidden="1" x14ac:dyDescent="0.3">
      <c r="K9291" s="1"/>
    </row>
    <row r="9292" spans="11:11" hidden="1" x14ac:dyDescent="0.3">
      <c r="K9292" s="1"/>
    </row>
    <row r="9293" spans="11:11" hidden="1" x14ac:dyDescent="0.3">
      <c r="K9293" s="1"/>
    </row>
    <row r="9294" spans="11:11" hidden="1" x14ac:dyDescent="0.3">
      <c r="K9294" s="1"/>
    </row>
    <row r="9295" spans="11:11" hidden="1" x14ac:dyDescent="0.3">
      <c r="K9295" s="1"/>
    </row>
    <row r="9296" spans="11:11" hidden="1" x14ac:dyDescent="0.3">
      <c r="K9296" s="1"/>
    </row>
    <row r="9297" spans="11:11" hidden="1" x14ac:dyDescent="0.3">
      <c r="K9297" s="1"/>
    </row>
    <row r="9298" spans="11:11" hidden="1" x14ac:dyDescent="0.3">
      <c r="K9298" s="1"/>
    </row>
    <row r="9299" spans="11:11" hidden="1" x14ac:dyDescent="0.3">
      <c r="K9299" s="1"/>
    </row>
    <row r="9300" spans="11:11" hidden="1" x14ac:dyDescent="0.3">
      <c r="K9300" s="1"/>
    </row>
    <row r="9301" spans="11:11" hidden="1" x14ac:dyDescent="0.3">
      <c r="K9301" s="1"/>
    </row>
    <row r="9302" spans="11:11" hidden="1" x14ac:dyDescent="0.3">
      <c r="K9302" s="1"/>
    </row>
    <row r="9303" spans="11:11" hidden="1" x14ac:dyDescent="0.3">
      <c r="K9303" s="1"/>
    </row>
    <row r="9304" spans="11:11" hidden="1" x14ac:dyDescent="0.3">
      <c r="K9304" s="1"/>
    </row>
    <row r="9305" spans="11:11" hidden="1" x14ac:dyDescent="0.3">
      <c r="K9305" s="1"/>
    </row>
    <row r="9306" spans="11:11" hidden="1" x14ac:dyDescent="0.3">
      <c r="K9306" s="1"/>
    </row>
    <row r="9307" spans="11:11" hidden="1" x14ac:dyDescent="0.3">
      <c r="K9307" s="1"/>
    </row>
    <row r="9308" spans="11:11" hidden="1" x14ac:dyDescent="0.3">
      <c r="K9308" s="1"/>
    </row>
    <row r="9309" spans="11:11" hidden="1" x14ac:dyDescent="0.3">
      <c r="K9309" s="1"/>
    </row>
    <row r="9310" spans="11:11" hidden="1" x14ac:dyDescent="0.3">
      <c r="K9310" s="1"/>
    </row>
    <row r="9311" spans="11:11" hidden="1" x14ac:dyDescent="0.3">
      <c r="K9311" s="1"/>
    </row>
    <row r="9312" spans="11:11" hidden="1" x14ac:dyDescent="0.3">
      <c r="K9312" s="1"/>
    </row>
    <row r="9313" spans="11:11" hidden="1" x14ac:dyDescent="0.3">
      <c r="K9313" s="1"/>
    </row>
    <row r="9314" spans="11:11" hidden="1" x14ac:dyDescent="0.3">
      <c r="K9314" s="1"/>
    </row>
    <row r="9315" spans="11:11" hidden="1" x14ac:dyDescent="0.3">
      <c r="K9315" s="1"/>
    </row>
    <row r="9316" spans="11:11" hidden="1" x14ac:dyDescent="0.3">
      <c r="K9316" s="1"/>
    </row>
    <row r="9317" spans="11:11" hidden="1" x14ac:dyDescent="0.3">
      <c r="K9317" s="1"/>
    </row>
    <row r="9318" spans="11:11" hidden="1" x14ac:dyDescent="0.3">
      <c r="K9318" s="1"/>
    </row>
    <row r="9319" spans="11:11" hidden="1" x14ac:dyDescent="0.3">
      <c r="K9319" s="1"/>
    </row>
    <row r="9320" spans="11:11" hidden="1" x14ac:dyDescent="0.3">
      <c r="K9320" s="1"/>
    </row>
    <row r="9321" spans="11:11" hidden="1" x14ac:dyDescent="0.3">
      <c r="K9321" s="1"/>
    </row>
    <row r="9322" spans="11:11" hidden="1" x14ac:dyDescent="0.3">
      <c r="K9322" s="1"/>
    </row>
    <row r="9323" spans="11:11" hidden="1" x14ac:dyDescent="0.3">
      <c r="K9323" s="1"/>
    </row>
    <row r="9324" spans="11:11" hidden="1" x14ac:dyDescent="0.3">
      <c r="K9324" s="1"/>
    </row>
    <row r="9325" spans="11:11" hidden="1" x14ac:dyDescent="0.3">
      <c r="K9325" s="1"/>
    </row>
    <row r="9326" spans="11:11" hidden="1" x14ac:dyDescent="0.3">
      <c r="K9326" s="1"/>
    </row>
    <row r="9327" spans="11:11" hidden="1" x14ac:dyDescent="0.3">
      <c r="K9327" s="1"/>
    </row>
    <row r="9328" spans="11:11" hidden="1" x14ac:dyDescent="0.3">
      <c r="K9328" s="1"/>
    </row>
    <row r="9329" spans="11:11" hidden="1" x14ac:dyDescent="0.3">
      <c r="K9329" s="1"/>
    </row>
    <row r="9330" spans="11:11" hidden="1" x14ac:dyDescent="0.3">
      <c r="K9330" s="1"/>
    </row>
    <row r="9331" spans="11:11" hidden="1" x14ac:dyDescent="0.3">
      <c r="K9331" s="1"/>
    </row>
    <row r="9332" spans="11:11" hidden="1" x14ac:dyDescent="0.3">
      <c r="K9332" s="1"/>
    </row>
    <row r="9333" spans="11:11" hidden="1" x14ac:dyDescent="0.3">
      <c r="K9333" s="1"/>
    </row>
    <row r="9334" spans="11:11" hidden="1" x14ac:dyDescent="0.3">
      <c r="K9334" s="1"/>
    </row>
    <row r="9335" spans="11:11" hidden="1" x14ac:dyDescent="0.3">
      <c r="K9335" s="1"/>
    </row>
    <row r="9336" spans="11:11" hidden="1" x14ac:dyDescent="0.3">
      <c r="K9336" s="1"/>
    </row>
    <row r="9337" spans="11:11" hidden="1" x14ac:dyDescent="0.3">
      <c r="K9337" s="1"/>
    </row>
    <row r="9338" spans="11:11" hidden="1" x14ac:dyDescent="0.3">
      <c r="K9338" s="1"/>
    </row>
    <row r="9339" spans="11:11" hidden="1" x14ac:dyDescent="0.3">
      <c r="K9339" s="1"/>
    </row>
    <row r="9340" spans="11:11" hidden="1" x14ac:dyDescent="0.3">
      <c r="K9340" s="1"/>
    </row>
    <row r="9341" spans="11:11" hidden="1" x14ac:dyDescent="0.3">
      <c r="K9341" s="1"/>
    </row>
    <row r="9342" spans="11:11" hidden="1" x14ac:dyDescent="0.3">
      <c r="K9342" s="1"/>
    </row>
    <row r="9343" spans="11:11" hidden="1" x14ac:dyDescent="0.3">
      <c r="K9343" s="1"/>
    </row>
    <row r="9344" spans="11:11" hidden="1" x14ac:dyDescent="0.3">
      <c r="K9344" s="1"/>
    </row>
    <row r="9345" spans="11:11" hidden="1" x14ac:dyDescent="0.3">
      <c r="K9345" s="1"/>
    </row>
    <row r="9346" spans="11:11" hidden="1" x14ac:dyDescent="0.3">
      <c r="K9346" s="1"/>
    </row>
    <row r="9347" spans="11:11" hidden="1" x14ac:dyDescent="0.3">
      <c r="K9347" s="1"/>
    </row>
    <row r="9348" spans="11:11" hidden="1" x14ac:dyDescent="0.3">
      <c r="K9348" s="1"/>
    </row>
    <row r="9349" spans="11:11" hidden="1" x14ac:dyDescent="0.3">
      <c r="K9349" s="1"/>
    </row>
    <row r="9350" spans="11:11" hidden="1" x14ac:dyDescent="0.3">
      <c r="K9350" s="1"/>
    </row>
    <row r="9351" spans="11:11" hidden="1" x14ac:dyDescent="0.3">
      <c r="K9351" s="1"/>
    </row>
    <row r="9352" spans="11:11" hidden="1" x14ac:dyDescent="0.3">
      <c r="K9352" s="1"/>
    </row>
    <row r="9353" spans="11:11" hidden="1" x14ac:dyDescent="0.3">
      <c r="K9353" s="1"/>
    </row>
    <row r="9354" spans="11:11" hidden="1" x14ac:dyDescent="0.3">
      <c r="K9354" s="1"/>
    </row>
    <row r="9355" spans="11:11" hidden="1" x14ac:dyDescent="0.3">
      <c r="K9355" s="1"/>
    </row>
    <row r="9356" spans="11:11" hidden="1" x14ac:dyDescent="0.3">
      <c r="K9356" s="1"/>
    </row>
    <row r="9357" spans="11:11" hidden="1" x14ac:dyDescent="0.3">
      <c r="K9357" s="1"/>
    </row>
    <row r="9358" spans="11:11" hidden="1" x14ac:dyDescent="0.3">
      <c r="K9358" s="1"/>
    </row>
    <row r="9359" spans="11:11" hidden="1" x14ac:dyDescent="0.3">
      <c r="K9359" s="1"/>
    </row>
    <row r="9360" spans="11:11" hidden="1" x14ac:dyDescent="0.3">
      <c r="K9360" s="1"/>
    </row>
    <row r="9361" spans="11:11" hidden="1" x14ac:dyDescent="0.3">
      <c r="K9361" s="1"/>
    </row>
    <row r="9362" spans="11:11" hidden="1" x14ac:dyDescent="0.3">
      <c r="K9362" s="1"/>
    </row>
    <row r="9363" spans="11:11" hidden="1" x14ac:dyDescent="0.3">
      <c r="K9363" s="1"/>
    </row>
    <row r="9364" spans="11:11" hidden="1" x14ac:dyDescent="0.3">
      <c r="K9364" s="1"/>
    </row>
    <row r="9365" spans="11:11" hidden="1" x14ac:dyDescent="0.3">
      <c r="K9365" s="1"/>
    </row>
    <row r="9366" spans="11:11" hidden="1" x14ac:dyDescent="0.3">
      <c r="K9366" s="1"/>
    </row>
    <row r="9367" spans="11:11" hidden="1" x14ac:dyDescent="0.3">
      <c r="K9367" s="1"/>
    </row>
    <row r="9368" spans="11:11" hidden="1" x14ac:dyDescent="0.3">
      <c r="K9368" s="1"/>
    </row>
    <row r="9369" spans="11:11" hidden="1" x14ac:dyDescent="0.3">
      <c r="K9369" s="1"/>
    </row>
    <row r="9370" spans="11:11" hidden="1" x14ac:dyDescent="0.3">
      <c r="K9370" s="1"/>
    </row>
    <row r="9371" spans="11:11" hidden="1" x14ac:dyDescent="0.3">
      <c r="K9371" s="1"/>
    </row>
    <row r="9372" spans="11:11" hidden="1" x14ac:dyDescent="0.3">
      <c r="K9372" s="1"/>
    </row>
    <row r="9373" spans="11:11" hidden="1" x14ac:dyDescent="0.3">
      <c r="K9373" s="1"/>
    </row>
    <row r="9374" spans="11:11" hidden="1" x14ac:dyDescent="0.3">
      <c r="K9374" s="1"/>
    </row>
    <row r="9375" spans="11:11" hidden="1" x14ac:dyDescent="0.3">
      <c r="K9375" s="1"/>
    </row>
    <row r="9376" spans="11:11" hidden="1" x14ac:dyDescent="0.3">
      <c r="K9376" s="1"/>
    </row>
    <row r="9377" spans="11:11" hidden="1" x14ac:dyDescent="0.3">
      <c r="K9377" s="1"/>
    </row>
    <row r="9378" spans="11:11" hidden="1" x14ac:dyDescent="0.3">
      <c r="K9378" s="1"/>
    </row>
    <row r="9379" spans="11:11" hidden="1" x14ac:dyDescent="0.3">
      <c r="K9379" s="1"/>
    </row>
    <row r="9380" spans="11:11" hidden="1" x14ac:dyDescent="0.3">
      <c r="K9380" s="1"/>
    </row>
    <row r="9381" spans="11:11" hidden="1" x14ac:dyDescent="0.3">
      <c r="K9381" s="1"/>
    </row>
    <row r="9382" spans="11:11" hidden="1" x14ac:dyDescent="0.3">
      <c r="K9382" s="1"/>
    </row>
    <row r="9383" spans="11:11" hidden="1" x14ac:dyDescent="0.3">
      <c r="K9383" s="1"/>
    </row>
    <row r="9384" spans="11:11" hidden="1" x14ac:dyDescent="0.3">
      <c r="K9384" s="1"/>
    </row>
    <row r="9385" spans="11:11" hidden="1" x14ac:dyDescent="0.3">
      <c r="K9385" s="1"/>
    </row>
    <row r="9386" spans="11:11" hidden="1" x14ac:dyDescent="0.3">
      <c r="K9386" s="1"/>
    </row>
    <row r="9387" spans="11:11" hidden="1" x14ac:dyDescent="0.3">
      <c r="K9387" s="1"/>
    </row>
    <row r="9388" spans="11:11" hidden="1" x14ac:dyDescent="0.3">
      <c r="K9388" s="1"/>
    </row>
    <row r="9389" spans="11:11" hidden="1" x14ac:dyDescent="0.3">
      <c r="K9389" s="1"/>
    </row>
    <row r="9390" spans="11:11" hidden="1" x14ac:dyDescent="0.3">
      <c r="K9390" s="1"/>
    </row>
    <row r="9391" spans="11:11" hidden="1" x14ac:dyDescent="0.3">
      <c r="K9391" s="1"/>
    </row>
    <row r="9392" spans="11:11" hidden="1" x14ac:dyDescent="0.3">
      <c r="K9392" s="1"/>
    </row>
    <row r="9393" spans="11:11" hidden="1" x14ac:dyDescent="0.3">
      <c r="K9393" s="1"/>
    </row>
    <row r="9394" spans="11:11" hidden="1" x14ac:dyDescent="0.3">
      <c r="K9394" s="1"/>
    </row>
    <row r="9395" spans="11:11" hidden="1" x14ac:dyDescent="0.3">
      <c r="K9395" s="1"/>
    </row>
    <row r="9396" spans="11:11" hidden="1" x14ac:dyDescent="0.3">
      <c r="K9396" s="1"/>
    </row>
    <row r="9397" spans="11:11" hidden="1" x14ac:dyDescent="0.3">
      <c r="K9397" s="1"/>
    </row>
    <row r="9398" spans="11:11" hidden="1" x14ac:dyDescent="0.3">
      <c r="K9398" s="1"/>
    </row>
    <row r="9399" spans="11:11" hidden="1" x14ac:dyDescent="0.3">
      <c r="K9399" s="1"/>
    </row>
    <row r="9400" spans="11:11" hidden="1" x14ac:dyDescent="0.3">
      <c r="K9400" s="1"/>
    </row>
    <row r="9401" spans="11:11" hidden="1" x14ac:dyDescent="0.3">
      <c r="K9401" s="1"/>
    </row>
    <row r="9402" spans="11:11" hidden="1" x14ac:dyDescent="0.3">
      <c r="K9402" s="1"/>
    </row>
    <row r="9403" spans="11:11" hidden="1" x14ac:dyDescent="0.3">
      <c r="K9403" s="1"/>
    </row>
    <row r="9404" spans="11:11" hidden="1" x14ac:dyDescent="0.3">
      <c r="K9404" s="1"/>
    </row>
    <row r="9405" spans="11:11" hidden="1" x14ac:dyDescent="0.3">
      <c r="K9405" s="1"/>
    </row>
    <row r="9406" spans="11:11" hidden="1" x14ac:dyDescent="0.3">
      <c r="K9406" s="1"/>
    </row>
    <row r="9407" spans="11:11" hidden="1" x14ac:dyDescent="0.3">
      <c r="K9407" s="1"/>
    </row>
    <row r="9408" spans="11:11" hidden="1" x14ac:dyDescent="0.3">
      <c r="K9408" s="1"/>
    </row>
    <row r="9409" spans="11:11" hidden="1" x14ac:dyDescent="0.3">
      <c r="K9409" s="1"/>
    </row>
    <row r="9410" spans="11:11" hidden="1" x14ac:dyDescent="0.3">
      <c r="K9410" s="1"/>
    </row>
    <row r="9411" spans="11:11" hidden="1" x14ac:dyDescent="0.3">
      <c r="K9411" s="1"/>
    </row>
    <row r="9412" spans="11:11" hidden="1" x14ac:dyDescent="0.3">
      <c r="K9412" s="1"/>
    </row>
    <row r="9413" spans="11:11" hidden="1" x14ac:dyDescent="0.3">
      <c r="K9413" s="1"/>
    </row>
    <row r="9414" spans="11:11" hidden="1" x14ac:dyDescent="0.3">
      <c r="K9414" s="1"/>
    </row>
    <row r="9415" spans="11:11" hidden="1" x14ac:dyDescent="0.3">
      <c r="K9415" s="1"/>
    </row>
    <row r="9416" spans="11:11" hidden="1" x14ac:dyDescent="0.3">
      <c r="K9416" s="1"/>
    </row>
    <row r="9417" spans="11:11" hidden="1" x14ac:dyDescent="0.3">
      <c r="K9417" s="1"/>
    </row>
    <row r="9418" spans="11:11" hidden="1" x14ac:dyDescent="0.3">
      <c r="K9418" s="1"/>
    </row>
    <row r="9419" spans="11:11" hidden="1" x14ac:dyDescent="0.3">
      <c r="K9419" s="1"/>
    </row>
    <row r="9420" spans="11:11" hidden="1" x14ac:dyDescent="0.3">
      <c r="K9420" s="1"/>
    </row>
    <row r="9421" spans="11:11" hidden="1" x14ac:dyDescent="0.3">
      <c r="K9421" s="1"/>
    </row>
    <row r="9422" spans="11:11" hidden="1" x14ac:dyDescent="0.3">
      <c r="K9422" s="1"/>
    </row>
    <row r="9423" spans="11:11" hidden="1" x14ac:dyDescent="0.3">
      <c r="K9423" s="1"/>
    </row>
    <row r="9424" spans="11:11" hidden="1" x14ac:dyDescent="0.3">
      <c r="K9424" s="1"/>
    </row>
    <row r="9425" spans="11:11" hidden="1" x14ac:dyDescent="0.3">
      <c r="K9425" s="1"/>
    </row>
    <row r="9426" spans="11:11" hidden="1" x14ac:dyDescent="0.3">
      <c r="K9426" s="1"/>
    </row>
    <row r="9427" spans="11:11" hidden="1" x14ac:dyDescent="0.3">
      <c r="K9427" s="1"/>
    </row>
    <row r="9428" spans="11:11" hidden="1" x14ac:dyDescent="0.3">
      <c r="K9428" s="1"/>
    </row>
    <row r="9429" spans="11:11" hidden="1" x14ac:dyDescent="0.3">
      <c r="K9429" s="1"/>
    </row>
    <row r="9430" spans="11:11" hidden="1" x14ac:dyDescent="0.3">
      <c r="K9430" s="1"/>
    </row>
    <row r="9431" spans="11:11" hidden="1" x14ac:dyDescent="0.3">
      <c r="K9431" s="1"/>
    </row>
    <row r="9432" spans="11:11" hidden="1" x14ac:dyDescent="0.3">
      <c r="K9432" s="1"/>
    </row>
    <row r="9433" spans="11:11" hidden="1" x14ac:dyDescent="0.3">
      <c r="K9433" s="1"/>
    </row>
    <row r="9434" spans="11:11" hidden="1" x14ac:dyDescent="0.3">
      <c r="K9434" s="1"/>
    </row>
    <row r="9435" spans="11:11" hidden="1" x14ac:dyDescent="0.3">
      <c r="K9435" s="1"/>
    </row>
    <row r="9436" spans="11:11" hidden="1" x14ac:dyDescent="0.3">
      <c r="K9436" s="1"/>
    </row>
    <row r="9437" spans="11:11" hidden="1" x14ac:dyDescent="0.3">
      <c r="K9437" s="1"/>
    </row>
    <row r="9438" spans="11:11" hidden="1" x14ac:dyDescent="0.3">
      <c r="K9438" s="1"/>
    </row>
    <row r="9439" spans="11:11" hidden="1" x14ac:dyDescent="0.3">
      <c r="K9439" s="1"/>
    </row>
    <row r="9440" spans="11:11" hidden="1" x14ac:dyDescent="0.3">
      <c r="K9440" s="1"/>
    </row>
    <row r="9441" spans="11:11" hidden="1" x14ac:dyDescent="0.3">
      <c r="K9441" s="1"/>
    </row>
    <row r="9442" spans="11:11" hidden="1" x14ac:dyDescent="0.3">
      <c r="K9442" s="1"/>
    </row>
    <row r="9443" spans="11:11" hidden="1" x14ac:dyDescent="0.3">
      <c r="K9443" s="1"/>
    </row>
    <row r="9444" spans="11:11" hidden="1" x14ac:dyDescent="0.3">
      <c r="K9444" s="1"/>
    </row>
    <row r="9445" spans="11:11" hidden="1" x14ac:dyDescent="0.3">
      <c r="K9445" s="1"/>
    </row>
    <row r="9446" spans="11:11" hidden="1" x14ac:dyDescent="0.3">
      <c r="K9446" s="1"/>
    </row>
    <row r="9447" spans="11:11" hidden="1" x14ac:dyDescent="0.3">
      <c r="K9447" s="1"/>
    </row>
    <row r="9448" spans="11:11" hidden="1" x14ac:dyDescent="0.3">
      <c r="K9448" s="1"/>
    </row>
    <row r="9449" spans="11:11" hidden="1" x14ac:dyDescent="0.3">
      <c r="K9449" s="1"/>
    </row>
    <row r="9450" spans="11:11" hidden="1" x14ac:dyDescent="0.3">
      <c r="K9450" s="1"/>
    </row>
    <row r="9451" spans="11:11" hidden="1" x14ac:dyDescent="0.3">
      <c r="K9451" s="1"/>
    </row>
    <row r="9452" spans="11:11" hidden="1" x14ac:dyDescent="0.3">
      <c r="K9452" s="1"/>
    </row>
    <row r="9453" spans="11:11" hidden="1" x14ac:dyDescent="0.3">
      <c r="K9453" s="1"/>
    </row>
    <row r="9454" spans="11:11" hidden="1" x14ac:dyDescent="0.3">
      <c r="K9454" s="1"/>
    </row>
    <row r="9455" spans="11:11" hidden="1" x14ac:dyDescent="0.3">
      <c r="K9455" s="1"/>
    </row>
    <row r="9456" spans="11:11" hidden="1" x14ac:dyDescent="0.3">
      <c r="K9456" s="1"/>
    </row>
    <row r="9457" spans="11:11" hidden="1" x14ac:dyDescent="0.3">
      <c r="K9457" s="1"/>
    </row>
    <row r="9458" spans="11:11" hidden="1" x14ac:dyDescent="0.3">
      <c r="K9458" s="1"/>
    </row>
    <row r="9459" spans="11:11" hidden="1" x14ac:dyDescent="0.3">
      <c r="K9459" s="1"/>
    </row>
    <row r="9460" spans="11:11" hidden="1" x14ac:dyDescent="0.3">
      <c r="K9460" s="1"/>
    </row>
    <row r="9461" spans="11:11" hidden="1" x14ac:dyDescent="0.3">
      <c r="K9461" s="1"/>
    </row>
    <row r="9462" spans="11:11" hidden="1" x14ac:dyDescent="0.3">
      <c r="K9462" s="1"/>
    </row>
    <row r="9463" spans="11:11" hidden="1" x14ac:dyDescent="0.3">
      <c r="K9463" s="1"/>
    </row>
    <row r="9464" spans="11:11" hidden="1" x14ac:dyDescent="0.3">
      <c r="K9464" s="1"/>
    </row>
    <row r="9465" spans="11:11" hidden="1" x14ac:dyDescent="0.3">
      <c r="K9465" s="1"/>
    </row>
    <row r="9466" spans="11:11" hidden="1" x14ac:dyDescent="0.3">
      <c r="K9466" s="1"/>
    </row>
    <row r="9467" spans="11:11" hidden="1" x14ac:dyDescent="0.3">
      <c r="K9467" s="1"/>
    </row>
    <row r="9468" spans="11:11" hidden="1" x14ac:dyDescent="0.3">
      <c r="K9468" s="1"/>
    </row>
    <row r="9469" spans="11:11" hidden="1" x14ac:dyDescent="0.3">
      <c r="K9469" s="1"/>
    </row>
    <row r="9470" spans="11:11" hidden="1" x14ac:dyDescent="0.3">
      <c r="K9470" s="1"/>
    </row>
    <row r="9471" spans="11:11" hidden="1" x14ac:dyDescent="0.3">
      <c r="K9471" s="1"/>
    </row>
    <row r="9472" spans="11:11" hidden="1" x14ac:dyDescent="0.3">
      <c r="K9472" s="1"/>
    </row>
    <row r="9473" spans="11:11" hidden="1" x14ac:dyDescent="0.3">
      <c r="K9473" s="1"/>
    </row>
    <row r="9474" spans="11:11" hidden="1" x14ac:dyDescent="0.3">
      <c r="K9474" s="1"/>
    </row>
    <row r="9475" spans="11:11" hidden="1" x14ac:dyDescent="0.3">
      <c r="K9475" s="1"/>
    </row>
    <row r="9476" spans="11:11" hidden="1" x14ac:dyDescent="0.3">
      <c r="K9476" s="1"/>
    </row>
    <row r="9477" spans="11:11" hidden="1" x14ac:dyDescent="0.3">
      <c r="K9477" s="1"/>
    </row>
    <row r="9478" spans="11:11" hidden="1" x14ac:dyDescent="0.3">
      <c r="K9478" s="1"/>
    </row>
    <row r="9479" spans="11:11" hidden="1" x14ac:dyDescent="0.3">
      <c r="K9479" s="1"/>
    </row>
    <row r="9480" spans="11:11" hidden="1" x14ac:dyDescent="0.3">
      <c r="K9480" s="1"/>
    </row>
    <row r="9481" spans="11:11" hidden="1" x14ac:dyDescent="0.3">
      <c r="K9481" s="1"/>
    </row>
    <row r="9482" spans="11:11" hidden="1" x14ac:dyDescent="0.3">
      <c r="K9482" s="1"/>
    </row>
    <row r="9483" spans="11:11" hidden="1" x14ac:dyDescent="0.3">
      <c r="K9483" s="1"/>
    </row>
    <row r="9484" spans="11:11" hidden="1" x14ac:dyDescent="0.3">
      <c r="K9484" s="1"/>
    </row>
    <row r="9485" spans="11:11" hidden="1" x14ac:dyDescent="0.3">
      <c r="K9485" s="1"/>
    </row>
    <row r="9486" spans="11:11" hidden="1" x14ac:dyDescent="0.3">
      <c r="K9486" s="1"/>
    </row>
    <row r="9487" spans="11:11" hidden="1" x14ac:dyDescent="0.3">
      <c r="K9487" s="1"/>
    </row>
    <row r="9488" spans="11:11" hidden="1" x14ac:dyDescent="0.3">
      <c r="K9488" s="1"/>
    </row>
    <row r="9489" spans="11:11" hidden="1" x14ac:dyDescent="0.3">
      <c r="K9489" s="1"/>
    </row>
    <row r="9490" spans="11:11" hidden="1" x14ac:dyDescent="0.3">
      <c r="K9490" s="1"/>
    </row>
    <row r="9491" spans="11:11" hidden="1" x14ac:dyDescent="0.3">
      <c r="K9491" s="1"/>
    </row>
    <row r="9492" spans="11:11" hidden="1" x14ac:dyDescent="0.3">
      <c r="K9492" s="1"/>
    </row>
    <row r="9493" spans="11:11" hidden="1" x14ac:dyDescent="0.3">
      <c r="K9493" s="1"/>
    </row>
    <row r="9494" spans="11:11" hidden="1" x14ac:dyDescent="0.3">
      <c r="K9494" s="1"/>
    </row>
    <row r="9495" spans="11:11" hidden="1" x14ac:dyDescent="0.3">
      <c r="K9495" s="1"/>
    </row>
    <row r="9496" spans="11:11" hidden="1" x14ac:dyDescent="0.3">
      <c r="K9496" s="1"/>
    </row>
    <row r="9497" spans="11:11" hidden="1" x14ac:dyDescent="0.3">
      <c r="K9497" s="1"/>
    </row>
    <row r="9498" spans="11:11" hidden="1" x14ac:dyDescent="0.3">
      <c r="K9498" s="1"/>
    </row>
    <row r="9499" spans="11:11" hidden="1" x14ac:dyDescent="0.3">
      <c r="K9499" s="1"/>
    </row>
    <row r="9500" spans="11:11" hidden="1" x14ac:dyDescent="0.3">
      <c r="K9500" s="1"/>
    </row>
    <row r="9501" spans="11:11" hidden="1" x14ac:dyDescent="0.3">
      <c r="K9501" s="1"/>
    </row>
    <row r="9502" spans="11:11" hidden="1" x14ac:dyDescent="0.3">
      <c r="K9502" s="1"/>
    </row>
    <row r="9503" spans="11:11" hidden="1" x14ac:dyDescent="0.3">
      <c r="K9503" s="1"/>
    </row>
    <row r="9504" spans="11:11" hidden="1" x14ac:dyDescent="0.3">
      <c r="K9504" s="1"/>
    </row>
    <row r="9505" spans="11:11" hidden="1" x14ac:dyDescent="0.3">
      <c r="K9505" s="1"/>
    </row>
    <row r="9506" spans="11:11" hidden="1" x14ac:dyDescent="0.3">
      <c r="K9506" s="1"/>
    </row>
    <row r="9507" spans="11:11" hidden="1" x14ac:dyDescent="0.3">
      <c r="K9507" s="1"/>
    </row>
    <row r="9508" spans="11:11" hidden="1" x14ac:dyDescent="0.3">
      <c r="K9508" s="1"/>
    </row>
    <row r="9509" spans="11:11" hidden="1" x14ac:dyDescent="0.3">
      <c r="K9509" s="1"/>
    </row>
    <row r="9510" spans="11:11" hidden="1" x14ac:dyDescent="0.3">
      <c r="K9510" s="1"/>
    </row>
    <row r="9511" spans="11:11" hidden="1" x14ac:dyDescent="0.3">
      <c r="K9511" s="1"/>
    </row>
    <row r="9512" spans="11:11" hidden="1" x14ac:dyDescent="0.3">
      <c r="K9512" s="1"/>
    </row>
    <row r="9513" spans="11:11" hidden="1" x14ac:dyDescent="0.3">
      <c r="K9513" s="1"/>
    </row>
    <row r="9514" spans="11:11" hidden="1" x14ac:dyDescent="0.3">
      <c r="K9514" s="1"/>
    </row>
    <row r="9515" spans="11:11" hidden="1" x14ac:dyDescent="0.3">
      <c r="K9515" s="1"/>
    </row>
    <row r="9516" spans="11:11" hidden="1" x14ac:dyDescent="0.3">
      <c r="K9516" s="1"/>
    </row>
    <row r="9517" spans="11:11" hidden="1" x14ac:dyDescent="0.3">
      <c r="K9517" s="1"/>
    </row>
    <row r="9518" spans="11:11" hidden="1" x14ac:dyDescent="0.3">
      <c r="K9518" s="1"/>
    </row>
    <row r="9519" spans="11:11" hidden="1" x14ac:dyDescent="0.3">
      <c r="K9519" s="1"/>
    </row>
    <row r="9520" spans="11:11" hidden="1" x14ac:dyDescent="0.3">
      <c r="K9520" s="1"/>
    </row>
    <row r="9521" spans="11:11" hidden="1" x14ac:dyDescent="0.3">
      <c r="K9521" s="1"/>
    </row>
    <row r="9522" spans="11:11" hidden="1" x14ac:dyDescent="0.3">
      <c r="K9522" s="1"/>
    </row>
    <row r="9523" spans="11:11" hidden="1" x14ac:dyDescent="0.3">
      <c r="K9523" s="1"/>
    </row>
    <row r="9524" spans="11:11" hidden="1" x14ac:dyDescent="0.3">
      <c r="K9524" s="1"/>
    </row>
    <row r="9525" spans="11:11" hidden="1" x14ac:dyDescent="0.3">
      <c r="K9525" s="1"/>
    </row>
    <row r="9526" spans="11:11" hidden="1" x14ac:dyDescent="0.3">
      <c r="K9526" s="1"/>
    </row>
    <row r="9527" spans="11:11" hidden="1" x14ac:dyDescent="0.3">
      <c r="K9527" s="1"/>
    </row>
    <row r="9528" spans="11:11" hidden="1" x14ac:dyDescent="0.3">
      <c r="K9528" s="1"/>
    </row>
    <row r="9529" spans="11:11" hidden="1" x14ac:dyDescent="0.3">
      <c r="K9529" s="1"/>
    </row>
    <row r="9530" spans="11:11" hidden="1" x14ac:dyDescent="0.3">
      <c r="K9530" s="1"/>
    </row>
    <row r="9531" spans="11:11" hidden="1" x14ac:dyDescent="0.3">
      <c r="K9531" s="1"/>
    </row>
    <row r="9532" spans="11:11" hidden="1" x14ac:dyDescent="0.3">
      <c r="K9532" s="1"/>
    </row>
    <row r="9533" spans="11:11" hidden="1" x14ac:dyDescent="0.3">
      <c r="K9533" s="1"/>
    </row>
    <row r="9534" spans="11:11" hidden="1" x14ac:dyDescent="0.3">
      <c r="K9534" s="1"/>
    </row>
    <row r="9535" spans="11:11" hidden="1" x14ac:dyDescent="0.3">
      <c r="K9535" s="1"/>
    </row>
    <row r="9536" spans="11:11" hidden="1" x14ac:dyDescent="0.3">
      <c r="K9536" s="1"/>
    </row>
    <row r="9537" spans="11:11" hidden="1" x14ac:dyDescent="0.3">
      <c r="K9537" s="1"/>
    </row>
    <row r="9538" spans="11:11" hidden="1" x14ac:dyDescent="0.3">
      <c r="K9538" s="1"/>
    </row>
    <row r="9539" spans="11:11" hidden="1" x14ac:dyDescent="0.3">
      <c r="K9539" s="1"/>
    </row>
    <row r="9540" spans="11:11" hidden="1" x14ac:dyDescent="0.3">
      <c r="K9540" s="1"/>
    </row>
    <row r="9541" spans="11:11" hidden="1" x14ac:dyDescent="0.3">
      <c r="K9541" s="1"/>
    </row>
    <row r="9542" spans="11:11" hidden="1" x14ac:dyDescent="0.3">
      <c r="K9542" s="1"/>
    </row>
    <row r="9543" spans="11:11" hidden="1" x14ac:dyDescent="0.3">
      <c r="K9543" s="1"/>
    </row>
    <row r="9544" spans="11:11" hidden="1" x14ac:dyDescent="0.3">
      <c r="K9544" s="1"/>
    </row>
    <row r="9545" spans="11:11" hidden="1" x14ac:dyDescent="0.3">
      <c r="K9545" s="1"/>
    </row>
    <row r="9546" spans="11:11" hidden="1" x14ac:dyDescent="0.3">
      <c r="K9546" s="1"/>
    </row>
    <row r="9547" spans="11:11" hidden="1" x14ac:dyDescent="0.3">
      <c r="K9547" s="1"/>
    </row>
    <row r="9548" spans="11:11" hidden="1" x14ac:dyDescent="0.3">
      <c r="K9548" s="1"/>
    </row>
    <row r="9549" spans="11:11" hidden="1" x14ac:dyDescent="0.3">
      <c r="K9549" s="1"/>
    </row>
    <row r="9550" spans="11:11" hidden="1" x14ac:dyDescent="0.3">
      <c r="K9550" s="1"/>
    </row>
    <row r="9551" spans="11:11" hidden="1" x14ac:dyDescent="0.3">
      <c r="K9551" s="1"/>
    </row>
    <row r="9552" spans="11:11" hidden="1" x14ac:dyDescent="0.3">
      <c r="K9552" s="1"/>
    </row>
    <row r="9553" spans="11:11" hidden="1" x14ac:dyDescent="0.3">
      <c r="K9553" s="1"/>
    </row>
    <row r="9554" spans="11:11" hidden="1" x14ac:dyDescent="0.3">
      <c r="K9554" s="1"/>
    </row>
    <row r="9555" spans="11:11" hidden="1" x14ac:dyDescent="0.3">
      <c r="K9555" s="1"/>
    </row>
    <row r="9556" spans="11:11" hidden="1" x14ac:dyDescent="0.3">
      <c r="K9556" s="1"/>
    </row>
    <row r="9557" spans="11:11" hidden="1" x14ac:dyDescent="0.3">
      <c r="K9557" s="1"/>
    </row>
    <row r="9558" spans="11:11" hidden="1" x14ac:dyDescent="0.3">
      <c r="K9558" s="1"/>
    </row>
    <row r="9559" spans="11:11" hidden="1" x14ac:dyDescent="0.3">
      <c r="K9559" s="1"/>
    </row>
    <row r="9560" spans="11:11" hidden="1" x14ac:dyDescent="0.3">
      <c r="K9560" s="1"/>
    </row>
    <row r="9561" spans="11:11" hidden="1" x14ac:dyDescent="0.3">
      <c r="K9561" s="1"/>
    </row>
    <row r="9562" spans="11:11" hidden="1" x14ac:dyDescent="0.3">
      <c r="K9562" s="1"/>
    </row>
    <row r="9563" spans="11:11" hidden="1" x14ac:dyDescent="0.3">
      <c r="K9563" s="1"/>
    </row>
    <row r="9564" spans="11:11" hidden="1" x14ac:dyDescent="0.3">
      <c r="K9564" s="1"/>
    </row>
    <row r="9565" spans="11:11" hidden="1" x14ac:dyDescent="0.3">
      <c r="K9565" s="1"/>
    </row>
    <row r="9566" spans="11:11" hidden="1" x14ac:dyDescent="0.3">
      <c r="K9566" s="1"/>
    </row>
    <row r="9567" spans="11:11" hidden="1" x14ac:dyDescent="0.3">
      <c r="K9567" s="1"/>
    </row>
    <row r="9568" spans="11:11" hidden="1" x14ac:dyDescent="0.3">
      <c r="K9568" s="1"/>
    </row>
    <row r="9569" spans="11:11" hidden="1" x14ac:dyDescent="0.3">
      <c r="K9569" s="1"/>
    </row>
    <row r="9570" spans="11:11" hidden="1" x14ac:dyDescent="0.3">
      <c r="K9570" s="1"/>
    </row>
    <row r="9571" spans="11:11" hidden="1" x14ac:dyDescent="0.3">
      <c r="K9571" s="1"/>
    </row>
    <row r="9572" spans="11:11" hidden="1" x14ac:dyDescent="0.3">
      <c r="K9572" s="1"/>
    </row>
    <row r="9573" spans="11:11" hidden="1" x14ac:dyDescent="0.3">
      <c r="K9573" s="1"/>
    </row>
    <row r="9574" spans="11:11" hidden="1" x14ac:dyDescent="0.3">
      <c r="K9574" s="1"/>
    </row>
    <row r="9575" spans="11:11" hidden="1" x14ac:dyDescent="0.3">
      <c r="K9575" s="1"/>
    </row>
    <row r="9576" spans="11:11" hidden="1" x14ac:dyDescent="0.3">
      <c r="K9576" s="1"/>
    </row>
    <row r="9577" spans="11:11" hidden="1" x14ac:dyDescent="0.3">
      <c r="K9577" s="1"/>
    </row>
    <row r="9578" spans="11:11" hidden="1" x14ac:dyDescent="0.3">
      <c r="K9578" s="1"/>
    </row>
    <row r="9579" spans="11:11" hidden="1" x14ac:dyDescent="0.3">
      <c r="K9579" s="1"/>
    </row>
    <row r="9580" spans="11:11" hidden="1" x14ac:dyDescent="0.3">
      <c r="K9580" s="1"/>
    </row>
    <row r="9581" spans="11:11" hidden="1" x14ac:dyDescent="0.3">
      <c r="K9581" s="1"/>
    </row>
    <row r="9582" spans="11:11" hidden="1" x14ac:dyDescent="0.3">
      <c r="K9582" s="1"/>
    </row>
    <row r="9583" spans="11:11" hidden="1" x14ac:dyDescent="0.3">
      <c r="K9583" s="1"/>
    </row>
    <row r="9584" spans="11:11" hidden="1" x14ac:dyDescent="0.3">
      <c r="K9584" s="1"/>
    </row>
    <row r="9585" spans="11:11" hidden="1" x14ac:dyDescent="0.3">
      <c r="K9585" s="1"/>
    </row>
    <row r="9586" spans="11:11" hidden="1" x14ac:dyDescent="0.3">
      <c r="K9586" s="1"/>
    </row>
    <row r="9587" spans="11:11" hidden="1" x14ac:dyDescent="0.3">
      <c r="K9587" s="1"/>
    </row>
    <row r="9588" spans="11:11" hidden="1" x14ac:dyDescent="0.3">
      <c r="K9588" s="1"/>
    </row>
    <row r="9589" spans="11:11" hidden="1" x14ac:dyDescent="0.3">
      <c r="K9589" s="1"/>
    </row>
    <row r="9590" spans="11:11" hidden="1" x14ac:dyDescent="0.3">
      <c r="K9590" s="1"/>
    </row>
    <row r="9591" spans="11:11" hidden="1" x14ac:dyDescent="0.3">
      <c r="K9591" s="1"/>
    </row>
    <row r="9592" spans="11:11" hidden="1" x14ac:dyDescent="0.3">
      <c r="K9592" s="1"/>
    </row>
    <row r="9593" spans="11:11" hidden="1" x14ac:dyDescent="0.3">
      <c r="K9593" s="1"/>
    </row>
    <row r="9594" spans="11:11" hidden="1" x14ac:dyDescent="0.3">
      <c r="K9594" s="1"/>
    </row>
    <row r="9595" spans="11:11" hidden="1" x14ac:dyDescent="0.3">
      <c r="K9595" s="1"/>
    </row>
    <row r="9596" spans="11:11" hidden="1" x14ac:dyDescent="0.3">
      <c r="K9596" s="1"/>
    </row>
    <row r="9597" spans="11:11" hidden="1" x14ac:dyDescent="0.3">
      <c r="K9597" s="1"/>
    </row>
    <row r="9598" spans="11:11" hidden="1" x14ac:dyDescent="0.3">
      <c r="K9598" s="1"/>
    </row>
    <row r="9599" spans="11:11" hidden="1" x14ac:dyDescent="0.3">
      <c r="K9599" s="1"/>
    </row>
    <row r="9600" spans="11:11" hidden="1" x14ac:dyDescent="0.3">
      <c r="K9600" s="1"/>
    </row>
    <row r="9601" spans="11:11" hidden="1" x14ac:dyDescent="0.3">
      <c r="K9601" s="1"/>
    </row>
    <row r="9602" spans="11:11" hidden="1" x14ac:dyDescent="0.3">
      <c r="K9602" s="1"/>
    </row>
    <row r="9603" spans="11:11" hidden="1" x14ac:dyDescent="0.3">
      <c r="K9603" s="1"/>
    </row>
    <row r="9604" spans="11:11" hidden="1" x14ac:dyDescent="0.3">
      <c r="K9604" s="1"/>
    </row>
    <row r="9605" spans="11:11" hidden="1" x14ac:dyDescent="0.3">
      <c r="K9605" s="1"/>
    </row>
    <row r="9606" spans="11:11" hidden="1" x14ac:dyDescent="0.3">
      <c r="K9606" s="1"/>
    </row>
    <row r="9607" spans="11:11" hidden="1" x14ac:dyDescent="0.3">
      <c r="K9607" s="1"/>
    </row>
    <row r="9608" spans="11:11" hidden="1" x14ac:dyDescent="0.3">
      <c r="K9608" s="1"/>
    </row>
    <row r="9609" spans="11:11" hidden="1" x14ac:dyDescent="0.3">
      <c r="K9609" s="1"/>
    </row>
    <row r="9610" spans="11:11" hidden="1" x14ac:dyDescent="0.3">
      <c r="K9610" s="1"/>
    </row>
    <row r="9611" spans="11:11" hidden="1" x14ac:dyDescent="0.3">
      <c r="K9611" s="1"/>
    </row>
    <row r="9612" spans="11:11" hidden="1" x14ac:dyDescent="0.3">
      <c r="K9612" s="1"/>
    </row>
    <row r="9613" spans="11:11" hidden="1" x14ac:dyDescent="0.3">
      <c r="K9613" s="1"/>
    </row>
    <row r="9614" spans="11:11" hidden="1" x14ac:dyDescent="0.3">
      <c r="K9614" s="1"/>
    </row>
    <row r="9615" spans="11:11" hidden="1" x14ac:dyDescent="0.3">
      <c r="K9615" s="1"/>
    </row>
    <row r="9616" spans="11:11" hidden="1" x14ac:dyDescent="0.3">
      <c r="K9616" s="1"/>
    </row>
    <row r="9617" spans="11:11" hidden="1" x14ac:dyDescent="0.3">
      <c r="K9617" s="1"/>
    </row>
    <row r="9618" spans="11:11" hidden="1" x14ac:dyDescent="0.3">
      <c r="K9618" s="1"/>
    </row>
    <row r="9619" spans="11:11" hidden="1" x14ac:dyDescent="0.3">
      <c r="K9619" s="1"/>
    </row>
    <row r="9620" spans="11:11" hidden="1" x14ac:dyDescent="0.3">
      <c r="K9620" s="1"/>
    </row>
    <row r="9621" spans="11:11" hidden="1" x14ac:dyDescent="0.3">
      <c r="K9621" s="1"/>
    </row>
    <row r="9622" spans="11:11" hidden="1" x14ac:dyDescent="0.3">
      <c r="K9622" s="1"/>
    </row>
    <row r="9623" spans="11:11" hidden="1" x14ac:dyDescent="0.3">
      <c r="K9623" s="1"/>
    </row>
    <row r="9624" spans="11:11" hidden="1" x14ac:dyDescent="0.3">
      <c r="K9624" s="1"/>
    </row>
    <row r="9625" spans="11:11" hidden="1" x14ac:dyDescent="0.3">
      <c r="K9625" s="1"/>
    </row>
    <row r="9626" spans="11:11" hidden="1" x14ac:dyDescent="0.3">
      <c r="K9626" s="1"/>
    </row>
    <row r="9627" spans="11:11" hidden="1" x14ac:dyDescent="0.3">
      <c r="K9627" s="1"/>
    </row>
    <row r="9628" spans="11:11" hidden="1" x14ac:dyDescent="0.3">
      <c r="K9628" s="1"/>
    </row>
    <row r="9629" spans="11:11" hidden="1" x14ac:dyDescent="0.3">
      <c r="K9629" s="1"/>
    </row>
    <row r="9630" spans="11:11" hidden="1" x14ac:dyDescent="0.3">
      <c r="K9630" s="1"/>
    </row>
    <row r="9631" spans="11:11" hidden="1" x14ac:dyDescent="0.3">
      <c r="K9631" s="1"/>
    </row>
    <row r="9632" spans="11:11" hidden="1" x14ac:dyDescent="0.3">
      <c r="K9632" s="1"/>
    </row>
    <row r="9633" spans="11:11" hidden="1" x14ac:dyDescent="0.3">
      <c r="K9633" s="1"/>
    </row>
    <row r="9634" spans="11:11" hidden="1" x14ac:dyDescent="0.3">
      <c r="K9634" s="1"/>
    </row>
    <row r="9635" spans="11:11" hidden="1" x14ac:dyDescent="0.3">
      <c r="K9635" s="1"/>
    </row>
    <row r="9636" spans="11:11" hidden="1" x14ac:dyDescent="0.3">
      <c r="K9636" s="1"/>
    </row>
    <row r="9637" spans="11:11" hidden="1" x14ac:dyDescent="0.3">
      <c r="K9637" s="1"/>
    </row>
    <row r="9638" spans="11:11" hidden="1" x14ac:dyDescent="0.3">
      <c r="K9638" s="1"/>
    </row>
    <row r="9639" spans="11:11" hidden="1" x14ac:dyDescent="0.3">
      <c r="K9639" s="1"/>
    </row>
    <row r="9640" spans="11:11" hidden="1" x14ac:dyDescent="0.3">
      <c r="K9640" s="1"/>
    </row>
    <row r="9641" spans="11:11" hidden="1" x14ac:dyDescent="0.3">
      <c r="K9641" s="1"/>
    </row>
    <row r="9642" spans="11:11" hidden="1" x14ac:dyDescent="0.3">
      <c r="K9642" s="1"/>
    </row>
    <row r="9643" spans="11:11" hidden="1" x14ac:dyDescent="0.3">
      <c r="K9643" s="1"/>
    </row>
    <row r="9644" spans="11:11" hidden="1" x14ac:dyDescent="0.3">
      <c r="K9644" s="1"/>
    </row>
    <row r="9645" spans="11:11" hidden="1" x14ac:dyDescent="0.3">
      <c r="K9645" s="1"/>
    </row>
    <row r="9646" spans="11:11" hidden="1" x14ac:dyDescent="0.3">
      <c r="K9646" s="1"/>
    </row>
    <row r="9647" spans="11:11" hidden="1" x14ac:dyDescent="0.3">
      <c r="K9647" s="1"/>
    </row>
    <row r="9648" spans="11:11" hidden="1" x14ac:dyDescent="0.3">
      <c r="K9648" s="1"/>
    </row>
    <row r="9649" spans="11:11" hidden="1" x14ac:dyDescent="0.3">
      <c r="K9649" s="1"/>
    </row>
    <row r="9650" spans="11:11" hidden="1" x14ac:dyDescent="0.3">
      <c r="K9650" s="1"/>
    </row>
    <row r="9651" spans="11:11" hidden="1" x14ac:dyDescent="0.3">
      <c r="K9651" s="1"/>
    </row>
    <row r="9652" spans="11:11" hidden="1" x14ac:dyDescent="0.3">
      <c r="K9652" s="1"/>
    </row>
    <row r="9653" spans="11:11" hidden="1" x14ac:dyDescent="0.3">
      <c r="K9653" s="1"/>
    </row>
    <row r="9654" spans="11:11" hidden="1" x14ac:dyDescent="0.3">
      <c r="K9654" s="1"/>
    </row>
    <row r="9655" spans="11:11" hidden="1" x14ac:dyDescent="0.3">
      <c r="K9655" s="1"/>
    </row>
    <row r="9656" spans="11:11" hidden="1" x14ac:dyDescent="0.3">
      <c r="K9656" s="1"/>
    </row>
    <row r="9657" spans="11:11" hidden="1" x14ac:dyDescent="0.3">
      <c r="K9657" s="1"/>
    </row>
    <row r="9658" spans="11:11" hidden="1" x14ac:dyDescent="0.3">
      <c r="K9658" s="1"/>
    </row>
    <row r="9659" spans="11:11" hidden="1" x14ac:dyDescent="0.3">
      <c r="K9659" s="1"/>
    </row>
    <row r="9660" spans="11:11" hidden="1" x14ac:dyDescent="0.3">
      <c r="K9660" s="1"/>
    </row>
    <row r="9661" spans="11:11" hidden="1" x14ac:dyDescent="0.3">
      <c r="K9661" s="1"/>
    </row>
    <row r="9662" spans="11:11" hidden="1" x14ac:dyDescent="0.3">
      <c r="K9662" s="1"/>
    </row>
    <row r="9663" spans="11:11" hidden="1" x14ac:dyDescent="0.3">
      <c r="K9663" s="1"/>
    </row>
    <row r="9664" spans="11:11" hidden="1" x14ac:dyDescent="0.3">
      <c r="K9664" s="1"/>
    </row>
    <row r="9665" spans="11:11" hidden="1" x14ac:dyDescent="0.3">
      <c r="K9665" s="1"/>
    </row>
    <row r="9666" spans="11:11" hidden="1" x14ac:dyDescent="0.3">
      <c r="K9666" s="1"/>
    </row>
    <row r="9667" spans="11:11" hidden="1" x14ac:dyDescent="0.3">
      <c r="K9667" s="1"/>
    </row>
    <row r="9668" spans="11:11" hidden="1" x14ac:dyDescent="0.3">
      <c r="K9668" s="1"/>
    </row>
    <row r="9669" spans="11:11" hidden="1" x14ac:dyDescent="0.3">
      <c r="K9669" s="1"/>
    </row>
    <row r="9670" spans="11:11" hidden="1" x14ac:dyDescent="0.3">
      <c r="K9670" s="1"/>
    </row>
    <row r="9671" spans="11:11" hidden="1" x14ac:dyDescent="0.3">
      <c r="K9671" s="1"/>
    </row>
    <row r="9672" spans="11:11" hidden="1" x14ac:dyDescent="0.3">
      <c r="K9672" s="1"/>
    </row>
    <row r="9673" spans="11:11" hidden="1" x14ac:dyDescent="0.3">
      <c r="K9673" s="1"/>
    </row>
    <row r="9674" spans="11:11" hidden="1" x14ac:dyDescent="0.3">
      <c r="K9674" s="1"/>
    </row>
    <row r="9675" spans="11:11" hidden="1" x14ac:dyDescent="0.3">
      <c r="K9675" s="1"/>
    </row>
    <row r="9676" spans="11:11" hidden="1" x14ac:dyDescent="0.3">
      <c r="K9676" s="1"/>
    </row>
    <row r="9677" spans="11:11" hidden="1" x14ac:dyDescent="0.3">
      <c r="K9677" s="1"/>
    </row>
    <row r="9678" spans="11:11" hidden="1" x14ac:dyDescent="0.3">
      <c r="K9678" s="1"/>
    </row>
    <row r="9679" spans="11:11" hidden="1" x14ac:dyDescent="0.3">
      <c r="K9679" s="1"/>
    </row>
    <row r="9680" spans="11:11" hidden="1" x14ac:dyDescent="0.3">
      <c r="K9680" s="1"/>
    </row>
    <row r="9681" spans="11:11" hidden="1" x14ac:dyDescent="0.3">
      <c r="K9681" s="1"/>
    </row>
    <row r="9682" spans="11:11" hidden="1" x14ac:dyDescent="0.3">
      <c r="K9682" s="1"/>
    </row>
    <row r="9683" spans="11:11" hidden="1" x14ac:dyDescent="0.3">
      <c r="K9683" s="1"/>
    </row>
    <row r="9684" spans="11:11" hidden="1" x14ac:dyDescent="0.3">
      <c r="K9684" s="1"/>
    </row>
    <row r="9685" spans="11:11" hidden="1" x14ac:dyDescent="0.3">
      <c r="K9685" s="1"/>
    </row>
    <row r="9686" spans="11:11" hidden="1" x14ac:dyDescent="0.3">
      <c r="K9686" s="1"/>
    </row>
    <row r="9687" spans="11:11" hidden="1" x14ac:dyDescent="0.3">
      <c r="K9687" s="1"/>
    </row>
    <row r="9688" spans="11:11" hidden="1" x14ac:dyDescent="0.3">
      <c r="K9688" s="1"/>
    </row>
    <row r="9689" spans="11:11" hidden="1" x14ac:dyDescent="0.3">
      <c r="K9689" s="1"/>
    </row>
    <row r="9690" spans="11:11" hidden="1" x14ac:dyDescent="0.3">
      <c r="K9690" s="1"/>
    </row>
    <row r="9691" spans="11:11" hidden="1" x14ac:dyDescent="0.3">
      <c r="K9691" s="1"/>
    </row>
    <row r="9692" spans="11:11" hidden="1" x14ac:dyDescent="0.3">
      <c r="K9692" s="1"/>
    </row>
    <row r="9693" spans="11:11" hidden="1" x14ac:dyDescent="0.3">
      <c r="K9693" s="1"/>
    </row>
    <row r="9694" spans="11:11" hidden="1" x14ac:dyDescent="0.3">
      <c r="K9694" s="1"/>
    </row>
    <row r="9695" spans="11:11" hidden="1" x14ac:dyDescent="0.3">
      <c r="K9695" s="1"/>
    </row>
    <row r="9696" spans="11:11" hidden="1" x14ac:dyDescent="0.3">
      <c r="K9696" s="1"/>
    </row>
    <row r="9697" spans="11:11" hidden="1" x14ac:dyDescent="0.3">
      <c r="K9697" s="1"/>
    </row>
    <row r="9698" spans="11:11" hidden="1" x14ac:dyDescent="0.3">
      <c r="K9698" s="1"/>
    </row>
    <row r="9699" spans="11:11" hidden="1" x14ac:dyDescent="0.3">
      <c r="K9699" s="1"/>
    </row>
    <row r="9700" spans="11:11" hidden="1" x14ac:dyDescent="0.3">
      <c r="K9700" s="1"/>
    </row>
    <row r="9701" spans="11:11" hidden="1" x14ac:dyDescent="0.3">
      <c r="K9701" s="1"/>
    </row>
    <row r="9702" spans="11:11" hidden="1" x14ac:dyDescent="0.3">
      <c r="K9702" s="1"/>
    </row>
    <row r="9703" spans="11:11" hidden="1" x14ac:dyDescent="0.3">
      <c r="K9703" s="1"/>
    </row>
    <row r="9704" spans="11:11" hidden="1" x14ac:dyDescent="0.3">
      <c r="K9704" s="1"/>
    </row>
    <row r="9705" spans="11:11" hidden="1" x14ac:dyDescent="0.3">
      <c r="K9705" s="1"/>
    </row>
    <row r="9706" spans="11:11" hidden="1" x14ac:dyDescent="0.3">
      <c r="K9706" s="1"/>
    </row>
    <row r="9707" spans="11:11" hidden="1" x14ac:dyDescent="0.3">
      <c r="K9707" s="1"/>
    </row>
    <row r="9708" spans="11:11" hidden="1" x14ac:dyDescent="0.3">
      <c r="K9708" s="1"/>
    </row>
    <row r="9709" spans="11:11" hidden="1" x14ac:dyDescent="0.3">
      <c r="K9709" s="1"/>
    </row>
    <row r="9710" spans="11:11" hidden="1" x14ac:dyDescent="0.3">
      <c r="K9710" s="1"/>
    </row>
    <row r="9711" spans="11:11" hidden="1" x14ac:dyDescent="0.3">
      <c r="K9711" s="1"/>
    </row>
    <row r="9712" spans="11:11" hidden="1" x14ac:dyDescent="0.3">
      <c r="K9712" s="1"/>
    </row>
    <row r="9713" spans="11:11" hidden="1" x14ac:dyDescent="0.3">
      <c r="K9713" s="1"/>
    </row>
    <row r="9714" spans="11:11" hidden="1" x14ac:dyDescent="0.3">
      <c r="K9714" s="1"/>
    </row>
    <row r="9715" spans="11:11" hidden="1" x14ac:dyDescent="0.3">
      <c r="K9715" s="1"/>
    </row>
    <row r="9716" spans="11:11" hidden="1" x14ac:dyDescent="0.3">
      <c r="K9716" s="1"/>
    </row>
    <row r="9717" spans="11:11" hidden="1" x14ac:dyDescent="0.3">
      <c r="K9717" s="1"/>
    </row>
    <row r="9718" spans="11:11" hidden="1" x14ac:dyDescent="0.3">
      <c r="K9718" s="1"/>
    </row>
    <row r="9719" spans="11:11" hidden="1" x14ac:dyDescent="0.3">
      <c r="K9719" s="1"/>
    </row>
    <row r="9720" spans="11:11" hidden="1" x14ac:dyDescent="0.3">
      <c r="K9720" s="1"/>
    </row>
    <row r="9721" spans="11:11" hidden="1" x14ac:dyDescent="0.3">
      <c r="K9721" s="1"/>
    </row>
    <row r="9722" spans="11:11" hidden="1" x14ac:dyDescent="0.3">
      <c r="K9722" s="1"/>
    </row>
    <row r="9723" spans="11:11" hidden="1" x14ac:dyDescent="0.3">
      <c r="K9723" s="1"/>
    </row>
    <row r="9724" spans="11:11" hidden="1" x14ac:dyDescent="0.3">
      <c r="K9724" s="1"/>
    </row>
    <row r="9725" spans="11:11" hidden="1" x14ac:dyDescent="0.3">
      <c r="K9725" s="1"/>
    </row>
    <row r="9726" spans="11:11" hidden="1" x14ac:dyDescent="0.3">
      <c r="K9726" s="1"/>
    </row>
    <row r="9727" spans="11:11" hidden="1" x14ac:dyDescent="0.3">
      <c r="K9727" s="1"/>
    </row>
    <row r="9728" spans="11:11" hidden="1" x14ac:dyDescent="0.3">
      <c r="K9728" s="1"/>
    </row>
    <row r="9729" spans="11:11" hidden="1" x14ac:dyDescent="0.3">
      <c r="K9729" s="1"/>
    </row>
    <row r="9730" spans="11:11" hidden="1" x14ac:dyDescent="0.3">
      <c r="K9730" s="1"/>
    </row>
    <row r="9731" spans="11:11" hidden="1" x14ac:dyDescent="0.3">
      <c r="K9731" s="1"/>
    </row>
    <row r="9732" spans="11:11" hidden="1" x14ac:dyDescent="0.3">
      <c r="K9732" s="1"/>
    </row>
    <row r="9733" spans="11:11" hidden="1" x14ac:dyDescent="0.3">
      <c r="K9733" s="1"/>
    </row>
    <row r="9734" spans="11:11" hidden="1" x14ac:dyDescent="0.3">
      <c r="K9734" s="1"/>
    </row>
    <row r="9735" spans="11:11" hidden="1" x14ac:dyDescent="0.3">
      <c r="K9735" s="1"/>
    </row>
    <row r="9736" spans="11:11" hidden="1" x14ac:dyDescent="0.3">
      <c r="K9736" s="1"/>
    </row>
    <row r="9737" spans="11:11" hidden="1" x14ac:dyDescent="0.3">
      <c r="K9737" s="1"/>
    </row>
    <row r="9738" spans="11:11" hidden="1" x14ac:dyDescent="0.3">
      <c r="K9738" s="1"/>
    </row>
    <row r="9739" spans="11:11" hidden="1" x14ac:dyDescent="0.3">
      <c r="K9739" s="1"/>
    </row>
    <row r="9740" spans="11:11" hidden="1" x14ac:dyDescent="0.3">
      <c r="K9740" s="1"/>
    </row>
    <row r="9741" spans="11:11" hidden="1" x14ac:dyDescent="0.3">
      <c r="K9741" s="1"/>
    </row>
    <row r="9742" spans="11:11" hidden="1" x14ac:dyDescent="0.3">
      <c r="K9742" s="1"/>
    </row>
    <row r="9743" spans="11:11" hidden="1" x14ac:dyDescent="0.3">
      <c r="K9743" s="1"/>
    </row>
    <row r="9744" spans="11:11" hidden="1" x14ac:dyDescent="0.3">
      <c r="K9744" s="1"/>
    </row>
    <row r="9745" spans="11:11" hidden="1" x14ac:dyDescent="0.3">
      <c r="K9745" s="1"/>
    </row>
    <row r="9746" spans="11:11" hidden="1" x14ac:dyDescent="0.3">
      <c r="K9746" s="1"/>
    </row>
    <row r="9747" spans="11:11" hidden="1" x14ac:dyDescent="0.3">
      <c r="K9747" s="1"/>
    </row>
    <row r="9748" spans="11:11" hidden="1" x14ac:dyDescent="0.3">
      <c r="K9748" s="1"/>
    </row>
    <row r="9749" spans="11:11" hidden="1" x14ac:dyDescent="0.3">
      <c r="K9749" s="1"/>
    </row>
    <row r="9750" spans="11:11" hidden="1" x14ac:dyDescent="0.3">
      <c r="K9750" s="1"/>
    </row>
    <row r="9751" spans="11:11" hidden="1" x14ac:dyDescent="0.3">
      <c r="K9751" s="1"/>
    </row>
    <row r="9752" spans="11:11" hidden="1" x14ac:dyDescent="0.3">
      <c r="K9752" s="1"/>
    </row>
    <row r="9753" spans="11:11" hidden="1" x14ac:dyDescent="0.3">
      <c r="K9753" s="1"/>
    </row>
    <row r="9754" spans="11:11" hidden="1" x14ac:dyDescent="0.3">
      <c r="K9754" s="1"/>
    </row>
    <row r="9755" spans="11:11" hidden="1" x14ac:dyDescent="0.3">
      <c r="K9755" s="1"/>
    </row>
    <row r="9756" spans="11:11" hidden="1" x14ac:dyDescent="0.3">
      <c r="K9756" s="1"/>
    </row>
    <row r="9757" spans="11:11" hidden="1" x14ac:dyDescent="0.3">
      <c r="K9757" s="1"/>
    </row>
    <row r="9758" spans="11:11" hidden="1" x14ac:dyDescent="0.3">
      <c r="K9758" s="1"/>
    </row>
    <row r="9759" spans="11:11" hidden="1" x14ac:dyDescent="0.3">
      <c r="K9759" s="1"/>
    </row>
    <row r="9760" spans="11:11" hidden="1" x14ac:dyDescent="0.3">
      <c r="K9760" s="1"/>
    </row>
    <row r="9761" spans="11:11" hidden="1" x14ac:dyDescent="0.3">
      <c r="K9761" s="1"/>
    </row>
    <row r="9762" spans="11:11" hidden="1" x14ac:dyDescent="0.3">
      <c r="K9762" s="1"/>
    </row>
    <row r="9763" spans="11:11" hidden="1" x14ac:dyDescent="0.3">
      <c r="K9763" s="1"/>
    </row>
    <row r="9764" spans="11:11" hidden="1" x14ac:dyDescent="0.3">
      <c r="K9764" s="1"/>
    </row>
    <row r="9765" spans="11:11" hidden="1" x14ac:dyDescent="0.3">
      <c r="K9765" s="1"/>
    </row>
    <row r="9766" spans="11:11" hidden="1" x14ac:dyDescent="0.3">
      <c r="K9766" s="1"/>
    </row>
    <row r="9767" spans="11:11" hidden="1" x14ac:dyDescent="0.3">
      <c r="K9767" s="1"/>
    </row>
    <row r="9768" spans="11:11" hidden="1" x14ac:dyDescent="0.3">
      <c r="K9768" s="1"/>
    </row>
    <row r="9769" spans="11:11" hidden="1" x14ac:dyDescent="0.3">
      <c r="K9769" s="1"/>
    </row>
    <row r="9770" spans="11:11" hidden="1" x14ac:dyDescent="0.3">
      <c r="K9770" s="1"/>
    </row>
    <row r="9771" spans="11:11" hidden="1" x14ac:dyDescent="0.3">
      <c r="K9771" s="1"/>
    </row>
    <row r="9772" spans="11:11" hidden="1" x14ac:dyDescent="0.3">
      <c r="K9772" s="1"/>
    </row>
    <row r="9773" spans="11:11" hidden="1" x14ac:dyDescent="0.3">
      <c r="K9773" s="1"/>
    </row>
    <row r="9774" spans="11:11" hidden="1" x14ac:dyDescent="0.3">
      <c r="K9774" s="1"/>
    </row>
    <row r="9775" spans="11:11" hidden="1" x14ac:dyDescent="0.3">
      <c r="K9775" s="1"/>
    </row>
    <row r="9776" spans="11:11" hidden="1" x14ac:dyDescent="0.3">
      <c r="K9776" s="1"/>
    </row>
    <row r="9777" spans="11:11" hidden="1" x14ac:dyDescent="0.3">
      <c r="K9777" s="1"/>
    </row>
    <row r="9778" spans="11:11" hidden="1" x14ac:dyDescent="0.3">
      <c r="K9778" s="1"/>
    </row>
    <row r="9779" spans="11:11" hidden="1" x14ac:dyDescent="0.3">
      <c r="K9779" s="1"/>
    </row>
    <row r="9780" spans="11:11" hidden="1" x14ac:dyDescent="0.3">
      <c r="K9780" s="1"/>
    </row>
    <row r="9781" spans="11:11" hidden="1" x14ac:dyDescent="0.3">
      <c r="K9781" s="1"/>
    </row>
    <row r="9782" spans="11:11" hidden="1" x14ac:dyDescent="0.3">
      <c r="K9782" s="1"/>
    </row>
    <row r="9783" spans="11:11" hidden="1" x14ac:dyDescent="0.3">
      <c r="K9783" s="1"/>
    </row>
    <row r="9784" spans="11:11" hidden="1" x14ac:dyDescent="0.3">
      <c r="K9784" s="1"/>
    </row>
    <row r="9785" spans="11:11" hidden="1" x14ac:dyDescent="0.3">
      <c r="K9785" s="1"/>
    </row>
    <row r="9786" spans="11:11" hidden="1" x14ac:dyDescent="0.3">
      <c r="K9786" s="1"/>
    </row>
    <row r="9787" spans="11:11" hidden="1" x14ac:dyDescent="0.3">
      <c r="K9787" s="1"/>
    </row>
    <row r="9788" spans="11:11" hidden="1" x14ac:dyDescent="0.3">
      <c r="K9788" s="1"/>
    </row>
    <row r="9789" spans="11:11" hidden="1" x14ac:dyDescent="0.3">
      <c r="K9789" s="1"/>
    </row>
    <row r="9790" spans="11:11" hidden="1" x14ac:dyDescent="0.3">
      <c r="K9790" s="1"/>
    </row>
    <row r="9791" spans="11:11" hidden="1" x14ac:dyDescent="0.3">
      <c r="K9791" s="1"/>
    </row>
    <row r="9792" spans="11:11" hidden="1" x14ac:dyDescent="0.3">
      <c r="K9792" s="1"/>
    </row>
    <row r="9793" spans="11:11" hidden="1" x14ac:dyDescent="0.3">
      <c r="K9793" s="1"/>
    </row>
    <row r="9794" spans="11:11" hidden="1" x14ac:dyDescent="0.3">
      <c r="K9794" s="1"/>
    </row>
    <row r="9795" spans="11:11" hidden="1" x14ac:dyDescent="0.3">
      <c r="K9795" s="1"/>
    </row>
    <row r="9796" spans="11:11" hidden="1" x14ac:dyDescent="0.3">
      <c r="K9796" s="1"/>
    </row>
    <row r="9797" spans="11:11" hidden="1" x14ac:dyDescent="0.3">
      <c r="K9797" s="1"/>
    </row>
    <row r="9798" spans="11:11" hidden="1" x14ac:dyDescent="0.3">
      <c r="K9798" s="1"/>
    </row>
    <row r="9799" spans="11:11" hidden="1" x14ac:dyDescent="0.3">
      <c r="K9799" s="1"/>
    </row>
    <row r="9800" spans="11:11" hidden="1" x14ac:dyDescent="0.3">
      <c r="K9800" s="1"/>
    </row>
    <row r="9801" spans="11:11" hidden="1" x14ac:dyDescent="0.3">
      <c r="K9801" s="1"/>
    </row>
    <row r="9802" spans="11:11" hidden="1" x14ac:dyDescent="0.3">
      <c r="K9802" s="1"/>
    </row>
    <row r="9803" spans="11:11" hidden="1" x14ac:dyDescent="0.3">
      <c r="K9803" s="1"/>
    </row>
    <row r="9804" spans="11:11" hidden="1" x14ac:dyDescent="0.3">
      <c r="K9804" s="1"/>
    </row>
    <row r="9805" spans="11:11" hidden="1" x14ac:dyDescent="0.3">
      <c r="K9805" s="1"/>
    </row>
    <row r="9806" spans="11:11" hidden="1" x14ac:dyDescent="0.3">
      <c r="K9806" s="1"/>
    </row>
    <row r="9807" spans="11:11" hidden="1" x14ac:dyDescent="0.3">
      <c r="K9807" s="1"/>
    </row>
    <row r="9808" spans="11:11" hidden="1" x14ac:dyDescent="0.3">
      <c r="K9808" s="1"/>
    </row>
    <row r="9809" spans="11:11" hidden="1" x14ac:dyDescent="0.3">
      <c r="K9809" s="1"/>
    </row>
    <row r="9810" spans="11:11" hidden="1" x14ac:dyDescent="0.3">
      <c r="K9810" s="1"/>
    </row>
    <row r="9811" spans="11:11" hidden="1" x14ac:dyDescent="0.3">
      <c r="K9811" s="1"/>
    </row>
    <row r="9812" spans="11:11" hidden="1" x14ac:dyDescent="0.3">
      <c r="K9812" s="1"/>
    </row>
    <row r="9813" spans="11:11" hidden="1" x14ac:dyDescent="0.3">
      <c r="K9813" s="1"/>
    </row>
    <row r="9814" spans="11:11" hidden="1" x14ac:dyDescent="0.3">
      <c r="K9814" s="1"/>
    </row>
    <row r="9815" spans="11:11" hidden="1" x14ac:dyDescent="0.3">
      <c r="K9815" s="1"/>
    </row>
    <row r="9816" spans="11:11" hidden="1" x14ac:dyDescent="0.3">
      <c r="K9816" s="1"/>
    </row>
    <row r="9817" spans="11:11" hidden="1" x14ac:dyDescent="0.3">
      <c r="K9817" s="1"/>
    </row>
    <row r="9818" spans="11:11" hidden="1" x14ac:dyDescent="0.3">
      <c r="K9818" s="1"/>
    </row>
    <row r="9819" spans="11:11" hidden="1" x14ac:dyDescent="0.3">
      <c r="K9819" s="1"/>
    </row>
    <row r="9820" spans="11:11" hidden="1" x14ac:dyDescent="0.3">
      <c r="K9820" s="1"/>
    </row>
    <row r="9821" spans="11:11" hidden="1" x14ac:dyDescent="0.3">
      <c r="K9821" s="1"/>
    </row>
    <row r="9822" spans="11:11" hidden="1" x14ac:dyDescent="0.3">
      <c r="K9822" s="1"/>
    </row>
    <row r="9823" spans="11:11" hidden="1" x14ac:dyDescent="0.3">
      <c r="K9823" s="1"/>
    </row>
    <row r="9824" spans="11:11" hidden="1" x14ac:dyDescent="0.3">
      <c r="K9824" s="1"/>
    </row>
    <row r="9825" spans="11:11" hidden="1" x14ac:dyDescent="0.3">
      <c r="K9825" s="1"/>
    </row>
    <row r="9826" spans="11:11" hidden="1" x14ac:dyDescent="0.3">
      <c r="K9826" s="1"/>
    </row>
    <row r="9827" spans="11:11" hidden="1" x14ac:dyDescent="0.3">
      <c r="K9827" s="1"/>
    </row>
    <row r="9828" spans="11:11" hidden="1" x14ac:dyDescent="0.3">
      <c r="K9828" s="1"/>
    </row>
    <row r="9829" spans="11:11" hidden="1" x14ac:dyDescent="0.3">
      <c r="K9829" s="1"/>
    </row>
    <row r="9830" spans="11:11" hidden="1" x14ac:dyDescent="0.3">
      <c r="K9830" s="1"/>
    </row>
    <row r="9831" spans="11:11" hidden="1" x14ac:dyDescent="0.3">
      <c r="K9831" s="1"/>
    </row>
    <row r="9832" spans="11:11" hidden="1" x14ac:dyDescent="0.3">
      <c r="K9832" s="1"/>
    </row>
    <row r="9833" spans="11:11" hidden="1" x14ac:dyDescent="0.3">
      <c r="K9833" s="1"/>
    </row>
    <row r="9834" spans="11:11" hidden="1" x14ac:dyDescent="0.3">
      <c r="K9834" s="1"/>
    </row>
    <row r="9835" spans="11:11" hidden="1" x14ac:dyDescent="0.3">
      <c r="K9835" s="1"/>
    </row>
    <row r="9836" spans="11:11" hidden="1" x14ac:dyDescent="0.3">
      <c r="K9836" s="1"/>
    </row>
    <row r="9837" spans="11:11" hidden="1" x14ac:dyDescent="0.3">
      <c r="K9837" s="1"/>
    </row>
    <row r="9838" spans="11:11" hidden="1" x14ac:dyDescent="0.3">
      <c r="K9838" s="1"/>
    </row>
    <row r="9839" spans="11:11" hidden="1" x14ac:dyDescent="0.3">
      <c r="K9839" s="1"/>
    </row>
    <row r="9840" spans="11:11" hidden="1" x14ac:dyDescent="0.3">
      <c r="K9840" s="1"/>
    </row>
    <row r="9841" spans="11:11" hidden="1" x14ac:dyDescent="0.3">
      <c r="K9841" s="1"/>
    </row>
    <row r="9842" spans="11:11" hidden="1" x14ac:dyDescent="0.3">
      <c r="K9842" s="1"/>
    </row>
    <row r="9843" spans="11:11" hidden="1" x14ac:dyDescent="0.3">
      <c r="K9843" s="1"/>
    </row>
    <row r="9844" spans="11:11" hidden="1" x14ac:dyDescent="0.3">
      <c r="K9844" s="1"/>
    </row>
    <row r="9845" spans="11:11" hidden="1" x14ac:dyDescent="0.3">
      <c r="K9845" s="1"/>
    </row>
    <row r="9846" spans="11:11" hidden="1" x14ac:dyDescent="0.3">
      <c r="K9846" s="1"/>
    </row>
    <row r="9847" spans="11:11" hidden="1" x14ac:dyDescent="0.3">
      <c r="K9847" s="1"/>
    </row>
    <row r="9848" spans="11:11" hidden="1" x14ac:dyDescent="0.3">
      <c r="K9848" s="1"/>
    </row>
    <row r="9849" spans="11:11" hidden="1" x14ac:dyDescent="0.3">
      <c r="K9849" s="1"/>
    </row>
    <row r="9850" spans="11:11" hidden="1" x14ac:dyDescent="0.3">
      <c r="K9850" s="1"/>
    </row>
    <row r="9851" spans="11:11" hidden="1" x14ac:dyDescent="0.3">
      <c r="K9851" s="1"/>
    </row>
    <row r="9852" spans="11:11" hidden="1" x14ac:dyDescent="0.3">
      <c r="K9852" s="1"/>
    </row>
    <row r="9853" spans="11:11" hidden="1" x14ac:dyDescent="0.3">
      <c r="K9853" s="1"/>
    </row>
    <row r="9854" spans="11:11" hidden="1" x14ac:dyDescent="0.3">
      <c r="K9854" s="1"/>
    </row>
    <row r="9855" spans="11:11" hidden="1" x14ac:dyDescent="0.3">
      <c r="K9855" s="1"/>
    </row>
    <row r="9856" spans="11:11" hidden="1" x14ac:dyDescent="0.3">
      <c r="K9856" s="1"/>
    </row>
    <row r="9857" spans="11:11" hidden="1" x14ac:dyDescent="0.3">
      <c r="K9857" s="1"/>
    </row>
    <row r="9858" spans="11:11" hidden="1" x14ac:dyDescent="0.3">
      <c r="K9858" s="1"/>
    </row>
    <row r="9859" spans="11:11" hidden="1" x14ac:dyDescent="0.3">
      <c r="K9859" s="1"/>
    </row>
    <row r="9860" spans="11:11" hidden="1" x14ac:dyDescent="0.3">
      <c r="K9860" s="1"/>
    </row>
    <row r="9861" spans="11:11" hidden="1" x14ac:dyDescent="0.3">
      <c r="K9861" s="1"/>
    </row>
    <row r="9862" spans="11:11" hidden="1" x14ac:dyDescent="0.3">
      <c r="K9862" s="1"/>
    </row>
    <row r="9863" spans="11:11" hidden="1" x14ac:dyDescent="0.3">
      <c r="K9863" s="1"/>
    </row>
    <row r="9864" spans="11:11" hidden="1" x14ac:dyDescent="0.3">
      <c r="K9864" s="1"/>
    </row>
    <row r="9865" spans="11:11" hidden="1" x14ac:dyDescent="0.3">
      <c r="K9865" s="1"/>
    </row>
    <row r="9866" spans="11:11" hidden="1" x14ac:dyDescent="0.3">
      <c r="K9866" s="1"/>
    </row>
    <row r="9867" spans="11:11" hidden="1" x14ac:dyDescent="0.3">
      <c r="K9867" s="1"/>
    </row>
    <row r="9868" spans="11:11" hidden="1" x14ac:dyDescent="0.3">
      <c r="K9868" s="1"/>
    </row>
    <row r="9869" spans="11:11" hidden="1" x14ac:dyDescent="0.3">
      <c r="K9869" s="1"/>
    </row>
    <row r="9870" spans="11:11" hidden="1" x14ac:dyDescent="0.3">
      <c r="K9870" s="1"/>
    </row>
    <row r="9871" spans="11:11" hidden="1" x14ac:dyDescent="0.3">
      <c r="K9871" s="1"/>
    </row>
    <row r="9872" spans="11:11" hidden="1" x14ac:dyDescent="0.3">
      <c r="K9872" s="1"/>
    </row>
    <row r="9873" spans="11:11" hidden="1" x14ac:dyDescent="0.3">
      <c r="K9873" s="1"/>
    </row>
    <row r="9874" spans="11:11" hidden="1" x14ac:dyDescent="0.3">
      <c r="K9874" s="1"/>
    </row>
    <row r="9875" spans="11:11" hidden="1" x14ac:dyDescent="0.3">
      <c r="K9875" s="1"/>
    </row>
    <row r="9876" spans="11:11" hidden="1" x14ac:dyDescent="0.3">
      <c r="K9876" s="1"/>
    </row>
    <row r="9877" spans="11:11" hidden="1" x14ac:dyDescent="0.3">
      <c r="K9877" s="1"/>
    </row>
    <row r="9878" spans="11:11" hidden="1" x14ac:dyDescent="0.3">
      <c r="K9878" s="1"/>
    </row>
    <row r="9879" spans="11:11" hidden="1" x14ac:dyDescent="0.3">
      <c r="K9879" s="1"/>
    </row>
    <row r="9880" spans="11:11" hidden="1" x14ac:dyDescent="0.3">
      <c r="K9880" s="1"/>
    </row>
    <row r="9881" spans="11:11" hidden="1" x14ac:dyDescent="0.3">
      <c r="K9881" s="1"/>
    </row>
    <row r="9882" spans="11:11" hidden="1" x14ac:dyDescent="0.3">
      <c r="K9882" s="1"/>
    </row>
    <row r="9883" spans="11:11" hidden="1" x14ac:dyDescent="0.3">
      <c r="K9883" s="1"/>
    </row>
    <row r="9884" spans="11:11" hidden="1" x14ac:dyDescent="0.3">
      <c r="K9884" s="1"/>
    </row>
    <row r="9885" spans="11:11" hidden="1" x14ac:dyDescent="0.3">
      <c r="K9885" s="1"/>
    </row>
    <row r="9886" spans="11:11" hidden="1" x14ac:dyDescent="0.3">
      <c r="K9886" s="1"/>
    </row>
    <row r="9887" spans="11:11" hidden="1" x14ac:dyDescent="0.3">
      <c r="K9887" s="1"/>
    </row>
    <row r="9888" spans="11:11" hidden="1" x14ac:dyDescent="0.3">
      <c r="K9888" s="1"/>
    </row>
    <row r="9889" spans="11:11" hidden="1" x14ac:dyDescent="0.3">
      <c r="K9889" s="1"/>
    </row>
    <row r="9890" spans="11:11" hidden="1" x14ac:dyDescent="0.3">
      <c r="K9890" s="1"/>
    </row>
    <row r="9891" spans="11:11" hidden="1" x14ac:dyDescent="0.3">
      <c r="K9891" s="1"/>
    </row>
    <row r="9892" spans="11:11" hidden="1" x14ac:dyDescent="0.3">
      <c r="K9892" s="1"/>
    </row>
    <row r="9893" spans="11:11" hidden="1" x14ac:dyDescent="0.3">
      <c r="K9893" s="1"/>
    </row>
    <row r="9894" spans="11:11" hidden="1" x14ac:dyDescent="0.3">
      <c r="K9894" s="1"/>
    </row>
    <row r="9895" spans="11:11" hidden="1" x14ac:dyDescent="0.3">
      <c r="K9895" s="1"/>
    </row>
    <row r="9896" spans="11:11" hidden="1" x14ac:dyDescent="0.3">
      <c r="K9896" s="1"/>
    </row>
    <row r="9897" spans="11:11" hidden="1" x14ac:dyDescent="0.3">
      <c r="K9897" s="1"/>
    </row>
    <row r="9898" spans="11:11" hidden="1" x14ac:dyDescent="0.3">
      <c r="K9898" s="1"/>
    </row>
    <row r="9899" spans="11:11" hidden="1" x14ac:dyDescent="0.3">
      <c r="K9899" s="1"/>
    </row>
    <row r="9900" spans="11:11" hidden="1" x14ac:dyDescent="0.3">
      <c r="K9900" s="1"/>
    </row>
    <row r="9901" spans="11:11" hidden="1" x14ac:dyDescent="0.3">
      <c r="K9901" s="1"/>
    </row>
    <row r="9902" spans="11:11" hidden="1" x14ac:dyDescent="0.3">
      <c r="K9902" s="1"/>
    </row>
    <row r="9903" spans="11:11" hidden="1" x14ac:dyDescent="0.3">
      <c r="K9903" s="1"/>
    </row>
    <row r="9904" spans="11:11" hidden="1" x14ac:dyDescent="0.3">
      <c r="K9904" s="1"/>
    </row>
    <row r="9905" spans="11:11" hidden="1" x14ac:dyDescent="0.3">
      <c r="K9905" s="1"/>
    </row>
    <row r="9906" spans="11:11" hidden="1" x14ac:dyDescent="0.3">
      <c r="K9906" s="1"/>
    </row>
    <row r="9907" spans="11:11" hidden="1" x14ac:dyDescent="0.3">
      <c r="K9907" s="1"/>
    </row>
    <row r="9908" spans="11:11" hidden="1" x14ac:dyDescent="0.3">
      <c r="K9908" s="1"/>
    </row>
    <row r="9909" spans="11:11" hidden="1" x14ac:dyDescent="0.3">
      <c r="K9909" s="1"/>
    </row>
    <row r="9910" spans="11:11" hidden="1" x14ac:dyDescent="0.3">
      <c r="K9910" s="1"/>
    </row>
    <row r="9911" spans="11:11" hidden="1" x14ac:dyDescent="0.3">
      <c r="K9911" s="1"/>
    </row>
    <row r="9912" spans="11:11" hidden="1" x14ac:dyDescent="0.3">
      <c r="K9912" s="1"/>
    </row>
    <row r="9913" spans="11:11" hidden="1" x14ac:dyDescent="0.3">
      <c r="K9913" s="1"/>
    </row>
    <row r="9914" spans="11:11" hidden="1" x14ac:dyDescent="0.3">
      <c r="K9914" s="1"/>
    </row>
    <row r="9915" spans="11:11" hidden="1" x14ac:dyDescent="0.3">
      <c r="K9915" s="1"/>
    </row>
    <row r="9916" spans="11:11" hidden="1" x14ac:dyDescent="0.3">
      <c r="K9916" s="1"/>
    </row>
    <row r="9917" spans="11:11" hidden="1" x14ac:dyDescent="0.3">
      <c r="K9917" s="1"/>
    </row>
    <row r="9918" spans="11:11" hidden="1" x14ac:dyDescent="0.3">
      <c r="K9918" s="1"/>
    </row>
    <row r="9919" spans="11:11" hidden="1" x14ac:dyDescent="0.3">
      <c r="K9919" s="1"/>
    </row>
    <row r="9920" spans="11:11" hidden="1" x14ac:dyDescent="0.3">
      <c r="K9920" s="1"/>
    </row>
    <row r="9921" spans="11:11" hidden="1" x14ac:dyDescent="0.3">
      <c r="K9921" s="1"/>
    </row>
    <row r="9922" spans="11:11" hidden="1" x14ac:dyDescent="0.3">
      <c r="K9922" s="1"/>
    </row>
    <row r="9923" spans="11:11" hidden="1" x14ac:dyDescent="0.3">
      <c r="K9923" s="1"/>
    </row>
    <row r="9924" spans="11:11" hidden="1" x14ac:dyDescent="0.3">
      <c r="K9924" s="1"/>
    </row>
    <row r="9925" spans="11:11" hidden="1" x14ac:dyDescent="0.3">
      <c r="K9925" s="1"/>
    </row>
    <row r="9926" spans="11:11" hidden="1" x14ac:dyDescent="0.3">
      <c r="K9926" s="1"/>
    </row>
    <row r="9927" spans="11:11" hidden="1" x14ac:dyDescent="0.3">
      <c r="K9927" s="1"/>
    </row>
    <row r="9928" spans="11:11" hidden="1" x14ac:dyDescent="0.3">
      <c r="K9928" s="1"/>
    </row>
    <row r="9929" spans="11:11" hidden="1" x14ac:dyDescent="0.3">
      <c r="K9929" s="1"/>
    </row>
    <row r="9930" spans="11:11" hidden="1" x14ac:dyDescent="0.3">
      <c r="K9930" s="1"/>
    </row>
    <row r="9931" spans="11:11" hidden="1" x14ac:dyDescent="0.3">
      <c r="K9931" s="1"/>
    </row>
    <row r="9932" spans="11:11" hidden="1" x14ac:dyDescent="0.3">
      <c r="K9932" s="1"/>
    </row>
    <row r="9933" spans="11:11" hidden="1" x14ac:dyDescent="0.3">
      <c r="K9933" s="1"/>
    </row>
    <row r="9934" spans="11:11" hidden="1" x14ac:dyDescent="0.3">
      <c r="K9934" s="1"/>
    </row>
    <row r="9935" spans="11:11" hidden="1" x14ac:dyDescent="0.3">
      <c r="K9935" s="1"/>
    </row>
    <row r="9936" spans="11:11" hidden="1" x14ac:dyDescent="0.3">
      <c r="K9936" s="1"/>
    </row>
    <row r="9937" spans="11:11" hidden="1" x14ac:dyDescent="0.3">
      <c r="K9937" s="1"/>
    </row>
    <row r="9938" spans="11:11" hidden="1" x14ac:dyDescent="0.3">
      <c r="K9938" s="1"/>
    </row>
    <row r="9939" spans="11:11" hidden="1" x14ac:dyDescent="0.3">
      <c r="K9939" s="1"/>
    </row>
    <row r="9940" spans="11:11" hidden="1" x14ac:dyDescent="0.3">
      <c r="K9940" s="1"/>
    </row>
    <row r="9941" spans="11:11" hidden="1" x14ac:dyDescent="0.3">
      <c r="K9941" s="1"/>
    </row>
    <row r="9942" spans="11:11" hidden="1" x14ac:dyDescent="0.3">
      <c r="K9942" s="1"/>
    </row>
    <row r="9943" spans="11:11" hidden="1" x14ac:dyDescent="0.3">
      <c r="K9943" s="1"/>
    </row>
    <row r="9944" spans="11:11" hidden="1" x14ac:dyDescent="0.3">
      <c r="K9944" s="1"/>
    </row>
    <row r="9945" spans="11:11" hidden="1" x14ac:dyDescent="0.3">
      <c r="K9945" s="1"/>
    </row>
    <row r="9946" spans="11:11" hidden="1" x14ac:dyDescent="0.3">
      <c r="K9946" s="1"/>
    </row>
    <row r="9947" spans="11:11" hidden="1" x14ac:dyDescent="0.3">
      <c r="K9947" s="1"/>
    </row>
    <row r="9948" spans="11:11" hidden="1" x14ac:dyDescent="0.3">
      <c r="K9948" s="1"/>
    </row>
    <row r="9949" spans="11:11" hidden="1" x14ac:dyDescent="0.3">
      <c r="K9949" s="1"/>
    </row>
    <row r="9950" spans="11:11" hidden="1" x14ac:dyDescent="0.3">
      <c r="K9950" s="1"/>
    </row>
    <row r="9951" spans="11:11" hidden="1" x14ac:dyDescent="0.3">
      <c r="K9951" s="1"/>
    </row>
    <row r="9952" spans="11:11" hidden="1" x14ac:dyDescent="0.3">
      <c r="K9952" s="1"/>
    </row>
    <row r="9953" spans="11:11" hidden="1" x14ac:dyDescent="0.3">
      <c r="K9953" s="1"/>
    </row>
    <row r="9954" spans="11:11" hidden="1" x14ac:dyDescent="0.3">
      <c r="K9954" s="1"/>
    </row>
    <row r="9955" spans="11:11" hidden="1" x14ac:dyDescent="0.3">
      <c r="K9955" s="1"/>
    </row>
    <row r="9956" spans="11:11" hidden="1" x14ac:dyDescent="0.3">
      <c r="K9956" s="1"/>
    </row>
    <row r="9957" spans="11:11" hidden="1" x14ac:dyDescent="0.3">
      <c r="K9957" s="1"/>
    </row>
    <row r="9958" spans="11:11" hidden="1" x14ac:dyDescent="0.3">
      <c r="K9958" s="1"/>
    </row>
    <row r="9959" spans="11:11" hidden="1" x14ac:dyDescent="0.3">
      <c r="K9959" s="1"/>
    </row>
    <row r="9960" spans="11:11" hidden="1" x14ac:dyDescent="0.3">
      <c r="K9960" s="1"/>
    </row>
    <row r="9961" spans="11:11" hidden="1" x14ac:dyDescent="0.3">
      <c r="K9961" s="1"/>
    </row>
    <row r="9962" spans="11:11" hidden="1" x14ac:dyDescent="0.3">
      <c r="K9962" s="1"/>
    </row>
    <row r="9963" spans="11:11" hidden="1" x14ac:dyDescent="0.3">
      <c r="K9963" s="1"/>
    </row>
    <row r="9964" spans="11:11" hidden="1" x14ac:dyDescent="0.3">
      <c r="K9964" s="1"/>
    </row>
    <row r="9965" spans="11:11" hidden="1" x14ac:dyDescent="0.3">
      <c r="K9965" s="1"/>
    </row>
    <row r="9966" spans="11:11" hidden="1" x14ac:dyDescent="0.3">
      <c r="K9966" s="1"/>
    </row>
    <row r="9967" spans="11:11" hidden="1" x14ac:dyDescent="0.3">
      <c r="K9967" s="1"/>
    </row>
    <row r="9968" spans="11:11" hidden="1" x14ac:dyDescent="0.3">
      <c r="K9968" s="1"/>
    </row>
    <row r="9969" spans="11:11" hidden="1" x14ac:dyDescent="0.3">
      <c r="K9969" s="1"/>
    </row>
    <row r="9970" spans="11:11" hidden="1" x14ac:dyDescent="0.3">
      <c r="K9970" s="1"/>
    </row>
    <row r="9971" spans="11:11" hidden="1" x14ac:dyDescent="0.3">
      <c r="K9971" s="1"/>
    </row>
    <row r="9972" spans="11:11" hidden="1" x14ac:dyDescent="0.3">
      <c r="K9972" s="1"/>
    </row>
    <row r="9973" spans="11:11" hidden="1" x14ac:dyDescent="0.3">
      <c r="K9973" s="1"/>
    </row>
    <row r="9974" spans="11:11" hidden="1" x14ac:dyDescent="0.3">
      <c r="K9974" s="1"/>
    </row>
    <row r="9975" spans="11:11" hidden="1" x14ac:dyDescent="0.3">
      <c r="K9975" s="1"/>
    </row>
    <row r="9976" spans="11:11" hidden="1" x14ac:dyDescent="0.3">
      <c r="K9976" s="1"/>
    </row>
    <row r="9977" spans="11:11" hidden="1" x14ac:dyDescent="0.3">
      <c r="K9977" s="1"/>
    </row>
    <row r="9978" spans="11:11" hidden="1" x14ac:dyDescent="0.3">
      <c r="K9978" s="1"/>
    </row>
    <row r="9979" spans="11:11" hidden="1" x14ac:dyDescent="0.3">
      <c r="K9979" s="1"/>
    </row>
    <row r="9980" spans="11:11" hidden="1" x14ac:dyDescent="0.3">
      <c r="K9980" s="1"/>
    </row>
    <row r="9981" spans="11:11" hidden="1" x14ac:dyDescent="0.3">
      <c r="K9981" s="1"/>
    </row>
    <row r="9982" spans="11:11" hidden="1" x14ac:dyDescent="0.3">
      <c r="K9982" s="1"/>
    </row>
    <row r="9983" spans="11:11" hidden="1" x14ac:dyDescent="0.3">
      <c r="K9983" s="1"/>
    </row>
    <row r="9984" spans="11:11" hidden="1" x14ac:dyDescent="0.3">
      <c r="K9984" s="1"/>
    </row>
    <row r="9985" spans="11:11" hidden="1" x14ac:dyDescent="0.3">
      <c r="K9985" s="1"/>
    </row>
    <row r="9986" spans="11:11" hidden="1" x14ac:dyDescent="0.3">
      <c r="K9986" s="1"/>
    </row>
    <row r="9987" spans="11:11" hidden="1" x14ac:dyDescent="0.3">
      <c r="K9987" s="1"/>
    </row>
    <row r="9988" spans="11:11" hidden="1" x14ac:dyDescent="0.3">
      <c r="K9988" s="1"/>
    </row>
    <row r="9989" spans="11:11" hidden="1" x14ac:dyDescent="0.3">
      <c r="K9989" s="1"/>
    </row>
    <row r="9990" spans="11:11" hidden="1" x14ac:dyDescent="0.3">
      <c r="K9990" s="1"/>
    </row>
    <row r="9991" spans="11:11" hidden="1" x14ac:dyDescent="0.3">
      <c r="K9991" s="1"/>
    </row>
    <row r="9992" spans="11:11" hidden="1" x14ac:dyDescent="0.3">
      <c r="K9992" s="1"/>
    </row>
    <row r="9993" spans="11:11" hidden="1" x14ac:dyDescent="0.3">
      <c r="K9993" s="1"/>
    </row>
    <row r="9994" spans="11:11" hidden="1" x14ac:dyDescent="0.3">
      <c r="K9994" s="1"/>
    </row>
    <row r="9995" spans="11:11" hidden="1" x14ac:dyDescent="0.3">
      <c r="K9995" s="1"/>
    </row>
    <row r="9996" spans="11:11" hidden="1" x14ac:dyDescent="0.3">
      <c r="K9996" s="1"/>
    </row>
    <row r="9997" spans="11:11" hidden="1" x14ac:dyDescent="0.3">
      <c r="K9997" s="1"/>
    </row>
    <row r="9998" spans="11:11" hidden="1" x14ac:dyDescent="0.3">
      <c r="K9998" s="1"/>
    </row>
    <row r="9999" spans="11:11" hidden="1" x14ac:dyDescent="0.3">
      <c r="K9999" s="1"/>
    </row>
    <row r="10000" spans="11:11" hidden="1" x14ac:dyDescent="0.3">
      <c r="K10000" s="1"/>
    </row>
    <row r="10001" spans="11:11" hidden="1" x14ac:dyDescent="0.3">
      <c r="K10001" s="1"/>
    </row>
    <row r="10002" spans="11:11" hidden="1" x14ac:dyDescent="0.3">
      <c r="K10002" s="1"/>
    </row>
    <row r="10003" spans="11:11" hidden="1" x14ac:dyDescent="0.3">
      <c r="K10003" s="1"/>
    </row>
    <row r="10004" spans="11:11" hidden="1" x14ac:dyDescent="0.3">
      <c r="K10004" s="1"/>
    </row>
    <row r="10005" spans="11:11" hidden="1" x14ac:dyDescent="0.3">
      <c r="K10005" s="1"/>
    </row>
    <row r="10006" spans="11:11" hidden="1" x14ac:dyDescent="0.3">
      <c r="K10006" s="1"/>
    </row>
    <row r="10007" spans="11:11" hidden="1" x14ac:dyDescent="0.3">
      <c r="K10007" s="1"/>
    </row>
    <row r="10008" spans="11:11" hidden="1" x14ac:dyDescent="0.3">
      <c r="K10008" s="1"/>
    </row>
    <row r="10009" spans="11:11" hidden="1" x14ac:dyDescent="0.3">
      <c r="K10009" s="1"/>
    </row>
    <row r="10010" spans="11:11" hidden="1" x14ac:dyDescent="0.3">
      <c r="K10010" s="1"/>
    </row>
    <row r="10011" spans="11:11" hidden="1" x14ac:dyDescent="0.3">
      <c r="K10011" s="1"/>
    </row>
    <row r="10012" spans="11:11" hidden="1" x14ac:dyDescent="0.3">
      <c r="K10012" s="1"/>
    </row>
    <row r="10013" spans="11:11" hidden="1" x14ac:dyDescent="0.3">
      <c r="K10013" s="1"/>
    </row>
    <row r="10014" spans="11:11" hidden="1" x14ac:dyDescent="0.3">
      <c r="K10014" s="1"/>
    </row>
    <row r="10015" spans="11:11" hidden="1" x14ac:dyDescent="0.3">
      <c r="K10015" s="1"/>
    </row>
    <row r="10016" spans="11:11" hidden="1" x14ac:dyDescent="0.3">
      <c r="K10016" s="1"/>
    </row>
    <row r="10017" spans="11:11" hidden="1" x14ac:dyDescent="0.3">
      <c r="K10017" s="1"/>
    </row>
    <row r="10018" spans="11:11" hidden="1" x14ac:dyDescent="0.3">
      <c r="K10018" s="1"/>
    </row>
    <row r="10019" spans="11:11" hidden="1" x14ac:dyDescent="0.3">
      <c r="K10019" s="1"/>
    </row>
    <row r="10020" spans="11:11" hidden="1" x14ac:dyDescent="0.3">
      <c r="K10020" s="1"/>
    </row>
    <row r="10021" spans="11:11" hidden="1" x14ac:dyDescent="0.3">
      <c r="K10021" s="1"/>
    </row>
    <row r="10022" spans="11:11" hidden="1" x14ac:dyDescent="0.3">
      <c r="K10022" s="1"/>
    </row>
    <row r="10023" spans="11:11" hidden="1" x14ac:dyDescent="0.3">
      <c r="K10023" s="1"/>
    </row>
    <row r="10024" spans="11:11" hidden="1" x14ac:dyDescent="0.3">
      <c r="K10024" s="1"/>
    </row>
    <row r="10025" spans="11:11" hidden="1" x14ac:dyDescent="0.3">
      <c r="K10025" s="1"/>
    </row>
    <row r="10026" spans="11:11" hidden="1" x14ac:dyDescent="0.3">
      <c r="K10026" s="1"/>
    </row>
    <row r="10027" spans="11:11" hidden="1" x14ac:dyDescent="0.3">
      <c r="K10027" s="1"/>
    </row>
    <row r="10028" spans="11:11" hidden="1" x14ac:dyDescent="0.3">
      <c r="K10028" s="1"/>
    </row>
    <row r="10029" spans="11:11" hidden="1" x14ac:dyDescent="0.3">
      <c r="K10029" s="1"/>
    </row>
    <row r="10030" spans="11:11" hidden="1" x14ac:dyDescent="0.3">
      <c r="K10030" s="1"/>
    </row>
    <row r="10031" spans="11:11" hidden="1" x14ac:dyDescent="0.3">
      <c r="K10031" s="1"/>
    </row>
    <row r="10032" spans="11:11" hidden="1" x14ac:dyDescent="0.3">
      <c r="K10032" s="1"/>
    </row>
    <row r="10033" spans="11:11" hidden="1" x14ac:dyDescent="0.3">
      <c r="K10033" s="1"/>
    </row>
    <row r="10034" spans="11:11" hidden="1" x14ac:dyDescent="0.3">
      <c r="K10034" s="1"/>
    </row>
    <row r="10035" spans="11:11" hidden="1" x14ac:dyDescent="0.3">
      <c r="K10035" s="1"/>
    </row>
    <row r="10036" spans="11:11" hidden="1" x14ac:dyDescent="0.3">
      <c r="K10036" s="1"/>
    </row>
    <row r="10037" spans="11:11" hidden="1" x14ac:dyDescent="0.3">
      <c r="K10037" s="1"/>
    </row>
    <row r="10038" spans="11:11" hidden="1" x14ac:dyDescent="0.3">
      <c r="K10038" s="1"/>
    </row>
    <row r="10039" spans="11:11" hidden="1" x14ac:dyDescent="0.3">
      <c r="K10039" s="1"/>
    </row>
    <row r="10040" spans="11:11" hidden="1" x14ac:dyDescent="0.3">
      <c r="K10040" s="1"/>
    </row>
    <row r="10041" spans="11:11" hidden="1" x14ac:dyDescent="0.3">
      <c r="K10041" s="1"/>
    </row>
    <row r="10042" spans="11:11" hidden="1" x14ac:dyDescent="0.3">
      <c r="K10042" s="1"/>
    </row>
    <row r="10043" spans="11:11" hidden="1" x14ac:dyDescent="0.3">
      <c r="K10043" s="1"/>
    </row>
    <row r="10044" spans="11:11" hidden="1" x14ac:dyDescent="0.3">
      <c r="K10044" s="1"/>
    </row>
    <row r="10045" spans="11:11" hidden="1" x14ac:dyDescent="0.3">
      <c r="K10045" s="1"/>
    </row>
    <row r="10046" spans="11:11" hidden="1" x14ac:dyDescent="0.3">
      <c r="K10046" s="1"/>
    </row>
    <row r="10047" spans="11:11" hidden="1" x14ac:dyDescent="0.3">
      <c r="K10047" s="1"/>
    </row>
    <row r="10048" spans="11:11" hidden="1" x14ac:dyDescent="0.3">
      <c r="K10048" s="1"/>
    </row>
    <row r="10049" spans="11:11" hidden="1" x14ac:dyDescent="0.3">
      <c r="K10049" s="1"/>
    </row>
    <row r="10050" spans="11:11" hidden="1" x14ac:dyDescent="0.3">
      <c r="K10050" s="1"/>
    </row>
    <row r="10051" spans="11:11" hidden="1" x14ac:dyDescent="0.3">
      <c r="K10051" s="1"/>
    </row>
    <row r="10052" spans="11:11" hidden="1" x14ac:dyDescent="0.3">
      <c r="K10052" s="1"/>
    </row>
    <row r="10053" spans="11:11" hidden="1" x14ac:dyDescent="0.3">
      <c r="K10053" s="1"/>
    </row>
    <row r="10054" spans="11:11" hidden="1" x14ac:dyDescent="0.3">
      <c r="K10054" s="1"/>
    </row>
    <row r="10055" spans="11:11" hidden="1" x14ac:dyDescent="0.3">
      <c r="K10055" s="1"/>
    </row>
    <row r="10056" spans="11:11" hidden="1" x14ac:dyDescent="0.3">
      <c r="K10056" s="1"/>
    </row>
    <row r="10057" spans="11:11" hidden="1" x14ac:dyDescent="0.3">
      <c r="K10057" s="1"/>
    </row>
    <row r="10058" spans="11:11" hidden="1" x14ac:dyDescent="0.3">
      <c r="K10058" s="1"/>
    </row>
    <row r="10059" spans="11:11" hidden="1" x14ac:dyDescent="0.3">
      <c r="K10059" s="1"/>
    </row>
    <row r="10060" spans="11:11" hidden="1" x14ac:dyDescent="0.3">
      <c r="K10060" s="1"/>
    </row>
    <row r="10061" spans="11:11" hidden="1" x14ac:dyDescent="0.3">
      <c r="K10061" s="1"/>
    </row>
    <row r="10062" spans="11:11" hidden="1" x14ac:dyDescent="0.3">
      <c r="K10062" s="1"/>
    </row>
    <row r="10063" spans="11:11" hidden="1" x14ac:dyDescent="0.3">
      <c r="K10063" s="1"/>
    </row>
    <row r="10064" spans="11:11" hidden="1" x14ac:dyDescent="0.3">
      <c r="K10064" s="1"/>
    </row>
    <row r="10065" spans="11:11" hidden="1" x14ac:dyDescent="0.3">
      <c r="K10065" s="1"/>
    </row>
    <row r="10066" spans="11:11" hidden="1" x14ac:dyDescent="0.3">
      <c r="K10066" s="1"/>
    </row>
    <row r="10067" spans="11:11" hidden="1" x14ac:dyDescent="0.3">
      <c r="K10067" s="1"/>
    </row>
    <row r="10068" spans="11:11" hidden="1" x14ac:dyDescent="0.3">
      <c r="K10068" s="1"/>
    </row>
    <row r="10069" spans="11:11" hidden="1" x14ac:dyDescent="0.3">
      <c r="K10069" s="1"/>
    </row>
    <row r="10070" spans="11:11" hidden="1" x14ac:dyDescent="0.3">
      <c r="K10070" s="1"/>
    </row>
    <row r="10071" spans="11:11" hidden="1" x14ac:dyDescent="0.3">
      <c r="K10071" s="1"/>
    </row>
    <row r="10072" spans="11:11" hidden="1" x14ac:dyDescent="0.3">
      <c r="K10072" s="1"/>
    </row>
    <row r="10073" spans="11:11" hidden="1" x14ac:dyDescent="0.3">
      <c r="K10073" s="1"/>
    </row>
    <row r="10074" spans="11:11" hidden="1" x14ac:dyDescent="0.3">
      <c r="K10074" s="1"/>
    </row>
    <row r="10075" spans="11:11" hidden="1" x14ac:dyDescent="0.3">
      <c r="K10075" s="1"/>
    </row>
    <row r="10076" spans="11:11" hidden="1" x14ac:dyDescent="0.3">
      <c r="K10076" s="1"/>
    </row>
    <row r="10077" spans="11:11" hidden="1" x14ac:dyDescent="0.3">
      <c r="K10077" s="1"/>
    </row>
    <row r="10078" spans="11:11" hidden="1" x14ac:dyDescent="0.3">
      <c r="K10078" s="1"/>
    </row>
    <row r="10079" spans="11:11" hidden="1" x14ac:dyDescent="0.3">
      <c r="K10079" s="1"/>
    </row>
    <row r="10080" spans="11:11" hidden="1" x14ac:dyDescent="0.3">
      <c r="K10080" s="1"/>
    </row>
    <row r="10081" spans="11:11" hidden="1" x14ac:dyDescent="0.3">
      <c r="K10081" s="1"/>
    </row>
    <row r="10082" spans="11:11" hidden="1" x14ac:dyDescent="0.3">
      <c r="K10082" s="1"/>
    </row>
    <row r="10083" spans="11:11" hidden="1" x14ac:dyDescent="0.3">
      <c r="K10083" s="1"/>
    </row>
    <row r="10084" spans="11:11" hidden="1" x14ac:dyDescent="0.3">
      <c r="K10084" s="1"/>
    </row>
    <row r="10085" spans="11:11" hidden="1" x14ac:dyDescent="0.3">
      <c r="K10085" s="1"/>
    </row>
    <row r="10086" spans="11:11" hidden="1" x14ac:dyDescent="0.3">
      <c r="K10086" s="1"/>
    </row>
    <row r="10087" spans="11:11" hidden="1" x14ac:dyDescent="0.3">
      <c r="K10087" s="1"/>
    </row>
    <row r="10088" spans="11:11" hidden="1" x14ac:dyDescent="0.3">
      <c r="K10088" s="1"/>
    </row>
    <row r="10089" spans="11:11" hidden="1" x14ac:dyDescent="0.3">
      <c r="K10089" s="1"/>
    </row>
    <row r="10090" spans="11:11" hidden="1" x14ac:dyDescent="0.3">
      <c r="K10090" s="1"/>
    </row>
    <row r="10091" spans="11:11" hidden="1" x14ac:dyDescent="0.3">
      <c r="K10091" s="1"/>
    </row>
    <row r="10092" spans="11:11" hidden="1" x14ac:dyDescent="0.3">
      <c r="K10092" s="1"/>
    </row>
    <row r="10093" spans="11:11" hidden="1" x14ac:dyDescent="0.3">
      <c r="K10093" s="1"/>
    </row>
    <row r="10094" spans="11:11" hidden="1" x14ac:dyDescent="0.3">
      <c r="K10094" s="1"/>
    </row>
    <row r="10095" spans="11:11" hidden="1" x14ac:dyDescent="0.3">
      <c r="K10095" s="1"/>
    </row>
    <row r="10096" spans="11:11" hidden="1" x14ac:dyDescent="0.3">
      <c r="K10096" s="1"/>
    </row>
    <row r="10097" spans="11:11" hidden="1" x14ac:dyDescent="0.3">
      <c r="K10097" s="1"/>
    </row>
    <row r="10098" spans="11:11" hidden="1" x14ac:dyDescent="0.3">
      <c r="K10098" s="1"/>
    </row>
    <row r="10099" spans="11:11" hidden="1" x14ac:dyDescent="0.3">
      <c r="K10099" s="1"/>
    </row>
    <row r="10100" spans="11:11" hidden="1" x14ac:dyDescent="0.3">
      <c r="K10100" s="1"/>
    </row>
    <row r="10101" spans="11:11" hidden="1" x14ac:dyDescent="0.3">
      <c r="K10101" s="1"/>
    </row>
    <row r="10102" spans="11:11" hidden="1" x14ac:dyDescent="0.3">
      <c r="K10102" s="1"/>
    </row>
    <row r="10103" spans="11:11" hidden="1" x14ac:dyDescent="0.3">
      <c r="K10103" s="1"/>
    </row>
    <row r="10104" spans="11:11" hidden="1" x14ac:dyDescent="0.3">
      <c r="K10104" s="1"/>
    </row>
    <row r="10105" spans="11:11" hidden="1" x14ac:dyDescent="0.3">
      <c r="K10105" s="1"/>
    </row>
    <row r="10106" spans="11:11" hidden="1" x14ac:dyDescent="0.3">
      <c r="K10106" s="1"/>
    </row>
    <row r="10107" spans="11:11" hidden="1" x14ac:dyDescent="0.3">
      <c r="K10107" s="1"/>
    </row>
    <row r="10108" spans="11:11" hidden="1" x14ac:dyDescent="0.3">
      <c r="K10108" s="1"/>
    </row>
    <row r="10109" spans="11:11" hidden="1" x14ac:dyDescent="0.3">
      <c r="K10109" s="1"/>
    </row>
    <row r="10110" spans="11:11" hidden="1" x14ac:dyDescent="0.3">
      <c r="K10110" s="1"/>
    </row>
    <row r="10111" spans="11:11" hidden="1" x14ac:dyDescent="0.3">
      <c r="K10111" s="1"/>
    </row>
    <row r="10112" spans="11:11" hidden="1" x14ac:dyDescent="0.3">
      <c r="K10112" s="1"/>
    </row>
    <row r="10113" spans="11:11" hidden="1" x14ac:dyDescent="0.3">
      <c r="K10113" s="1"/>
    </row>
    <row r="10114" spans="11:11" hidden="1" x14ac:dyDescent="0.3">
      <c r="K10114" s="1"/>
    </row>
    <row r="10115" spans="11:11" hidden="1" x14ac:dyDescent="0.3">
      <c r="K10115" s="1"/>
    </row>
    <row r="10116" spans="11:11" hidden="1" x14ac:dyDescent="0.3">
      <c r="K10116" s="1"/>
    </row>
    <row r="10117" spans="11:11" hidden="1" x14ac:dyDescent="0.3">
      <c r="K10117" s="1"/>
    </row>
    <row r="10118" spans="11:11" hidden="1" x14ac:dyDescent="0.3">
      <c r="K10118" s="1"/>
    </row>
    <row r="10119" spans="11:11" hidden="1" x14ac:dyDescent="0.3">
      <c r="K10119" s="1"/>
    </row>
    <row r="10120" spans="11:11" hidden="1" x14ac:dyDescent="0.3">
      <c r="K10120" s="1"/>
    </row>
    <row r="10121" spans="11:11" hidden="1" x14ac:dyDescent="0.3">
      <c r="K10121" s="1"/>
    </row>
    <row r="10122" spans="11:11" hidden="1" x14ac:dyDescent="0.3">
      <c r="K10122" s="1"/>
    </row>
    <row r="10123" spans="11:11" hidden="1" x14ac:dyDescent="0.3">
      <c r="K10123" s="1"/>
    </row>
    <row r="10124" spans="11:11" hidden="1" x14ac:dyDescent="0.3">
      <c r="K10124" s="1"/>
    </row>
    <row r="10125" spans="11:11" hidden="1" x14ac:dyDescent="0.3">
      <c r="K10125" s="1"/>
    </row>
    <row r="10126" spans="11:11" hidden="1" x14ac:dyDescent="0.3">
      <c r="K10126" s="1"/>
    </row>
    <row r="10127" spans="11:11" hidden="1" x14ac:dyDescent="0.3">
      <c r="K10127" s="1"/>
    </row>
    <row r="10128" spans="11:11" hidden="1" x14ac:dyDescent="0.3">
      <c r="K10128" s="1"/>
    </row>
    <row r="10129" spans="11:11" hidden="1" x14ac:dyDescent="0.3">
      <c r="K10129" s="1"/>
    </row>
    <row r="10130" spans="11:11" hidden="1" x14ac:dyDescent="0.3">
      <c r="K10130" s="1"/>
    </row>
    <row r="10131" spans="11:11" hidden="1" x14ac:dyDescent="0.3">
      <c r="K10131" s="1"/>
    </row>
    <row r="10132" spans="11:11" hidden="1" x14ac:dyDescent="0.3">
      <c r="K10132" s="1"/>
    </row>
    <row r="10133" spans="11:11" hidden="1" x14ac:dyDescent="0.3">
      <c r="K10133" s="1"/>
    </row>
    <row r="10134" spans="11:11" hidden="1" x14ac:dyDescent="0.3">
      <c r="K10134" s="1"/>
    </row>
    <row r="10135" spans="11:11" hidden="1" x14ac:dyDescent="0.3">
      <c r="K10135" s="1"/>
    </row>
    <row r="10136" spans="11:11" hidden="1" x14ac:dyDescent="0.3">
      <c r="K10136" s="1"/>
    </row>
    <row r="10137" spans="11:11" hidden="1" x14ac:dyDescent="0.3">
      <c r="K10137" s="1"/>
    </row>
    <row r="10138" spans="11:11" hidden="1" x14ac:dyDescent="0.3">
      <c r="K10138" s="1"/>
    </row>
    <row r="10139" spans="11:11" hidden="1" x14ac:dyDescent="0.3">
      <c r="K10139" s="1"/>
    </row>
    <row r="10140" spans="11:11" hidden="1" x14ac:dyDescent="0.3">
      <c r="K10140" s="1"/>
    </row>
    <row r="10141" spans="11:11" hidden="1" x14ac:dyDescent="0.3">
      <c r="K10141" s="1"/>
    </row>
    <row r="10142" spans="11:11" hidden="1" x14ac:dyDescent="0.3">
      <c r="K10142" s="1"/>
    </row>
    <row r="10143" spans="11:11" hidden="1" x14ac:dyDescent="0.3">
      <c r="K10143" s="1"/>
    </row>
    <row r="10144" spans="11:11" hidden="1" x14ac:dyDescent="0.3">
      <c r="K10144" s="1"/>
    </row>
    <row r="10145" spans="11:11" hidden="1" x14ac:dyDescent="0.3">
      <c r="K10145" s="1"/>
    </row>
    <row r="10146" spans="11:11" hidden="1" x14ac:dyDescent="0.3">
      <c r="K10146" s="1"/>
    </row>
    <row r="10147" spans="11:11" hidden="1" x14ac:dyDescent="0.3">
      <c r="K10147" s="1"/>
    </row>
    <row r="10148" spans="11:11" hidden="1" x14ac:dyDescent="0.3">
      <c r="K10148" s="1"/>
    </row>
    <row r="10149" spans="11:11" hidden="1" x14ac:dyDescent="0.3">
      <c r="K10149" s="1"/>
    </row>
    <row r="10150" spans="11:11" hidden="1" x14ac:dyDescent="0.3">
      <c r="K10150" s="1"/>
    </row>
    <row r="10151" spans="11:11" hidden="1" x14ac:dyDescent="0.3">
      <c r="K10151" s="1"/>
    </row>
    <row r="10152" spans="11:11" hidden="1" x14ac:dyDescent="0.3">
      <c r="K10152" s="1"/>
    </row>
    <row r="10153" spans="11:11" hidden="1" x14ac:dyDescent="0.3">
      <c r="K10153" s="1"/>
    </row>
    <row r="10154" spans="11:11" hidden="1" x14ac:dyDescent="0.3">
      <c r="K10154" s="1"/>
    </row>
    <row r="10155" spans="11:11" hidden="1" x14ac:dyDescent="0.3">
      <c r="K10155" s="1"/>
    </row>
    <row r="10156" spans="11:11" hidden="1" x14ac:dyDescent="0.3">
      <c r="K10156" s="1"/>
    </row>
    <row r="10157" spans="11:11" hidden="1" x14ac:dyDescent="0.3">
      <c r="K10157" s="1"/>
    </row>
    <row r="10158" spans="11:11" hidden="1" x14ac:dyDescent="0.3">
      <c r="K10158" s="1"/>
    </row>
    <row r="10159" spans="11:11" hidden="1" x14ac:dyDescent="0.3">
      <c r="K10159" s="1"/>
    </row>
    <row r="10160" spans="11:11" hidden="1" x14ac:dyDescent="0.3">
      <c r="K10160" s="1"/>
    </row>
    <row r="10161" spans="11:11" hidden="1" x14ac:dyDescent="0.3">
      <c r="K10161" s="1"/>
    </row>
    <row r="10162" spans="11:11" hidden="1" x14ac:dyDescent="0.3">
      <c r="K10162" s="1"/>
    </row>
    <row r="10163" spans="11:11" hidden="1" x14ac:dyDescent="0.3">
      <c r="K10163" s="1"/>
    </row>
    <row r="10164" spans="11:11" hidden="1" x14ac:dyDescent="0.3">
      <c r="K10164" s="1"/>
    </row>
    <row r="10165" spans="11:11" hidden="1" x14ac:dyDescent="0.3">
      <c r="K10165" s="1"/>
    </row>
    <row r="10166" spans="11:11" hidden="1" x14ac:dyDescent="0.3">
      <c r="K10166" s="1"/>
    </row>
    <row r="10167" spans="11:11" hidden="1" x14ac:dyDescent="0.3">
      <c r="K10167" s="1"/>
    </row>
    <row r="10168" spans="11:11" hidden="1" x14ac:dyDescent="0.3">
      <c r="K10168" s="1"/>
    </row>
    <row r="10169" spans="11:11" hidden="1" x14ac:dyDescent="0.3">
      <c r="K10169" s="1"/>
    </row>
    <row r="10170" spans="11:11" hidden="1" x14ac:dyDescent="0.3">
      <c r="K10170" s="1"/>
    </row>
    <row r="10171" spans="11:11" hidden="1" x14ac:dyDescent="0.3">
      <c r="K10171" s="1"/>
    </row>
    <row r="10172" spans="11:11" hidden="1" x14ac:dyDescent="0.3">
      <c r="K10172" s="1"/>
    </row>
    <row r="10173" spans="11:11" hidden="1" x14ac:dyDescent="0.3">
      <c r="K10173" s="1"/>
    </row>
    <row r="10174" spans="11:11" hidden="1" x14ac:dyDescent="0.3">
      <c r="K10174" s="1"/>
    </row>
    <row r="10175" spans="11:11" hidden="1" x14ac:dyDescent="0.3">
      <c r="K10175" s="1"/>
    </row>
    <row r="10176" spans="11:11" hidden="1" x14ac:dyDescent="0.3">
      <c r="K10176" s="1"/>
    </row>
    <row r="10177" spans="11:11" hidden="1" x14ac:dyDescent="0.3">
      <c r="K10177" s="1"/>
    </row>
    <row r="10178" spans="11:11" hidden="1" x14ac:dyDescent="0.3">
      <c r="K10178" s="1"/>
    </row>
    <row r="10179" spans="11:11" hidden="1" x14ac:dyDescent="0.3">
      <c r="K10179" s="1"/>
    </row>
    <row r="10180" spans="11:11" hidden="1" x14ac:dyDescent="0.3">
      <c r="K10180" s="1"/>
    </row>
    <row r="10181" spans="11:11" hidden="1" x14ac:dyDescent="0.3">
      <c r="K10181" s="1"/>
    </row>
    <row r="10182" spans="11:11" hidden="1" x14ac:dyDescent="0.3">
      <c r="K10182" s="1"/>
    </row>
    <row r="10183" spans="11:11" hidden="1" x14ac:dyDescent="0.3">
      <c r="K10183" s="1"/>
    </row>
    <row r="10184" spans="11:11" hidden="1" x14ac:dyDescent="0.3">
      <c r="K10184" s="1"/>
    </row>
    <row r="10185" spans="11:11" hidden="1" x14ac:dyDescent="0.3">
      <c r="K10185" s="1"/>
    </row>
    <row r="10186" spans="11:11" hidden="1" x14ac:dyDescent="0.3">
      <c r="K10186" s="1"/>
    </row>
    <row r="10187" spans="11:11" hidden="1" x14ac:dyDescent="0.3">
      <c r="K10187" s="1"/>
    </row>
    <row r="10188" spans="11:11" hidden="1" x14ac:dyDescent="0.3">
      <c r="K10188" s="1"/>
    </row>
    <row r="10189" spans="11:11" hidden="1" x14ac:dyDescent="0.3">
      <c r="K10189" s="1"/>
    </row>
    <row r="10190" spans="11:11" hidden="1" x14ac:dyDescent="0.3">
      <c r="K10190" s="1"/>
    </row>
    <row r="10191" spans="11:11" hidden="1" x14ac:dyDescent="0.3">
      <c r="K10191" s="1"/>
    </row>
    <row r="10192" spans="11:11" hidden="1" x14ac:dyDescent="0.3">
      <c r="K10192" s="1"/>
    </row>
    <row r="10193" spans="11:11" hidden="1" x14ac:dyDescent="0.3">
      <c r="K10193" s="1"/>
    </row>
    <row r="10194" spans="11:11" hidden="1" x14ac:dyDescent="0.3">
      <c r="K10194" s="1"/>
    </row>
    <row r="10195" spans="11:11" hidden="1" x14ac:dyDescent="0.3">
      <c r="K10195" s="1"/>
    </row>
    <row r="10196" spans="11:11" hidden="1" x14ac:dyDescent="0.3">
      <c r="K10196" s="1"/>
    </row>
    <row r="10197" spans="11:11" hidden="1" x14ac:dyDescent="0.3">
      <c r="K10197" s="1"/>
    </row>
    <row r="10198" spans="11:11" hidden="1" x14ac:dyDescent="0.3">
      <c r="K10198" s="1"/>
    </row>
    <row r="10199" spans="11:11" hidden="1" x14ac:dyDescent="0.3">
      <c r="K10199" s="1"/>
    </row>
    <row r="10200" spans="11:11" hidden="1" x14ac:dyDescent="0.3">
      <c r="K10200" s="1"/>
    </row>
    <row r="10201" spans="11:11" hidden="1" x14ac:dyDescent="0.3">
      <c r="K10201" s="1"/>
    </row>
    <row r="10202" spans="11:11" hidden="1" x14ac:dyDescent="0.3">
      <c r="K10202" s="1"/>
    </row>
    <row r="10203" spans="11:11" hidden="1" x14ac:dyDescent="0.3">
      <c r="K10203" s="1"/>
    </row>
    <row r="10204" spans="11:11" hidden="1" x14ac:dyDescent="0.3">
      <c r="K10204" s="1"/>
    </row>
    <row r="10205" spans="11:11" hidden="1" x14ac:dyDescent="0.3">
      <c r="K10205" s="1"/>
    </row>
    <row r="10206" spans="11:11" hidden="1" x14ac:dyDescent="0.3">
      <c r="K10206" s="1"/>
    </row>
    <row r="10207" spans="11:11" hidden="1" x14ac:dyDescent="0.3">
      <c r="K10207" s="1"/>
    </row>
    <row r="10208" spans="11:11" hidden="1" x14ac:dyDescent="0.3">
      <c r="K10208" s="1"/>
    </row>
    <row r="10209" spans="11:11" hidden="1" x14ac:dyDescent="0.3">
      <c r="K10209" s="1"/>
    </row>
    <row r="10210" spans="11:11" hidden="1" x14ac:dyDescent="0.3">
      <c r="K10210" s="1"/>
    </row>
    <row r="10211" spans="11:11" hidden="1" x14ac:dyDescent="0.3">
      <c r="K10211" s="1"/>
    </row>
    <row r="10212" spans="11:11" hidden="1" x14ac:dyDescent="0.3">
      <c r="K10212" s="1"/>
    </row>
    <row r="10213" spans="11:11" hidden="1" x14ac:dyDescent="0.3">
      <c r="K10213" s="1"/>
    </row>
    <row r="10214" spans="11:11" hidden="1" x14ac:dyDescent="0.3">
      <c r="K10214" s="1"/>
    </row>
    <row r="10215" spans="11:11" hidden="1" x14ac:dyDescent="0.3">
      <c r="K10215" s="1"/>
    </row>
    <row r="10216" spans="11:11" hidden="1" x14ac:dyDescent="0.3">
      <c r="K10216" s="1"/>
    </row>
    <row r="10217" spans="11:11" hidden="1" x14ac:dyDescent="0.3">
      <c r="K10217" s="1"/>
    </row>
    <row r="10218" spans="11:11" hidden="1" x14ac:dyDescent="0.3">
      <c r="K10218" s="1"/>
    </row>
    <row r="10219" spans="11:11" hidden="1" x14ac:dyDescent="0.3">
      <c r="K10219" s="1"/>
    </row>
    <row r="10220" spans="11:11" hidden="1" x14ac:dyDescent="0.3">
      <c r="K10220" s="1"/>
    </row>
    <row r="10221" spans="11:11" hidden="1" x14ac:dyDescent="0.3">
      <c r="K10221" s="1"/>
    </row>
    <row r="10222" spans="11:11" hidden="1" x14ac:dyDescent="0.3">
      <c r="K10222" s="1"/>
    </row>
    <row r="10223" spans="11:11" hidden="1" x14ac:dyDescent="0.3">
      <c r="K10223" s="1"/>
    </row>
    <row r="10224" spans="11:11" hidden="1" x14ac:dyDescent="0.3">
      <c r="K10224" s="1"/>
    </row>
    <row r="10225" spans="11:11" hidden="1" x14ac:dyDescent="0.3">
      <c r="K10225" s="1"/>
    </row>
    <row r="10226" spans="11:11" hidden="1" x14ac:dyDescent="0.3">
      <c r="K10226" s="1"/>
    </row>
    <row r="10227" spans="11:11" hidden="1" x14ac:dyDescent="0.3">
      <c r="K10227" s="1"/>
    </row>
    <row r="10228" spans="11:11" hidden="1" x14ac:dyDescent="0.3">
      <c r="K10228" s="1"/>
    </row>
    <row r="10229" spans="11:11" hidden="1" x14ac:dyDescent="0.3">
      <c r="K10229" s="1"/>
    </row>
    <row r="10230" spans="11:11" hidden="1" x14ac:dyDescent="0.3">
      <c r="K10230" s="1"/>
    </row>
    <row r="10231" spans="11:11" hidden="1" x14ac:dyDescent="0.3">
      <c r="K10231" s="1"/>
    </row>
    <row r="10232" spans="11:11" hidden="1" x14ac:dyDescent="0.3">
      <c r="K10232" s="1"/>
    </row>
    <row r="10233" spans="11:11" hidden="1" x14ac:dyDescent="0.3">
      <c r="K10233" s="1"/>
    </row>
    <row r="10234" spans="11:11" hidden="1" x14ac:dyDescent="0.3">
      <c r="K10234" s="1"/>
    </row>
    <row r="10235" spans="11:11" hidden="1" x14ac:dyDescent="0.3">
      <c r="K10235" s="1"/>
    </row>
    <row r="10236" spans="11:11" hidden="1" x14ac:dyDescent="0.3">
      <c r="K10236" s="1"/>
    </row>
    <row r="10237" spans="11:11" hidden="1" x14ac:dyDescent="0.3">
      <c r="K10237" s="1"/>
    </row>
    <row r="10238" spans="11:11" hidden="1" x14ac:dyDescent="0.3">
      <c r="K10238" s="1"/>
    </row>
    <row r="10239" spans="11:11" hidden="1" x14ac:dyDescent="0.3">
      <c r="K10239" s="1"/>
    </row>
    <row r="10240" spans="11:11" hidden="1" x14ac:dyDescent="0.3">
      <c r="K10240" s="1"/>
    </row>
    <row r="10241" spans="11:11" hidden="1" x14ac:dyDescent="0.3">
      <c r="K10241" s="1"/>
    </row>
    <row r="10242" spans="11:11" hidden="1" x14ac:dyDescent="0.3">
      <c r="K10242" s="1"/>
    </row>
    <row r="10243" spans="11:11" hidden="1" x14ac:dyDescent="0.3">
      <c r="K10243" s="1"/>
    </row>
    <row r="10244" spans="11:11" hidden="1" x14ac:dyDescent="0.3">
      <c r="K10244" s="1"/>
    </row>
    <row r="10245" spans="11:11" hidden="1" x14ac:dyDescent="0.3">
      <c r="K10245" s="1"/>
    </row>
    <row r="10246" spans="11:11" hidden="1" x14ac:dyDescent="0.3">
      <c r="K10246" s="1"/>
    </row>
    <row r="10247" spans="11:11" hidden="1" x14ac:dyDescent="0.3">
      <c r="K10247" s="1"/>
    </row>
    <row r="10248" spans="11:11" hidden="1" x14ac:dyDescent="0.3">
      <c r="K10248" s="1"/>
    </row>
    <row r="10249" spans="11:11" hidden="1" x14ac:dyDescent="0.3">
      <c r="K10249" s="1"/>
    </row>
    <row r="10250" spans="11:11" hidden="1" x14ac:dyDescent="0.3">
      <c r="K10250" s="1"/>
    </row>
    <row r="10251" spans="11:11" hidden="1" x14ac:dyDescent="0.3">
      <c r="K10251" s="1"/>
    </row>
    <row r="10252" spans="11:11" hidden="1" x14ac:dyDescent="0.3">
      <c r="K10252" s="1"/>
    </row>
    <row r="10253" spans="11:11" hidden="1" x14ac:dyDescent="0.3">
      <c r="K10253" s="1"/>
    </row>
    <row r="10254" spans="11:11" hidden="1" x14ac:dyDescent="0.3">
      <c r="K10254" s="1"/>
    </row>
    <row r="10255" spans="11:11" hidden="1" x14ac:dyDescent="0.3">
      <c r="K10255" s="1"/>
    </row>
    <row r="10256" spans="11:11" hidden="1" x14ac:dyDescent="0.3">
      <c r="K10256" s="1"/>
    </row>
    <row r="10257" spans="11:11" hidden="1" x14ac:dyDescent="0.3">
      <c r="K10257" s="1"/>
    </row>
    <row r="10258" spans="11:11" hidden="1" x14ac:dyDescent="0.3">
      <c r="K10258" s="1"/>
    </row>
    <row r="10259" spans="11:11" hidden="1" x14ac:dyDescent="0.3">
      <c r="K10259" s="1"/>
    </row>
    <row r="10260" spans="11:11" hidden="1" x14ac:dyDescent="0.3">
      <c r="K10260" s="1"/>
    </row>
    <row r="10261" spans="11:11" hidden="1" x14ac:dyDescent="0.3">
      <c r="K10261" s="1"/>
    </row>
    <row r="10262" spans="11:11" hidden="1" x14ac:dyDescent="0.3">
      <c r="K10262" s="1"/>
    </row>
    <row r="10263" spans="11:11" hidden="1" x14ac:dyDescent="0.3">
      <c r="K10263" s="1"/>
    </row>
    <row r="10264" spans="11:11" hidden="1" x14ac:dyDescent="0.3">
      <c r="K10264" s="1"/>
    </row>
    <row r="10265" spans="11:11" hidden="1" x14ac:dyDescent="0.3">
      <c r="K10265" s="1"/>
    </row>
    <row r="10266" spans="11:11" hidden="1" x14ac:dyDescent="0.3">
      <c r="K10266" s="1"/>
    </row>
    <row r="10267" spans="11:11" hidden="1" x14ac:dyDescent="0.3">
      <c r="K10267" s="1"/>
    </row>
    <row r="10268" spans="11:11" hidden="1" x14ac:dyDescent="0.3">
      <c r="K10268" s="1"/>
    </row>
    <row r="10269" spans="11:11" hidden="1" x14ac:dyDescent="0.3">
      <c r="K10269" s="1"/>
    </row>
    <row r="10270" spans="11:11" hidden="1" x14ac:dyDescent="0.3">
      <c r="K10270" s="1"/>
    </row>
    <row r="10271" spans="11:11" hidden="1" x14ac:dyDescent="0.3">
      <c r="K10271" s="1"/>
    </row>
    <row r="10272" spans="11:11" hidden="1" x14ac:dyDescent="0.3">
      <c r="K10272" s="1"/>
    </row>
    <row r="10273" spans="11:11" hidden="1" x14ac:dyDescent="0.3">
      <c r="K10273" s="1"/>
    </row>
    <row r="10274" spans="11:11" hidden="1" x14ac:dyDescent="0.3">
      <c r="K10274" s="1"/>
    </row>
    <row r="10275" spans="11:11" hidden="1" x14ac:dyDescent="0.3">
      <c r="K10275" s="1"/>
    </row>
    <row r="10276" spans="11:11" hidden="1" x14ac:dyDescent="0.3">
      <c r="K10276" s="1"/>
    </row>
    <row r="10277" spans="11:11" hidden="1" x14ac:dyDescent="0.3">
      <c r="K10277" s="1"/>
    </row>
    <row r="10278" spans="11:11" hidden="1" x14ac:dyDescent="0.3">
      <c r="K10278" s="1"/>
    </row>
    <row r="10279" spans="11:11" hidden="1" x14ac:dyDescent="0.3">
      <c r="K10279" s="1"/>
    </row>
    <row r="10280" spans="11:11" hidden="1" x14ac:dyDescent="0.3">
      <c r="K10280" s="1"/>
    </row>
    <row r="10281" spans="11:11" hidden="1" x14ac:dyDescent="0.3">
      <c r="K10281" s="1"/>
    </row>
    <row r="10282" spans="11:11" hidden="1" x14ac:dyDescent="0.3">
      <c r="K10282" s="1"/>
    </row>
    <row r="10283" spans="11:11" hidden="1" x14ac:dyDescent="0.3">
      <c r="K10283" s="1"/>
    </row>
    <row r="10284" spans="11:11" hidden="1" x14ac:dyDescent="0.3">
      <c r="K10284" s="1"/>
    </row>
    <row r="10285" spans="11:11" hidden="1" x14ac:dyDescent="0.3">
      <c r="K10285" s="1"/>
    </row>
    <row r="10286" spans="11:11" hidden="1" x14ac:dyDescent="0.3">
      <c r="K10286" s="1"/>
    </row>
    <row r="10287" spans="11:11" hidden="1" x14ac:dyDescent="0.3">
      <c r="K10287" s="1"/>
    </row>
    <row r="10288" spans="11:11" hidden="1" x14ac:dyDescent="0.3">
      <c r="K10288" s="1"/>
    </row>
    <row r="10289" spans="11:11" hidden="1" x14ac:dyDescent="0.3">
      <c r="K10289" s="1"/>
    </row>
    <row r="10290" spans="11:11" hidden="1" x14ac:dyDescent="0.3">
      <c r="K10290" s="1"/>
    </row>
    <row r="10291" spans="11:11" hidden="1" x14ac:dyDescent="0.3">
      <c r="K10291" s="1"/>
    </row>
    <row r="10292" spans="11:11" hidden="1" x14ac:dyDescent="0.3">
      <c r="K10292" s="1"/>
    </row>
    <row r="10293" spans="11:11" hidden="1" x14ac:dyDescent="0.3">
      <c r="K10293" s="1"/>
    </row>
    <row r="10294" spans="11:11" hidden="1" x14ac:dyDescent="0.3">
      <c r="K10294" s="1"/>
    </row>
    <row r="10295" spans="11:11" hidden="1" x14ac:dyDescent="0.3">
      <c r="K10295" s="1"/>
    </row>
    <row r="10296" spans="11:11" hidden="1" x14ac:dyDescent="0.3">
      <c r="K10296" s="1"/>
    </row>
    <row r="10297" spans="11:11" hidden="1" x14ac:dyDescent="0.3">
      <c r="K10297" s="1"/>
    </row>
    <row r="10298" spans="11:11" hidden="1" x14ac:dyDescent="0.3">
      <c r="K10298" s="1"/>
    </row>
    <row r="10299" spans="11:11" hidden="1" x14ac:dyDescent="0.3">
      <c r="K10299" s="1"/>
    </row>
    <row r="10300" spans="11:11" hidden="1" x14ac:dyDescent="0.3">
      <c r="K10300" s="1"/>
    </row>
    <row r="10301" spans="11:11" hidden="1" x14ac:dyDescent="0.3">
      <c r="K10301" s="1"/>
    </row>
    <row r="10302" spans="11:11" hidden="1" x14ac:dyDescent="0.3">
      <c r="K10302" s="1"/>
    </row>
    <row r="10303" spans="11:11" hidden="1" x14ac:dyDescent="0.3">
      <c r="K10303" s="1"/>
    </row>
    <row r="10304" spans="11:11" hidden="1" x14ac:dyDescent="0.3">
      <c r="K10304" s="1"/>
    </row>
    <row r="10305" spans="11:11" hidden="1" x14ac:dyDescent="0.3">
      <c r="K10305" s="1"/>
    </row>
    <row r="10306" spans="11:11" hidden="1" x14ac:dyDescent="0.3">
      <c r="K10306" s="1"/>
    </row>
    <row r="10307" spans="11:11" hidden="1" x14ac:dyDescent="0.3">
      <c r="K10307" s="1"/>
    </row>
    <row r="10308" spans="11:11" hidden="1" x14ac:dyDescent="0.3">
      <c r="K10308" s="1"/>
    </row>
    <row r="10309" spans="11:11" hidden="1" x14ac:dyDescent="0.3">
      <c r="K10309" s="1"/>
    </row>
    <row r="10310" spans="11:11" hidden="1" x14ac:dyDescent="0.3">
      <c r="K10310" s="1"/>
    </row>
    <row r="10311" spans="11:11" hidden="1" x14ac:dyDescent="0.3">
      <c r="K10311" s="1"/>
    </row>
    <row r="10312" spans="11:11" hidden="1" x14ac:dyDescent="0.3">
      <c r="K10312" s="1"/>
    </row>
    <row r="10313" spans="11:11" hidden="1" x14ac:dyDescent="0.3">
      <c r="K10313" s="1"/>
    </row>
    <row r="10314" spans="11:11" hidden="1" x14ac:dyDescent="0.3">
      <c r="K10314" s="1"/>
    </row>
    <row r="10315" spans="11:11" hidden="1" x14ac:dyDescent="0.3">
      <c r="K10315" s="1"/>
    </row>
    <row r="10316" spans="11:11" hidden="1" x14ac:dyDescent="0.3">
      <c r="K10316" s="1"/>
    </row>
    <row r="10317" spans="11:11" hidden="1" x14ac:dyDescent="0.3">
      <c r="K10317" s="1"/>
    </row>
    <row r="10318" spans="11:11" hidden="1" x14ac:dyDescent="0.3">
      <c r="K10318" s="1"/>
    </row>
    <row r="10319" spans="11:11" hidden="1" x14ac:dyDescent="0.3">
      <c r="K10319" s="1"/>
    </row>
    <row r="10320" spans="11:11" hidden="1" x14ac:dyDescent="0.3">
      <c r="K10320" s="1"/>
    </row>
    <row r="10321" spans="11:11" hidden="1" x14ac:dyDescent="0.3">
      <c r="K10321" s="1"/>
    </row>
    <row r="10322" spans="11:11" hidden="1" x14ac:dyDescent="0.3">
      <c r="K10322" s="1"/>
    </row>
    <row r="10323" spans="11:11" hidden="1" x14ac:dyDescent="0.3">
      <c r="K10323" s="1"/>
    </row>
    <row r="10324" spans="11:11" hidden="1" x14ac:dyDescent="0.3">
      <c r="K10324" s="1"/>
    </row>
    <row r="10325" spans="11:11" hidden="1" x14ac:dyDescent="0.3">
      <c r="K10325" s="1"/>
    </row>
    <row r="10326" spans="11:11" hidden="1" x14ac:dyDescent="0.3">
      <c r="K10326" s="1"/>
    </row>
    <row r="10327" spans="11:11" hidden="1" x14ac:dyDescent="0.3">
      <c r="K10327" s="1"/>
    </row>
    <row r="10328" spans="11:11" hidden="1" x14ac:dyDescent="0.3">
      <c r="K10328" s="1"/>
    </row>
    <row r="10329" spans="11:11" hidden="1" x14ac:dyDescent="0.3">
      <c r="K10329" s="1"/>
    </row>
    <row r="10330" spans="11:11" hidden="1" x14ac:dyDescent="0.3">
      <c r="K10330" s="1"/>
    </row>
    <row r="10331" spans="11:11" hidden="1" x14ac:dyDescent="0.3">
      <c r="K10331" s="1"/>
    </row>
    <row r="10332" spans="11:11" hidden="1" x14ac:dyDescent="0.3">
      <c r="K10332" s="1"/>
    </row>
    <row r="10333" spans="11:11" hidden="1" x14ac:dyDescent="0.3">
      <c r="K10333" s="1"/>
    </row>
    <row r="10334" spans="11:11" hidden="1" x14ac:dyDescent="0.3">
      <c r="K10334" s="1"/>
    </row>
    <row r="10335" spans="11:11" hidden="1" x14ac:dyDescent="0.3">
      <c r="K10335" s="1"/>
    </row>
    <row r="10336" spans="11:11" hidden="1" x14ac:dyDescent="0.3">
      <c r="K10336" s="1"/>
    </row>
    <row r="10337" spans="11:11" hidden="1" x14ac:dyDescent="0.3">
      <c r="K10337" s="1"/>
    </row>
    <row r="10338" spans="11:11" hidden="1" x14ac:dyDescent="0.3">
      <c r="K10338" s="1"/>
    </row>
    <row r="10339" spans="11:11" hidden="1" x14ac:dyDescent="0.3">
      <c r="K10339" s="1"/>
    </row>
    <row r="10340" spans="11:11" hidden="1" x14ac:dyDescent="0.3">
      <c r="K10340" s="1"/>
    </row>
    <row r="10341" spans="11:11" hidden="1" x14ac:dyDescent="0.3">
      <c r="K10341" s="1"/>
    </row>
    <row r="10342" spans="11:11" hidden="1" x14ac:dyDescent="0.3">
      <c r="K10342" s="1"/>
    </row>
    <row r="10343" spans="11:11" hidden="1" x14ac:dyDescent="0.3">
      <c r="K10343" s="1"/>
    </row>
    <row r="10344" spans="11:11" hidden="1" x14ac:dyDescent="0.3">
      <c r="K10344" s="1"/>
    </row>
    <row r="10345" spans="11:11" hidden="1" x14ac:dyDescent="0.3">
      <c r="K10345" s="1"/>
    </row>
    <row r="10346" spans="11:11" hidden="1" x14ac:dyDescent="0.3">
      <c r="K10346" s="1"/>
    </row>
    <row r="10347" spans="11:11" hidden="1" x14ac:dyDescent="0.3">
      <c r="K10347" s="1"/>
    </row>
    <row r="10348" spans="11:11" hidden="1" x14ac:dyDescent="0.3">
      <c r="K10348" s="1"/>
    </row>
    <row r="10349" spans="11:11" hidden="1" x14ac:dyDescent="0.3">
      <c r="K10349" s="1"/>
    </row>
    <row r="10350" spans="11:11" hidden="1" x14ac:dyDescent="0.3">
      <c r="K10350" s="1"/>
    </row>
    <row r="10351" spans="11:11" hidden="1" x14ac:dyDescent="0.3">
      <c r="K10351" s="1"/>
    </row>
    <row r="10352" spans="11:11" hidden="1" x14ac:dyDescent="0.3">
      <c r="K10352" s="1"/>
    </row>
    <row r="10353" spans="11:11" hidden="1" x14ac:dyDescent="0.3">
      <c r="K10353" s="1"/>
    </row>
    <row r="10354" spans="11:11" hidden="1" x14ac:dyDescent="0.3">
      <c r="K10354" s="1"/>
    </row>
    <row r="10355" spans="11:11" hidden="1" x14ac:dyDescent="0.3">
      <c r="K10355" s="1"/>
    </row>
    <row r="10356" spans="11:11" hidden="1" x14ac:dyDescent="0.3">
      <c r="K10356" s="1"/>
    </row>
    <row r="10357" spans="11:11" hidden="1" x14ac:dyDescent="0.3">
      <c r="K10357" s="1"/>
    </row>
    <row r="10358" spans="11:11" hidden="1" x14ac:dyDescent="0.3">
      <c r="K10358" s="1"/>
    </row>
    <row r="10359" spans="11:11" hidden="1" x14ac:dyDescent="0.3">
      <c r="K10359" s="1"/>
    </row>
    <row r="10360" spans="11:11" hidden="1" x14ac:dyDescent="0.3">
      <c r="K10360" s="1"/>
    </row>
    <row r="10361" spans="11:11" hidden="1" x14ac:dyDescent="0.3">
      <c r="K10361" s="1"/>
    </row>
    <row r="10362" spans="11:11" hidden="1" x14ac:dyDescent="0.3">
      <c r="K10362" s="1"/>
    </row>
    <row r="10363" spans="11:11" hidden="1" x14ac:dyDescent="0.3">
      <c r="K10363" s="1"/>
    </row>
    <row r="10364" spans="11:11" hidden="1" x14ac:dyDescent="0.3">
      <c r="K10364" s="1"/>
    </row>
    <row r="10365" spans="11:11" hidden="1" x14ac:dyDescent="0.3">
      <c r="K10365" s="1"/>
    </row>
    <row r="10366" spans="11:11" hidden="1" x14ac:dyDescent="0.3">
      <c r="K10366" s="1"/>
    </row>
    <row r="10367" spans="11:11" hidden="1" x14ac:dyDescent="0.3">
      <c r="K10367" s="1"/>
    </row>
    <row r="10368" spans="11:11" hidden="1" x14ac:dyDescent="0.3">
      <c r="K10368" s="1"/>
    </row>
    <row r="10369" spans="11:11" hidden="1" x14ac:dyDescent="0.3">
      <c r="K10369" s="1"/>
    </row>
    <row r="10370" spans="11:11" hidden="1" x14ac:dyDescent="0.3">
      <c r="K10370" s="1"/>
    </row>
    <row r="10371" spans="11:11" hidden="1" x14ac:dyDescent="0.3">
      <c r="K10371" s="1"/>
    </row>
    <row r="10372" spans="11:11" hidden="1" x14ac:dyDescent="0.3">
      <c r="K10372" s="1"/>
    </row>
    <row r="10373" spans="11:11" hidden="1" x14ac:dyDescent="0.3">
      <c r="K10373" s="1"/>
    </row>
    <row r="10374" spans="11:11" hidden="1" x14ac:dyDescent="0.3">
      <c r="K10374" s="1"/>
    </row>
    <row r="10375" spans="11:11" hidden="1" x14ac:dyDescent="0.3">
      <c r="K10375" s="1"/>
    </row>
    <row r="10376" spans="11:11" hidden="1" x14ac:dyDescent="0.3">
      <c r="K10376" s="1"/>
    </row>
    <row r="10377" spans="11:11" hidden="1" x14ac:dyDescent="0.3">
      <c r="K10377" s="1"/>
    </row>
    <row r="10378" spans="11:11" hidden="1" x14ac:dyDescent="0.3">
      <c r="K10378" s="1"/>
    </row>
    <row r="10379" spans="11:11" hidden="1" x14ac:dyDescent="0.3">
      <c r="K10379" s="1"/>
    </row>
    <row r="10380" spans="11:11" hidden="1" x14ac:dyDescent="0.3">
      <c r="K10380" s="1"/>
    </row>
    <row r="10381" spans="11:11" hidden="1" x14ac:dyDescent="0.3">
      <c r="K10381" s="1"/>
    </row>
    <row r="10382" spans="11:11" hidden="1" x14ac:dyDescent="0.3">
      <c r="K10382" s="1"/>
    </row>
    <row r="10383" spans="11:11" hidden="1" x14ac:dyDescent="0.3">
      <c r="K10383" s="1"/>
    </row>
    <row r="10384" spans="11:11" hidden="1" x14ac:dyDescent="0.3">
      <c r="K10384" s="1"/>
    </row>
    <row r="10385" spans="11:11" hidden="1" x14ac:dyDescent="0.3">
      <c r="K10385" s="1"/>
    </row>
    <row r="10386" spans="11:11" hidden="1" x14ac:dyDescent="0.3">
      <c r="K10386" s="1"/>
    </row>
    <row r="10387" spans="11:11" hidden="1" x14ac:dyDescent="0.3">
      <c r="K10387" s="1"/>
    </row>
    <row r="10388" spans="11:11" hidden="1" x14ac:dyDescent="0.3">
      <c r="K10388" s="1"/>
    </row>
    <row r="10389" spans="11:11" hidden="1" x14ac:dyDescent="0.3">
      <c r="K10389" s="1"/>
    </row>
    <row r="10390" spans="11:11" hidden="1" x14ac:dyDescent="0.3">
      <c r="K10390" s="1"/>
    </row>
    <row r="10391" spans="11:11" hidden="1" x14ac:dyDescent="0.3">
      <c r="K10391" s="1"/>
    </row>
    <row r="10392" spans="11:11" hidden="1" x14ac:dyDescent="0.3">
      <c r="K10392" s="1"/>
    </row>
    <row r="10393" spans="11:11" hidden="1" x14ac:dyDescent="0.3">
      <c r="K10393" s="1"/>
    </row>
    <row r="10394" spans="11:11" hidden="1" x14ac:dyDescent="0.3">
      <c r="K10394" s="1"/>
    </row>
    <row r="10395" spans="11:11" hidden="1" x14ac:dyDescent="0.3">
      <c r="K10395" s="1"/>
    </row>
    <row r="10396" spans="11:11" hidden="1" x14ac:dyDescent="0.3">
      <c r="K10396" s="1"/>
    </row>
    <row r="10397" spans="11:11" hidden="1" x14ac:dyDescent="0.3">
      <c r="K10397" s="1"/>
    </row>
    <row r="10398" spans="11:11" hidden="1" x14ac:dyDescent="0.3">
      <c r="K10398" s="1"/>
    </row>
    <row r="10399" spans="11:11" hidden="1" x14ac:dyDescent="0.3">
      <c r="K10399" s="1"/>
    </row>
    <row r="10400" spans="11:11" hidden="1" x14ac:dyDescent="0.3">
      <c r="K10400" s="1"/>
    </row>
    <row r="10401" spans="11:11" hidden="1" x14ac:dyDescent="0.3">
      <c r="K10401" s="1"/>
    </row>
    <row r="10402" spans="11:11" hidden="1" x14ac:dyDescent="0.3">
      <c r="K10402" s="1"/>
    </row>
    <row r="10403" spans="11:11" hidden="1" x14ac:dyDescent="0.3">
      <c r="K10403" s="1"/>
    </row>
    <row r="10404" spans="11:11" hidden="1" x14ac:dyDescent="0.3">
      <c r="K10404" s="1"/>
    </row>
    <row r="10405" spans="11:11" hidden="1" x14ac:dyDescent="0.3">
      <c r="K10405" s="1"/>
    </row>
    <row r="10406" spans="11:11" hidden="1" x14ac:dyDescent="0.3">
      <c r="K10406" s="1"/>
    </row>
    <row r="10407" spans="11:11" hidden="1" x14ac:dyDescent="0.3">
      <c r="K10407" s="1"/>
    </row>
    <row r="10408" spans="11:11" hidden="1" x14ac:dyDescent="0.3">
      <c r="K10408" s="1"/>
    </row>
    <row r="10409" spans="11:11" hidden="1" x14ac:dyDescent="0.3">
      <c r="K10409" s="1"/>
    </row>
    <row r="10410" spans="11:11" hidden="1" x14ac:dyDescent="0.3">
      <c r="K10410" s="1"/>
    </row>
    <row r="10411" spans="11:11" hidden="1" x14ac:dyDescent="0.3">
      <c r="K10411" s="1"/>
    </row>
    <row r="10412" spans="11:11" hidden="1" x14ac:dyDescent="0.3">
      <c r="K10412" s="1"/>
    </row>
    <row r="10413" spans="11:11" hidden="1" x14ac:dyDescent="0.3">
      <c r="K10413" s="1"/>
    </row>
    <row r="10414" spans="11:11" hidden="1" x14ac:dyDescent="0.3">
      <c r="K10414" s="1"/>
    </row>
    <row r="10415" spans="11:11" hidden="1" x14ac:dyDescent="0.3">
      <c r="K10415" s="1"/>
    </row>
    <row r="10416" spans="11:11" hidden="1" x14ac:dyDescent="0.3">
      <c r="K10416" s="1"/>
    </row>
    <row r="10417" spans="11:11" hidden="1" x14ac:dyDescent="0.3">
      <c r="K10417" s="1"/>
    </row>
    <row r="10418" spans="11:11" hidden="1" x14ac:dyDescent="0.3">
      <c r="K10418" s="1"/>
    </row>
    <row r="10419" spans="11:11" hidden="1" x14ac:dyDescent="0.3">
      <c r="K10419" s="1"/>
    </row>
    <row r="10420" spans="11:11" hidden="1" x14ac:dyDescent="0.3">
      <c r="K10420" s="1"/>
    </row>
    <row r="10421" spans="11:11" hidden="1" x14ac:dyDescent="0.3">
      <c r="K10421" s="1"/>
    </row>
    <row r="10422" spans="11:11" hidden="1" x14ac:dyDescent="0.3">
      <c r="K10422" s="1"/>
    </row>
    <row r="10423" spans="11:11" hidden="1" x14ac:dyDescent="0.3">
      <c r="K10423" s="1"/>
    </row>
    <row r="10424" spans="11:11" hidden="1" x14ac:dyDescent="0.3">
      <c r="K10424" s="1"/>
    </row>
    <row r="10425" spans="11:11" hidden="1" x14ac:dyDescent="0.3">
      <c r="K10425" s="1"/>
    </row>
    <row r="10426" spans="11:11" hidden="1" x14ac:dyDescent="0.3">
      <c r="K10426" s="1"/>
    </row>
    <row r="10427" spans="11:11" hidden="1" x14ac:dyDescent="0.3">
      <c r="K10427" s="1"/>
    </row>
    <row r="10428" spans="11:11" hidden="1" x14ac:dyDescent="0.3">
      <c r="K10428" s="1"/>
    </row>
    <row r="10429" spans="11:11" hidden="1" x14ac:dyDescent="0.3">
      <c r="K10429" s="1"/>
    </row>
    <row r="10430" spans="11:11" hidden="1" x14ac:dyDescent="0.3">
      <c r="K10430" s="1"/>
    </row>
    <row r="10431" spans="11:11" hidden="1" x14ac:dyDescent="0.3">
      <c r="K10431" s="1"/>
    </row>
    <row r="10432" spans="11:11" hidden="1" x14ac:dyDescent="0.3">
      <c r="K10432" s="1"/>
    </row>
    <row r="10433" spans="11:11" hidden="1" x14ac:dyDescent="0.3">
      <c r="K10433" s="1"/>
    </row>
    <row r="10434" spans="11:11" hidden="1" x14ac:dyDescent="0.3">
      <c r="K10434" s="1"/>
    </row>
    <row r="10435" spans="11:11" hidden="1" x14ac:dyDescent="0.3">
      <c r="K10435" s="1"/>
    </row>
    <row r="10436" spans="11:11" hidden="1" x14ac:dyDescent="0.3">
      <c r="K10436" s="1"/>
    </row>
    <row r="10437" spans="11:11" hidden="1" x14ac:dyDescent="0.3">
      <c r="K10437" s="1"/>
    </row>
    <row r="10438" spans="11:11" hidden="1" x14ac:dyDescent="0.3">
      <c r="K10438" s="1"/>
    </row>
    <row r="10439" spans="11:11" hidden="1" x14ac:dyDescent="0.3">
      <c r="K10439" s="1"/>
    </row>
    <row r="10440" spans="11:11" hidden="1" x14ac:dyDescent="0.3">
      <c r="K10440" s="1"/>
    </row>
    <row r="10441" spans="11:11" hidden="1" x14ac:dyDescent="0.3">
      <c r="K10441" s="1"/>
    </row>
    <row r="10442" spans="11:11" hidden="1" x14ac:dyDescent="0.3">
      <c r="K10442" s="1"/>
    </row>
    <row r="10443" spans="11:11" hidden="1" x14ac:dyDescent="0.3">
      <c r="K10443" s="1"/>
    </row>
    <row r="10444" spans="11:11" hidden="1" x14ac:dyDescent="0.3">
      <c r="K10444" s="1"/>
    </row>
    <row r="10445" spans="11:11" hidden="1" x14ac:dyDescent="0.3">
      <c r="K10445" s="1"/>
    </row>
    <row r="10446" spans="11:11" hidden="1" x14ac:dyDescent="0.3">
      <c r="K10446" s="1"/>
    </row>
    <row r="10447" spans="11:11" hidden="1" x14ac:dyDescent="0.3">
      <c r="K10447" s="1"/>
    </row>
    <row r="10448" spans="11:11" hidden="1" x14ac:dyDescent="0.3">
      <c r="K10448" s="1"/>
    </row>
    <row r="10449" spans="11:11" hidden="1" x14ac:dyDescent="0.3">
      <c r="K10449" s="1"/>
    </row>
    <row r="10450" spans="11:11" hidden="1" x14ac:dyDescent="0.3">
      <c r="K10450" s="1"/>
    </row>
    <row r="10451" spans="11:11" hidden="1" x14ac:dyDescent="0.3">
      <c r="K10451" s="1"/>
    </row>
    <row r="10452" spans="11:11" hidden="1" x14ac:dyDescent="0.3">
      <c r="K10452" s="1"/>
    </row>
    <row r="10453" spans="11:11" hidden="1" x14ac:dyDescent="0.3">
      <c r="K10453" s="1"/>
    </row>
    <row r="10454" spans="11:11" hidden="1" x14ac:dyDescent="0.3">
      <c r="K10454" s="1"/>
    </row>
    <row r="10455" spans="11:11" hidden="1" x14ac:dyDescent="0.3">
      <c r="K10455" s="1"/>
    </row>
    <row r="10456" spans="11:11" hidden="1" x14ac:dyDescent="0.3">
      <c r="K10456" s="1"/>
    </row>
    <row r="10457" spans="11:11" hidden="1" x14ac:dyDescent="0.3">
      <c r="K10457" s="1"/>
    </row>
    <row r="10458" spans="11:11" hidden="1" x14ac:dyDescent="0.3">
      <c r="K10458" s="1"/>
    </row>
    <row r="10459" spans="11:11" hidden="1" x14ac:dyDescent="0.3">
      <c r="K10459" s="1"/>
    </row>
    <row r="10460" spans="11:11" hidden="1" x14ac:dyDescent="0.3">
      <c r="K10460" s="1"/>
    </row>
    <row r="10461" spans="11:11" hidden="1" x14ac:dyDescent="0.3">
      <c r="K10461" s="1"/>
    </row>
    <row r="10462" spans="11:11" hidden="1" x14ac:dyDescent="0.3">
      <c r="K10462" s="1"/>
    </row>
    <row r="10463" spans="11:11" hidden="1" x14ac:dyDescent="0.3">
      <c r="K10463" s="1"/>
    </row>
    <row r="10464" spans="11:11" hidden="1" x14ac:dyDescent="0.3">
      <c r="K10464" s="1"/>
    </row>
    <row r="10465" spans="11:11" hidden="1" x14ac:dyDescent="0.3">
      <c r="K10465" s="1"/>
    </row>
    <row r="10466" spans="11:11" hidden="1" x14ac:dyDescent="0.3">
      <c r="K10466" s="1"/>
    </row>
    <row r="10467" spans="11:11" hidden="1" x14ac:dyDescent="0.3">
      <c r="K10467" s="1"/>
    </row>
    <row r="10468" spans="11:11" hidden="1" x14ac:dyDescent="0.3">
      <c r="K10468" s="1"/>
    </row>
    <row r="10469" spans="11:11" hidden="1" x14ac:dyDescent="0.3">
      <c r="K10469" s="1"/>
    </row>
    <row r="10470" spans="11:11" hidden="1" x14ac:dyDescent="0.3">
      <c r="K10470" s="1"/>
    </row>
    <row r="10471" spans="11:11" hidden="1" x14ac:dyDescent="0.3">
      <c r="K10471" s="1"/>
    </row>
    <row r="10472" spans="11:11" hidden="1" x14ac:dyDescent="0.3">
      <c r="K10472" s="1"/>
    </row>
    <row r="10473" spans="11:11" hidden="1" x14ac:dyDescent="0.3">
      <c r="K10473" s="1"/>
    </row>
    <row r="10474" spans="11:11" hidden="1" x14ac:dyDescent="0.3">
      <c r="K10474" s="1"/>
    </row>
    <row r="10475" spans="11:11" hidden="1" x14ac:dyDescent="0.3">
      <c r="K10475" s="1"/>
    </row>
    <row r="10476" spans="11:11" hidden="1" x14ac:dyDescent="0.3">
      <c r="K10476" s="1"/>
    </row>
    <row r="10477" spans="11:11" hidden="1" x14ac:dyDescent="0.3">
      <c r="K10477" s="1"/>
    </row>
    <row r="10478" spans="11:11" hidden="1" x14ac:dyDescent="0.3">
      <c r="K10478" s="1"/>
    </row>
    <row r="10479" spans="11:11" hidden="1" x14ac:dyDescent="0.3">
      <c r="K10479" s="1"/>
    </row>
    <row r="10480" spans="11:11" hidden="1" x14ac:dyDescent="0.3">
      <c r="K10480" s="1"/>
    </row>
    <row r="10481" spans="11:11" hidden="1" x14ac:dyDescent="0.3">
      <c r="K10481" s="1"/>
    </row>
    <row r="10482" spans="11:11" hidden="1" x14ac:dyDescent="0.3">
      <c r="K10482" s="1"/>
    </row>
    <row r="10483" spans="11:11" hidden="1" x14ac:dyDescent="0.3">
      <c r="K10483" s="1"/>
    </row>
    <row r="10484" spans="11:11" hidden="1" x14ac:dyDescent="0.3">
      <c r="K10484" s="1"/>
    </row>
    <row r="10485" spans="11:11" hidden="1" x14ac:dyDescent="0.3">
      <c r="K10485" s="1"/>
    </row>
    <row r="10486" spans="11:11" hidden="1" x14ac:dyDescent="0.3">
      <c r="K10486" s="1"/>
    </row>
    <row r="10487" spans="11:11" hidden="1" x14ac:dyDescent="0.3">
      <c r="K10487" s="1"/>
    </row>
    <row r="10488" spans="11:11" hidden="1" x14ac:dyDescent="0.3">
      <c r="K10488" s="1"/>
    </row>
    <row r="10489" spans="11:11" hidden="1" x14ac:dyDescent="0.3">
      <c r="K10489" s="1"/>
    </row>
    <row r="10490" spans="11:11" hidden="1" x14ac:dyDescent="0.3">
      <c r="K10490" s="1"/>
    </row>
    <row r="10491" spans="11:11" hidden="1" x14ac:dyDescent="0.3">
      <c r="K10491" s="1"/>
    </row>
    <row r="10492" spans="11:11" hidden="1" x14ac:dyDescent="0.3">
      <c r="K10492" s="1"/>
    </row>
    <row r="10493" spans="11:11" hidden="1" x14ac:dyDescent="0.3">
      <c r="K10493" s="1"/>
    </row>
    <row r="10494" spans="11:11" hidden="1" x14ac:dyDescent="0.3">
      <c r="K10494" s="1"/>
    </row>
    <row r="10495" spans="11:11" hidden="1" x14ac:dyDescent="0.3">
      <c r="K10495" s="1"/>
    </row>
    <row r="10496" spans="11:11" hidden="1" x14ac:dyDescent="0.3">
      <c r="K10496" s="1"/>
    </row>
    <row r="10497" spans="11:11" hidden="1" x14ac:dyDescent="0.3">
      <c r="K10497" s="1"/>
    </row>
    <row r="10498" spans="11:11" hidden="1" x14ac:dyDescent="0.3">
      <c r="K10498" s="1"/>
    </row>
    <row r="10499" spans="11:11" hidden="1" x14ac:dyDescent="0.3">
      <c r="K10499" s="1"/>
    </row>
    <row r="10500" spans="11:11" hidden="1" x14ac:dyDescent="0.3">
      <c r="K10500" s="1"/>
    </row>
    <row r="10501" spans="11:11" hidden="1" x14ac:dyDescent="0.3">
      <c r="K10501" s="1"/>
    </row>
    <row r="10502" spans="11:11" hidden="1" x14ac:dyDescent="0.3">
      <c r="K10502" s="1"/>
    </row>
    <row r="10503" spans="11:11" hidden="1" x14ac:dyDescent="0.3">
      <c r="K10503" s="1"/>
    </row>
    <row r="10504" spans="11:11" hidden="1" x14ac:dyDescent="0.3">
      <c r="K10504" s="1"/>
    </row>
    <row r="10505" spans="11:11" hidden="1" x14ac:dyDescent="0.3">
      <c r="K10505" s="1"/>
    </row>
    <row r="10506" spans="11:11" hidden="1" x14ac:dyDescent="0.3">
      <c r="K10506" s="1"/>
    </row>
    <row r="10507" spans="11:11" hidden="1" x14ac:dyDescent="0.3">
      <c r="K10507" s="1"/>
    </row>
    <row r="10508" spans="11:11" hidden="1" x14ac:dyDescent="0.3">
      <c r="K10508" s="1"/>
    </row>
    <row r="10509" spans="11:11" hidden="1" x14ac:dyDescent="0.3">
      <c r="K10509" s="1"/>
    </row>
    <row r="10510" spans="11:11" hidden="1" x14ac:dyDescent="0.3">
      <c r="K10510" s="1"/>
    </row>
    <row r="10511" spans="11:11" hidden="1" x14ac:dyDescent="0.3">
      <c r="K10511" s="1"/>
    </row>
    <row r="10512" spans="11:11" hidden="1" x14ac:dyDescent="0.3">
      <c r="K10512" s="1"/>
    </row>
    <row r="10513" spans="11:11" hidden="1" x14ac:dyDescent="0.3">
      <c r="K10513" s="1"/>
    </row>
    <row r="10514" spans="11:11" hidden="1" x14ac:dyDescent="0.3">
      <c r="K10514" s="1"/>
    </row>
    <row r="10515" spans="11:11" hidden="1" x14ac:dyDescent="0.3">
      <c r="K10515" s="1"/>
    </row>
    <row r="10516" spans="11:11" hidden="1" x14ac:dyDescent="0.3">
      <c r="K10516" s="1"/>
    </row>
    <row r="10517" spans="11:11" hidden="1" x14ac:dyDescent="0.3">
      <c r="K10517" s="1"/>
    </row>
    <row r="10518" spans="11:11" hidden="1" x14ac:dyDescent="0.3">
      <c r="K10518" s="1"/>
    </row>
    <row r="10519" spans="11:11" hidden="1" x14ac:dyDescent="0.3">
      <c r="K10519" s="1"/>
    </row>
    <row r="10520" spans="11:11" hidden="1" x14ac:dyDescent="0.3">
      <c r="K10520" s="1"/>
    </row>
    <row r="10521" spans="11:11" hidden="1" x14ac:dyDescent="0.3">
      <c r="K10521" s="1"/>
    </row>
    <row r="10522" spans="11:11" hidden="1" x14ac:dyDescent="0.3">
      <c r="K10522" s="1"/>
    </row>
    <row r="10523" spans="11:11" hidden="1" x14ac:dyDescent="0.3">
      <c r="K10523" s="1"/>
    </row>
    <row r="10524" spans="11:11" hidden="1" x14ac:dyDescent="0.3">
      <c r="K10524" s="1"/>
    </row>
    <row r="10525" spans="11:11" hidden="1" x14ac:dyDescent="0.3">
      <c r="K10525" s="1"/>
    </row>
    <row r="10526" spans="11:11" hidden="1" x14ac:dyDescent="0.3">
      <c r="K10526" s="1"/>
    </row>
    <row r="10527" spans="11:11" hidden="1" x14ac:dyDescent="0.3">
      <c r="K10527" s="1"/>
    </row>
    <row r="10528" spans="11:11" hidden="1" x14ac:dyDescent="0.3">
      <c r="K10528" s="1"/>
    </row>
    <row r="10529" spans="11:11" hidden="1" x14ac:dyDescent="0.3">
      <c r="K10529" s="1"/>
    </row>
    <row r="10530" spans="11:11" hidden="1" x14ac:dyDescent="0.3">
      <c r="K10530" s="1"/>
    </row>
    <row r="10531" spans="11:11" hidden="1" x14ac:dyDescent="0.3">
      <c r="K10531" s="1"/>
    </row>
    <row r="10532" spans="11:11" hidden="1" x14ac:dyDescent="0.3">
      <c r="K10532" s="1"/>
    </row>
    <row r="10533" spans="11:11" hidden="1" x14ac:dyDescent="0.3">
      <c r="K10533" s="1"/>
    </row>
    <row r="10534" spans="11:11" hidden="1" x14ac:dyDescent="0.3">
      <c r="K10534" s="1"/>
    </row>
    <row r="10535" spans="11:11" hidden="1" x14ac:dyDescent="0.3">
      <c r="K10535" s="1"/>
    </row>
    <row r="10536" spans="11:11" hidden="1" x14ac:dyDescent="0.3">
      <c r="K10536" s="1"/>
    </row>
    <row r="10537" spans="11:11" hidden="1" x14ac:dyDescent="0.3">
      <c r="K10537" s="1"/>
    </row>
    <row r="10538" spans="11:11" hidden="1" x14ac:dyDescent="0.3">
      <c r="K10538" s="1"/>
    </row>
    <row r="10539" spans="11:11" hidden="1" x14ac:dyDescent="0.3">
      <c r="K10539" s="1"/>
    </row>
    <row r="10540" spans="11:11" hidden="1" x14ac:dyDescent="0.3">
      <c r="K10540" s="1"/>
    </row>
    <row r="10541" spans="11:11" hidden="1" x14ac:dyDescent="0.3">
      <c r="K10541" s="1"/>
    </row>
    <row r="10542" spans="11:11" hidden="1" x14ac:dyDescent="0.3">
      <c r="K10542" s="1"/>
    </row>
    <row r="10543" spans="11:11" hidden="1" x14ac:dyDescent="0.3">
      <c r="K10543" s="1"/>
    </row>
    <row r="10544" spans="11:11" hidden="1" x14ac:dyDescent="0.3">
      <c r="K10544" s="1"/>
    </row>
    <row r="10545" spans="11:11" hidden="1" x14ac:dyDescent="0.3">
      <c r="K10545" s="1"/>
    </row>
    <row r="10546" spans="11:11" hidden="1" x14ac:dyDescent="0.3">
      <c r="K10546" s="1"/>
    </row>
    <row r="10547" spans="11:11" hidden="1" x14ac:dyDescent="0.3">
      <c r="K10547" s="1"/>
    </row>
    <row r="10548" spans="11:11" hidden="1" x14ac:dyDescent="0.3">
      <c r="K10548" s="1"/>
    </row>
    <row r="10549" spans="11:11" hidden="1" x14ac:dyDescent="0.3">
      <c r="K10549" s="1"/>
    </row>
    <row r="10550" spans="11:11" hidden="1" x14ac:dyDescent="0.3">
      <c r="K10550" s="1"/>
    </row>
    <row r="10551" spans="11:11" hidden="1" x14ac:dyDescent="0.3">
      <c r="K10551" s="1"/>
    </row>
    <row r="10552" spans="11:11" hidden="1" x14ac:dyDescent="0.3">
      <c r="K10552" s="1"/>
    </row>
    <row r="10553" spans="11:11" hidden="1" x14ac:dyDescent="0.3">
      <c r="K10553" s="1"/>
    </row>
    <row r="10554" spans="11:11" hidden="1" x14ac:dyDescent="0.3">
      <c r="K10554" s="1"/>
    </row>
    <row r="10555" spans="11:11" hidden="1" x14ac:dyDescent="0.3">
      <c r="K10555" s="1"/>
    </row>
    <row r="10556" spans="11:11" hidden="1" x14ac:dyDescent="0.3">
      <c r="K10556" s="1"/>
    </row>
    <row r="10557" spans="11:11" hidden="1" x14ac:dyDescent="0.3">
      <c r="K10557" s="1"/>
    </row>
    <row r="10558" spans="11:11" hidden="1" x14ac:dyDescent="0.3">
      <c r="K10558" s="1"/>
    </row>
    <row r="10559" spans="11:11" hidden="1" x14ac:dyDescent="0.3">
      <c r="K10559" s="1"/>
    </row>
    <row r="10560" spans="11:11" hidden="1" x14ac:dyDescent="0.3">
      <c r="K10560" s="1"/>
    </row>
    <row r="10561" spans="11:11" hidden="1" x14ac:dyDescent="0.3">
      <c r="K10561" s="1"/>
    </row>
    <row r="10562" spans="11:11" hidden="1" x14ac:dyDescent="0.3">
      <c r="K10562" s="1"/>
    </row>
    <row r="10563" spans="11:11" hidden="1" x14ac:dyDescent="0.3">
      <c r="K10563" s="1"/>
    </row>
    <row r="10564" spans="11:11" hidden="1" x14ac:dyDescent="0.3">
      <c r="K10564" s="1"/>
    </row>
    <row r="10565" spans="11:11" hidden="1" x14ac:dyDescent="0.3">
      <c r="K10565" s="1"/>
    </row>
    <row r="10566" spans="11:11" hidden="1" x14ac:dyDescent="0.3">
      <c r="K10566" s="1"/>
    </row>
    <row r="10567" spans="11:11" hidden="1" x14ac:dyDescent="0.3">
      <c r="K10567" s="1"/>
    </row>
    <row r="10568" spans="11:11" hidden="1" x14ac:dyDescent="0.3">
      <c r="K10568" s="1"/>
    </row>
    <row r="10569" spans="11:11" hidden="1" x14ac:dyDescent="0.3">
      <c r="K10569" s="1"/>
    </row>
    <row r="10570" spans="11:11" hidden="1" x14ac:dyDescent="0.3">
      <c r="K10570" s="1"/>
    </row>
    <row r="10571" spans="11:11" hidden="1" x14ac:dyDescent="0.3">
      <c r="K10571" s="1"/>
    </row>
    <row r="10572" spans="11:11" hidden="1" x14ac:dyDescent="0.3">
      <c r="K10572" s="1"/>
    </row>
    <row r="10573" spans="11:11" hidden="1" x14ac:dyDescent="0.3">
      <c r="K10573" s="1"/>
    </row>
    <row r="10574" spans="11:11" hidden="1" x14ac:dyDescent="0.3">
      <c r="K10574" s="1"/>
    </row>
    <row r="10575" spans="11:11" hidden="1" x14ac:dyDescent="0.3">
      <c r="K10575" s="1"/>
    </row>
    <row r="10576" spans="11:11" hidden="1" x14ac:dyDescent="0.3">
      <c r="K10576" s="1"/>
    </row>
    <row r="10577" spans="11:11" hidden="1" x14ac:dyDescent="0.3">
      <c r="K10577" s="1"/>
    </row>
    <row r="10578" spans="11:11" hidden="1" x14ac:dyDescent="0.3">
      <c r="K10578" s="1"/>
    </row>
    <row r="10579" spans="11:11" hidden="1" x14ac:dyDescent="0.3">
      <c r="K10579" s="1"/>
    </row>
    <row r="10580" spans="11:11" hidden="1" x14ac:dyDescent="0.3">
      <c r="K10580" s="1"/>
    </row>
    <row r="10581" spans="11:11" hidden="1" x14ac:dyDescent="0.3">
      <c r="K10581" s="1"/>
    </row>
    <row r="10582" spans="11:11" hidden="1" x14ac:dyDescent="0.3">
      <c r="K10582" s="1"/>
    </row>
    <row r="10583" spans="11:11" hidden="1" x14ac:dyDescent="0.3">
      <c r="K10583" s="1"/>
    </row>
    <row r="10584" spans="11:11" hidden="1" x14ac:dyDescent="0.3">
      <c r="K10584" s="1"/>
    </row>
    <row r="10585" spans="11:11" hidden="1" x14ac:dyDescent="0.3">
      <c r="K10585" s="1"/>
    </row>
    <row r="10586" spans="11:11" hidden="1" x14ac:dyDescent="0.3">
      <c r="K10586" s="1"/>
    </row>
    <row r="10587" spans="11:11" hidden="1" x14ac:dyDescent="0.3">
      <c r="K10587" s="1"/>
    </row>
    <row r="10588" spans="11:11" hidden="1" x14ac:dyDescent="0.3">
      <c r="K10588" s="1"/>
    </row>
    <row r="10589" spans="11:11" hidden="1" x14ac:dyDescent="0.3">
      <c r="K10589" s="1"/>
    </row>
    <row r="10590" spans="11:11" hidden="1" x14ac:dyDescent="0.3">
      <c r="K10590" s="1"/>
    </row>
    <row r="10591" spans="11:11" hidden="1" x14ac:dyDescent="0.3">
      <c r="K10591" s="1"/>
    </row>
    <row r="10592" spans="11:11" hidden="1" x14ac:dyDescent="0.3">
      <c r="K10592" s="1"/>
    </row>
    <row r="10593" spans="11:11" hidden="1" x14ac:dyDescent="0.3">
      <c r="K10593" s="1"/>
    </row>
    <row r="10594" spans="11:11" hidden="1" x14ac:dyDescent="0.3">
      <c r="K10594" s="1"/>
    </row>
    <row r="10595" spans="11:11" hidden="1" x14ac:dyDescent="0.3">
      <c r="K10595" s="1"/>
    </row>
    <row r="10596" spans="11:11" hidden="1" x14ac:dyDescent="0.3">
      <c r="K10596" s="1"/>
    </row>
    <row r="10597" spans="11:11" hidden="1" x14ac:dyDescent="0.3">
      <c r="K10597" s="1"/>
    </row>
    <row r="10598" spans="11:11" hidden="1" x14ac:dyDescent="0.3">
      <c r="K10598" s="1"/>
    </row>
    <row r="10599" spans="11:11" hidden="1" x14ac:dyDescent="0.3">
      <c r="K10599" s="1"/>
    </row>
    <row r="10600" spans="11:11" hidden="1" x14ac:dyDescent="0.3">
      <c r="K10600" s="1"/>
    </row>
    <row r="10601" spans="11:11" hidden="1" x14ac:dyDescent="0.3">
      <c r="K10601" s="1"/>
    </row>
    <row r="10602" spans="11:11" hidden="1" x14ac:dyDescent="0.3">
      <c r="K10602" s="1"/>
    </row>
    <row r="10603" spans="11:11" hidden="1" x14ac:dyDescent="0.3">
      <c r="K10603" s="1"/>
    </row>
    <row r="10604" spans="11:11" hidden="1" x14ac:dyDescent="0.3">
      <c r="K10604" s="1"/>
    </row>
    <row r="10605" spans="11:11" hidden="1" x14ac:dyDescent="0.3">
      <c r="K10605" s="1"/>
    </row>
    <row r="10606" spans="11:11" hidden="1" x14ac:dyDescent="0.3">
      <c r="K10606" s="1"/>
    </row>
    <row r="10607" spans="11:11" hidden="1" x14ac:dyDescent="0.3">
      <c r="K10607" s="1"/>
    </row>
    <row r="10608" spans="11:11" hidden="1" x14ac:dyDescent="0.3">
      <c r="K10608" s="1"/>
    </row>
    <row r="10609" spans="11:11" hidden="1" x14ac:dyDescent="0.3">
      <c r="K10609" s="1"/>
    </row>
    <row r="10610" spans="11:11" hidden="1" x14ac:dyDescent="0.3">
      <c r="K10610" s="1"/>
    </row>
    <row r="10611" spans="11:11" hidden="1" x14ac:dyDescent="0.3">
      <c r="K10611" s="1"/>
    </row>
    <row r="10612" spans="11:11" hidden="1" x14ac:dyDescent="0.3">
      <c r="K10612" s="1"/>
    </row>
    <row r="10613" spans="11:11" hidden="1" x14ac:dyDescent="0.3">
      <c r="K10613" s="1"/>
    </row>
    <row r="10614" spans="11:11" hidden="1" x14ac:dyDescent="0.3">
      <c r="K10614" s="1"/>
    </row>
    <row r="10615" spans="11:11" hidden="1" x14ac:dyDescent="0.3">
      <c r="K10615" s="1"/>
    </row>
    <row r="10616" spans="11:11" hidden="1" x14ac:dyDescent="0.3">
      <c r="K10616" s="1"/>
    </row>
    <row r="10617" spans="11:11" hidden="1" x14ac:dyDescent="0.3">
      <c r="K10617" s="1"/>
    </row>
    <row r="10618" spans="11:11" hidden="1" x14ac:dyDescent="0.3">
      <c r="K10618" s="1"/>
    </row>
    <row r="10619" spans="11:11" hidden="1" x14ac:dyDescent="0.3">
      <c r="K10619" s="1"/>
    </row>
    <row r="10620" spans="11:11" hidden="1" x14ac:dyDescent="0.3">
      <c r="K10620" s="1"/>
    </row>
    <row r="10621" spans="11:11" hidden="1" x14ac:dyDescent="0.3">
      <c r="K10621" s="1"/>
    </row>
    <row r="10622" spans="11:11" hidden="1" x14ac:dyDescent="0.3">
      <c r="K10622" s="1"/>
    </row>
    <row r="10623" spans="11:11" hidden="1" x14ac:dyDescent="0.3">
      <c r="K10623" s="1"/>
    </row>
    <row r="10624" spans="11:11" hidden="1" x14ac:dyDescent="0.3">
      <c r="K10624" s="1"/>
    </row>
    <row r="10625" spans="11:11" hidden="1" x14ac:dyDescent="0.3">
      <c r="K10625" s="1"/>
    </row>
    <row r="10626" spans="11:11" hidden="1" x14ac:dyDescent="0.3">
      <c r="K10626" s="1"/>
    </row>
    <row r="10627" spans="11:11" hidden="1" x14ac:dyDescent="0.3">
      <c r="K10627" s="1"/>
    </row>
    <row r="10628" spans="11:11" hidden="1" x14ac:dyDescent="0.3">
      <c r="K10628" s="1"/>
    </row>
    <row r="10629" spans="11:11" hidden="1" x14ac:dyDescent="0.3">
      <c r="K10629" s="1"/>
    </row>
    <row r="10630" spans="11:11" hidden="1" x14ac:dyDescent="0.3">
      <c r="K10630" s="1"/>
    </row>
    <row r="10631" spans="11:11" hidden="1" x14ac:dyDescent="0.3">
      <c r="K10631" s="1"/>
    </row>
    <row r="10632" spans="11:11" hidden="1" x14ac:dyDescent="0.3">
      <c r="K10632" s="1"/>
    </row>
    <row r="10633" spans="11:11" hidden="1" x14ac:dyDescent="0.3">
      <c r="K10633" s="1"/>
    </row>
    <row r="10634" spans="11:11" hidden="1" x14ac:dyDescent="0.3">
      <c r="K10634" s="1"/>
    </row>
    <row r="10635" spans="11:11" hidden="1" x14ac:dyDescent="0.3">
      <c r="K10635" s="1"/>
    </row>
    <row r="10636" spans="11:11" hidden="1" x14ac:dyDescent="0.3">
      <c r="K10636" s="1"/>
    </row>
    <row r="10637" spans="11:11" hidden="1" x14ac:dyDescent="0.3">
      <c r="K10637" s="1"/>
    </row>
    <row r="10638" spans="11:11" hidden="1" x14ac:dyDescent="0.3">
      <c r="K10638" s="1"/>
    </row>
    <row r="10639" spans="11:11" hidden="1" x14ac:dyDescent="0.3">
      <c r="K10639" s="1"/>
    </row>
    <row r="10640" spans="11:11" hidden="1" x14ac:dyDescent="0.3">
      <c r="K10640" s="1"/>
    </row>
    <row r="10641" spans="11:11" hidden="1" x14ac:dyDescent="0.3">
      <c r="K10641" s="1"/>
    </row>
    <row r="10642" spans="11:11" hidden="1" x14ac:dyDescent="0.3">
      <c r="K10642" s="1"/>
    </row>
    <row r="10643" spans="11:11" hidden="1" x14ac:dyDescent="0.3">
      <c r="K10643" s="1"/>
    </row>
    <row r="10644" spans="11:11" hidden="1" x14ac:dyDescent="0.3">
      <c r="K10644" s="1"/>
    </row>
    <row r="10645" spans="11:11" hidden="1" x14ac:dyDescent="0.3">
      <c r="K10645" s="1"/>
    </row>
    <row r="10646" spans="11:11" hidden="1" x14ac:dyDescent="0.3">
      <c r="K10646" s="1"/>
    </row>
    <row r="10647" spans="11:11" hidden="1" x14ac:dyDescent="0.3">
      <c r="K10647" s="1"/>
    </row>
    <row r="10648" spans="11:11" hidden="1" x14ac:dyDescent="0.3">
      <c r="K10648" s="1"/>
    </row>
    <row r="10649" spans="11:11" hidden="1" x14ac:dyDescent="0.3">
      <c r="K10649" s="1"/>
    </row>
    <row r="10650" spans="11:11" hidden="1" x14ac:dyDescent="0.3">
      <c r="K10650" s="1"/>
    </row>
    <row r="10651" spans="11:11" hidden="1" x14ac:dyDescent="0.3">
      <c r="K10651" s="1"/>
    </row>
    <row r="10652" spans="11:11" hidden="1" x14ac:dyDescent="0.3">
      <c r="K10652" s="1"/>
    </row>
    <row r="10653" spans="11:11" hidden="1" x14ac:dyDescent="0.3">
      <c r="K10653" s="1"/>
    </row>
    <row r="10654" spans="11:11" hidden="1" x14ac:dyDescent="0.3">
      <c r="K10654" s="1"/>
    </row>
    <row r="10655" spans="11:11" hidden="1" x14ac:dyDescent="0.3">
      <c r="K10655" s="1"/>
    </row>
    <row r="10656" spans="11:11" hidden="1" x14ac:dyDescent="0.3">
      <c r="K10656" s="1"/>
    </row>
    <row r="10657" spans="11:11" hidden="1" x14ac:dyDescent="0.3">
      <c r="K10657" s="1"/>
    </row>
    <row r="10658" spans="11:11" hidden="1" x14ac:dyDescent="0.3">
      <c r="K10658" s="1"/>
    </row>
    <row r="10659" spans="11:11" hidden="1" x14ac:dyDescent="0.3">
      <c r="K10659" s="1"/>
    </row>
    <row r="10660" spans="11:11" hidden="1" x14ac:dyDescent="0.3">
      <c r="K10660" s="1"/>
    </row>
    <row r="10661" spans="11:11" hidden="1" x14ac:dyDescent="0.3">
      <c r="K10661" s="1"/>
    </row>
    <row r="10662" spans="11:11" hidden="1" x14ac:dyDescent="0.3">
      <c r="K10662" s="1"/>
    </row>
    <row r="10663" spans="11:11" hidden="1" x14ac:dyDescent="0.3">
      <c r="K10663" s="1"/>
    </row>
    <row r="10664" spans="11:11" hidden="1" x14ac:dyDescent="0.3">
      <c r="K10664" s="1"/>
    </row>
    <row r="10665" spans="11:11" hidden="1" x14ac:dyDescent="0.3">
      <c r="K10665" s="1"/>
    </row>
    <row r="10666" spans="11:11" hidden="1" x14ac:dyDescent="0.3">
      <c r="K10666" s="1"/>
    </row>
    <row r="10667" spans="11:11" hidden="1" x14ac:dyDescent="0.3">
      <c r="K10667" s="1"/>
    </row>
    <row r="10668" spans="11:11" hidden="1" x14ac:dyDescent="0.3">
      <c r="K10668" s="1"/>
    </row>
    <row r="10669" spans="11:11" hidden="1" x14ac:dyDescent="0.3">
      <c r="K10669" s="1"/>
    </row>
    <row r="10670" spans="11:11" hidden="1" x14ac:dyDescent="0.3">
      <c r="K10670" s="1"/>
    </row>
    <row r="10671" spans="11:11" hidden="1" x14ac:dyDescent="0.3">
      <c r="K10671" s="1"/>
    </row>
    <row r="10672" spans="11:11" hidden="1" x14ac:dyDescent="0.3">
      <c r="K10672" s="1"/>
    </row>
    <row r="10673" spans="11:11" hidden="1" x14ac:dyDescent="0.3">
      <c r="K10673" s="1"/>
    </row>
    <row r="10674" spans="11:11" hidden="1" x14ac:dyDescent="0.3">
      <c r="K10674" s="1"/>
    </row>
    <row r="10675" spans="11:11" hidden="1" x14ac:dyDescent="0.3">
      <c r="K10675" s="1"/>
    </row>
    <row r="10676" spans="11:11" hidden="1" x14ac:dyDescent="0.3">
      <c r="K10676" s="1"/>
    </row>
    <row r="10677" spans="11:11" hidden="1" x14ac:dyDescent="0.3">
      <c r="K10677" s="1"/>
    </row>
    <row r="10678" spans="11:11" hidden="1" x14ac:dyDescent="0.3">
      <c r="K10678" s="1"/>
    </row>
    <row r="10679" spans="11:11" hidden="1" x14ac:dyDescent="0.3">
      <c r="K10679" s="1"/>
    </row>
    <row r="10680" spans="11:11" hidden="1" x14ac:dyDescent="0.3">
      <c r="K10680" s="1"/>
    </row>
    <row r="10681" spans="11:11" hidden="1" x14ac:dyDescent="0.3">
      <c r="K10681" s="1"/>
    </row>
    <row r="10682" spans="11:11" hidden="1" x14ac:dyDescent="0.3">
      <c r="K10682" s="1"/>
    </row>
    <row r="10683" spans="11:11" hidden="1" x14ac:dyDescent="0.3">
      <c r="K10683" s="1"/>
    </row>
    <row r="10684" spans="11:11" hidden="1" x14ac:dyDescent="0.3">
      <c r="K10684" s="1"/>
    </row>
    <row r="10685" spans="11:11" hidden="1" x14ac:dyDescent="0.3">
      <c r="K10685" s="1"/>
    </row>
    <row r="10686" spans="11:11" hidden="1" x14ac:dyDescent="0.3">
      <c r="K10686" s="1"/>
    </row>
    <row r="10687" spans="11:11" hidden="1" x14ac:dyDescent="0.3">
      <c r="K10687" s="1"/>
    </row>
    <row r="10688" spans="11:11" hidden="1" x14ac:dyDescent="0.3">
      <c r="K10688" s="1"/>
    </row>
    <row r="10689" spans="11:11" hidden="1" x14ac:dyDescent="0.3">
      <c r="K10689" s="1"/>
    </row>
    <row r="10690" spans="11:11" hidden="1" x14ac:dyDescent="0.3">
      <c r="K10690" s="1"/>
    </row>
    <row r="10691" spans="11:11" hidden="1" x14ac:dyDescent="0.3">
      <c r="K10691" s="1"/>
    </row>
    <row r="10692" spans="11:11" hidden="1" x14ac:dyDescent="0.3">
      <c r="K10692" s="1"/>
    </row>
    <row r="10693" spans="11:11" hidden="1" x14ac:dyDescent="0.3">
      <c r="K10693" s="1"/>
    </row>
    <row r="10694" spans="11:11" hidden="1" x14ac:dyDescent="0.3">
      <c r="K10694" s="1"/>
    </row>
    <row r="10695" spans="11:11" hidden="1" x14ac:dyDescent="0.3">
      <c r="K10695" s="1"/>
    </row>
    <row r="10696" spans="11:11" hidden="1" x14ac:dyDescent="0.3">
      <c r="K10696" s="1"/>
    </row>
    <row r="10697" spans="11:11" hidden="1" x14ac:dyDescent="0.3">
      <c r="K10697" s="1"/>
    </row>
    <row r="10698" spans="11:11" hidden="1" x14ac:dyDescent="0.3">
      <c r="K10698" s="1"/>
    </row>
    <row r="10699" spans="11:11" hidden="1" x14ac:dyDescent="0.3">
      <c r="K10699" s="1"/>
    </row>
    <row r="10700" spans="11:11" hidden="1" x14ac:dyDescent="0.3">
      <c r="K10700" s="1"/>
    </row>
    <row r="10701" spans="11:11" hidden="1" x14ac:dyDescent="0.3">
      <c r="K10701" s="1"/>
    </row>
    <row r="10702" spans="11:11" hidden="1" x14ac:dyDescent="0.3">
      <c r="K10702" s="1"/>
    </row>
    <row r="10703" spans="11:11" hidden="1" x14ac:dyDescent="0.3">
      <c r="K10703" s="1"/>
    </row>
    <row r="10704" spans="11:11" hidden="1" x14ac:dyDescent="0.3">
      <c r="K10704" s="1"/>
    </row>
    <row r="10705" spans="11:11" hidden="1" x14ac:dyDescent="0.3">
      <c r="K10705" s="1"/>
    </row>
    <row r="10706" spans="11:11" hidden="1" x14ac:dyDescent="0.3">
      <c r="K10706" s="1"/>
    </row>
    <row r="10707" spans="11:11" hidden="1" x14ac:dyDescent="0.3">
      <c r="K10707" s="1"/>
    </row>
    <row r="10708" spans="11:11" hidden="1" x14ac:dyDescent="0.3">
      <c r="K10708" s="1"/>
    </row>
    <row r="10709" spans="11:11" hidden="1" x14ac:dyDescent="0.3">
      <c r="K10709" s="1"/>
    </row>
    <row r="10710" spans="11:11" hidden="1" x14ac:dyDescent="0.3">
      <c r="K10710" s="1"/>
    </row>
    <row r="10711" spans="11:11" hidden="1" x14ac:dyDescent="0.3">
      <c r="K10711" s="1"/>
    </row>
    <row r="10712" spans="11:11" hidden="1" x14ac:dyDescent="0.3">
      <c r="K10712" s="1"/>
    </row>
    <row r="10713" spans="11:11" hidden="1" x14ac:dyDescent="0.3">
      <c r="K10713" s="1"/>
    </row>
    <row r="10714" spans="11:11" hidden="1" x14ac:dyDescent="0.3">
      <c r="K10714" s="1"/>
    </row>
    <row r="10715" spans="11:11" hidden="1" x14ac:dyDescent="0.3">
      <c r="K10715" s="1"/>
    </row>
    <row r="10716" spans="11:11" hidden="1" x14ac:dyDescent="0.3">
      <c r="K10716" s="1"/>
    </row>
    <row r="10717" spans="11:11" hidden="1" x14ac:dyDescent="0.3">
      <c r="K10717" s="1"/>
    </row>
    <row r="10718" spans="11:11" hidden="1" x14ac:dyDescent="0.3">
      <c r="K10718" s="1"/>
    </row>
    <row r="10719" spans="11:11" hidden="1" x14ac:dyDescent="0.3">
      <c r="K10719" s="1"/>
    </row>
    <row r="10720" spans="11:11" hidden="1" x14ac:dyDescent="0.3">
      <c r="K10720" s="1"/>
    </row>
    <row r="10721" spans="11:11" hidden="1" x14ac:dyDescent="0.3">
      <c r="K10721" s="1"/>
    </row>
    <row r="10722" spans="11:11" hidden="1" x14ac:dyDescent="0.3">
      <c r="K10722" s="1"/>
    </row>
    <row r="10723" spans="11:11" hidden="1" x14ac:dyDescent="0.3">
      <c r="K10723" s="1"/>
    </row>
    <row r="10724" spans="11:11" hidden="1" x14ac:dyDescent="0.3">
      <c r="K10724" s="1"/>
    </row>
    <row r="10725" spans="11:11" hidden="1" x14ac:dyDescent="0.3">
      <c r="K10725" s="1"/>
    </row>
    <row r="10726" spans="11:11" hidden="1" x14ac:dyDescent="0.3">
      <c r="K10726" s="1"/>
    </row>
    <row r="10727" spans="11:11" hidden="1" x14ac:dyDescent="0.3">
      <c r="K10727" s="1"/>
    </row>
    <row r="10728" spans="11:11" hidden="1" x14ac:dyDescent="0.3">
      <c r="K10728" s="1"/>
    </row>
    <row r="10729" spans="11:11" hidden="1" x14ac:dyDescent="0.3">
      <c r="K10729" s="1"/>
    </row>
    <row r="10730" spans="11:11" hidden="1" x14ac:dyDescent="0.3">
      <c r="K10730" s="1"/>
    </row>
    <row r="10731" spans="11:11" hidden="1" x14ac:dyDescent="0.3">
      <c r="K10731" s="1"/>
    </row>
    <row r="10732" spans="11:11" hidden="1" x14ac:dyDescent="0.3">
      <c r="K10732" s="1"/>
    </row>
    <row r="10733" spans="11:11" hidden="1" x14ac:dyDescent="0.3">
      <c r="K10733" s="1"/>
    </row>
    <row r="10734" spans="11:11" hidden="1" x14ac:dyDescent="0.3">
      <c r="K10734" s="1"/>
    </row>
    <row r="10735" spans="11:11" hidden="1" x14ac:dyDescent="0.3">
      <c r="K10735" s="1"/>
    </row>
    <row r="10736" spans="11:11" hidden="1" x14ac:dyDescent="0.3">
      <c r="K10736" s="1"/>
    </row>
    <row r="10737" spans="11:11" hidden="1" x14ac:dyDescent="0.3">
      <c r="K10737" s="1"/>
    </row>
    <row r="10738" spans="11:11" hidden="1" x14ac:dyDescent="0.3">
      <c r="K10738" s="1"/>
    </row>
    <row r="10739" spans="11:11" hidden="1" x14ac:dyDescent="0.3">
      <c r="K10739" s="1"/>
    </row>
    <row r="10740" spans="11:11" hidden="1" x14ac:dyDescent="0.3">
      <c r="K10740" s="1"/>
    </row>
    <row r="10741" spans="11:11" hidden="1" x14ac:dyDescent="0.3">
      <c r="K10741" s="1"/>
    </row>
    <row r="10742" spans="11:11" hidden="1" x14ac:dyDescent="0.3">
      <c r="K10742" s="1"/>
    </row>
    <row r="10743" spans="11:11" hidden="1" x14ac:dyDescent="0.3">
      <c r="K10743" s="1"/>
    </row>
    <row r="10744" spans="11:11" hidden="1" x14ac:dyDescent="0.3">
      <c r="K10744" s="1"/>
    </row>
    <row r="10745" spans="11:11" hidden="1" x14ac:dyDescent="0.3">
      <c r="K10745" s="1"/>
    </row>
    <row r="10746" spans="11:11" hidden="1" x14ac:dyDescent="0.3">
      <c r="K10746" s="1"/>
    </row>
    <row r="10747" spans="11:11" hidden="1" x14ac:dyDescent="0.3">
      <c r="K10747" s="1"/>
    </row>
    <row r="10748" spans="11:11" hidden="1" x14ac:dyDescent="0.3">
      <c r="K10748" s="1"/>
    </row>
    <row r="10749" spans="11:11" hidden="1" x14ac:dyDescent="0.3">
      <c r="K10749" s="1"/>
    </row>
    <row r="10750" spans="11:11" hidden="1" x14ac:dyDescent="0.3">
      <c r="K10750" s="1"/>
    </row>
    <row r="10751" spans="11:11" hidden="1" x14ac:dyDescent="0.3">
      <c r="K10751" s="1"/>
    </row>
    <row r="10752" spans="11:11" hidden="1" x14ac:dyDescent="0.3">
      <c r="K10752" s="1"/>
    </row>
    <row r="10753" spans="11:11" hidden="1" x14ac:dyDescent="0.3">
      <c r="K10753" s="1"/>
    </row>
    <row r="10754" spans="11:11" hidden="1" x14ac:dyDescent="0.3">
      <c r="K10754" s="1"/>
    </row>
    <row r="10755" spans="11:11" hidden="1" x14ac:dyDescent="0.3">
      <c r="K10755" s="1"/>
    </row>
    <row r="10756" spans="11:11" hidden="1" x14ac:dyDescent="0.3">
      <c r="K10756" s="1"/>
    </row>
    <row r="10757" spans="11:11" hidden="1" x14ac:dyDescent="0.3">
      <c r="K10757" s="1"/>
    </row>
    <row r="10758" spans="11:11" hidden="1" x14ac:dyDescent="0.3">
      <c r="K10758" s="1"/>
    </row>
    <row r="10759" spans="11:11" hidden="1" x14ac:dyDescent="0.3">
      <c r="K10759" s="1"/>
    </row>
    <row r="10760" spans="11:11" hidden="1" x14ac:dyDescent="0.3">
      <c r="K10760" s="1"/>
    </row>
    <row r="10761" spans="11:11" hidden="1" x14ac:dyDescent="0.3">
      <c r="K10761" s="1"/>
    </row>
    <row r="10762" spans="11:11" hidden="1" x14ac:dyDescent="0.3">
      <c r="K10762" s="1"/>
    </row>
    <row r="10763" spans="11:11" hidden="1" x14ac:dyDescent="0.3">
      <c r="K10763" s="1"/>
    </row>
    <row r="10764" spans="11:11" hidden="1" x14ac:dyDescent="0.3">
      <c r="K10764" s="1"/>
    </row>
    <row r="10765" spans="11:11" hidden="1" x14ac:dyDescent="0.3">
      <c r="K10765" s="1"/>
    </row>
    <row r="10766" spans="11:11" hidden="1" x14ac:dyDescent="0.3">
      <c r="K10766" s="1"/>
    </row>
    <row r="10767" spans="11:11" hidden="1" x14ac:dyDescent="0.3">
      <c r="K10767" s="1"/>
    </row>
    <row r="10768" spans="11:11" hidden="1" x14ac:dyDescent="0.3">
      <c r="K10768" s="1"/>
    </row>
    <row r="10769" spans="11:11" hidden="1" x14ac:dyDescent="0.3">
      <c r="K10769" s="1"/>
    </row>
    <row r="10770" spans="11:11" hidden="1" x14ac:dyDescent="0.3">
      <c r="K10770" s="1"/>
    </row>
    <row r="10771" spans="11:11" hidden="1" x14ac:dyDescent="0.3">
      <c r="K10771" s="1"/>
    </row>
    <row r="10772" spans="11:11" hidden="1" x14ac:dyDescent="0.3">
      <c r="K10772" s="1"/>
    </row>
    <row r="10773" spans="11:11" hidden="1" x14ac:dyDescent="0.3">
      <c r="K10773" s="1"/>
    </row>
    <row r="10774" spans="11:11" hidden="1" x14ac:dyDescent="0.3">
      <c r="K10774" s="1"/>
    </row>
    <row r="10775" spans="11:11" hidden="1" x14ac:dyDescent="0.3">
      <c r="K10775" s="1"/>
    </row>
    <row r="10776" spans="11:11" hidden="1" x14ac:dyDescent="0.3">
      <c r="K10776" s="1"/>
    </row>
    <row r="10777" spans="11:11" hidden="1" x14ac:dyDescent="0.3">
      <c r="K10777" s="1"/>
    </row>
    <row r="10778" spans="11:11" hidden="1" x14ac:dyDescent="0.3">
      <c r="K10778" s="1"/>
    </row>
    <row r="10779" spans="11:11" hidden="1" x14ac:dyDescent="0.3">
      <c r="K10779" s="1"/>
    </row>
    <row r="10780" spans="11:11" hidden="1" x14ac:dyDescent="0.3">
      <c r="K10780" s="1"/>
    </row>
    <row r="10781" spans="11:11" hidden="1" x14ac:dyDescent="0.3">
      <c r="K10781" s="1"/>
    </row>
    <row r="10782" spans="11:11" hidden="1" x14ac:dyDescent="0.3">
      <c r="K10782" s="1"/>
    </row>
    <row r="10783" spans="11:11" hidden="1" x14ac:dyDescent="0.3">
      <c r="K10783" s="1"/>
    </row>
    <row r="10784" spans="11:11" hidden="1" x14ac:dyDescent="0.3">
      <c r="K10784" s="1"/>
    </row>
    <row r="10785" spans="11:11" hidden="1" x14ac:dyDescent="0.3">
      <c r="K10785" s="1"/>
    </row>
    <row r="10786" spans="11:11" hidden="1" x14ac:dyDescent="0.3">
      <c r="K10786" s="1"/>
    </row>
    <row r="10787" spans="11:11" hidden="1" x14ac:dyDescent="0.3">
      <c r="K10787" s="1"/>
    </row>
    <row r="10788" spans="11:11" hidden="1" x14ac:dyDescent="0.3">
      <c r="K10788" s="1"/>
    </row>
    <row r="10789" spans="11:11" hidden="1" x14ac:dyDescent="0.3">
      <c r="K10789" s="1"/>
    </row>
    <row r="10790" spans="11:11" hidden="1" x14ac:dyDescent="0.3">
      <c r="K10790" s="1"/>
    </row>
    <row r="10791" spans="11:11" hidden="1" x14ac:dyDescent="0.3">
      <c r="K10791" s="1"/>
    </row>
    <row r="10792" spans="11:11" hidden="1" x14ac:dyDescent="0.3">
      <c r="K10792" s="1"/>
    </row>
    <row r="10793" spans="11:11" hidden="1" x14ac:dyDescent="0.3">
      <c r="K10793" s="1"/>
    </row>
    <row r="10794" spans="11:11" hidden="1" x14ac:dyDescent="0.3">
      <c r="K10794" s="1"/>
    </row>
    <row r="10795" spans="11:11" hidden="1" x14ac:dyDescent="0.3">
      <c r="K10795" s="1"/>
    </row>
    <row r="10796" spans="11:11" hidden="1" x14ac:dyDescent="0.3">
      <c r="K10796" s="1"/>
    </row>
    <row r="10797" spans="11:11" hidden="1" x14ac:dyDescent="0.3">
      <c r="K10797" s="1"/>
    </row>
    <row r="10798" spans="11:11" hidden="1" x14ac:dyDescent="0.3">
      <c r="K10798" s="1"/>
    </row>
    <row r="10799" spans="11:11" hidden="1" x14ac:dyDescent="0.3">
      <c r="K10799" s="1"/>
    </row>
    <row r="10800" spans="11:11" hidden="1" x14ac:dyDescent="0.3">
      <c r="K10800" s="1"/>
    </row>
    <row r="10801" spans="11:11" hidden="1" x14ac:dyDescent="0.3">
      <c r="K10801" s="1"/>
    </row>
    <row r="10802" spans="11:11" hidden="1" x14ac:dyDescent="0.3">
      <c r="K10802" s="1"/>
    </row>
    <row r="10803" spans="11:11" hidden="1" x14ac:dyDescent="0.3">
      <c r="K10803" s="1"/>
    </row>
    <row r="10804" spans="11:11" hidden="1" x14ac:dyDescent="0.3">
      <c r="K10804" s="1"/>
    </row>
    <row r="10805" spans="11:11" hidden="1" x14ac:dyDescent="0.3">
      <c r="K10805" s="1"/>
    </row>
    <row r="10806" spans="11:11" hidden="1" x14ac:dyDescent="0.3">
      <c r="K10806" s="1"/>
    </row>
    <row r="10807" spans="11:11" hidden="1" x14ac:dyDescent="0.3">
      <c r="K10807" s="1"/>
    </row>
    <row r="10808" spans="11:11" hidden="1" x14ac:dyDescent="0.3">
      <c r="K10808" s="1"/>
    </row>
    <row r="10809" spans="11:11" hidden="1" x14ac:dyDescent="0.3">
      <c r="K10809" s="1"/>
    </row>
    <row r="10810" spans="11:11" hidden="1" x14ac:dyDescent="0.3">
      <c r="K10810" s="1"/>
    </row>
    <row r="10811" spans="11:11" hidden="1" x14ac:dyDescent="0.3">
      <c r="K10811" s="1"/>
    </row>
    <row r="10812" spans="11:11" hidden="1" x14ac:dyDescent="0.3">
      <c r="K10812" s="1"/>
    </row>
    <row r="10813" spans="11:11" hidden="1" x14ac:dyDescent="0.3">
      <c r="K10813" s="1"/>
    </row>
    <row r="10814" spans="11:11" hidden="1" x14ac:dyDescent="0.3">
      <c r="K10814" s="1"/>
    </row>
    <row r="10815" spans="11:11" hidden="1" x14ac:dyDescent="0.3">
      <c r="K10815" s="1"/>
    </row>
    <row r="10816" spans="11:11" hidden="1" x14ac:dyDescent="0.3">
      <c r="K10816" s="1"/>
    </row>
    <row r="10817" spans="11:11" hidden="1" x14ac:dyDescent="0.3">
      <c r="K10817" s="1"/>
    </row>
    <row r="10818" spans="11:11" hidden="1" x14ac:dyDescent="0.3">
      <c r="K10818" s="1"/>
    </row>
    <row r="10819" spans="11:11" hidden="1" x14ac:dyDescent="0.3">
      <c r="K10819" s="1"/>
    </row>
    <row r="10820" spans="11:11" hidden="1" x14ac:dyDescent="0.3">
      <c r="K10820" s="1"/>
    </row>
    <row r="10821" spans="11:11" hidden="1" x14ac:dyDescent="0.3">
      <c r="K10821" s="1"/>
    </row>
    <row r="10822" spans="11:11" hidden="1" x14ac:dyDescent="0.3">
      <c r="K10822" s="1"/>
    </row>
    <row r="10823" spans="11:11" hidden="1" x14ac:dyDescent="0.3">
      <c r="K10823" s="1"/>
    </row>
    <row r="10824" spans="11:11" hidden="1" x14ac:dyDescent="0.3">
      <c r="K10824" s="1"/>
    </row>
    <row r="10825" spans="11:11" hidden="1" x14ac:dyDescent="0.3">
      <c r="K10825" s="1"/>
    </row>
    <row r="10826" spans="11:11" hidden="1" x14ac:dyDescent="0.3">
      <c r="K10826" s="1"/>
    </row>
    <row r="10827" spans="11:11" hidden="1" x14ac:dyDescent="0.3">
      <c r="K10827" s="1"/>
    </row>
    <row r="10828" spans="11:11" hidden="1" x14ac:dyDescent="0.3">
      <c r="K10828" s="1"/>
    </row>
    <row r="10829" spans="11:11" hidden="1" x14ac:dyDescent="0.3">
      <c r="K10829" s="1"/>
    </row>
    <row r="10830" spans="11:11" hidden="1" x14ac:dyDescent="0.3">
      <c r="K10830" s="1"/>
    </row>
    <row r="10831" spans="11:11" hidden="1" x14ac:dyDescent="0.3">
      <c r="K10831" s="1"/>
    </row>
    <row r="10832" spans="11:11" hidden="1" x14ac:dyDescent="0.3">
      <c r="K10832" s="1"/>
    </row>
    <row r="10833" spans="11:11" hidden="1" x14ac:dyDescent="0.3">
      <c r="K10833" s="1"/>
    </row>
    <row r="10834" spans="11:11" hidden="1" x14ac:dyDescent="0.3">
      <c r="K10834" s="1"/>
    </row>
    <row r="10835" spans="11:11" hidden="1" x14ac:dyDescent="0.3">
      <c r="K10835" s="1"/>
    </row>
    <row r="10836" spans="11:11" hidden="1" x14ac:dyDescent="0.3">
      <c r="K10836" s="1"/>
    </row>
    <row r="10837" spans="11:11" hidden="1" x14ac:dyDescent="0.3">
      <c r="K10837" s="1"/>
    </row>
    <row r="10838" spans="11:11" hidden="1" x14ac:dyDescent="0.3">
      <c r="K10838" s="1"/>
    </row>
    <row r="10839" spans="11:11" hidden="1" x14ac:dyDescent="0.3">
      <c r="K10839" s="1"/>
    </row>
    <row r="10840" spans="11:11" hidden="1" x14ac:dyDescent="0.3">
      <c r="K10840" s="1"/>
    </row>
    <row r="10841" spans="11:11" hidden="1" x14ac:dyDescent="0.3">
      <c r="K10841" s="1"/>
    </row>
    <row r="10842" spans="11:11" hidden="1" x14ac:dyDescent="0.3">
      <c r="K10842" s="1"/>
    </row>
    <row r="10843" spans="11:11" hidden="1" x14ac:dyDescent="0.3">
      <c r="K10843" s="1"/>
    </row>
    <row r="10844" spans="11:11" hidden="1" x14ac:dyDescent="0.3">
      <c r="K10844" s="1"/>
    </row>
    <row r="10845" spans="11:11" hidden="1" x14ac:dyDescent="0.3">
      <c r="K10845" s="1"/>
    </row>
    <row r="10846" spans="11:11" hidden="1" x14ac:dyDescent="0.3">
      <c r="K10846" s="1"/>
    </row>
    <row r="10847" spans="11:11" hidden="1" x14ac:dyDescent="0.3">
      <c r="K10847" s="1"/>
    </row>
    <row r="10848" spans="11:11" hidden="1" x14ac:dyDescent="0.3">
      <c r="K10848" s="1"/>
    </row>
    <row r="10849" spans="11:11" hidden="1" x14ac:dyDescent="0.3">
      <c r="K10849" s="1"/>
    </row>
    <row r="10850" spans="11:11" hidden="1" x14ac:dyDescent="0.3">
      <c r="K10850" s="1"/>
    </row>
    <row r="10851" spans="11:11" hidden="1" x14ac:dyDescent="0.3">
      <c r="K10851" s="1"/>
    </row>
    <row r="10852" spans="11:11" hidden="1" x14ac:dyDescent="0.3">
      <c r="K10852" s="1"/>
    </row>
    <row r="10853" spans="11:11" hidden="1" x14ac:dyDescent="0.3">
      <c r="K10853" s="1"/>
    </row>
    <row r="10854" spans="11:11" hidden="1" x14ac:dyDescent="0.3">
      <c r="K10854" s="1"/>
    </row>
    <row r="10855" spans="11:11" hidden="1" x14ac:dyDescent="0.3">
      <c r="K10855" s="1"/>
    </row>
    <row r="10856" spans="11:11" hidden="1" x14ac:dyDescent="0.3">
      <c r="K10856" s="1"/>
    </row>
    <row r="10857" spans="11:11" hidden="1" x14ac:dyDescent="0.3">
      <c r="K10857" s="1"/>
    </row>
    <row r="10858" spans="11:11" hidden="1" x14ac:dyDescent="0.3">
      <c r="K10858" s="1"/>
    </row>
    <row r="10859" spans="11:11" hidden="1" x14ac:dyDescent="0.3">
      <c r="K10859" s="1"/>
    </row>
    <row r="10860" spans="11:11" hidden="1" x14ac:dyDescent="0.3">
      <c r="K10860" s="1"/>
    </row>
    <row r="10861" spans="11:11" hidden="1" x14ac:dyDescent="0.3">
      <c r="K10861" s="1"/>
    </row>
    <row r="10862" spans="11:11" hidden="1" x14ac:dyDescent="0.3">
      <c r="K10862" s="1"/>
    </row>
    <row r="10863" spans="11:11" hidden="1" x14ac:dyDescent="0.3">
      <c r="K10863" s="1"/>
    </row>
    <row r="10864" spans="11:11" hidden="1" x14ac:dyDescent="0.3">
      <c r="K10864" s="1"/>
    </row>
    <row r="10865" spans="11:11" hidden="1" x14ac:dyDescent="0.3">
      <c r="K10865" s="1"/>
    </row>
    <row r="10866" spans="11:11" hidden="1" x14ac:dyDescent="0.3">
      <c r="K10866" s="1"/>
    </row>
    <row r="10867" spans="11:11" hidden="1" x14ac:dyDescent="0.3">
      <c r="K10867" s="1"/>
    </row>
    <row r="10868" spans="11:11" hidden="1" x14ac:dyDescent="0.3">
      <c r="K10868" s="1"/>
    </row>
    <row r="10869" spans="11:11" hidden="1" x14ac:dyDescent="0.3">
      <c r="K10869" s="1"/>
    </row>
    <row r="10870" spans="11:11" hidden="1" x14ac:dyDescent="0.3">
      <c r="K10870" s="1"/>
    </row>
    <row r="10871" spans="11:11" hidden="1" x14ac:dyDescent="0.3">
      <c r="K10871" s="1"/>
    </row>
    <row r="10872" spans="11:11" hidden="1" x14ac:dyDescent="0.3">
      <c r="K10872" s="1"/>
    </row>
    <row r="10873" spans="11:11" hidden="1" x14ac:dyDescent="0.3">
      <c r="K10873" s="1"/>
    </row>
    <row r="10874" spans="11:11" hidden="1" x14ac:dyDescent="0.3">
      <c r="K10874" s="1"/>
    </row>
    <row r="10875" spans="11:11" hidden="1" x14ac:dyDescent="0.3">
      <c r="K10875" s="1"/>
    </row>
    <row r="10876" spans="11:11" hidden="1" x14ac:dyDescent="0.3">
      <c r="K10876" s="1"/>
    </row>
    <row r="10877" spans="11:11" hidden="1" x14ac:dyDescent="0.3">
      <c r="K10877" s="1"/>
    </row>
    <row r="10878" spans="11:11" hidden="1" x14ac:dyDescent="0.3">
      <c r="K10878" s="1"/>
    </row>
    <row r="10879" spans="11:11" hidden="1" x14ac:dyDescent="0.3">
      <c r="K10879" s="1"/>
    </row>
    <row r="10880" spans="11:11" hidden="1" x14ac:dyDescent="0.3">
      <c r="K10880" s="1"/>
    </row>
    <row r="10881" spans="11:11" hidden="1" x14ac:dyDescent="0.3">
      <c r="K10881" s="1"/>
    </row>
    <row r="10882" spans="11:11" hidden="1" x14ac:dyDescent="0.3">
      <c r="K10882" s="1"/>
    </row>
    <row r="10883" spans="11:11" hidden="1" x14ac:dyDescent="0.3">
      <c r="K10883" s="1"/>
    </row>
    <row r="10884" spans="11:11" hidden="1" x14ac:dyDescent="0.3">
      <c r="K10884" s="1"/>
    </row>
    <row r="10885" spans="11:11" hidden="1" x14ac:dyDescent="0.3">
      <c r="K10885" s="1"/>
    </row>
    <row r="10886" spans="11:11" hidden="1" x14ac:dyDescent="0.3">
      <c r="K10886" s="1"/>
    </row>
    <row r="10887" spans="11:11" hidden="1" x14ac:dyDescent="0.3">
      <c r="K10887" s="1"/>
    </row>
    <row r="10888" spans="11:11" hidden="1" x14ac:dyDescent="0.3">
      <c r="K10888" s="1"/>
    </row>
    <row r="10889" spans="11:11" hidden="1" x14ac:dyDescent="0.3">
      <c r="K10889" s="1"/>
    </row>
    <row r="10890" spans="11:11" hidden="1" x14ac:dyDescent="0.3">
      <c r="K10890" s="1"/>
    </row>
    <row r="10891" spans="11:11" hidden="1" x14ac:dyDescent="0.3">
      <c r="K10891" s="1"/>
    </row>
    <row r="10892" spans="11:11" hidden="1" x14ac:dyDescent="0.3">
      <c r="K10892" s="1"/>
    </row>
    <row r="10893" spans="11:11" hidden="1" x14ac:dyDescent="0.3">
      <c r="K10893" s="1"/>
    </row>
    <row r="10894" spans="11:11" hidden="1" x14ac:dyDescent="0.3">
      <c r="K10894" s="1"/>
    </row>
    <row r="10895" spans="11:11" hidden="1" x14ac:dyDescent="0.3">
      <c r="K10895" s="1"/>
    </row>
    <row r="10896" spans="11:11" hidden="1" x14ac:dyDescent="0.3">
      <c r="K10896" s="1"/>
    </row>
    <row r="10897" spans="11:11" hidden="1" x14ac:dyDescent="0.3">
      <c r="K10897" s="1"/>
    </row>
    <row r="10898" spans="11:11" hidden="1" x14ac:dyDescent="0.3">
      <c r="K10898" s="1"/>
    </row>
    <row r="10899" spans="11:11" hidden="1" x14ac:dyDescent="0.3">
      <c r="K10899" s="1"/>
    </row>
    <row r="10900" spans="11:11" hidden="1" x14ac:dyDescent="0.3">
      <c r="K10900" s="1"/>
    </row>
    <row r="10901" spans="11:11" hidden="1" x14ac:dyDescent="0.3">
      <c r="K10901" s="1"/>
    </row>
    <row r="10902" spans="11:11" hidden="1" x14ac:dyDescent="0.3">
      <c r="K10902" s="1"/>
    </row>
    <row r="10903" spans="11:11" hidden="1" x14ac:dyDescent="0.3">
      <c r="K10903" s="1"/>
    </row>
    <row r="10904" spans="11:11" hidden="1" x14ac:dyDescent="0.3">
      <c r="K10904" s="1"/>
    </row>
    <row r="10905" spans="11:11" hidden="1" x14ac:dyDescent="0.3">
      <c r="K10905" s="1"/>
    </row>
    <row r="10906" spans="11:11" hidden="1" x14ac:dyDescent="0.3">
      <c r="K10906" s="1"/>
    </row>
    <row r="10907" spans="11:11" hidden="1" x14ac:dyDescent="0.3">
      <c r="K10907" s="1"/>
    </row>
    <row r="10908" spans="11:11" hidden="1" x14ac:dyDescent="0.3">
      <c r="K10908" s="1"/>
    </row>
    <row r="10909" spans="11:11" hidden="1" x14ac:dyDescent="0.3">
      <c r="K10909" s="1"/>
    </row>
    <row r="10910" spans="11:11" hidden="1" x14ac:dyDescent="0.3">
      <c r="K10910" s="1"/>
    </row>
    <row r="10911" spans="11:11" hidden="1" x14ac:dyDescent="0.3">
      <c r="K10911" s="1"/>
    </row>
    <row r="10912" spans="11:11" hidden="1" x14ac:dyDescent="0.3">
      <c r="K10912" s="1"/>
    </row>
    <row r="10913" spans="11:11" hidden="1" x14ac:dyDescent="0.3">
      <c r="K10913" s="1"/>
    </row>
    <row r="10914" spans="11:11" hidden="1" x14ac:dyDescent="0.3">
      <c r="K10914" s="1"/>
    </row>
    <row r="10915" spans="11:11" hidden="1" x14ac:dyDescent="0.3">
      <c r="K10915" s="1"/>
    </row>
    <row r="10916" spans="11:11" hidden="1" x14ac:dyDescent="0.3">
      <c r="K10916" s="1"/>
    </row>
    <row r="10917" spans="11:11" hidden="1" x14ac:dyDescent="0.3">
      <c r="K10917" s="1"/>
    </row>
    <row r="10918" spans="11:11" hidden="1" x14ac:dyDescent="0.3">
      <c r="K10918" s="1"/>
    </row>
    <row r="10919" spans="11:11" hidden="1" x14ac:dyDescent="0.3">
      <c r="K10919" s="1"/>
    </row>
    <row r="10920" spans="11:11" hidden="1" x14ac:dyDescent="0.3">
      <c r="K10920" s="1"/>
    </row>
    <row r="10921" spans="11:11" hidden="1" x14ac:dyDescent="0.3">
      <c r="K10921" s="1"/>
    </row>
    <row r="10922" spans="11:11" hidden="1" x14ac:dyDescent="0.3">
      <c r="K10922" s="1"/>
    </row>
    <row r="10923" spans="11:11" hidden="1" x14ac:dyDescent="0.3">
      <c r="K10923" s="1"/>
    </row>
    <row r="10924" spans="11:11" hidden="1" x14ac:dyDescent="0.3">
      <c r="K10924" s="1"/>
    </row>
    <row r="10925" spans="11:11" hidden="1" x14ac:dyDescent="0.3">
      <c r="K10925" s="1"/>
    </row>
    <row r="10926" spans="11:11" hidden="1" x14ac:dyDescent="0.3">
      <c r="K10926" s="1"/>
    </row>
    <row r="10927" spans="11:11" hidden="1" x14ac:dyDescent="0.3">
      <c r="K10927" s="1"/>
    </row>
    <row r="10928" spans="11:11" hidden="1" x14ac:dyDescent="0.3">
      <c r="K10928" s="1"/>
    </row>
    <row r="10929" spans="11:11" hidden="1" x14ac:dyDescent="0.3">
      <c r="K10929" s="1"/>
    </row>
    <row r="10930" spans="11:11" hidden="1" x14ac:dyDescent="0.3">
      <c r="K10930" s="1"/>
    </row>
    <row r="10931" spans="11:11" hidden="1" x14ac:dyDescent="0.3">
      <c r="K10931" s="1"/>
    </row>
    <row r="10932" spans="11:11" hidden="1" x14ac:dyDescent="0.3">
      <c r="K10932" s="1"/>
    </row>
    <row r="10933" spans="11:11" hidden="1" x14ac:dyDescent="0.3">
      <c r="K10933" s="1"/>
    </row>
    <row r="10934" spans="11:11" hidden="1" x14ac:dyDescent="0.3">
      <c r="K10934" s="1"/>
    </row>
    <row r="10935" spans="11:11" hidden="1" x14ac:dyDescent="0.3">
      <c r="K10935" s="1"/>
    </row>
    <row r="10936" spans="11:11" hidden="1" x14ac:dyDescent="0.3">
      <c r="K10936" s="1"/>
    </row>
    <row r="10937" spans="11:11" hidden="1" x14ac:dyDescent="0.3">
      <c r="K10937" s="1"/>
    </row>
    <row r="10938" spans="11:11" hidden="1" x14ac:dyDescent="0.3">
      <c r="K10938" s="1"/>
    </row>
    <row r="10939" spans="11:11" hidden="1" x14ac:dyDescent="0.3">
      <c r="K10939" s="1"/>
    </row>
    <row r="10940" spans="11:11" hidden="1" x14ac:dyDescent="0.3">
      <c r="K10940" s="1"/>
    </row>
    <row r="10941" spans="11:11" hidden="1" x14ac:dyDescent="0.3">
      <c r="K10941" s="1"/>
    </row>
    <row r="10942" spans="11:11" hidden="1" x14ac:dyDescent="0.3">
      <c r="K10942" s="1"/>
    </row>
    <row r="10943" spans="11:11" hidden="1" x14ac:dyDescent="0.3">
      <c r="K10943" s="1"/>
    </row>
    <row r="10944" spans="11:11" hidden="1" x14ac:dyDescent="0.3">
      <c r="K10944" s="1"/>
    </row>
    <row r="10945" spans="11:11" hidden="1" x14ac:dyDescent="0.3">
      <c r="K10945" s="1"/>
    </row>
    <row r="10946" spans="11:11" hidden="1" x14ac:dyDescent="0.3">
      <c r="K10946" s="1"/>
    </row>
    <row r="10947" spans="11:11" hidden="1" x14ac:dyDescent="0.3">
      <c r="K10947" s="1"/>
    </row>
    <row r="10948" spans="11:11" hidden="1" x14ac:dyDescent="0.3">
      <c r="K10948" s="1"/>
    </row>
    <row r="10949" spans="11:11" hidden="1" x14ac:dyDescent="0.3">
      <c r="K10949" s="1"/>
    </row>
    <row r="10950" spans="11:11" hidden="1" x14ac:dyDescent="0.3">
      <c r="K10950" s="1"/>
    </row>
    <row r="10951" spans="11:11" hidden="1" x14ac:dyDescent="0.3">
      <c r="K10951" s="1"/>
    </row>
    <row r="10952" spans="11:11" hidden="1" x14ac:dyDescent="0.3">
      <c r="K10952" s="1"/>
    </row>
    <row r="10953" spans="11:11" hidden="1" x14ac:dyDescent="0.3">
      <c r="K10953" s="1"/>
    </row>
    <row r="10954" spans="11:11" hidden="1" x14ac:dyDescent="0.3">
      <c r="K10954" s="1"/>
    </row>
    <row r="10955" spans="11:11" hidden="1" x14ac:dyDescent="0.3">
      <c r="K10955" s="1"/>
    </row>
    <row r="10956" spans="11:11" hidden="1" x14ac:dyDescent="0.3">
      <c r="K10956" s="1"/>
    </row>
    <row r="10957" spans="11:11" hidden="1" x14ac:dyDescent="0.3">
      <c r="K10957" s="1"/>
    </row>
    <row r="10958" spans="11:11" hidden="1" x14ac:dyDescent="0.3">
      <c r="K10958" s="1"/>
    </row>
    <row r="10959" spans="11:11" hidden="1" x14ac:dyDescent="0.3">
      <c r="K10959" s="1"/>
    </row>
    <row r="10960" spans="11:11" hidden="1" x14ac:dyDescent="0.3">
      <c r="K10960" s="1"/>
    </row>
    <row r="10961" spans="11:11" hidden="1" x14ac:dyDescent="0.3">
      <c r="K10961" s="1"/>
    </row>
    <row r="10962" spans="11:11" hidden="1" x14ac:dyDescent="0.3">
      <c r="K10962" s="1"/>
    </row>
    <row r="10963" spans="11:11" hidden="1" x14ac:dyDescent="0.3">
      <c r="K10963" s="1"/>
    </row>
    <row r="10964" spans="11:11" hidden="1" x14ac:dyDescent="0.3">
      <c r="K10964" s="1"/>
    </row>
    <row r="10965" spans="11:11" hidden="1" x14ac:dyDescent="0.3">
      <c r="K10965" s="1"/>
    </row>
    <row r="10966" spans="11:11" hidden="1" x14ac:dyDescent="0.3">
      <c r="K10966" s="1"/>
    </row>
    <row r="10967" spans="11:11" hidden="1" x14ac:dyDescent="0.3">
      <c r="K10967" s="1"/>
    </row>
    <row r="10968" spans="11:11" hidden="1" x14ac:dyDescent="0.3">
      <c r="K10968" s="1"/>
    </row>
    <row r="10969" spans="11:11" hidden="1" x14ac:dyDescent="0.3">
      <c r="K10969" s="1"/>
    </row>
    <row r="10970" spans="11:11" hidden="1" x14ac:dyDescent="0.3">
      <c r="K10970" s="1"/>
    </row>
    <row r="10971" spans="11:11" hidden="1" x14ac:dyDescent="0.3">
      <c r="K10971" s="1"/>
    </row>
    <row r="10972" spans="11:11" hidden="1" x14ac:dyDescent="0.3">
      <c r="K10972" s="1"/>
    </row>
    <row r="10973" spans="11:11" hidden="1" x14ac:dyDescent="0.3">
      <c r="K10973" s="1"/>
    </row>
    <row r="10974" spans="11:11" hidden="1" x14ac:dyDescent="0.3">
      <c r="K10974" s="1"/>
    </row>
    <row r="10975" spans="11:11" hidden="1" x14ac:dyDescent="0.3">
      <c r="K10975" s="1"/>
    </row>
    <row r="10976" spans="11:11" hidden="1" x14ac:dyDescent="0.3">
      <c r="K10976" s="1"/>
    </row>
    <row r="10977" spans="11:11" hidden="1" x14ac:dyDescent="0.3">
      <c r="K10977" s="1"/>
    </row>
    <row r="10978" spans="11:11" hidden="1" x14ac:dyDescent="0.3">
      <c r="K10978" s="1"/>
    </row>
    <row r="10979" spans="11:11" hidden="1" x14ac:dyDescent="0.3">
      <c r="K10979" s="1"/>
    </row>
    <row r="10980" spans="11:11" hidden="1" x14ac:dyDescent="0.3">
      <c r="K10980" s="1"/>
    </row>
    <row r="10981" spans="11:11" hidden="1" x14ac:dyDescent="0.3">
      <c r="K10981" s="1"/>
    </row>
    <row r="10982" spans="11:11" hidden="1" x14ac:dyDescent="0.3">
      <c r="K10982" s="1"/>
    </row>
    <row r="10983" spans="11:11" hidden="1" x14ac:dyDescent="0.3">
      <c r="K10983" s="1"/>
    </row>
    <row r="10984" spans="11:11" hidden="1" x14ac:dyDescent="0.3">
      <c r="K10984" s="1"/>
    </row>
    <row r="10985" spans="11:11" hidden="1" x14ac:dyDescent="0.3">
      <c r="K10985" s="1"/>
    </row>
    <row r="10986" spans="11:11" hidden="1" x14ac:dyDescent="0.3">
      <c r="K10986" s="1"/>
    </row>
    <row r="10987" spans="11:11" hidden="1" x14ac:dyDescent="0.3">
      <c r="K10987" s="1"/>
    </row>
    <row r="10988" spans="11:11" hidden="1" x14ac:dyDescent="0.3">
      <c r="K10988" s="1"/>
    </row>
    <row r="10989" spans="11:11" hidden="1" x14ac:dyDescent="0.3">
      <c r="K10989" s="1"/>
    </row>
    <row r="10990" spans="11:11" hidden="1" x14ac:dyDescent="0.3">
      <c r="K10990" s="1"/>
    </row>
    <row r="10991" spans="11:11" hidden="1" x14ac:dyDescent="0.3">
      <c r="K10991" s="1"/>
    </row>
    <row r="10992" spans="11:11" hidden="1" x14ac:dyDescent="0.3">
      <c r="K10992" s="1"/>
    </row>
    <row r="10993" spans="11:11" hidden="1" x14ac:dyDescent="0.3">
      <c r="K10993" s="1"/>
    </row>
    <row r="10994" spans="11:11" hidden="1" x14ac:dyDescent="0.3">
      <c r="K10994" s="1"/>
    </row>
    <row r="10995" spans="11:11" hidden="1" x14ac:dyDescent="0.3">
      <c r="K10995" s="1"/>
    </row>
    <row r="10996" spans="11:11" hidden="1" x14ac:dyDescent="0.3">
      <c r="K10996" s="1"/>
    </row>
    <row r="10997" spans="11:11" hidden="1" x14ac:dyDescent="0.3">
      <c r="K10997" s="1"/>
    </row>
    <row r="10998" spans="11:11" hidden="1" x14ac:dyDescent="0.3">
      <c r="K10998" s="1"/>
    </row>
    <row r="10999" spans="11:11" hidden="1" x14ac:dyDescent="0.3">
      <c r="K10999" s="1"/>
    </row>
    <row r="11000" spans="11:11" hidden="1" x14ac:dyDescent="0.3">
      <c r="K11000" s="1"/>
    </row>
    <row r="11001" spans="11:11" hidden="1" x14ac:dyDescent="0.3">
      <c r="K11001" s="1"/>
    </row>
    <row r="11002" spans="11:11" hidden="1" x14ac:dyDescent="0.3">
      <c r="K11002" s="1"/>
    </row>
    <row r="11003" spans="11:11" hidden="1" x14ac:dyDescent="0.3">
      <c r="K11003" s="1"/>
    </row>
    <row r="11004" spans="11:11" hidden="1" x14ac:dyDescent="0.3">
      <c r="K11004" s="1"/>
    </row>
    <row r="11005" spans="11:11" hidden="1" x14ac:dyDescent="0.3">
      <c r="K11005" s="1"/>
    </row>
    <row r="11006" spans="11:11" hidden="1" x14ac:dyDescent="0.3">
      <c r="K11006" s="1"/>
    </row>
    <row r="11007" spans="11:11" hidden="1" x14ac:dyDescent="0.3">
      <c r="K11007" s="1"/>
    </row>
    <row r="11008" spans="11:11" hidden="1" x14ac:dyDescent="0.3">
      <c r="K11008" s="1"/>
    </row>
    <row r="11009" spans="11:11" hidden="1" x14ac:dyDescent="0.3">
      <c r="K11009" s="1"/>
    </row>
    <row r="11010" spans="11:11" hidden="1" x14ac:dyDescent="0.3">
      <c r="K11010" s="1"/>
    </row>
    <row r="11011" spans="11:11" hidden="1" x14ac:dyDescent="0.3">
      <c r="K11011" s="1"/>
    </row>
    <row r="11012" spans="11:11" hidden="1" x14ac:dyDescent="0.3">
      <c r="K11012" s="1"/>
    </row>
    <row r="11013" spans="11:11" hidden="1" x14ac:dyDescent="0.3">
      <c r="K11013" s="1"/>
    </row>
    <row r="11014" spans="11:11" hidden="1" x14ac:dyDescent="0.3">
      <c r="K11014" s="1"/>
    </row>
    <row r="11015" spans="11:11" hidden="1" x14ac:dyDescent="0.3">
      <c r="K11015" s="1"/>
    </row>
    <row r="11016" spans="11:11" hidden="1" x14ac:dyDescent="0.3">
      <c r="K11016" s="1"/>
    </row>
    <row r="11017" spans="11:11" hidden="1" x14ac:dyDescent="0.3">
      <c r="K11017" s="1"/>
    </row>
    <row r="11018" spans="11:11" hidden="1" x14ac:dyDescent="0.3">
      <c r="K11018" s="1"/>
    </row>
    <row r="11019" spans="11:11" hidden="1" x14ac:dyDescent="0.3">
      <c r="K11019" s="1"/>
    </row>
    <row r="11020" spans="11:11" hidden="1" x14ac:dyDescent="0.3">
      <c r="K11020" s="1"/>
    </row>
    <row r="11021" spans="11:11" hidden="1" x14ac:dyDescent="0.3">
      <c r="K11021" s="1"/>
    </row>
    <row r="11022" spans="11:11" hidden="1" x14ac:dyDescent="0.3">
      <c r="K11022" s="1"/>
    </row>
    <row r="11023" spans="11:11" hidden="1" x14ac:dyDescent="0.3">
      <c r="K11023" s="1"/>
    </row>
    <row r="11024" spans="11:11" hidden="1" x14ac:dyDescent="0.3">
      <c r="K11024" s="1"/>
    </row>
    <row r="11025" spans="11:11" hidden="1" x14ac:dyDescent="0.3">
      <c r="K11025" s="1"/>
    </row>
    <row r="11026" spans="11:11" hidden="1" x14ac:dyDescent="0.3">
      <c r="K11026" s="1"/>
    </row>
    <row r="11027" spans="11:11" hidden="1" x14ac:dyDescent="0.3">
      <c r="K11027" s="1"/>
    </row>
    <row r="11028" spans="11:11" hidden="1" x14ac:dyDescent="0.3">
      <c r="K11028" s="1"/>
    </row>
    <row r="11029" spans="11:11" hidden="1" x14ac:dyDescent="0.3">
      <c r="K11029" s="1"/>
    </row>
    <row r="11030" spans="11:11" hidden="1" x14ac:dyDescent="0.3">
      <c r="K11030" s="1"/>
    </row>
    <row r="11031" spans="11:11" hidden="1" x14ac:dyDescent="0.3">
      <c r="K11031" s="1"/>
    </row>
    <row r="11032" spans="11:11" hidden="1" x14ac:dyDescent="0.3">
      <c r="K11032" s="1"/>
    </row>
    <row r="11033" spans="11:11" hidden="1" x14ac:dyDescent="0.3">
      <c r="K11033" s="1"/>
    </row>
    <row r="11034" spans="11:11" hidden="1" x14ac:dyDescent="0.3">
      <c r="K11034" s="1"/>
    </row>
    <row r="11035" spans="11:11" hidden="1" x14ac:dyDescent="0.3">
      <c r="K11035" s="1"/>
    </row>
    <row r="11036" spans="11:11" hidden="1" x14ac:dyDescent="0.3">
      <c r="K11036" s="1"/>
    </row>
    <row r="11037" spans="11:11" hidden="1" x14ac:dyDescent="0.3">
      <c r="K11037" s="1"/>
    </row>
    <row r="11038" spans="11:11" hidden="1" x14ac:dyDescent="0.3">
      <c r="K11038" s="1"/>
    </row>
    <row r="11039" spans="11:11" hidden="1" x14ac:dyDescent="0.3">
      <c r="K11039" s="1"/>
    </row>
    <row r="11040" spans="11:11" hidden="1" x14ac:dyDescent="0.3">
      <c r="K11040" s="1"/>
    </row>
    <row r="11041" spans="11:11" hidden="1" x14ac:dyDescent="0.3">
      <c r="K11041" s="1"/>
    </row>
    <row r="11042" spans="11:11" hidden="1" x14ac:dyDescent="0.3">
      <c r="K11042" s="1"/>
    </row>
    <row r="11043" spans="11:11" hidden="1" x14ac:dyDescent="0.3">
      <c r="K11043" s="1"/>
    </row>
    <row r="11044" spans="11:11" hidden="1" x14ac:dyDescent="0.3">
      <c r="K11044" s="1"/>
    </row>
    <row r="11045" spans="11:11" hidden="1" x14ac:dyDescent="0.3">
      <c r="K11045" s="1"/>
    </row>
    <row r="11046" spans="11:11" hidden="1" x14ac:dyDescent="0.3">
      <c r="K11046" s="1"/>
    </row>
    <row r="11047" spans="11:11" hidden="1" x14ac:dyDescent="0.3">
      <c r="K11047" s="1"/>
    </row>
    <row r="11048" spans="11:11" hidden="1" x14ac:dyDescent="0.3">
      <c r="K11048" s="1"/>
    </row>
    <row r="11049" spans="11:11" hidden="1" x14ac:dyDescent="0.3">
      <c r="K11049" s="1"/>
    </row>
    <row r="11050" spans="11:11" hidden="1" x14ac:dyDescent="0.3">
      <c r="K11050" s="1"/>
    </row>
    <row r="11051" spans="11:11" hidden="1" x14ac:dyDescent="0.3">
      <c r="K11051" s="1"/>
    </row>
    <row r="11052" spans="11:11" hidden="1" x14ac:dyDescent="0.3">
      <c r="K11052" s="1"/>
    </row>
    <row r="11053" spans="11:11" hidden="1" x14ac:dyDescent="0.3">
      <c r="K11053" s="1"/>
    </row>
    <row r="11054" spans="11:11" hidden="1" x14ac:dyDescent="0.3">
      <c r="K11054" s="1"/>
    </row>
    <row r="11055" spans="11:11" hidden="1" x14ac:dyDescent="0.3">
      <c r="K11055" s="1"/>
    </row>
    <row r="11056" spans="11:11" hidden="1" x14ac:dyDescent="0.3">
      <c r="K11056" s="1"/>
    </row>
    <row r="11057" spans="11:11" hidden="1" x14ac:dyDescent="0.3">
      <c r="K11057" s="1"/>
    </row>
    <row r="11058" spans="11:11" hidden="1" x14ac:dyDescent="0.3">
      <c r="K11058" s="1"/>
    </row>
    <row r="11059" spans="11:11" hidden="1" x14ac:dyDescent="0.3">
      <c r="K11059" s="1"/>
    </row>
    <row r="11060" spans="11:11" hidden="1" x14ac:dyDescent="0.3">
      <c r="K11060" s="1"/>
    </row>
    <row r="11061" spans="11:11" hidden="1" x14ac:dyDescent="0.3">
      <c r="K11061" s="1"/>
    </row>
    <row r="11062" spans="11:11" hidden="1" x14ac:dyDescent="0.3">
      <c r="K11062" s="1"/>
    </row>
    <row r="11063" spans="11:11" hidden="1" x14ac:dyDescent="0.3">
      <c r="K11063" s="1"/>
    </row>
    <row r="11064" spans="11:11" hidden="1" x14ac:dyDescent="0.3">
      <c r="K11064" s="1"/>
    </row>
    <row r="11065" spans="11:11" hidden="1" x14ac:dyDescent="0.3">
      <c r="K11065" s="1"/>
    </row>
    <row r="11066" spans="11:11" hidden="1" x14ac:dyDescent="0.3">
      <c r="K11066" s="1"/>
    </row>
    <row r="11067" spans="11:11" hidden="1" x14ac:dyDescent="0.3">
      <c r="K11067" s="1"/>
    </row>
    <row r="11068" spans="11:11" hidden="1" x14ac:dyDescent="0.3">
      <c r="K11068" s="1"/>
    </row>
    <row r="11069" spans="11:11" hidden="1" x14ac:dyDescent="0.3">
      <c r="K11069" s="1"/>
    </row>
    <row r="11070" spans="11:11" hidden="1" x14ac:dyDescent="0.3">
      <c r="K11070" s="1"/>
    </row>
    <row r="11071" spans="11:11" hidden="1" x14ac:dyDescent="0.3">
      <c r="K11071" s="1"/>
    </row>
    <row r="11072" spans="11:11" hidden="1" x14ac:dyDescent="0.3">
      <c r="K11072" s="1"/>
    </row>
    <row r="11073" spans="11:11" hidden="1" x14ac:dyDescent="0.3">
      <c r="K11073" s="1"/>
    </row>
    <row r="11074" spans="11:11" hidden="1" x14ac:dyDescent="0.3">
      <c r="K11074" s="1"/>
    </row>
    <row r="11075" spans="11:11" hidden="1" x14ac:dyDescent="0.3">
      <c r="K11075" s="1"/>
    </row>
    <row r="11076" spans="11:11" hidden="1" x14ac:dyDescent="0.3">
      <c r="K11076" s="1"/>
    </row>
    <row r="11077" spans="11:11" hidden="1" x14ac:dyDescent="0.3">
      <c r="K11077" s="1"/>
    </row>
    <row r="11078" spans="11:11" hidden="1" x14ac:dyDescent="0.3">
      <c r="K11078" s="1"/>
    </row>
    <row r="11079" spans="11:11" hidden="1" x14ac:dyDescent="0.3">
      <c r="K11079" s="1"/>
    </row>
    <row r="11080" spans="11:11" hidden="1" x14ac:dyDescent="0.3">
      <c r="K11080" s="1"/>
    </row>
    <row r="11081" spans="11:11" hidden="1" x14ac:dyDescent="0.3">
      <c r="K11081" s="1"/>
    </row>
    <row r="11082" spans="11:11" hidden="1" x14ac:dyDescent="0.3">
      <c r="K11082" s="1"/>
    </row>
    <row r="11083" spans="11:11" hidden="1" x14ac:dyDescent="0.3">
      <c r="K11083" s="1"/>
    </row>
    <row r="11084" spans="11:11" hidden="1" x14ac:dyDescent="0.3">
      <c r="K11084" s="1"/>
    </row>
    <row r="11085" spans="11:11" hidden="1" x14ac:dyDescent="0.3">
      <c r="K11085" s="1"/>
    </row>
    <row r="11086" spans="11:11" hidden="1" x14ac:dyDescent="0.3">
      <c r="K11086" s="1"/>
    </row>
    <row r="11087" spans="11:11" hidden="1" x14ac:dyDescent="0.3">
      <c r="K11087" s="1"/>
    </row>
    <row r="11088" spans="11:11" hidden="1" x14ac:dyDescent="0.3">
      <c r="K11088" s="1"/>
    </row>
    <row r="11089" spans="11:11" hidden="1" x14ac:dyDescent="0.3">
      <c r="K11089" s="1"/>
    </row>
    <row r="11090" spans="11:11" hidden="1" x14ac:dyDescent="0.3">
      <c r="K11090" s="1"/>
    </row>
    <row r="11091" spans="11:11" hidden="1" x14ac:dyDescent="0.3">
      <c r="K11091" s="1"/>
    </row>
    <row r="11092" spans="11:11" hidden="1" x14ac:dyDescent="0.3">
      <c r="K11092" s="1"/>
    </row>
    <row r="11093" spans="11:11" hidden="1" x14ac:dyDescent="0.3">
      <c r="K11093" s="1"/>
    </row>
    <row r="11094" spans="11:11" hidden="1" x14ac:dyDescent="0.3">
      <c r="K11094" s="1"/>
    </row>
    <row r="11095" spans="11:11" hidden="1" x14ac:dyDescent="0.3">
      <c r="K11095" s="1"/>
    </row>
    <row r="11096" spans="11:11" hidden="1" x14ac:dyDescent="0.3">
      <c r="K11096" s="1"/>
    </row>
    <row r="11097" spans="11:11" hidden="1" x14ac:dyDescent="0.3">
      <c r="K11097" s="1"/>
    </row>
    <row r="11098" spans="11:11" hidden="1" x14ac:dyDescent="0.3">
      <c r="K11098" s="1"/>
    </row>
    <row r="11099" spans="11:11" hidden="1" x14ac:dyDescent="0.3">
      <c r="K11099" s="1"/>
    </row>
    <row r="11100" spans="11:11" hidden="1" x14ac:dyDescent="0.3">
      <c r="K11100" s="1"/>
    </row>
    <row r="11101" spans="11:11" hidden="1" x14ac:dyDescent="0.3">
      <c r="K11101" s="1"/>
    </row>
    <row r="11102" spans="11:11" hidden="1" x14ac:dyDescent="0.3">
      <c r="K11102" s="1"/>
    </row>
    <row r="11103" spans="11:11" hidden="1" x14ac:dyDescent="0.3">
      <c r="K11103" s="1"/>
    </row>
    <row r="11104" spans="11:11" hidden="1" x14ac:dyDescent="0.3">
      <c r="K11104" s="1"/>
    </row>
    <row r="11105" spans="11:11" hidden="1" x14ac:dyDescent="0.3">
      <c r="K11105" s="1"/>
    </row>
    <row r="11106" spans="11:11" hidden="1" x14ac:dyDescent="0.3">
      <c r="K11106" s="1"/>
    </row>
    <row r="11107" spans="11:11" hidden="1" x14ac:dyDescent="0.3">
      <c r="K11107" s="1"/>
    </row>
    <row r="11108" spans="11:11" hidden="1" x14ac:dyDescent="0.3">
      <c r="K11108" s="1"/>
    </row>
    <row r="11109" spans="11:11" hidden="1" x14ac:dyDescent="0.3">
      <c r="K11109" s="1"/>
    </row>
    <row r="11110" spans="11:11" hidden="1" x14ac:dyDescent="0.3">
      <c r="K11110" s="1"/>
    </row>
    <row r="11111" spans="11:11" hidden="1" x14ac:dyDescent="0.3">
      <c r="K11111" s="1"/>
    </row>
    <row r="11112" spans="11:11" hidden="1" x14ac:dyDescent="0.3">
      <c r="K11112" s="1"/>
    </row>
    <row r="11113" spans="11:11" hidden="1" x14ac:dyDescent="0.3">
      <c r="K11113" s="1"/>
    </row>
    <row r="11114" spans="11:11" hidden="1" x14ac:dyDescent="0.3">
      <c r="K11114" s="1"/>
    </row>
    <row r="11115" spans="11:11" hidden="1" x14ac:dyDescent="0.3">
      <c r="K11115" s="1"/>
    </row>
    <row r="11116" spans="11:11" hidden="1" x14ac:dyDescent="0.3">
      <c r="K11116" s="1"/>
    </row>
    <row r="11117" spans="11:11" hidden="1" x14ac:dyDescent="0.3">
      <c r="K11117" s="1"/>
    </row>
    <row r="11118" spans="11:11" hidden="1" x14ac:dyDescent="0.3">
      <c r="K11118" s="1"/>
    </row>
    <row r="11119" spans="11:11" hidden="1" x14ac:dyDescent="0.3">
      <c r="K11119" s="1"/>
    </row>
    <row r="11120" spans="11:11" hidden="1" x14ac:dyDescent="0.3">
      <c r="K11120" s="1"/>
    </row>
    <row r="11121" spans="11:11" hidden="1" x14ac:dyDescent="0.3">
      <c r="K11121" s="1"/>
    </row>
    <row r="11122" spans="11:11" hidden="1" x14ac:dyDescent="0.3">
      <c r="K11122" s="1"/>
    </row>
    <row r="11123" spans="11:11" hidden="1" x14ac:dyDescent="0.3">
      <c r="K11123" s="1"/>
    </row>
    <row r="11124" spans="11:11" hidden="1" x14ac:dyDescent="0.3">
      <c r="K11124" s="1"/>
    </row>
    <row r="11125" spans="11:11" hidden="1" x14ac:dyDescent="0.3">
      <c r="K11125" s="1"/>
    </row>
    <row r="11126" spans="11:11" hidden="1" x14ac:dyDescent="0.3">
      <c r="K11126" s="1"/>
    </row>
    <row r="11127" spans="11:11" hidden="1" x14ac:dyDescent="0.3">
      <c r="K11127" s="1"/>
    </row>
    <row r="11128" spans="11:11" hidden="1" x14ac:dyDescent="0.3">
      <c r="K11128" s="1"/>
    </row>
    <row r="11129" spans="11:11" hidden="1" x14ac:dyDescent="0.3">
      <c r="K11129" s="1"/>
    </row>
    <row r="11130" spans="11:11" hidden="1" x14ac:dyDescent="0.3">
      <c r="K11130" s="1"/>
    </row>
    <row r="11131" spans="11:11" hidden="1" x14ac:dyDescent="0.3">
      <c r="K11131" s="1"/>
    </row>
    <row r="11132" spans="11:11" hidden="1" x14ac:dyDescent="0.3">
      <c r="K11132" s="1"/>
    </row>
    <row r="11133" spans="11:11" hidden="1" x14ac:dyDescent="0.3">
      <c r="K11133" s="1"/>
    </row>
    <row r="11134" spans="11:11" hidden="1" x14ac:dyDescent="0.3">
      <c r="K11134" s="1"/>
    </row>
    <row r="11135" spans="11:11" hidden="1" x14ac:dyDescent="0.3">
      <c r="K11135" s="1"/>
    </row>
    <row r="11136" spans="11:11" hidden="1" x14ac:dyDescent="0.3">
      <c r="K11136" s="1"/>
    </row>
    <row r="11137" spans="11:11" hidden="1" x14ac:dyDescent="0.3">
      <c r="K11137" s="1"/>
    </row>
    <row r="11138" spans="11:11" hidden="1" x14ac:dyDescent="0.3">
      <c r="K11138" s="1"/>
    </row>
    <row r="11139" spans="11:11" hidden="1" x14ac:dyDescent="0.3">
      <c r="K11139" s="1"/>
    </row>
    <row r="11140" spans="11:11" hidden="1" x14ac:dyDescent="0.3">
      <c r="K11140" s="1"/>
    </row>
    <row r="11141" spans="11:11" hidden="1" x14ac:dyDescent="0.3">
      <c r="K11141" s="1"/>
    </row>
    <row r="11142" spans="11:11" hidden="1" x14ac:dyDescent="0.3">
      <c r="K11142" s="1"/>
    </row>
    <row r="11143" spans="11:11" hidden="1" x14ac:dyDescent="0.3">
      <c r="K11143" s="1"/>
    </row>
    <row r="11144" spans="11:11" hidden="1" x14ac:dyDescent="0.3">
      <c r="K11144" s="1"/>
    </row>
    <row r="11145" spans="11:11" hidden="1" x14ac:dyDescent="0.3">
      <c r="K11145" s="1"/>
    </row>
    <row r="11146" spans="11:11" hidden="1" x14ac:dyDescent="0.3">
      <c r="K11146" s="1"/>
    </row>
    <row r="11147" spans="11:11" hidden="1" x14ac:dyDescent="0.3">
      <c r="K11147" s="1"/>
    </row>
    <row r="11148" spans="11:11" hidden="1" x14ac:dyDescent="0.3">
      <c r="K11148" s="1"/>
    </row>
    <row r="11149" spans="11:11" hidden="1" x14ac:dyDescent="0.3">
      <c r="K11149" s="1"/>
    </row>
    <row r="11150" spans="11:11" hidden="1" x14ac:dyDescent="0.3">
      <c r="K11150" s="1"/>
    </row>
    <row r="11151" spans="11:11" hidden="1" x14ac:dyDescent="0.3">
      <c r="K11151" s="1"/>
    </row>
    <row r="11152" spans="11:11" hidden="1" x14ac:dyDescent="0.3">
      <c r="K11152" s="1"/>
    </row>
    <row r="11153" spans="11:11" hidden="1" x14ac:dyDescent="0.3">
      <c r="K11153" s="1"/>
    </row>
    <row r="11154" spans="11:11" hidden="1" x14ac:dyDescent="0.3">
      <c r="K11154" s="1"/>
    </row>
    <row r="11155" spans="11:11" hidden="1" x14ac:dyDescent="0.3">
      <c r="K11155" s="1"/>
    </row>
    <row r="11156" spans="11:11" hidden="1" x14ac:dyDescent="0.3">
      <c r="K11156" s="1"/>
    </row>
    <row r="11157" spans="11:11" hidden="1" x14ac:dyDescent="0.3">
      <c r="K11157" s="1"/>
    </row>
    <row r="11158" spans="11:11" hidden="1" x14ac:dyDescent="0.3">
      <c r="K11158" s="1"/>
    </row>
    <row r="11159" spans="11:11" hidden="1" x14ac:dyDescent="0.3">
      <c r="K11159" s="1"/>
    </row>
    <row r="11160" spans="11:11" hidden="1" x14ac:dyDescent="0.3">
      <c r="K11160" s="1"/>
    </row>
    <row r="11161" spans="11:11" hidden="1" x14ac:dyDescent="0.3">
      <c r="K11161" s="1"/>
    </row>
    <row r="11162" spans="11:11" hidden="1" x14ac:dyDescent="0.3">
      <c r="K11162" s="1"/>
    </row>
    <row r="11163" spans="11:11" hidden="1" x14ac:dyDescent="0.3">
      <c r="K11163" s="1"/>
    </row>
    <row r="11164" spans="11:11" hidden="1" x14ac:dyDescent="0.3">
      <c r="K11164" s="1"/>
    </row>
    <row r="11165" spans="11:11" hidden="1" x14ac:dyDescent="0.3">
      <c r="K11165" s="1"/>
    </row>
    <row r="11166" spans="11:11" hidden="1" x14ac:dyDescent="0.3">
      <c r="K11166" s="1"/>
    </row>
    <row r="11167" spans="11:11" hidden="1" x14ac:dyDescent="0.3">
      <c r="K11167" s="1"/>
    </row>
    <row r="11168" spans="11:11" hidden="1" x14ac:dyDescent="0.3">
      <c r="K11168" s="1"/>
    </row>
    <row r="11169" spans="11:11" hidden="1" x14ac:dyDescent="0.3">
      <c r="K11169" s="1"/>
    </row>
    <row r="11170" spans="11:11" hidden="1" x14ac:dyDescent="0.3">
      <c r="K11170" s="1"/>
    </row>
    <row r="11171" spans="11:11" hidden="1" x14ac:dyDescent="0.3">
      <c r="K11171" s="1"/>
    </row>
    <row r="11172" spans="11:11" hidden="1" x14ac:dyDescent="0.3">
      <c r="K11172" s="1"/>
    </row>
    <row r="11173" spans="11:11" hidden="1" x14ac:dyDescent="0.3">
      <c r="K11173" s="1"/>
    </row>
    <row r="11174" spans="11:11" hidden="1" x14ac:dyDescent="0.3">
      <c r="K11174" s="1"/>
    </row>
    <row r="11175" spans="11:11" hidden="1" x14ac:dyDescent="0.3">
      <c r="K11175" s="1"/>
    </row>
    <row r="11176" spans="11:11" hidden="1" x14ac:dyDescent="0.3">
      <c r="K11176" s="1"/>
    </row>
    <row r="11177" spans="11:11" hidden="1" x14ac:dyDescent="0.3">
      <c r="K11177" s="1"/>
    </row>
    <row r="11178" spans="11:11" hidden="1" x14ac:dyDescent="0.3">
      <c r="K11178" s="1"/>
    </row>
    <row r="11179" spans="11:11" hidden="1" x14ac:dyDescent="0.3">
      <c r="K11179" s="1"/>
    </row>
    <row r="11180" spans="11:11" hidden="1" x14ac:dyDescent="0.3">
      <c r="K11180" s="1"/>
    </row>
    <row r="11181" spans="11:11" hidden="1" x14ac:dyDescent="0.3">
      <c r="K11181" s="1"/>
    </row>
    <row r="11182" spans="11:11" hidden="1" x14ac:dyDescent="0.3">
      <c r="K11182" s="1"/>
    </row>
    <row r="11183" spans="11:11" hidden="1" x14ac:dyDescent="0.3">
      <c r="K11183" s="1"/>
    </row>
    <row r="11184" spans="11:11" hidden="1" x14ac:dyDescent="0.3">
      <c r="K11184" s="1"/>
    </row>
    <row r="11185" spans="11:11" hidden="1" x14ac:dyDescent="0.3">
      <c r="K11185" s="1"/>
    </row>
    <row r="11186" spans="11:11" hidden="1" x14ac:dyDescent="0.3">
      <c r="K11186" s="1"/>
    </row>
    <row r="11187" spans="11:11" hidden="1" x14ac:dyDescent="0.3">
      <c r="K11187" s="1"/>
    </row>
    <row r="11188" spans="11:11" hidden="1" x14ac:dyDescent="0.3">
      <c r="K11188" s="1"/>
    </row>
    <row r="11189" spans="11:11" hidden="1" x14ac:dyDescent="0.3">
      <c r="K11189" s="1"/>
    </row>
    <row r="11190" spans="11:11" hidden="1" x14ac:dyDescent="0.3">
      <c r="K11190" s="1"/>
    </row>
    <row r="11191" spans="11:11" hidden="1" x14ac:dyDescent="0.3">
      <c r="K11191" s="1"/>
    </row>
    <row r="11192" spans="11:11" hidden="1" x14ac:dyDescent="0.3">
      <c r="K11192" s="1"/>
    </row>
    <row r="11193" spans="11:11" hidden="1" x14ac:dyDescent="0.3">
      <c r="K11193" s="1"/>
    </row>
    <row r="11194" spans="11:11" hidden="1" x14ac:dyDescent="0.3">
      <c r="K11194" s="1"/>
    </row>
    <row r="11195" spans="11:11" hidden="1" x14ac:dyDescent="0.3">
      <c r="K11195" s="1"/>
    </row>
    <row r="11196" spans="11:11" hidden="1" x14ac:dyDescent="0.3">
      <c r="K11196" s="1"/>
    </row>
    <row r="11197" spans="11:11" hidden="1" x14ac:dyDescent="0.3">
      <c r="K11197" s="1"/>
    </row>
    <row r="11198" spans="11:11" hidden="1" x14ac:dyDescent="0.3">
      <c r="K11198" s="1"/>
    </row>
    <row r="11199" spans="11:11" hidden="1" x14ac:dyDescent="0.3">
      <c r="K11199" s="1"/>
    </row>
    <row r="11200" spans="11:11" hidden="1" x14ac:dyDescent="0.3">
      <c r="K11200" s="1"/>
    </row>
    <row r="11201" spans="11:11" hidden="1" x14ac:dyDescent="0.3">
      <c r="K11201" s="1"/>
    </row>
    <row r="11202" spans="11:11" hidden="1" x14ac:dyDescent="0.3">
      <c r="K11202" s="1"/>
    </row>
    <row r="11203" spans="11:11" hidden="1" x14ac:dyDescent="0.3">
      <c r="K11203" s="1"/>
    </row>
    <row r="11204" spans="11:11" hidden="1" x14ac:dyDescent="0.3">
      <c r="K11204" s="1"/>
    </row>
    <row r="11205" spans="11:11" hidden="1" x14ac:dyDescent="0.3">
      <c r="K11205" s="1"/>
    </row>
    <row r="11206" spans="11:11" hidden="1" x14ac:dyDescent="0.3">
      <c r="K11206" s="1"/>
    </row>
    <row r="11207" spans="11:11" hidden="1" x14ac:dyDescent="0.3">
      <c r="K11207" s="1"/>
    </row>
    <row r="11208" spans="11:11" hidden="1" x14ac:dyDescent="0.3">
      <c r="K11208" s="1"/>
    </row>
    <row r="11209" spans="11:11" hidden="1" x14ac:dyDescent="0.3">
      <c r="K11209" s="1"/>
    </row>
    <row r="11210" spans="11:11" hidden="1" x14ac:dyDescent="0.3">
      <c r="K11210" s="1"/>
    </row>
    <row r="11211" spans="11:11" hidden="1" x14ac:dyDescent="0.3">
      <c r="K11211" s="1"/>
    </row>
    <row r="11212" spans="11:11" hidden="1" x14ac:dyDescent="0.3">
      <c r="K11212" s="1"/>
    </row>
    <row r="11213" spans="11:11" hidden="1" x14ac:dyDescent="0.3">
      <c r="K11213" s="1"/>
    </row>
    <row r="11214" spans="11:11" hidden="1" x14ac:dyDescent="0.3">
      <c r="K11214" s="1"/>
    </row>
    <row r="11215" spans="11:11" hidden="1" x14ac:dyDescent="0.3">
      <c r="K11215" s="1"/>
    </row>
    <row r="11216" spans="11:11" hidden="1" x14ac:dyDescent="0.3">
      <c r="K11216" s="1"/>
    </row>
    <row r="11217" spans="11:11" hidden="1" x14ac:dyDescent="0.3">
      <c r="K11217" s="1"/>
    </row>
    <row r="11218" spans="11:11" hidden="1" x14ac:dyDescent="0.3">
      <c r="K11218" s="1"/>
    </row>
    <row r="11219" spans="11:11" hidden="1" x14ac:dyDescent="0.3">
      <c r="K11219" s="1"/>
    </row>
    <row r="11220" spans="11:11" hidden="1" x14ac:dyDescent="0.3">
      <c r="K11220" s="1"/>
    </row>
    <row r="11221" spans="11:11" hidden="1" x14ac:dyDescent="0.3">
      <c r="K11221" s="1"/>
    </row>
    <row r="11222" spans="11:11" hidden="1" x14ac:dyDescent="0.3">
      <c r="K11222" s="1"/>
    </row>
    <row r="11223" spans="11:11" hidden="1" x14ac:dyDescent="0.3">
      <c r="K11223" s="1"/>
    </row>
    <row r="11224" spans="11:11" hidden="1" x14ac:dyDescent="0.3">
      <c r="K11224" s="1"/>
    </row>
    <row r="11225" spans="11:11" hidden="1" x14ac:dyDescent="0.3">
      <c r="K11225" s="1"/>
    </row>
    <row r="11226" spans="11:11" hidden="1" x14ac:dyDescent="0.3">
      <c r="K11226" s="1"/>
    </row>
    <row r="11227" spans="11:11" hidden="1" x14ac:dyDescent="0.3">
      <c r="K11227" s="1"/>
    </row>
    <row r="11228" spans="11:11" hidden="1" x14ac:dyDescent="0.3">
      <c r="K11228" s="1"/>
    </row>
    <row r="11229" spans="11:11" hidden="1" x14ac:dyDescent="0.3">
      <c r="K11229" s="1"/>
    </row>
    <row r="11230" spans="11:11" hidden="1" x14ac:dyDescent="0.3">
      <c r="K11230" s="1"/>
    </row>
    <row r="11231" spans="11:11" hidden="1" x14ac:dyDescent="0.3">
      <c r="K11231" s="1"/>
    </row>
    <row r="11232" spans="11:11" hidden="1" x14ac:dyDescent="0.3">
      <c r="K11232" s="1"/>
    </row>
    <row r="11233" spans="11:11" hidden="1" x14ac:dyDescent="0.3">
      <c r="K11233" s="1"/>
    </row>
    <row r="11234" spans="11:11" hidden="1" x14ac:dyDescent="0.3">
      <c r="K11234" s="1"/>
    </row>
    <row r="11235" spans="11:11" hidden="1" x14ac:dyDescent="0.3">
      <c r="K11235" s="1"/>
    </row>
    <row r="11236" spans="11:11" hidden="1" x14ac:dyDescent="0.3">
      <c r="K11236" s="1"/>
    </row>
    <row r="11237" spans="11:11" hidden="1" x14ac:dyDescent="0.3">
      <c r="K11237" s="1"/>
    </row>
    <row r="11238" spans="11:11" hidden="1" x14ac:dyDescent="0.3">
      <c r="K11238" s="1"/>
    </row>
    <row r="11239" spans="11:11" hidden="1" x14ac:dyDescent="0.3">
      <c r="K11239" s="1"/>
    </row>
    <row r="11240" spans="11:11" hidden="1" x14ac:dyDescent="0.3">
      <c r="K11240" s="1"/>
    </row>
    <row r="11241" spans="11:11" hidden="1" x14ac:dyDescent="0.3">
      <c r="K11241" s="1"/>
    </row>
    <row r="11242" spans="11:11" hidden="1" x14ac:dyDescent="0.3">
      <c r="K11242" s="1"/>
    </row>
    <row r="11243" spans="11:11" hidden="1" x14ac:dyDescent="0.3">
      <c r="K11243" s="1"/>
    </row>
    <row r="11244" spans="11:11" hidden="1" x14ac:dyDescent="0.3">
      <c r="K11244" s="1"/>
    </row>
    <row r="11245" spans="11:11" hidden="1" x14ac:dyDescent="0.3">
      <c r="K11245" s="1"/>
    </row>
    <row r="11246" spans="11:11" hidden="1" x14ac:dyDescent="0.3">
      <c r="K11246" s="1"/>
    </row>
    <row r="11247" spans="11:11" hidden="1" x14ac:dyDescent="0.3">
      <c r="K11247" s="1"/>
    </row>
    <row r="11248" spans="11:11" hidden="1" x14ac:dyDescent="0.3">
      <c r="K11248" s="1"/>
    </row>
    <row r="11249" spans="11:11" hidden="1" x14ac:dyDescent="0.3">
      <c r="K11249" s="1"/>
    </row>
    <row r="11250" spans="11:11" hidden="1" x14ac:dyDescent="0.3">
      <c r="K11250" s="1"/>
    </row>
    <row r="11251" spans="11:11" hidden="1" x14ac:dyDescent="0.3">
      <c r="K11251" s="1"/>
    </row>
    <row r="11252" spans="11:11" hidden="1" x14ac:dyDescent="0.3">
      <c r="K11252" s="1"/>
    </row>
    <row r="11253" spans="11:11" hidden="1" x14ac:dyDescent="0.3">
      <c r="K11253" s="1"/>
    </row>
    <row r="11254" spans="11:11" hidden="1" x14ac:dyDescent="0.3">
      <c r="K11254" s="1"/>
    </row>
    <row r="11255" spans="11:11" hidden="1" x14ac:dyDescent="0.3">
      <c r="K11255" s="1"/>
    </row>
    <row r="11256" spans="11:11" hidden="1" x14ac:dyDescent="0.3">
      <c r="K11256" s="1"/>
    </row>
    <row r="11257" spans="11:11" hidden="1" x14ac:dyDescent="0.3">
      <c r="K11257" s="1"/>
    </row>
    <row r="11258" spans="11:11" hidden="1" x14ac:dyDescent="0.3">
      <c r="K11258" s="1"/>
    </row>
    <row r="11259" spans="11:11" hidden="1" x14ac:dyDescent="0.3">
      <c r="K11259" s="1"/>
    </row>
    <row r="11260" spans="11:11" hidden="1" x14ac:dyDescent="0.3">
      <c r="K11260" s="1"/>
    </row>
    <row r="11261" spans="11:11" hidden="1" x14ac:dyDescent="0.3">
      <c r="K11261" s="1"/>
    </row>
    <row r="11262" spans="11:11" hidden="1" x14ac:dyDescent="0.3">
      <c r="K11262" s="1"/>
    </row>
    <row r="11263" spans="11:11" hidden="1" x14ac:dyDescent="0.3">
      <c r="K11263" s="1"/>
    </row>
    <row r="11264" spans="11:11" hidden="1" x14ac:dyDescent="0.3">
      <c r="K11264" s="1"/>
    </row>
    <row r="11265" spans="11:11" hidden="1" x14ac:dyDescent="0.3">
      <c r="K11265" s="1"/>
    </row>
    <row r="11266" spans="11:11" hidden="1" x14ac:dyDescent="0.3">
      <c r="K11266" s="1"/>
    </row>
    <row r="11267" spans="11:11" hidden="1" x14ac:dyDescent="0.3">
      <c r="K11267" s="1"/>
    </row>
    <row r="11268" spans="11:11" hidden="1" x14ac:dyDescent="0.3">
      <c r="K11268" s="1"/>
    </row>
    <row r="11269" spans="11:11" hidden="1" x14ac:dyDescent="0.3">
      <c r="K11269" s="1"/>
    </row>
    <row r="11270" spans="11:11" hidden="1" x14ac:dyDescent="0.3">
      <c r="K11270" s="1"/>
    </row>
    <row r="11271" spans="11:11" hidden="1" x14ac:dyDescent="0.3">
      <c r="K11271" s="1"/>
    </row>
    <row r="11272" spans="11:11" hidden="1" x14ac:dyDescent="0.3">
      <c r="K11272" s="1"/>
    </row>
    <row r="11273" spans="11:11" hidden="1" x14ac:dyDescent="0.3">
      <c r="K11273" s="1"/>
    </row>
    <row r="11274" spans="11:11" hidden="1" x14ac:dyDescent="0.3">
      <c r="K11274" s="1"/>
    </row>
    <row r="11275" spans="11:11" hidden="1" x14ac:dyDescent="0.3">
      <c r="K11275" s="1"/>
    </row>
    <row r="11276" spans="11:11" hidden="1" x14ac:dyDescent="0.3">
      <c r="K11276" s="1"/>
    </row>
    <row r="11277" spans="11:11" hidden="1" x14ac:dyDescent="0.3">
      <c r="K11277" s="1"/>
    </row>
    <row r="11278" spans="11:11" hidden="1" x14ac:dyDescent="0.3">
      <c r="K11278" s="1"/>
    </row>
    <row r="11279" spans="11:11" hidden="1" x14ac:dyDescent="0.3">
      <c r="K11279" s="1"/>
    </row>
    <row r="11280" spans="11:11" hidden="1" x14ac:dyDescent="0.3">
      <c r="K11280" s="1"/>
    </row>
    <row r="11281" spans="11:11" hidden="1" x14ac:dyDescent="0.3">
      <c r="K11281" s="1"/>
    </row>
    <row r="11282" spans="11:11" hidden="1" x14ac:dyDescent="0.3">
      <c r="K11282" s="1"/>
    </row>
    <row r="11283" spans="11:11" hidden="1" x14ac:dyDescent="0.3">
      <c r="K11283" s="1"/>
    </row>
    <row r="11284" spans="11:11" hidden="1" x14ac:dyDescent="0.3">
      <c r="K11284" s="1"/>
    </row>
    <row r="11285" spans="11:11" hidden="1" x14ac:dyDescent="0.3">
      <c r="K11285" s="1"/>
    </row>
    <row r="11286" spans="11:11" hidden="1" x14ac:dyDescent="0.3">
      <c r="K11286" s="1"/>
    </row>
    <row r="11287" spans="11:11" hidden="1" x14ac:dyDescent="0.3">
      <c r="K11287" s="1"/>
    </row>
    <row r="11288" spans="11:11" hidden="1" x14ac:dyDescent="0.3">
      <c r="K11288" s="1"/>
    </row>
    <row r="11289" spans="11:11" hidden="1" x14ac:dyDescent="0.3">
      <c r="K11289" s="1"/>
    </row>
    <row r="11290" spans="11:11" hidden="1" x14ac:dyDescent="0.3">
      <c r="K11290" s="1"/>
    </row>
    <row r="11291" spans="11:11" hidden="1" x14ac:dyDescent="0.3">
      <c r="K11291" s="1"/>
    </row>
    <row r="11292" spans="11:11" hidden="1" x14ac:dyDescent="0.3">
      <c r="K11292" s="1"/>
    </row>
    <row r="11293" spans="11:11" hidden="1" x14ac:dyDescent="0.3">
      <c r="K11293" s="1"/>
    </row>
    <row r="11294" spans="11:11" hidden="1" x14ac:dyDescent="0.3">
      <c r="K11294" s="1"/>
    </row>
    <row r="11295" spans="11:11" hidden="1" x14ac:dyDescent="0.3">
      <c r="K11295" s="1"/>
    </row>
    <row r="11296" spans="11:11" hidden="1" x14ac:dyDescent="0.3">
      <c r="K11296" s="1"/>
    </row>
    <row r="11297" spans="11:11" hidden="1" x14ac:dyDescent="0.3">
      <c r="K11297" s="1"/>
    </row>
    <row r="11298" spans="11:11" hidden="1" x14ac:dyDescent="0.3">
      <c r="K11298" s="1"/>
    </row>
    <row r="11299" spans="11:11" hidden="1" x14ac:dyDescent="0.3">
      <c r="K11299" s="1"/>
    </row>
    <row r="11300" spans="11:11" hidden="1" x14ac:dyDescent="0.3">
      <c r="K11300" s="1"/>
    </row>
    <row r="11301" spans="11:11" hidden="1" x14ac:dyDescent="0.3">
      <c r="K11301" s="1"/>
    </row>
    <row r="11302" spans="11:11" hidden="1" x14ac:dyDescent="0.3">
      <c r="K11302" s="1"/>
    </row>
    <row r="11303" spans="11:11" hidden="1" x14ac:dyDescent="0.3">
      <c r="K11303" s="1"/>
    </row>
    <row r="11304" spans="11:11" hidden="1" x14ac:dyDescent="0.3">
      <c r="K11304" s="1"/>
    </row>
    <row r="11305" spans="11:11" hidden="1" x14ac:dyDescent="0.3">
      <c r="K11305" s="1"/>
    </row>
    <row r="11306" spans="11:11" hidden="1" x14ac:dyDescent="0.3">
      <c r="K11306" s="1"/>
    </row>
    <row r="11307" spans="11:11" hidden="1" x14ac:dyDescent="0.3">
      <c r="K11307" s="1"/>
    </row>
    <row r="11308" spans="11:11" hidden="1" x14ac:dyDescent="0.3">
      <c r="K11308" s="1"/>
    </row>
    <row r="11309" spans="11:11" hidden="1" x14ac:dyDescent="0.3">
      <c r="K11309" s="1"/>
    </row>
    <row r="11310" spans="11:11" hidden="1" x14ac:dyDescent="0.3">
      <c r="K11310" s="1"/>
    </row>
    <row r="11311" spans="11:11" hidden="1" x14ac:dyDescent="0.3">
      <c r="K11311" s="1"/>
    </row>
    <row r="11312" spans="11:11" hidden="1" x14ac:dyDescent="0.3">
      <c r="K11312" s="1"/>
    </row>
    <row r="11313" spans="11:11" hidden="1" x14ac:dyDescent="0.3">
      <c r="K11313" s="1"/>
    </row>
    <row r="11314" spans="11:11" hidden="1" x14ac:dyDescent="0.3">
      <c r="K11314" s="1"/>
    </row>
    <row r="11315" spans="11:11" hidden="1" x14ac:dyDescent="0.3">
      <c r="K11315" s="1"/>
    </row>
    <row r="11316" spans="11:11" hidden="1" x14ac:dyDescent="0.3">
      <c r="K11316" s="1"/>
    </row>
    <row r="11317" spans="11:11" hidden="1" x14ac:dyDescent="0.3">
      <c r="K11317" s="1"/>
    </row>
    <row r="11318" spans="11:11" hidden="1" x14ac:dyDescent="0.3">
      <c r="K11318" s="1"/>
    </row>
    <row r="11319" spans="11:11" hidden="1" x14ac:dyDescent="0.3">
      <c r="K11319" s="1"/>
    </row>
    <row r="11320" spans="11:11" hidden="1" x14ac:dyDescent="0.3">
      <c r="K11320" s="1"/>
    </row>
    <row r="11321" spans="11:11" hidden="1" x14ac:dyDescent="0.3">
      <c r="K11321" s="1"/>
    </row>
    <row r="11322" spans="11:11" hidden="1" x14ac:dyDescent="0.3">
      <c r="K11322" s="1"/>
    </row>
    <row r="11323" spans="11:11" hidden="1" x14ac:dyDescent="0.3">
      <c r="K11323" s="1"/>
    </row>
    <row r="11324" spans="11:11" hidden="1" x14ac:dyDescent="0.3">
      <c r="K11324" s="1"/>
    </row>
    <row r="11325" spans="11:11" hidden="1" x14ac:dyDescent="0.3">
      <c r="K11325" s="1"/>
    </row>
    <row r="11326" spans="11:11" hidden="1" x14ac:dyDescent="0.3">
      <c r="K11326" s="1"/>
    </row>
    <row r="11327" spans="11:11" hidden="1" x14ac:dyDescent="0.3">
      <c r="K11327" s="1"/>
    </row>
    <row r="11328" spans="11:11" hidden="1" x14ac:dyDescent="0.3">
      <c r="K11328" s="1"/>
    </row>
    <row r="11329" spans="11:11" hidden="1" x14ac:dyDescent="0.3">
      <c r="K11329" s="1"/>
    </row>
    <row r="11330" spans="11:11" hidden="1" x14ac:dyDescent="0.3">
      <c r="K11330" s="1"/>
    </row>
    <row r="11331" spans="11:11" hidden="1" x14ac:dyDescent="0.3">
      <c r="K11331" s="1"/>
    </row>
    <row r="11332" spans="11:11" hidden="1" x14ac:dyDescent="0.3">
      <c r="K11332" s="1"/>
    </row>
    <row r="11333" spans="11:11" hidden="1" x14ac:dyDescent="0.3">
      <c r="K11333" s="1"/>
    </row>
    <row r="11334" spans="11:11" hidden="1" x14ac:dyDescent="0.3">
      <c r="K11334" s="1"/>
    </row>
    <row r="11335" spans="11:11" hidden="1" x14ac:dyDescent="0.3">
      <c r="K11335" s="1"/>
    </row>
    <row r="11336" spans="11:11" hidden="1" x14ac:dyDescent="0.3">
      <c r="K11336" s="1"/>
    </row>
    <row r="11337" spans="11:11" hidden="1" x14ac:dyDescent="0.3">
      <c r="K11337" s="1"/>
    </row>
    <row r="11338" spans="11:11" hidden="1" x14ac:dyDescent="0.3">
      <c r="K11338" s="1"/>
    </row>
    <row r="11339" spans="11:11" hidden="1" x14ac:dyDescent="0.3">
      <c r="K11339" s="1"/>
    </row>
    <row r="11340" spans="11:11" hidden="1" x14ac:dyDescent="0.3">
      <c r="K11340" s="1"/>
    </row>
    <row r="11341" spans="11:11" hidden="1" x14ac:dyDescent="0.3">
      <c r="K11341" s="1"/>
    </row>
    <row r="11342" spans="11:11" hidden="1" x14ac:dyDescent="0.3">
      <c r="K11342" s="1"/>
    </row>
    <row r="11343" spans="11:11" hidden="1" x14ac:dyDescent="0.3">
      <c r="K11343" s="1"/>
    </row>
    <row r="11344" spans="11:11" hidden="1" x14ac:dyDescent="0.3">
      <c r="K11344" s="1"/>
    </row>
    <row r="11345" spans="11:11" hidden="1" x14ac:dyDescent="0.3">
      <c r="K11345" s="1"/>
    </row>
    <row r="11346" spans="11:11" hidden="1" x14ac:dyDescent="0.3">
      <c r="K11346" s="1"/>
    </row>
    <row r="11347" spans="11:11" hidden="1" x14ac:dyDescent="0.3">
      <c r="K11347" s="1"/>
    </row>
    <row r="11348" spans="11:11" hidden="1" x14ac:dyDescent="0.3">
      <c r="K11348" s="1"/>
    </row>
    <row r="11349" spans="11:11" hidden="1" x14ac:dyDescent="0.3">
      <c r="K11349" s="1"/>
    </row>
    <row r="11350" spans="11:11" hidden="1" x14ac:dyDescent="0.3">
      <c r="K11350" s="1"/>
    </row>
    <row r="11351" spans="11:11" hidden="1" x14ac:dyDescent="0.3">
      <c r="K11351" s="1"/>
    </row>
    <row r="11352" spans="11:11" hidden="1" x14ac:dyDescent="0.3">
      <c r="K11352" s="1"/>
    </row>
    <row r="11353" spans="11:11" hidden="1" x14ac:dyDescent="0.3">
      <c r="K11353" s="1"/>
    </row>
    <row r="11354" spans="11:11" hidden="1" x14ac:dyDescent="0.3">
      <c r="K11354" s="1"/>
    </row>
    <row r="11355" spans="11:11" hidden="1" x14ac:dyDescent="0.3">
      <c r="K11355" s="1"/>
    </row>
    <row r="11356" spans="11:11" hidden="1" x14ac:dyDescent="0.3">
      <c r="K11356" s="1"/>
    </row>
    <row r="11357" spans="11:11" hidden="1" x14ac:dyDescent="0.3">
      <c r="K11357" s="1"/>
    </row>
    <row r="11358" spans="11:11" hidden="1" x14ac:dyDescent="0.3">
      <c r="K11358" s="1"/>
    </row>
    <row r="11359" spans="11:11" hidden="1" x14ac:dyDescent="0.3">
      <c r="K11359" s="1"/>
    </row>
    <row r="11360" spans="11:11" hidden="1" x14ac:dyDescent="0.3">
      <c r="K11360" s="1"/>
    </row>
    <row r="11361" spans="11:11" hidden="1" x14ac:dyDescent="0.3">
      <c r="K11361" s="1"/>
    </row>
    <row r="11362" spans="11:11" hidden="1" x14ac:dyDescent="0.3">
      <c r="K11362" s="1"/>
    </row>
    <row r="11363" spans="11:11" hidden="1" x14ac:dyDescent="0.3">
      <c r="K11363" s="1"/>
    </row>
    <row r="11364" spans="11:11" hidden="1" x14ac:dyDescent="0.3">
      <c r="K11364" s="1"/>
    </row>
    <row r="11365" spans="11:11" hidden="1" x14ac:dyDescent="0.3">
      <c r="K11365" s="1"/>
    </row>
    <row r="11366" spans="11:11" hidden="1" x14ac:dyDescent="0.3">
      <c r="K11366" s="1"/>
    </row>
    <row r="11367" spans="11:11" hidden="1" x14ac:dyDescent="0.3">
      <c r="K11367" s="1"/>
    </row>
    <row r="11368" spans="11:11" hidden="1" x14ac:dyDescent="0.3">
      <c r="K11368" s="1"/>
    </row>
    <row r="11369" spans="11:11" hidden="1" x14ac:dyDescent="0.3">
      <c r="K11369" s="1"/>
    </row>
    <row r="11370" spans="11:11" hidden="1" x14ac:dyDescent="0.3">
      <c r="K11370" s="1"/>
    </row>
    <row r="11371" spans="11:11" hidden="1" x14ac:dyDescent="0.3">
      <c r="K11371" s="1"/>
    </row>
    <row r="11372" spans="11:11" hidden="1" x14ac:dyDescent="0.3">
      <c r="K11372" s="1"/>
    </row>
    <row r="11373" spans="11:11" hidden="1" x14ac:dyDescent="0.3">
      <c r="K11373" s="1"/>
    </row>
    <row r="11374" spans="11:11" hidden="1" x14ac:dyDescent="0.3">
      <c r="K11374" s="1"/>
    </row>
    <row r="11375" spans="11:11" hidden="1" x14ac:dyDescent="0.3">
      <c r="K11375" s="1"/>
    </row>
    <row r="11376" spans="11:11" hidden="1" x14ac:dyDescent="0.3">
      <c r="K11376" s="1"/>
    </row>
    <row r="11377" spans="11:11" hidden="1" x14ac:dyDescent="0.3">
      <c r="K11377" s="1"/>
    </row>
    <row r="11378" spans="11:11" hidden="1" x14ac:dyDescent="0.3">
      <c r="K11378" s="1"/>
    </row>
    <row r="11379" spans="11:11" hidden="1" x14ac:dyDescent="0.3">
      <c r="K11379" s="1"/>
    </row>
    <row r="11380" spans="11:11" hidden="1" x14ac:dyDescent="0.3">
      <c r="K11380" s="1"/>
    </row>
    <row r="11381" spans="11:11" hidden="1" x14ac:dyDescent="0.3">
      <c r="K11381" s="1"/>
    </row>
    <row r="11382" spans="11:11" hidden="1" x14ac:dyDescent="0.3">
      <c r="K11382" s="1"/>
    </row>
    <row r="11383" spans="11:11" hidden="1" x14ac:dyDescent="0.3">
      <c r="K11383" s="1"/>
    </row>
    <row r="11384" spans="11:11" hidden="1" x14ac:dyDescent="0.3">
      <c r="K11384" s="1"/>
    </row>
    <row r="11385" spans="11:11" hidden="1" x14ac:dyDescent="0.3">
      <c r="K11385" s="1"/>
    </row>
    <row r="11386" spans="11:11" hidden="1" x14ac:dyDescent="0.3">
      <c r="K11386" s="1"/>
    </row>
    <row r="11387" spans="11:11" hidden="1" x14ac:dyDescent="0.3">
      <c r="K11387" s="1"/>
    </row>
    <row r="11388" spans="11:11" hidden="1" x14ac:dyDescent="0.3">
      <c r="K11388" s="1"/>
    </row>
    <row r="11389" spans="11:11" hidden="1" x14ac:dyDescent="0.3">
      <c r="K11389" s="1"/>
    </row>
    <row r="11390" spans="11:11" hidden="1" x14ac:dyDescent="0.3">
      <c r="K11390" s="1"/>
    </row>
    <row r="11391" spans="11:11" hidden="1" x14ac:dyDescent="0.3">
      <c r="K11391" s="1"/>
    </row>
    <row r="11392" spans="11:11" hidden="1" x14ac:dyDescent="0.3">
      <c r="K11392" s="1"/>
    </row>
    <row r="11393" spans="11:11" hidden="1" x14ac:dyDescent="0.3">
      <c r="K11393" s="1"/>
    </row>
    <row r="11394" spans="11:11" hidden="1" x14ac:dyDescent="0.3">
      <c r="K11394" s="1"/>
    </row>
    <row r="11395" spans="11:11" hidden="1" x14ac:dyDescent="0.3">
      <c r="K11395" s="1"/>
    </row>
    <row r="11396" spans="11:11" hidden="1" x14ac:dyDescent="0.3">
      <c r="K11396" s="1"/>
    </row>
    <row r="11397" spans="11:11" hidden="1" x14ac:dyDescent="0.3">
      <c r="K11397" s="1"/>
    </row>
    <row r="11398" spans="11:11" hidden="1" x14ac:dyDescent="0.3">
      <c r="K11398" s="1"/>
    </row>
    <row r="11399" spans="11:11" hidden="1" x14ac:dyDescent="0.3">
      <c r="K11399" s="1"/>
    </row>
    <row r="11400" spans="11:11" hidden="1" x14ac:dyDescent="0.3">
      <c r="K11400" s="1"/>
    </row>
    <row r="11401" spans="11:11" hidden="1" x14ac:dyDescent="0.3">
      <c r="K11401" s="1"/>
    </row>
    <row r="11402" spans="11:11" hidden="1" x14ac:dyDescent="0.3">
      <c r="K11402" s="1"/>
    </row>
    <row r="11403" spans="11:11" hidden="1" x14ac:dyDescent="0.3">
      <c r="K11403" s="1"/>
    </row>
    <row r="11404" spans="11:11" hidden="1" x14ac:dyDescent="0.3">
      <c r="K11404" s="1"/>
    </row>
    <row r="11405" spans="11:11" hidden="1" x14ac:dyDescent="0.3">
      <c r="K11405" s="1"/>
    </row>
    <row r="11406" spans="11:11" hidden="1" x14ac:dyDescent="0.3">
      <c r="K11406" s="1"/>
    </row>
    <row r="11407" spans="11:11" hidden="1" x14ac:dyDescent="0.3">
      <c r="K11407" s="1"/>
    </row>
    <row r="11408" spans="11:11" hidden="1" x14ac:dyDescent="0.3">
      <c r="K11408" s="1"/>
    </row>
    <row r="11409" spans="11:11" hidden="1" x14ac:dyDescent="0.3">
      <c r="K11409" s="1"/>
    </row>
    <row r="11410" spans="11:11" hidden="1" x14ac:dyDescent="0.3">
      <c r="K11410" s="1"/>
    </row>
    <row r="11411" spans="11:11" hidden="1" x14ac:dyDescent="0.3">
      <c r="K11411" s="1"/>
    </row>
    <row r="11412" spans="11:11" hidden="1" x14ac:dyDescent="0.3">
      <c r="K11412" s="1"/>
    </row>
    <row r="11413" spans="11:11" hidden="1" x14ac:dyDescent="0.3">
      <c r="K11413" s="1"/>
    </row>
    <row r="11414" spans="11:11" hidden="1" x14ac:dyDescent="0.3">
      <c r="K11414" s="1"/>
    </row>
    <row r="11415" spans="11:11" hidden="1" x14ac:dyDescent="0.3">
      <c r="K11415" s="1"/>
    </row>
    <row r="11416" spans="11:11" hidden="1" x14ac:dyDescent="0.3">
      <c r="K11416" s="1"/>
    </row>
    <row r="11417" spans="11:11" hidden="1" x14ac:dyDescent="0.3">
      <c r="K11417" s="1"/>
    </row>
    <row r="11418" spans="11:11" hidden="1" x14ac:dyDescent="0.3">
      <c r="K11418" s="1"/>
    </row>
    <row r="11419" spans="11:11" hidden="1" x14ac:dyDescent="0.3">
      <c r="K11419" s="1"/>
    </row>
    <row r="11420" spans="11:11" hidden="1" x14ac:dyDescent="0.3">
      <c r="K11420" s="1"/>
    </row>
    <row r="11421" spans="11:11" hidden="1" x14ac:dyDescent="0.3">
      <c r="K11421" s="1"/>
    </row>
    <row r="11422" spans="11:11" hidden="1" x14ac:dyDescent="0.3">
      <c r="K11422" s="1"/>
    </row>
    <row r="11423" spans="11:11" hidden="1" x14ac:dyDescent="0.3">
      <c r="K11423" s="1"/>
    </row>
    <row r="11424" spans="11:11" hidden="1" x14ac:dyDescent="0.3">
      <c r="K11424" s="1"/>
    </row>
    <row r="11425" spans="11:11" hidden="1" x14ac:dyDescent="0.3">
      <c r="K11425" s="1"/>
    </row>
    <row r="11426" spans="11:11" hidden="1" x14ac:dyDescent="0.3">
      <c r="K11426" s="1"/>
    </row>
    <row r="11427" spans="11:11" hidden="1" x14ac:dyDescent="0.3">
      <c r="K11427" s="1"/>
    </row>
    <row r="11428" spans="11:11" hidden="1" x14ac:dyDescent="0.3">
      <c r="K11428" s="1"/>
    </row>
    <row r="11429" spans="11:11" hidden="1" x14ac:dyDescent="0.3">
      <c r="K11429" s="1"/>
    </row>
    <row r="11430" spans="11:11" hidden="1" x14ac:dyDescent="0.3">
      <c r="K11430" s="1"/>
    </row>
    <row r="11431" spans="11:11" hidden="1" x14ac:dyDescent="0.3">
      <c r="K11431" s="1"/>
    </row>
    <row r="11432" spans="11:11" hidden="1" x14ac:dyDescent="0.3">
      <c r="K11432" s="1"/>
    </row>
    <row r="11433" spans="11:11" hidden="1" x14ac:dyDescent="0.3">
      <c r="K11433" s="1"/>
    </row>
    <row r="11434" spans="11:11" hidden="1" x14ac:dyDescent="0.3">
      <c r="K11434" s="1"/>
    </row>
    <row r="11435" spans="11:11" hidden="1" x14ac:dyDescent="0.3">
      <c r="K11435" s="1"/>
    </row>
    <row r="11436" spans="11:11" hidden="1" x14ac:dyDescent="0.3">
      <c r="K11436" s="1"/>
    </row>
    <row r="11437" spans="11:11" hidden="1" x14ac:dyDescent="0.3">
      <c r="K11437" s="1"/>
    </row>
    <row r="11438" spans="11:11" hidden="1" x14ac:dyDescent="0.3">
      <c r="K11438" s="1"/>
    </row>
    <row r="11439" spans="11:11" hidden="1" x14ac:dyDescent="0.3">
      <c r="K11439" s="1"/>
    </row>
    <row r="11440" spans="11:11" hidden="1" x14ac:dyDescent="0.3">
      <c r="K11440" s="1"/>
    </row>
    <row r="11441" spans="11:11" hidden="1" x14ac:dyDescent="0.3">
      <c r="K11441" s="1"/>
    </row>
    <row r="11442" spans="11:11" hidden="1" x14ac:dyDescent="0.3">
      <c r="K11442" s="1"/>
    </row>
    <row r="11443" spans="11:11" hidden="1" x14ac:dyDescent="0.3">
      <c r="K11443" s="1"/>
    </row>
    <row r="11444" spans="11:11" hidden="1" x14ac:dyDescent="0.3">
      <c r="K11444" s="1"/>
    </row>
    <row r="11445" spans="11:11" hidden="1" x14ac:dyDescent="0.3">
      <c r="K11445" s="1"/>
    </row>
    <row r="11446" spans="11:11" hidden="1" x14ac:dyDescent="0.3">
      <c r="K11446" s="1"/>
    </row>
    <row r="11447" spans="11:11" hidden="1" x14ac:dyDescent="0.3">
      <c r="K11447" s="1"/>
    </row>
    <row r="11448" spans="11:11" hidden="1" x14ac:dyDescent="0.3">
      <c r="K11448" s="1"/>
    </row>
    <row r="11449" spans="11:11" hidden="1" x14ac:dyDescent="0.3">
      <c r="K11449" s="1"/>
    </row>
    <row r="11450" spans="11:11" hidden="1" x14ac:dyDescent="0.3">
      <c r="K11450" s="1"/>
    </row>
    <row r="11451" spans="11:11" hidden="1" x14ac:dyDescent="0.3">
      <c r="K11451" s="1"/>
    </row>
    <row r="11452" spans="11:11" hidden="1" x14ac:dyDescent="0.3">
      <c r="K11452" s="1"/>
    </row>
    <row r="11453" spans="11:11" hidden="1" x14ac:dyDescent="0.3">
      <c r="K11453" s="1"/>
    </row>
    <row r="11454" spans="11:11" hidden="1" x14ac:dyDescent="0.3">
      <c r="K11454" s="1"/>
    </row>
    <row r="11455" spans="11:11" hidden="1" x14ac:dyDescent="0.3">
      <c r="K11455" s="1"/>
    </row>
    <row r="11456" spans="11:11" hidden="1" x14ac:dyDescent="0.3">
      <c r="K11456" s="1"/>
    </row>
    <row r="11457" spans="11:11" hidden="1" x14ac:dyDescent="0.3">
      <c r="K11457" s="1"/>
    </row>
    <row r="11458" spans="11:11" hidden="1" x14ac:dyDescent="0.3">
      <c r="K11458" s="1"/>
    </row>
    <row r="11459" spans="11:11" hidden="1" x14ac:dyDescent="0.3">
      <c r="K11459" s="1"/>
    </row>
    <row r="11460" spans="11:11" hidden="1" x14ac:dyDescent="0.3">
      <c r="K11460" s="1"/>
    </row>
    <row r="11461" spans="11:11" hidden="1" x14ac:dyDescent="0.3">
      <c r="K11461" s="1"/>
    </row>
    <row r="11462" spans="11:11" hidden="1" x14ac:dyDescent="0.3">
      <c r="K11462" s="1"/>
    </row>
    <row r="11463" spans="11:11" hidden="1" x14ac:dyDescent="0.3">
      <c r="K11463" s="1"/>
    </row>
    <row r="11464" spans="11:11" hidden="1" x14ac:dyDescent="0.3">
      <c r="K11464" s="1"/>
    </row>
    <row r="11465" spans="11:11" hidden="1" x14ac:dyDescent="0.3">
      <c r="K11465" s="1"/>
    </row>
    <row r="11466" spans="11:11" hidden="1" x14ac:dyDescent="0.3">
      <c r="K11466" s="1"/>
    </row>
    <row r="11467" spans="11:11" hidden="1" x14ac:dyDescent="0.3">
      <c r="K11467" s="1"/>
    </row>
    <row r="11468" spans="11:11" hidden="1" x14ac:dyDescent="0.3">
      <c r="K11468" s="1"/>
    </row>
    <row r="11469" spans="11:11" hidden="1" x14ac:dyDescent="0.3">
      <c r="K11469" s="1"/>
    </row>
    <row r="11470" spans="11:11" hidden="1" x14ac:dyDescent="0.3">
      <c r="K11470" s="1"/>
    </row>
    <row r="11471" spans="11:11" hidden="1" x14ac:dyDescent="0.3">
      <c r="K11471" s="1"/>
    </row>
    <row r="11472" spans="11:11" hidden="1" x14ac:dyDescent="0.3">
      <c r="K11472" s="1"/>
    </row>
    <row r="11473" spans="11:11" hidden="1" x14ac:dyDescent="0.3">
      <c r="K11473" s="1"/>
    </row>
    <row r="11474" spans="11:11" hidden="1" x14ac:dyDescent="0.3">
      <c r="K11474" s="1"/>
    </row>
    <row r="11475" spans="11:11" hidden="1" x14ac:dyDescent="0.3">
      <c r="K11475" s="1"/>
    </row>
    <row r="11476" spans="11:11" hidden="1" x14ac:dyDescent="0.3">
      <c r="K11476" s="1"/>
    </row>
    <row r="11477" spans="11:11" hidden="1" x14ac:dyDescent="0.3">
      <c r="K11477" s="1"/>
    </row>
    <row r="11478" spans="11:11" hidden="1" x14ac:dyDescent="0.3">
      <c r="K11478" s="1"/>
    </row>
    <row r="11479" spans="11:11" hidden="1" x14ac:dyDescent="0.3">
      <c r="K11479" s="1"/>
    </row>
    <row r="11480" spans="11:11" hidden="1" x14ac:dyDescent="0.3">
      <c r="K11480" s="1"/>
    </row>
    <row r="11481" spans="11:11" hidden="1" x14ac:dyDescent="0.3">
      <c r="K11481" s="1"/>
    </row>
    <row r="11482" spans="11:11" hidden="1" x14ac:dyDescent="0.3">
      <c r="K11482" s="1"/>
    </row>
    <row r="11483" spans="11:11" hidden="1" x14ac:dyDescent="0.3">
      <c r="K11483" s="1"/>
    </row>
    <row r="11484" spans="11:11" hidden="1" x14ac:dyDescent="0.3">
      <c r="K11484" s="1"/>
    </row>
    <row r="11485" spans="11:11" hidden="1" x14ac:dyDescent="0.3">
      <c r="K11485" s="1"/>
    </row>
    <row r="11486" spans="11:11" hidden="1" x14ac:dyDescent="0.3">
      <c r="K11486" s="1"/>
    </row>
    <row r="11487" spans="11:11" hidden="1" x14ac:dyDescent="0.3">
      <c r="K11487" s="1"/>
    </row>
    <row r="11488" spans="11:11" hidden="1" x14ac:dyDescent="0.3">
      <c r="K11488" s="1"/>
    </row>
    <row r="11489" spans="11:11" hidden="1" x14ac:dyDescent="0.3">
      <c r="K11489" s="1"/>
    </row>
    <row r="11490" spans="11:11" hidden="1" x14ac:dyDescent="0.3">
      <c r="K11490" s="1"/>
    </row>
    <row r="11491" spans="11:11" hidden="1" x14ac:dyDescent="0.3">
      <c r="K11491" s="1"/>
    </row>
    <row r="11492" spans="11:11" hidden="1" x14ac:dyDescent="0.3">
      <c r="K11492" s="1"/>
    </row>
    <row r="11493" spans="11:11" hidden="1" x14ac:dyDescent="0.3">
      <c r="K11493" s="1"/>
    </row>
    <row r="11494" spans="11:11" hidden="1" x14ac:dyDescent="0.3">
      <c r="K11494" s="1"/>
    </row>
    <row r="11495" spans="11:11" hidden="1" x14ac:dyDescent="0.3">
      <c r="K11495" s="1"/>
    </row>
    <row r="11496" spans="11:11" hidden="1" x14ac:dyDescent="0.3">
      <c r="K11496" s="1"/>
    </row>
    <row r="11497" spans="11:11" hidden="1" x14ac:dyDescent="0.3">
      <c r="K11497" s="1"/>
    </row>
    <row r="11498" spans="11:11" hidden="1" x14ac:dyDescent="0.3">
      <c r="K11498" s="1"/>
    </row>
    <row r="11499" spans="11:11" hidden="1" x14ac:dyDescent="0.3">
      <c r="K11499" s="1"/>
    </row>
    <row r="11500" spans="11:11" hidden="1" x14ac:dyDescent="0.3">
      <c r="K11500" s="1"/>
    </row>
    <row r="11501" spans="11:11" hidden="1" x14ac:dyDescent="0.3">
      <c r="K11501" s="1"/>
    </row>
    <row r="11502" spans="11:11" hidden="1" x14ac:dyDescent="0.3">
      <c r="K11502" s="1"/>
    </row>
    <row r="11503" spans="11:11" hidden="1" x14ac:dyDescent="0.3">
      <c r="K11503" s="1"/>
    </row>
    <row r="11504" spans="11:11" hidden="1" x14ac:dyDescent="0.3">
      <c r="K11504" s="1"/>
    </row>
    <row r="11505" spans="11:11" hidden="1" x14ac:dyDescent="0.3">
      <c r="K11505" s="1"/>
    </row>
    <row r="11506" spans="11:11" hidden="1" x14ac:dyDescent="0.3">
      <c r="K11506" s="1"/>
    </row>
    <row r="11507" spans="11:11" hidden="1" x14ac:dyDescent="0.3">
      <c r="K11507" s="1"/>
    </row>
    <row r="11508" spans="11:11" hidden="1" x14ac:dyDescent="0.3">
      <c r="K11508" s="1"/>
    </row>
    <row r="11509" spans="11:11" hidden="1" x14ac:dyDescent="0.3">
      <c r="K11509" s="1"/>
    </row>
    <row r="11510" spans="11:11" hidden="1" x14ac:dyDescent="0.3">
      <c r="K11510" s="1"/>
    </row>
    <row r="11511" spans="11:11" hidden="1" x14ac:dyDescent="0.3">
      <c r="K11511" s="1"/>
    </row>
    <row r="11512" spans="11:11" hidden="1" x14ac:dyDescent="0.3">
      <c r="K11512" s="1"/>
    </row>
    <row r="11513" spans="11:11" hidden="1" x14ac:dyDescent="0.3">
      <c r="K11513" s="1"/>
    </row>
    <row r="11514" spans="11:11" hidden="1" x14ac:dyDescent="0.3">
      <c r="K11514" s="1"/>
    </row>
    <row r="11515" spans="11:11" hidden="1" x14ac:dyDescent="0.3">
      <c r="K11515" s="1"/>
    </row>
    <row r="11516" spans="11:11" hidden="1" x14ac:dyDescent="0.3">
      <c r="K11516" s="1"/>
    </row>
    <row r="11517" spans="11:11" hidden="1" x14ac:dyDescent="0.3">
      <c r="K11517" s="1"/>
    </row>
    <row r="11518" spans="11:11" hidden="1" x14ac:dyDescent="0.3">
      <c r="K11518" s="1"/>
    </row>
    <row r="11519" spans="11:11" hidden="1" x14ac:dyDescent="0.3">
      <c r="K11519" s="1"/>
    </row>
    <row r="11520" spans="11:11" hidden="1" x14ac:dyDescent="0.3">
      <c r="K11520" s="1"/>
    </row>
    <row r="11521" spans="11:11" hidden="1" x14ac:dyDescent="0.3">
      <c r="K11521" s="1"/>
    </row>
    <row r="11522" spans="11:11" hidden="1" x14ac:dyDescent="0.3">
      <c r="K11522" s="1"/>
    </row>
    <row r="11523" spans="11:11" hidden="1" x14ac:dyDescent="0.3">
      <c r="K11523" s="1"/>
    </row>
    <row r="11524" spans="11:11" hidden="1" x14ac:dyDescent="0.3">
      <c r="K11524" s="1"/>
    </row>
    <row r="11525" spans="11:11" hidden="1" x14ac:dyDescent="0.3">
      <c r="K11525" s="1"/>
    </row>
    <row r="11526" spans="11:11" hidden="1" x14ac:dyDescent="0.3">
      <c r="K11526" s="1"/>
    </row>
    <row r="11527" spans="11:11" hidden="1" x14ac:dyDescent="0.3">
      <c r="K11527" s="1"/>
    </row>
    <row r="11528" spans="11:11" hidden="1" x14ac:dyDescent="0.3">
      <c r="K11528" s="1"/>
    </row>
    <row r="11529" spans="11:11" hidden="1" x14ac:dyDescent="0.3">
      <c r="K11529" s="1"/>
    </row>
    <row r="11530" spans="11:11" hidden="1" x14ac:dyDescent="0.3">
      <c r="K11530" s="1"/>
    </row>
    <row r="11531" spans="11:11" hidden="1" x14ac:dyDescent="0.3">
      <c r="K11531" s="1"/>
    </row>
    <row r="11532" spans="11:11" hidden="1" x14ac:dyDescent="0.3">
      <c r="K11532" s="1"/>
    </row>
    <row r="11533" spans="11:11" hidden="1" x14ac:dyDescent="0.3">
      <c r="K11533" s="1"/>
    </row>
    <row r="11534" spans="11:11" hidden="1" x14ac:dyDescent="0.3">
      <c r="K11534" s="1"/>
    </row>
    <row r="11535" spans="11:11" hidden="1" x14ac:dyDescent="0.3">
      <c r="K11535" s="1"/>
    </row>
    <row r="11536" spans="11:11" hidden="1" x14ac:dyDescent="0.3">
      <c r="K11536" s="1"/>
    </row>
    <row r="11537" spans="11:11" hidden="1" x14ac:dyDescent="0.3">
      <c r="K11537" s="1"/>
    </row>
    <row r="11538" spans="11:11" hidden="1" x14ac:dyDescent="0.3">
      <c r="K11538" s="1"/>
    </row>
    <row r="11539" spans="11:11" hidden="1" x14ac:dyDescent="0.3">
      <c r="K11539" s="1"/>
    </row>
    <row r="11540" spans="11:11" hidden="1" x14ac:dyDescent="0.3">
      <c r="K11540" s="1"/>
    </row>
    <row r="11541" spans="11:11" hidden="1" x14ac:dyDescent="0.3">
      <c r="K11541" s="1"/>
    </row>
    <row r="11542" spans="11:11" hidden="1" x14ac:dyDescent="0.3">
      <c r="K11542" s="1"/>
    </row>
    <row r="11543" spans="11:11" hidden="1" x14ac:dyDescent="0.3">
      <c r="K11543" s="1"/>
    </row>
    <row r="11544" spans="11:11" hidden="1" x14ac:dyDescent="0.3">
      <c r="K11544" s="1"/>
    </row>
    <row r="11545" spans="11:11" hidden="1" x14ac:dyDescent="0.3">
      <c r="K11545" s="1"/>
    </row>
    <row r="11546" spans="11:11" hidden="1" x14ac:dyDescent="0.3">
      <c r="K11546" s="1"/>
    </row>
    <row r="11547" spans="11:11" hidden="1" x14ac:dyDescent="0.3">
      <c r="K11547" s="1"/>
    </row>
    <row r="11548" spans="11:11" hidden="1" x14ac:dyDescent="0.3">
      <c r="K11548" s="1"/>
    </row>
    <row r="11549" spans="11:11" hidden="1" x14ac:dyDescent="0.3">
      <c r="K11549" s="1"/>
    </row>
    <row r="11550" spans="11:11" hidden="1" x14ac:dyDescent="0.3">
      <c r="K11550" s="1"/>
    </row>
    <row r="11551" spans="11:11" hidden="1" x14ac:dyDescent="0.3">
      <c r="K11551" s="1"/>
    </row>
    <row r="11552" spans="11:11" hidden="1" x14ac:dyDescent="0.3">
      <c r="K11552" s="1"/>
    </row>
    <row r="11553" spans="11:11" hidden="1" x14ac:dyDescent="0.3">
      <c r="K11553" s="1"/>
    </row>
    <row r="11554" spans="11:11" hidden="1" x14ac:dyDescent="0.3">
      <c r="K11554" s="1"/>
    </row>
    <row r="11555" spans="11:11" hidden="1" x14ac:dyDescent="0.3">
      <c r="K11555" s="1"/>
    </row>
    <row r="11556" spans="11:11" hidden="1" x14ac:dyDescent="0.3">
      <c r="K11556" s="1"/>
    </row>
    <row r="11557" spans="11:11" hidden="1" x14ac:dyDescent="0.3">
      <c r="K11557" s="1"/>
    </row>
    <row r="11558" spans="11:11" hidden="1" x14ac:dyDescent="0.3">
      <c r="K11558" s="1"/>
    </row>
    <row r="11559" spans="11:11" hidden="1" x14ac:dyDescent="0.3">
      <c r="K11559" s="1"/>
    </row>
    <row r="11560" spans="11:11" hidden="1" x14ac:dyDescent="0.3">
      <c r="K11560" s="1"/>
    </row>
    <row r="11561" spans="11:11" hidden="1" x14ac:dyDescent="0.3">
      <c r="K11561" s="1"/>
    </row>
    <row r="11562" spans="11:11" hidden="1" x14ac:dyDescent="0.3">
      <c r="K11562" s="1"/>
    </row>
    <row r="11563" spans="11:11" hidden="1" x14ac:dyDescent="0.3">
      <c r="K11563" s="1"/>
    </row>
    <row r="11564" spans="11:11" hidden="1" x14ac:dyDescent="0.3">
      <c r="K11564" s="1"/>
    </row>
    <row r="11565" spans="11:11" hidden="1" x14ac:dyDescent="0.3">
      <c r="K11565" s="1"/>
    </row>
    <row r="11566" spans="11:11" hidden="1" x14ac:dyDescent="0.3">
      <c r="K11566" s="1"/>
    </row>
    <row r="11567" spans="11:11" hidden="1" x14ac:dyDescent="0.3">
      <c r="K11567" s="1"/>
    </row>
    <row r="11568" spans="11:11" hidden="1" x14ac:dyDescent="0.3">
      <c r="K11568" s="1"/>
    </row>
    <row r="11569" spans="11:11" hidden="1" x14ac:dyDescent="0.3">
      <c r="K11569" s="1"/>
    </row>
    <row r="11570" spans="11:11" hidden="1" x14ac:dyDescent="0.3">
      <c r="K11570" s="1"/>
    </row>
    <row r="11571" spans="11:11" hidden="1" x14ac:dyDescent="0.3">
      <c r="K11571" s="1"/>
    </row>
    <row r="11572" spans="11:11" hidden="1" x14ac:dyDescent="0.3">
      <c r="K11572" s="1"/>
    </row>
    <row r="11573" spans="11:11" hidden="1" x14ac:dyDescent="0.3">
      <c r="K11573" s="1"/>
    </row>
    <row r="11574" spans="11:11" hidden="1" x14ac:dyDescent="0.3">
      <c r="K11574" s="1"/>
    </row>
    <row r="11575" spans="11:11" hidden="1" x14ac:dyDescent="0.3">
      <c r="K11575" s="1"/>
    </row>
    <row r="11576" spans="11:11" hidden="1" x14ac:dyDescent="0.3">
      <c r="K11576" s="1"/>
    </row>
    <row r="11577" spans="11:11" hidden="1" x14ac:dyDescent="0.3">
      <c r="K11577" s="1"/>
    </row>
    <row r="11578" spans="11:11" hidden="1" x14ac:dyDescent="0.3">
      <c r="K11578" s="1"/>
    </row>
    <row r="11579" spans="11:11" hidden="1" x14ac:dyDescent="0.3">
      <c r="K11579" s="1"/>
    </row>
    <row r="11580" spans="11:11" hidden="1" x14ac:dyDescent="0.3">
      <c r="K11580" s="1"/>
    </row>
    <row r="11581" spans="11:11" hidden="1" x14ac:dyDescent="0.3">
      <c r="K11581" s="1"/>
    </row>
    <row r="11582" spans="11:11" hidden="1" x14ac:dyDescent="0.3">
      <c r="K11582" s="1"/>
    </row>
    <row r="11583" spans="11:11" hidden="1" x14ac:dyDescent="0.3">
      <c r="K11583" s="1"/>
    </row>
    <row r="11584" spans="11:11" hidden="1" x14ac:dyDescent="0.3">
      <c r="K11584" s="1"/>
    </row>
    <row r="11585" spans="11:11" hidden="1" x14ac:dyDescent="0.3">
      <c r="K11585" s="1"/>
    </row>
    <row r="11586" spans="11:11" hidden="1" x14ac:dyDescent="0.3">
      <c r="K11586" s="1"/>
    </row>
    <row r="11587" spans="11:11" hidden="1" x14ac:dyDescent="0.3">
      <c r="K11587" s="1"/>
    </row>
    <row r="11588" spans="11:11" hidden="1" x14ac:dyDescent="0.3">
      <c r="K11588" s="1"/>
    </row>
    <row r="11589" spans="11:11" hidden="1" x14ac:dyDescent="0.3">
      <c r="K11589" s="1"/>
    </row>
    <row r="11590" spans="11:11" hidden="1" x14ac:dyDescent="0.3">
      <c r="K11590" s="1"/>
    </row>
    <row r="11591" spans="11:11" hidden="1" x14ac:dyDescent="0.3">
      <c r="K11591" s="1"/>
    </row>
    <row r="11592" spans="11:11" hidden="1" x14ac:dyDescent="0.3">
      <c r="K11592" s="1"/>
    </row>
    <row r="11593" spans="11:11" hidden="1" x14ac:dyDescent="0.3">
      <c r="K11593" s="1"/>
    </row>
    <row r="11594" spans="11:11" hidden="1" x14ac:dyDescent="0.3">
      <c r="K11594" s="1"/>
    </row>
    <row r="11595" spans="11:11" hidden="1" x14ac:dyDescent="0.3">
      <c r="K11595" s="1"/>
    </row>
    <row r="11596" spans="11:11" hidden="1" x14ac:dyDescent="0.3">
      <c r="K11596" s="1"/>
    </row>
    <row r="11597" spans="11:11" hidden="1" x14ac:dyDescent="0.3">
      <c r="K11597" s="1"/>
    </row>
    <row r="11598" spans="11:11" hidden="1" x14ac:dyDescent="0.3">
      <c r="K11598" s="1"/>
    </row>
    <row r="11599" spans="11:11" hidden="1" x14ac:dyDescent="0.3">
      <c r="K11599" s="1"/>
    </row>
    <row r="11600" spans="11:11" hidden="1" x14ac:dyDescent="0.3">
      <c r="K11600" s="1"/>
    </row>
    <row r="11601" spans="11:11" hidden="1" x14ac:dyDescent="0.3">
      <c r="K11601" s="1"/>
    </row>
    <row r="11602" spans="11:11" hidden="1" x14ac:dyDescent="0.3">
      <c r="K11602" s="1"/>
    </row>
    <row r="11603" spans="11:11" hidden="1" x14ac:dyDescent="0.3">
      <c r="K11603" s="1"/>
    </row>
    <row r="11604" spans="11:11" hidden="1" x14ac:dyDescent="0.3">
      <c r="K11604" s="1"/>
    </row>
    <row r="11605" spans="11:11" hidden="1" x14ac:dyDescent="0.3">
      <c r="K11605" s="1"/>
    </row>
    <row r="11606" spans="11:11" hidden="1" x14ac:dyDescent="0.3">
      <c r="K11606" s="1"/>
    </row>
    <row r="11607" spans="11:11" hidden="1" x14ac:dyDescent="0.3">
      <c r="K11607" s="1"/>
    </row>
    <row r="11608" spans="11:11" hidden="1" x14ac:dyDescent="0.3">
      <c r="K11608" s="1"/>
    </row>
    <row r="11609" spans="11:11" hidden="1" x14ac:dyDescent="0.3">
      <c r="K11609" s="1"/>
    </row>
    <row r="11610" spans="11:11" hidden="1" x14ac:dyDescent="0.3">
      <c r="K11610" s="1"/>
    </row>
    <row r="11611" spans="11:11" hidden="1" x14ac:dyDescent="0.3">
      <c r="K11611" s="1"/>
    </row>
    <row r="11612" spans="11:11" hidden="1" x14ac:dyDescent="0.3">
      <c r="K11612" s="1"/>
    </row>
    <row r="11613" spans="11:11" hidden="1" x14ac:dyDescent="0.3">
      <c r="K11613" s="1"/>
    </row>
    <row r="11614" spans="11:11" hidden="1" x14ac:dyDescent="0.3">
      <c r="K11614" s="1"/>
    </row>
    <row r="11615" spans="11:11" hidden="1" x14ac:dyDescent="0.3">
      <c r="K11615" s="1"/>
    </row>
    <row r="11616" spans="11:11" hidden="1" x14ac:dyDescent="0.3">
      <c r="K11616" s="1"/>
    </row>
    <row r="11617" spans="11:11" hidden="1" x14ac:dyDescent="0.3">
      <c r="K11617" s="1"/>
    </row>
    <row r="11618" spans="11:11" hidden="1" x14ac:dyDescent="0.3">
      <c r="K11618" s="1"/>
    </row>
    <row r="11619" spans="11:11" hidden="1" x14ac:dyDescent="0.3">
      <c r="K11619" s="1"/>
    </row>
    <row r="11620" spans="11:11" hidden="1" x14ac:dyDescent="0.3">
      <c r="K11620" s="1"/>
    </row>
    <row r="11621" spans="11:11" hidden="1" x14ac:dyDescent="0.3">
      <c r="K11621" s="1"/>
    </row>
    <row r="11622" spans="11:11" hidden="1" x14ac:dyDescent="0.3">
      <c r="K11622" s="1"/>
    </row>
    <row r="11623" spans="11:11" hidden="1" x14ac:dyDescent="0.3">
      <c r="K11623" s="1"/>
    </row>
    <row r="11624" spans="11:11" hidden="1" x14ac:dyDescent="0.3">
      <c r="K11624" s="1"/>
    </row>
    <row r="11625" spans="11:11" hidden="1" x14ac:dyDescent="0.3">
      <c r="K11625" s="1"/>
    </row>
    <row r="11626" spans="11:11" hidden="1" x14ac:dyDescent="0.3">
      <c r="K11626" s="1"/>
    </row>
    <row r="11627" spans="11:11" hidden="1" x14ac:dyDescent="0.3">
      <c r="K11627" s="1"/>
    </row>
    <row r="11628" spans="11:11" hidden="1" x14ac:dyDescent="0.3">
      <c r="K11628" s="1"/>
    </row>
    <row r="11629" spans="11:11" hidden="1" x14ac:dyDescent="0.3">
      <c r="K11629" s="1"/>
    </row>
    <row r="11630" spans="11:11" hidden="1" x14ac:dyDescent="0.3">
      <c r="K11630" s="1"/>
    </row>
    <row r="11631" spans="11:11" hidden="1" x14ac:dyDescent="0.3">
      <c r="K11631" s="1"/>
    </row>
    <row r="11632" spans="11:11" hidden="1" x14ac:dyDescent="0.3">
      <c r="K11632" s="1"/>
    </row>
    <row r="11633" spans="11:11" hidden="1" x14ac:dyDescent="0.3">
      <c r="K11633" s="1"/>
    </row>
    <row r="11634" spans="11:11" hidden="1" x14ac:dyDescent="0.3">
      <c r="K11634" s="1"/>
    </row>
    <row r="11635" spans="11:11" hidden="1" x14ac:dyDescent="0.3">
      <c r="K11635" s="1"/>
    </row>
    <row r="11636" spans="11:11" hidden="1" x14ac:dyDescent="0.3">
      <c r="K11636" s="1"/>
    </row>
    <row r="11637" spans="11:11" hidden="1" x14ac:dyDescent="0.3">
      <c r="K11637" s="1"/>
    </row>
    <row r="11638" spans="11:11" hidden="1" x14ac:dyDescent="0.3">
      <c r="K11638" s="1"/>
    </row>
    <row r="11639" spans="11:11" hidden="1" x14ac:dyDescent="0.3">
      <c r="K11639" s="1"/>
    </row>
    <row r="11640" spans="11:11" hidden="1" x14ac:dyDescent="0.3">
      <c r="K11640" s="1"/>
    </row>
    <row r="11641" spans="11:11" hidden="1" x14ac:dyDescent="0.3">
      <c r="K11641" s="1"/>
    </row>
    <row r="11642" spans="11:11" hidden="1" x14ac:dyDescent="0.3">
      <c r="K11642" s="1"/>
    </row>
    <row r="11643" spans="11:11" hidden="1" x14ac:dyDescent="0.3">
      <c r="K11643" s="1"/>
    </row>
    <row r="11644" spans="11:11" hidden="1" x14ac:dyDescent="0.3">
      <c r="K11644" s="1"/>
    </row>
    <row r="11645" spans="11:11" hidden="1" x14ac:dyDescent="0.3">
      <c r="K11645" s="1"/>
    </row>
    <row r="11646" spans="11:11" hidden="1" x14ac:dyDescent="0.3">
      <c r="K11646" s="1"/>
    </row>
    <row r="11647" spans="11:11" hidden="1" x14ac:dyDescent="0.3">
      <c r="K11647" s="1"/>
    </row>
    <row r="11648" spans="11:11" hidden="1" x14ac:dyDescent="0.3">
      <c r="K11648" s="1"/>
    </row>
    <row r="11649" spans="11:11" hidden="1" x14ac:dyDescent="0.3">
      <c r="K11649" s="1"/>
    </row>
    <row r="11650" spans="11:11" hidden="1" x14ac:dyDescent="0.3">
      <c r="K11650" s="1"/>
    </row>
    <row r="11651" spans="11:11" hidden="1" x14ac:dyDescent="0.3">
      <c r="K11651" s="1"/>
    </row>
    <row r="11652" spans="11:11" hidden="1" x14ac:dyDescent="0.3">
      <c r="K11652" s="1"/>
    </row>
    <row r="11653" spans="11:11" hidden="1" x14ac:dyDescent="0.3">
      <c r="K11653" s="1"/>
    </row>
    <row r="11654" spans="11:11" hidden="1" x14ac:dyDescent="0.3">
      <c r="K11654" s="1"/>
    </row>
    <row r="11655" spans="11:11" hidden="1" x14ac:dyDescent="0.3">
      <c r="K11655" s="1"/>
    </row>
    <row r="11656" spans="11:11" hidden="1" x14ac:dyDescent="0.3">
      <c r="K11656" s="1"/>
    </row>
    <row r="11657" spans="11:11" hidden="1" x14ac:dyDescent="0.3">
      <c r="K11657" s="1"/>
    </row>
    <row r="11658" spans="11:11" hidden="1" x14ac:dyDescent="0.3">
      <c r="K11658" s="1"/>
    </row>
    <row r="11659" spans="11:11" hidden="1" x14ac:dyDescent="0.3">
      <c r="K11659" s="1"/>
    </row>
    <row r="11660" spans="11:11" hidden="1" x14ac:dyDescent="0.3">
      <c r="K11660" s="1"/>
    </row>
    <row r="11661" spans="11:11" hidden="1" x14ac:dyDescent="0.3">
      <c r="K11661" s="1"/>
    </row>
    <row r="11662" spans="11:11" hidden="1" x14ac:dyDescent="0.3">
      <c r="K11662" s="1"/>
    </row>
    <row r="11663" spans="11:11" hidden="1" x14ac:dyDescent="0.3">
      <c r="K11663" s="1"/>
    </row>
    <row r="11664" spans="11:11" hidden="1" x14ac:dyDescent="0.3">
      <c r="K11664" s="1"/>
    </row>
    <row r="11665" spans="11:11" hidden="1" x14ac:dyDescent="0.3">
      <c r="K11665" s="1"/>
    </row>
    <row r="11666" spans="11:11" hidden="1" x14ac:dyDescent="0.3">
      <c r="K11666" s="1"/>
    </row>
    <row r="11667" spans="11:11" hidden="1" x14ac:dyDescent="0.3">
      <c r="K11667" s="1"/>
    </row>
    <row r="11668" spans="11:11" hidden="1" x14ac:dyDescent="0.3">
      <c r="K11668" s="1"/>
    </row>
    <row r="11669" spans="11:11" hidden="1" x14ac:dyDescent="0.3">
      <c r="K11669" s="1"/>
    </row>
    <row r="11670" spans="11:11" hidden="1" x14ac:dyDescent="0.3">
      <c r="K11670" s="1"/>
    </row>
    <row r="11671" spans="11:11" hidden="1" x14ac:dyDescent="0.3">
      <c r="K11671" s="1"/>
    </row>
    <row r="11672" spans="11:11" hidden="1" x14ac:dyDescent="0.3">
      <c r="K11672" s="1"/>
    </row>
    <row r="11673" spans="11:11" hidden="1" x14ac:dyDescent="0.3">
      <c r="K11673" s="1"/>
    </row>
    <row r="11674" spans="11:11" hidden="1" x14ac:dyDescent="0.3">
      <c r="K11674" s="1"/>
    </row>
    <row r="11675" spans="11:11" hidden="1" x14ac:dyDescent="0.3">
      <c r="K11675" s="1"/>
    </row>
    <row r="11676" spans="11:11" hidden="1" x14ac:dyDescent="0.3">
      <c r="K11676" s="1"/>
    </row>
    <row r="11677" spans="11:11" hidden="1" x14ac:dyDescent="0.3">
      <c r="K11677" s="1"/>
    </row>
    <row r="11678" spans="11:11" hidden="1" x14ac:dyDescent="0.3">
      <c r="K11678" s="1"/>
    </row>
    <row r="11679" spans="11:11" hidden="1" x14ac:dyDescent="0.3">
      <c r="K11679" s="1"/>
    </row>
    <row r="11680" spans="11:11" hidden="1" x14ac:dyDescent="0.3">
      <c r="K11680" s="1"/>
    </row>
    <row r="11681" spans="11:11" hidden="1" x14ac:dyDescent="0.3">
      <c r="K11681" s="1"/>
    </row>
    <row r="11682" spans="11:11" hidden="1" x14ac:dyDescent="0.3">
      <c r="K11682" s="1"/>
    </row>
    <row r="11683" spans="11:11" hidden="1" x14ac:dyDescent="0.3">
      <c r="K11683" s="1"/>
    </row>
    <row r="11684" spans="11:11" hidden="1" x14ac:dyDescent="0.3">
      <c r="K11684" s="1"/>
    </row>
    <row r="11685" spans="11:11" hidden="1" x14ac:dyDescent="0.3">
      <c r="K11685" s="1"/>
    </row>
    <row r="11686" spans="11:11" hidden="1" x14ac:dyDescent="0.3">
      <c r="K11686" s="1"/>
    </row>
    <row r="11687" spans="11:11" hidden="1" x14ac:dyDescent="0.3">
      <c r="K11687" s="1"/>
    </row>
    <row r="11688" spans="11:11" hidden="1" x14ac:dyDescent="0.3">
      <c r="K11688" s="1"/>
    </row>
    <row r="11689" spans="11:11" hidden="1" x14ac:dyDescent="0.3">
      <c r="K11689" s="1"/>
    </row>
    <row r="11690" spans="11:11" hidden="1" x14ac:dyDescent="0.3">
      <c r="K11690" s="1"/>
    </row>
    <row r="11691" spans="11:11" hidden="1" x14ac:dyDescent="0.3">
      <c r="K11691" s="1"/>
    </row>
    <row r="11692" spans="11:11" hidden="1" x14ac:dyDescent="0.3">
      <c r="K11692" s="1"/>
    </row>
    <row r="11693" spans="11:11" hidden="1" x14ac:dyDescent="0.3">
      <c r="K11693" s="1"/>
    </row>
    <row r="11694" spans="11:11" hidden="1" x14ac:dyDescent="0.3">
      <c r="K11694" s="1"/>
    </row>
    <row r="11695" spans="11:11" hidden="1" x14ac:dyDescent="0.3">
      <c r="K11695" s="1"/>
    </row>
    <row r="11696" spans="11:11" hidden="1" x14ac:dyDescent="0.3">
      <c r="K11696" s="1"/>
    </row>
    <row r="11697" spans="11:11" hidden="1" x14ac:dyDescent="0.3">
      <c r="K11697" s="1"/>
    </row>
    <row r="11698" spans="11:11" hidden="1" x14ac:dyDescent="0.3">
      <c r="K11698" s="1"/>
    </row>
    <row r="11699" spans="11:11" hidden="1" x14ac:dyDescent="0.3">
      <c r="K11699" s="1"/>
    </row>
    <row r="11700" spans="11:11" hidden="1" x14ac:dyDescent="0.3">
      <c r="K11700" s="1"/>
    </row>
    <row r="11701" spans="11:11" hidden="1" x14ac:dyDescent="0.3">
      <c r="K11701" s="1"/>
    </row>
    <row r="11702" spans="11:11" hidden="1" x14ac:dyDescent="0.3">
      <c r="K11702" s="1"/>
    </row>
    <row r="11703" spans="11:11" hidden="1" x14ac:dyDescent="0.3">
      <c r="K11703" s="1"/>
    </row>
    <row r="11704" spans="11:11" hidden="1" x14ac:dyDescent="0.3">
      <c r="K11704" s="1"/>
    </row>
    <row r="11705" spans="11:11" hidden="1" x14ac:dyDescent="0.3">
      <c r="K11705" s="1"/>
    </row>
    <row r="11706" spans="11:11" hidden="1" x14ac:dyDescent="0.3">
      <c r="K11706" s="1"/>
    </row>
    <row r="11707" spans="11:11" hidden="1" x14ac:dyDescent="0.3">
      <c r="K11707" s="1"/>
    </row>
    <row r="11708" spans="11:11" hidden="1" x14ac:dyDescent="0.3">
      <c r="K11708" s="1"/>
    </row>
    <row r="11709" spans="11:11" hidden="1" x14ac:dyDescent="0.3">
      <c r="K11709" s="1"/>
    </row>
    <row r="11710" spans="11:11" hidden="1" x14ac:dyDescent="0.3">
      <c r="K11710" s="1"/>
    </row>
    <row r="11711" spans="11:11" hidden="1" x14ac:dyDescent="0.3">
      <c r="K11711" s="1"/>
    </row>
    <row r="11712" spans="11:11" hidden="1" x14ac:dyDescent="0.3">
      <c r="K11712" s="1"/>
    </row>
    <row r="11713" spans="11:11" hidden="1" x14ac:dyDescent="0.3">
      <c r="K11713" s="1"/>
    </row>
    <row r="11714" spans="11:11" hidden="1" x14ac:dyDescent="0.3">
      <c r="K11714" s="1"/>
    </row>
    <row r="11715" spans="11:11" hidden="1" x14ac:dyDescent="0.3">
      <c r="K11715" s="1"/>
    </row>
    <row r="11716" spans="11:11" hidden="1" x14ac:dyDescent="0.3">
      <c r="K11716" s="1"/>
    </row>
    <row r="11717" spans="11:11" hidden="1" x14ac:dyDescent="0.3">
      <c r="K11717" s="1"/>
    </row>
    <row r="11718" spans="11:11" hidden="1" x14ac:dyDescent="0.3">
      <c r="K11718" s="1"/>
    </row>
    <row r="11719" spans="11:11" hidden="1" x14ac:dyDescent="0.3">
      <c r="K11719" s="1"/>
    </row>
    <row r="11720" spans="11:11" hidden="1" x14ac:dyDescent="0.3">
      <c r="K11720" s="1"/>
    </row>
    <row r="11721" spans="11:11" hidden="1" x14ac:dyDescent="0.3">
      <c r="K11721" s="1"/>
    </row>
    <row r="11722" spans="11:11" hidden="1" x14ac:dyDescent="0.3">
      <c r="K11722" s="1"/>
    </row>
    <row r="11723" spans="11:11" hidden="1" x14ac:dyDescent="0.3">
      <c r="K11723" s="1"/>
    </row>
    <row r="11724" spans="11:11" hidden="1" x14ac:dyDescent="0.3">
      <c r="K11724" s="1"/>
    </row>
    <row r="11725" spans="11:11" hidden="1" x14ac:dyDescent="0.3">
      <c r="K11725" s="1"/>
    </row>
    <row r="11726" spans="11:11" hidden="1" x14ac:dyDescent="0.3">
      <c r="K11726" s="1"/>
    </row>
    <row r="11727" spans="11:11" hidden="1" x14ac:dyDescent="0.3">
      <c r="K11727" s="1"/>
    </row>
    <row r="11728" spans="11:11" hidden="1" x14ac:dyDescent="0.3">
      <c r="K11728" s="1"/>
    </row>
    <row r="11729" spans="11:11" hidden="1" x14ac:dyDescent="0.3">
      <c r="K11729" s="1"/>
    </row>
    <row r="11730" spans="11:11" hidden="1" x14ac:dyDescent="0.3">
      <c r="K11730" s="1"/>
    </row>
    <row r="11731" spans="11:11" hidden="1" x14ac:dyDescent="0.3">
      <c r="K11731" s="1"/>
    </row>
    <row r="11732" spans="11:11" hidden="1" x14ac:dyDescent="0.3">
      <c r="K11732" s="1"/>
    </row>
    <row r="11733" spans="11:11" hidden="1" x14ac:dyDescent="0.3">
      <c r="K11733" s="1"/>
    </row>
    <row r="11734" spans="11:11" hidden="1" x14ac:dyDescent="0.3">
      <c r="K11734" s="1"/>
    </row>
    <row r="11735" spans="11:11" hidden="1" x14ac:dyDescent="0.3">
      <c r="K11735" s="1"/>
    </row>
    <row r="11736" spans="11:11" hidden="1" x14ac:dyDescent="0.3">
      <c r="K11736" s="1"/>
    </row>
    <row r="11737" spans="11:11" hidden="1" x14ac:dyDescent="0.3">
      <c r="K11737" s="1"/>
    </row>
    <row r="11738" spans="11:11" hidden="1" x14ac:dyDescent="0.3">
      <c r="K11738" s="1"/>
    </row>
    <row r="11739" spans="11:11" hidden="1" x14ac:dyDescent="0.3">
      <c r="K11739" s="1"/>
    </row>
    <row r="11740" spans="11:11" hidden="1" x14ac:dyDescent="0.3">
      <c r="K11740" s="1"/>
    </row>
    <row r="11741" spans="11:11" hidden="1" x14ac:dyDescent="0.3">
      <c r="K11741" s="1"/>
    </row>
    <row r="11742" spans="11:11" hidden="1" x14ac:dyDescent="0.3">
      <c r="K11742" s="1"/>
    </row>
    <row r="11743" spans="11:11" hidden="1" x14ac:dyDescent="0.3">
      <c r="K11743" s="1"/>
    </row>
    <row r="11744" spans="11:11" hidden="1" x14ac:dyDescent="0.3">
      <c r="K11744" s="1"/>
    </row>
    <row r="11745" spans="11:11" hidden="1" x14ac:dyDescent="0.3">
      <c r="K11745" s="1"/>
    </row>
    <row r="11746" spans="11:11" hidden="1" x14ac:dyDescent="0.3">
      <c r="K11746" s="1"/>
    </row>
    <row r="11747" spans="11:11" hidden="1" x14ac:dyDescent="0.3">
      <c r="K11747" s="1"/>
    </row>
    <row r="11748" spans="11:11" hidden="1" x14ac:dyDescent="0.3">
      <c r="K11748" s="1"/>
    </row>
    <row r="11749" spans="11:11" hidden="1" x14ac:dyDescent="0.3">
      <c r="K11749" s="1"/>
    </row>
    <row r="11750" spans="11:11" hidden="1" x14ac:dyDescent="0.3">
      <c r="K11750" s="1"/>
    </row>
    <row r="11751" spans="11:11" hidden="1" x14ac:dyDescent="0.3">
      <c r="K11751" s="1"/>
    </row>
    <row r="11752" spans="11:11" hidden="1" x14ac:dyDescent="0.3">
      <c r="K11752" s="1"/>
    </row>
    <row r="11753" spans="11:11" hidden="1" x14ac:dyDescent="0.3">
      <c r="K11753" s="1"/>
    </row>
    <row r="11754" spans="11:11" hidden="1" x14ac:dyDescent="0.3">
      <c r="K11754" s="1"/>
    </row>
    <row r="11755" spans="11:11" hidden="1" x14ac:dyDescent="0.3">
      <c r="K11755" s="1"/>
    </row>
    <row r="11756" spans="11:11" hidden="1" x14ac:dyDescent="0.3">
      <c r="K11756" s="1"/>
    </row>
    <row r="11757" spans="11:11" hidden="1" x14ac:dyDescent="0.3">
      <c r="K11757" s="1"/>
    </row>
    <row r="11758" spans="11:11" hidden="1" x14ac:dyDescent="0.3">
      <c r="K11758" s="1"/>
    </row>
    <row r="11759" spans="11:11" hidden="1" x14ac:dyDescent="0.3">
      <c r="K11759" s="1"/>
    </row>
    <row r="11760" spans="11:11" hidden="1" x14ac:dyDescent="0.3">
      <c r="K11760" s="1"/>
    </row>
    <row r="11761" spans="11:11" hidden="1" x14ac:dyDescent="0.3">
      <c r="K11761" s="1"/>
    </row>
    <row r="11762" spans="11:11" hidden="1" x14ac:dyDescent="0.3">
      <c r="K11762" s="1"/>
    </row>
    <row r="11763" spans="11:11" hidden="1" x14ac:dyDescent="0.3">
      <c r="K11763" s="1"/>
    </row>
    <row r="11764" spans="11:11" hidden="1" x14ac:dyDescent="0.3">
      <c r="K11764" s="1"/>
    </row>
    <row r="11765" spans="11:11" hidden="1" x14ac:dyDescent="0.3">
      <c r="K11765" s="1"/>
    </row>
    <row r="11766" spans="11:11" hidden="1" x14ac:dyDescent="0.3">
      <c r="K11766" s="1"/>
    </row>
    <row r="11767" spans="11:11" hidden="1" x14ac:dyDescent="0.3">
      <c r="K11767" s="1"/>
    </row>
    <row r="11768" spans="11:11" hidden="1" x14ac:dyDescent="0.3">
      <c r="K11768" s="1"/>
    </row>
    <row r="11769" spans="11:11" hidden="1" x14ac:dyDescent="0.3">
      <c r="K11769" s="1"/>
    </row>
    <row r="11770" spans="11:11" hidden="1" x14ac:dyDescent="0.3">
      <c r="K11770" s="1"/>
    </row>
    <row r="11771" spans="11:11" hidden="1" x14ac:dyDescent="0.3">
      <c r="K11771" s="1"/>
    </row>
    <row r="11772" spans="11:11" hidden="1" x14ac:dyDescent="0.3">
      <c r="K11772" s="1"/>
    </row>
    <row r="11773" spans="11:11" hidden="1" x14ac:dyDescent="0.3">
      <c r="K11773" s="1"/>
    </row>
    <row r="11774" spans="11:11" hidden="1" x14ac:dyDescent="0.3">
      <c r="K11774" s="1"/>
    </row>
    <row r="11775" spans="11:11" hidden="1" x14ac:dyDescent="0.3">
      <c r="K11775" s="1"/>
    </row>
    <row r="11776" spans="11:11" hidden="1" x14ac:dyDescent="0.3">
      <c r="K11776" s="1"/>
    </row>
    <row r="11777" spans="11:11" hidden="1" x14ac:dyDescent="0.3">
      <c r="K11777" s="1"/>
    </row>
    <row r="11778" spans="11:11" hidden="1" x14ac:dyDescent="0.3">
      <c r="K11778" s="1"/>
    </row>
    <row r="11779" spans="11:11" hidden="1" x14ac:dyDescent="0.3">
      <c r="K11779" s="1"/>
    </row>
    <row r="11780" spans="11:11" hidden="1" x14ac:dyDescent="0.3">
      <c r="K11780" s="1"/>
    </row>
    <row r="11781" spans="11:11" hidden="1" x14ac:dyDescent="0.3">
      <c r="K11781" s="1"/>
    </row>
    <row r="11782" spans="11:11" hidden="1" x14ac:dyDescent="0.3">
      <c r="K11782" s="1"/>
    </row>
    <row r="11783" spans="11:11" hidden="1" x14ac:dyDescent="0.3">
      <c r="K11783" s="1"/>
    </row>
    <row r="11784" spans="11:11" hidden="1" x14ac:dyDescent="0.3">
      <c r="K11784" s="1"/>
    </row>
    <row r="11785" spans="11:11" hidden="1" x14ac:dyDescent="0.3">
      <c r="K11785" s="1"/>
    </row>
    <row r="11786" spans="11:11" hidden="1" x14ac:dyDescent="0.3">
      <c r="K11786" s="1"/>
    </row>
    <row r="11787" spans="11:11" hidden="1" x14ac:dyDescent="0.3">
      <c r="K11787" s="1"/>
    </row>
    <row r="11788" spans="11:11" hidden="1" x14ac:dyDescent="0.3">
      <c r="K11788" s="1"/>
    </row>
    <row r="11789" spans="11:11" hidden="1" x14ac:dyDescent="0.3">
      <c r="K11789" s="1"/>
    </row>
    <row r="11790" spans="11:11" hidden="1" x14ac:dyDescent="0.3">
      <c r="K11790" s="1"/>
    </row>
    <row r="11791" spans="11:11" hidden="1" x14ac:dyDescent="0.3">
      <c r="K11791" s="1"/>
    </row>
    <row r="11792" spans="11:11" hidden="1" x14ac:dyDescent="0.3">
      <c r="K11792" s="1"/>
    </row>
    <row r="11793" spans="11:11" hidden="1" x14ac:dyDescent="0.3">
      <c r="K11793" s="1"/>
    </row>
    <row r="11794" spans="11:11" hidden="1" x14ac:dyDescent="0.3">
      <c r="K11794" s="1"/>
    </row>
    <row r="11795" spans="11:11" hidden="1" x14ac:dyDescent="0.3">
      <c r="K11795" s="1"/>
    </row>
    <row r="11796" spans="11:11" hidden="1" x14ac:dyDescent="0.3">
      <c r="K11796" s="1"/>
    </row>
    <row r="11797" spans="11:11" hidden="1" x14ac:dyDescent="0.3">
      <c r="K11797" s="1"/>
    </row>
    <row r="11798" spans="11:11" hidden="1" x14ac:dyDescent="0.3">
      <c r="K11798" s="1"/>
    </row>
    <row r="11799" spans="11:11" hidden="1" x14ac:dyDescent="0.3">
      <c r="K11799" s="1"/>
    </row>
    <row r="11800" spans="11:11" hidden="1" x14ac:dyDescent="0.3">
      <c r="K11800" s="1"/>
    </row>
    <row r="11801" spans="11:11" hidden="1" x14ac:dyDescent="0.3">
      <c r="K11801" s="1"/>
    </row>
    <row r="11802" spans="11:11" hidden="1" x14ac:dyDescent="0.3">
      <c r="K11802" s="1"/>
    </row>
    <row r="11803" spans="11:11" hidden="1" x14ac:dyDescent="0.3">
      <c r="K11803" s="1"/>
    </row>
    <row r="11804" spans="11:11" hidden="1" x14ac:dyDescent="0.3">
      <c r="K11804" s="1"/>
    </row>
    <row r="11805" spans="11:11" hidden="1" x14ac:dyDescent="0.3">
      <c r="K11805" s="1"/>
    </row>
    <row r="11806" spans="11:11" hidden="1" x14ac:dyDescent="0.3">
      <c r="K11806" s="1"/>
    </row>
    <row r="11807" spans="11:11" hidden="1" x14ac:dyDescent="0.3">
      <c r="K11807" s="1"/>
    </row>
    <row r="11808" spans="11:11" hidden="1" x14ac:dyDescent="0.3">
      <c r="K11808" s="1"/>
    </row>
    <row r="11809" spans="11:11" hidden="1" x14ac:dyDescent="0.3">
      <c r="K11809" s="1"/>
    </row>
    <row r="11810" spans="11:11" hidden="1" x14ac:dyDescent="0.3">
      <c r="K11810" s="1"/>
    </row>
    <row r="11811" spans="11:11" hidden="1" x14ac:dyDescent="0.3">
      <c r="K11811" s="1"/>
    </row>
    <row r="11812" spans="11:11" hidden="1" x14ac:dyDescent="0.3">
      <c r="K11812" s="1"/>
    </row>
    <row r="11813" spans="11:11" hidden="1" x14ac:dyDescent="0.3">
      <c r="K11813" s="1"/>
    </row>
    <row r="11814" spans="11:11" hidden="1" x14ac:dyDescent="0.3">
      <c r="K11814" s="1"/>
    </row>
    <row r="11815" spans="11:11" hidden="1" x14ac:dyDescent="0.3">
      <c r="K11815" s="1"/>
    </row>
    <row r="11816" spans="11:11" hidden="1" x14ac:dyDescent="0.3">
      <c r="K11816" s="1"/>
    </row>
    <row r="11817" spans="11:11" hidden="1" x14ac:dyDescent="0.3">
      <c r="K11817" s="1"/>
    </row>
    <row r="11818" spans="11:11" hidden="1" x14ac:dyDescent="0.3">
      <c r="K11818" s="1"/>
    </row>
    <row r="11819" spans="11:11" hidden="1" x14ac:dyDescent="0.3">
      <c r="K11819" s="1"/>
    </row>
    <row r="11820" spans="11:11" hidden="1" x14ac:dyDescent="0.3">
      <c r="K11820" s="1"/>
    </row>
    <row r="11821" spans="11:11" hidden="1" x14ac:dyDescent="0.3">
      <c r="K11821" s="1"/>
    </row>
    <row r="11822" spans="11:11" hidden="1" x14ac:dyDescent="0.3">
      <c r="K11822" s="1"/>
    </row>
    <row r="11823" spans="11:11" hidden="1" x14ac:dyDescent="0.3">
      <c r="K11823" s="1"/>
    </row>
    <row r="11824" spans="11:11" hidden="1" x14ac:dyDescent="0.3">
      <c r="K11824" s="1"/>
    </row>
    <row r="11825" spans="11:11" hidden="1" x14ac:dyDescent="0.3">
      <c r="K11825" s="1"/>
    </row>
    <row r="11826" spans="11:11" hidden="1" x14ac:dyDescent="0.3">
      <c r="K11826" s="1"/>
    </row>
    <row r="11827" spans="11:11" hidden="1" x14ac:dyDescent="0.3">
      <c r="K11827" s="1"/>
    </row>
    <row r="11828" spans="11:11" hidden="1" x14ac:dyDescent="0.3">
      <c r="K11828" s="1"/>
    </row>
    <row r="11829" spans="11:11" hidden="1" x14ac:dyDescent="0.3">
      <c r="K11829" s="1"/>
    </row>
    <row r="11830" spans="11:11" hidden="1" x14ac:dyDescent="0.3">
      <c r="K11830" s="1"/>
    </row>
    <row r="11831" spans="11:11" hidden="1" x14ac:dyDescent="0.3">
      <c r="K11831" s="1"/>
    </row>
    <row r="11832" spans="11:11" hidden="1" x14ac:dyDescent="0.3">
      <c r="K11832" s="1"/>
    </row>
    <row r="11833" spans="11:11" hidden="1" x14ac:dyDescent="0.3">
      <c r="K11833" s="1"/>
    </row>
    <row r="11834" spans="11:11" hidden="1" x14ac:dyDescent="0.3">
      <c r="K11834" s="1"/>
    </row>
    <row r="11835" spans="11:11" hidden="1" x14ac:dyDescent="0.3">
      <c r="K11835" s="1"/>
    </row>
    <row r="11836" spans="11:11" hidden="1" x14ac:dyDescent="0.3">
      <c r="K11836" s="1"/>
    </row>
    <row r="11837" spans="11:11" hidden="1" x14ac:dyDescent="0.3">
      <c r="K11837" s="1"/>
    </row>
    <row r="11838" spans="11:11" hidden="1" x14ac:dyDescent="0.3">
      <c r="K11838" s="1"/>
    </row>
    <row r="11839" spans="11:11" hidden="1" x14ac:dyDescent="0.3">
      <c r="K11839" s="1"/>
    </row>
    <row r="11840" spans="11:11" hidden="1" x14ac:dyDescent="0.3">
      <c r="K11840" s="1"/>
    </row>
    <row r="11841" spans="11:11" hidden="1" x14ac:dyDescent="0.3">
      <c r="K11841" s="1"/>
    </row>
    <row r="11842" spans="11:11" hidden="1" x14ac:dyDescent="0.3">
      <c r="K11842" s="1"/>
    </row>
    <row r="11843" spans="11:11" hidden="1" x14ac:dyDescent="0.3">
      <c r="K11843" s="1"/>
    </row>
    <row r="11844" spans="11:11" hidden="1" x14ac:dyDescent="0.3">
      <c r="K11844" s="1"/>
    </row>
    <row r="11845" spans="11:11" hidden="1" x14ac:dyDescent="0.3">
      <c r="K11845" s="1"/>
    </row>
    <row r="11846" spans="11:11" hidden="1" x14ac:dyDescent="0.3">
      <c r="K11846" s="1"/>
    </row>
    <row r="11847" spans="11:11" hidden="1" x14ac:dyDescent="0.3">
      <c r="K11847" s="1"/>
    </row>
    <row r="11848" spans="11:11" hidden="1" x14ac:dyDescent="0.3">
      <c r="K11848" s="1"/>
    </row>
    <row r="11849" spans="11:11" hidden="1" x14ac:dyDescent="0.3">
      <c r="K11849" s="1"/>
    </row>
    <row r="11850" spans="11:11" hidden="1" x14ac:dyDescent="0.3">
      <c r="K11850" s="1"/>
    </row>
    <row r="11851" spans="11:11" hidden="1" x14ac:dyDescent="0.3">
      <c r="K11851" s="1"/>
    </row>
    <row r="11852" spans="11:11" hidden="1" x14ac:dyDescent="0.3">
      <c r="K11852" s="1"/>
    </row>
    <row r="11853" spans="11:11" hidden="1" x14ac:dyDescent="0.3">
      <c r="K11853" s="1"/>
    </row>
    <row r="11854" spans="11:11" hidden="1" x14ac:dyDescent="0.3">
      <c r="K11854" s="1"/>
    </row>
    <row r="11855" spans="11:11" hidden="1" x14ac:dyDescent="0.3">
      <c r="K11855" s="1"/>
    </row>
    <row r="11856" spans="11:11" hidden="1" x14ac:dyDescent="0.3">
      <c r="K11856" s="1"/>
    </row>
    <row r="11857" spans="11:11" hidden="1" x14ac:dyDescent="0.3">
      <c r="K11857" s="1"/>
    </row>
    <row r="11858" spans="11:11" hidden="1" x14ac:dyDescent="0.3">
      <c r="K11858" s="1"/>
    </row>
    <row r="11859" spans="11:11" hidden="1" x14ac:dyDescent="0.3">
      <c r="K11859" s="1"/>
    </row>
    <row r="11860" spans="11:11" hidden="1" x14ac:dyDescent="0.3">
      <c r="K11860" s="1"/>
    </row>
    <row r="11861" spans="11:11" hidden="1" x14ac:dyDescent="0.3">
      <c r="K11861" s="1"/>
    </row>
    <row r="11862" spans="11:11" hidden="1" x14ac:dyDescent="0.3">
      <c r="K11862" s="1"/>
    </row>
    <row r="11863" spans="11:11" hidden="1" x14ac:dyDescent="0.3">
      <c r="K11863" s="1"/>
    </row>
    <row r="11864" spans="11:11" hidden="1" x14ac:dyDescent="0.3">
      <c r="K11864" s="1"/>
    </row>
    <row r="11865" spans="11:11" hidden="1" x14ac:dyDescent="0.3">
      <c r="K11865" s="1"/>
    </row>
    <row r="11866" spans="11:11" hidden="1" x14ac:dyDescent="0.3">
      <c r="K11866" s="1"/>
    </row>
    <row r="11867" spans="11:11" hidden="1" x14ac:dyDescent="0.3">
      <c r="K11867" s="1"/>
    </row>
    <row r="11868" spans="11:11" hidden="1" x14ac:dyDescent="0.3">
      <c r="K11868" s="1"/>
    </row>
    <row r="11869" spans="11:11" hidden="1" x14ac:dyDescent="0.3">
      <c r="K11869" s="1"/>
    </row>
    <row r="11870" spans="11:11" hidden="1" x14ac:dyDescent="0.3">
      <c r="K11870" s="1"/>
    </row>
    <row r="11871" spans="11:11" hidden="1" x14ac:dyDescent="0.3">
      <c r="K11871" s="1"/>
    </row>
    <row r="11872" spans="11:11" hidden="1" x14ac:dyDescent="0.3">
      <c r="K11872" s="1"/>
    </row>
    <row r="11873" spans="11:11" hidden="1" x14ac:dyDescent="0.3">
      <c r="K11873" s="1"/>
    </row>
    <row r="11874" spans="11:11" hidden="1" x14ac:dyDescent="0.3">
      <c r="K11874" s="1"/>
    </row>
    <row r="11875" spans="11:11" hidden="1" x14ac:dyDescent="0.3">
      <c r="K11875" s="1"/>
    </row>
    <row r="11876" spans="11:11" hidden="1" x14ac:dyDescent="0.3">
      <c r="K11876" s="1"/>
    </row>
    <row r="11877" spans="11:11" hidden="1" x14ac:dyDescent="0.3">
      <c r="K11877" s="1"/>
    </row>
    <row r="11878" spans="11:11" hidden="1" x14ac:dyDescent="0.3">
      <c r="K11878" s="1"/>
    </row>
    <row r="11879" spans="11:11" hidden="1" x14ac:dyDescent="0.3">
      <c r="K11879" s="1"/>
    </row>
    <row r="11880" spans="11:11" hidden="1" x14ac:dyDescent="0.3">
      <c r="K11880" s="1"/>
    </row>
    <row r="11881" spans="11:11" hidden="1" x14ac:dyDescent="0.3">
      <c r="K11881" s="1"/>
    </row>
    <row r="11882" spans="11:11" hidden="1" x14ac:dyDescent="0.3">
      <c r="K11882" s="1"/>
    </row>
    <row r="11883" spans="11:11" hidden="1" x14ac:dyDescent="0.3">
      <c r="K11883" s="1"/>
    </row>
    <row r="11884" spans="11:11" hidden="1" x14ac:dyDescent="0.3">
      <c r="K11884" s="1"/>
    </row>
    <row r="11885" spans="11:11" hidden="1" x14ac:dyDescent="0.3">
      <c r="K11885" s="1"/>
    </row>
    <row r="11886" spans="11:11" hidden="1" x14ac:dyDescent="0.3">
      <c r="K11886" s="1"/>
    </row>
    <row r="11887" spans="11:11" hidden="1" x14ac:dyDescent="0.3">
      <c r="K11887" s="1"/>
    </row>
    <row r="11888" spans="11:11" hidden="1" x14ac:dyDescent="0.3">
      <c r="K11888" s="1"/>
    </row>
    <row r="11889" spans="11:11" hidden="1" x14ac:dyDescent="0.3">
      <c r="K11889" s="1"/>
    </row>
    <row r="11890" spans="11:11" hidden="1" x14ac:dyDescent="0.3">
      <c r="K11890" s="1"/>
    </row>
    <row r="11891" spans="11:11" hidden="1" x14ac:dyDescent="0.3">
      <c r="K11891" s="1"/>
    </row>
    <row r="11892" spans="11:11" hidden="1" x14ac:dyDescent="0.3">
      <c r="K11892" s="1"/>
    </row>
    <row r="11893" spans="11:11" hidden="1" x14ac:dyDescent="0.3">
      <c r="K11893" s="1"/>
    </row>
    <row r="11894" spans="11:11" hidden="1" x14ac:dyDescent="0.3">
      <c r="K11894" s="1"/>
    </row>
    <row r="11895" spans="11:11" hidden="1" x14ac:dyDescent="0.3">
      <c r="K11895" s="1"/>
    </row>
    <row r="11896" spans="11:11" hidden="1" x14ac:dyDescent="0.3">
      <c r="K11896" s="1"/>
    </row>
    <row r="11897" spans="11:11" hidden="1" x14ac:dyDescent="0.3">
      <c r="K11897" s="1"/>
    </row>
    <row r="11898" spans="11:11" hidden="1" x14ac:dyDescent="0.3">
      <c r="K11898" s="1"/>
    </row>
    <row r="11899" spans="11:11" hidden="1" x14ac:dyDescent="0.3">
      <c r="K11899" s="1"/>
    </row>
    <row r="11900" spans="11:11" hidden="1" x14ac:dyDescent="0.3">
      <c r="K11900" s="1"/>
    </row>
    <row r="11901" spans="11:11" hidden="1" x14ac:dyDescent="0.3">
      <c r="K11901" s="1"/>
    </row>
    <row r="11902" spans="11:11" hidden="1" x14ac:dyDescent="0.3">
      <c r="K11902" s="1"/>
    </row>
    <row r="11903" spans="11:11" hidden="1" x14ac:dyDescent="0.3">
      <c r="K11903" s="1"/>
    </row>
    <row r="11904" spans="11:11" hidden="1" x14ac:dyDescent="0.3">
      <c r="K11904" s="1"/>
    </row>
    <row r="11905" spans="11:11" hidden="1" x14ac:dyDescent="0.3">
      <c r="K11905" s="1"/>
    </row>
    <row r="11906" spans="11:11" hidden="1" x14ac:dyDescent="0.3">
      <c r="K11906" s="1"/>
    </row>
    <row r="11907" spans="11:11" hidden="1" x14ac:dyDescent="0.3">
      <c r="K11907" s="1"/>
    </row>
    <row r="11908" spans="11:11" hidden="1" x14ac:dyDescent="0.3">
      <c r="K11908" s="1"/>
    </row>
    <row r="11909" spans="11:11" hidden="1" x14ac:dyDescent="0.3">
      <c r="K11909" s="1"/>
    </row>
    <row r="11910" spans="11:11" hidden="1" x14ac:dyDescent="0.3">
      <c r="K11910" s="1"/>
    </row>
    <row r="11911" spans="11:11" hidden="1" x14ac:dyDescent="0.3">
      <c r="K11911" s="1"/>
    </row>
    <row r="11912" spans="11:11" hidden="1" x14ac:dyDescent="0.3">
      <c r="K11912" s="1"/>
    </row>
    <row r="11913" spans="11:11" hidden="1" x14ac:dyDescent="0.3">
      <c r="K11913" s="1"/>
    </row>
    <row r="11914" spans="11:11" hidden="1" x14ac:dyDescent="0.3">
      <c r="K11914" s="1"/>
    </row>
    <row r="11915" spans="11:11" hidden="1" x14ac:dyDescent="0.3">
      <c r="K11915" s="1"/>
    </row>
    <row r="11916" spans="11:11" hidden="1" x14ac:dyDescent="0.3">
      <c r="K11916" s="1"/>
    </row>
    <row r="11917" spans="11:11" hidden="1" x14ac:dyDescent="0.3">
      <c r="K11917" s="1"/>
    </row>
    <row r="11918" spans="11:11" hidden="1" x14ac:dyDescent="0.3">
      <c r="K11918" s="1"/>
    </row>
    <row r="11919" spans="11:11" hidden="1" x14ac:dyDescent="0.3">
      <c r="K11919" s="1"/>
    </row>
    <row r="11920" spans="11:11" hidden="1" x14ac:dyDescent="0.3">
      <c r="K11920" s="1"/>
    </row>
    <row r="11921" spans="11:11" hidden="1" x14ac:dyDescent="0.3">
      <c r="K11921" s="1"/>
    </row>
    <row r="11922" spans="11:11" hidden="1" x14ac:dyDescent="0.3">
      <c r="K11922" s="1"/>
    </row>
    <row r="11923" spans="11:11" hidden="1" x14ac:dyDescent="0.3">
      <c r="K11923" s="1"/>
    </row>
    <row r="11924" spans="11:11" hidden="1" x14ac:dyDescent="0.3">
      <c r="K11924" s="1"/>
    </row>
    <row r="11925" spans="11:11" hidden="1" x14ac:dyDescent="0.3">
      <c r="K11925" s="1"/>
    </row>
    <row r="11926" spans="11:11" hidden="1" x14ac:dyDescent="0.3">
      <c r="K11926" s="1"/>
    </row>
    <row r="11927" spans="11:11" hidden="1" x14ac:dyDescent="0.3">
      <c r="K11927" s="1"/>
    </row>
    <row r="11928" spans="11:11" hidden="1" x14ac:dyDescent="0.3">
      <c r="K11928" s="1"/>
    </row>
    <row r="11929" spans="11:11" hidden="1" x14ac:dyDescent="0.3">
      <c r="K11929" s="1"/>
    </row>
    <row r="11930" spans="11:11" hidden="1" x14ac:dyDescent="0.3">
      <c r="K11930" s="1"/>
    </row>
    <row r="11931" spans="11:11" hidden="1" x14ac:dyDescent="0.3">
      <c r="K11931" s="1"/>
    </row>
    <row r="11932" spans="11:11" hidden="1" x14ac:dyDescent="0.3">
      <c r="K11932" s="1"/>
    </row>
    <row r="11933" spans="11:11" hidden="1" x14ac:dyDescent="0.3">
      <c r="K11933" s="1"/>
    </row>
    <row r="11934" spans="11:11" hidden="1" x14ac:dyDescent="0.3">
      <c r="K11934" s="1"/>
    </row>
    <row r="11935" spans="11:11" hidden="1" x14ac:dyDescent="0.3">
      <c r="K11935" s="1"/>
    </row>
    <row r="11936" spans="11:11" hidden="1" x14ac:dyDescent="0.3">
      <c r="K11936" s="1"/>
    </row>
    <row r="11937" spans="11:11" hidden="1" x14ac:dyDescent="0.3">
      <c r="K11937" s="1"/>
    </row>
    <row r="11938" spans="11:11" hidden="1" x14ac:dyDescent="0.3">
      <c r="K11938" s="1"/>
    </row>
    <row r="11939" spans="11:11" hidden="1" x14ac:dyDescent="0.3">
      <c r="K11939" s="1"/>
    </row>
    <row r="11940" spans="11:11" hidden="1" x14ac:dyDescent="0.3">
      <c r="K11940" s="1"/>
    </row>
    <row r="11941" spans="11:11" hidden="1" x14ac:dyDescent="0.3">
      <c r="K11941" s="1"/>
    </row>
    <row r="11942" spans="11:11" hidden="1" x14ac:dyDescent="0.3">
      <c r="K11942" s="1"/>
    </row>
    <row r="11943" spans="11:11" hidden="1" x14ac:dyDescent="0.3">
      <c r="K11943" s="1"/>
    </row>
    <row r="11944" spans="11:11" hidden="1" x14ac:dyDescent="0.3">
      <c r="K11944" s="1"/>
    </row>
    <row r="11945" spans="11:11" hidden="1" x14ac:dyDescent="0.3">
      <c r="K11945" s="1"/>
    </row>
    <row r="11946" spans="11:11" hidden="1" x14ac:dyDescent="0.3">
      <c r="K11946" s="1"/>
    </row>
    <row r="11947" spans="11:11" hidden="1" x14ac:dyDescent="0.3">
      <c r="K11947" s="1"/>
    </row>
    <row r="11948" spans="11:11" hidden="1" x14ac:dyDescent="0.3">
      <c r="K11948" s="1"/>
    </row>
    <row r="11949" spans="11:11" hidden="1" x14ac:dyDescent="0.3">
      <c r="K11949" s="1"/>
    </row>
    <row r="11950" spans="11:11" hidden="1" x14ac:dyDescent="0.3">
      <c r="K11950" s="1"/>
    </row>
    <row r="11951" spans="11:11" hidden="1" x14ac:dyDescent="0.3">
      <c r="K11951" s="1"/>
    </row>
    <row r="11952" spans="11:11" hidden="1" x14ac:dyDescent="0.3">
      <c r="K11952" s="1"/>
    </row>
    <row r="11953" spans="11:11" hidden="1" x14ac:dyDescent="0.3">
      <c r="K11953" s="1"/>
    </row>
    <row r="11954" spans="11:11" hidden="1" x14ac:dyDescent="0.3">
      <c r="K11954" s="1"/>
    </row>
    <row r="11955" spans="11:11" hidden="1" x14ac:dyDescent="0.3">
      <c r="K11955" s="1"/>
    </row>
    <row r="11956" spans="11:11" hidden="1" x14ac:dyDescent="0.3">
      <c r="K11956" s="1"/>
    </row>
    <row r="11957" spans="11:11" hidden="1" x14ac:dyDescent="0.3">
      <c r="K11957" s="1"/>
    </row>
    <row r="11958" spans="11:11" hidden="1" x14ac:dyDescent="0.3">
      <c r="K11958" s="1"/>
    </row>
    <row r="11959" spans="11:11" hidden="1" x14ac:dyDescent="0.3">
      <c r="K11959" s="1"/>
    </row>
    <row r="11960" spans="11:11" hidden="1" x14ac:dyDescent="0.3">
      <c r="K11960" s="1"/>
    </row>
    <row r="11961" spans="11:11" hidden="1" x14ac:dyDescent="0.3">
      <c r="K11961" s="1"/>
    </row>
    <row r="11962" spans="11:11" hidden="1" x14ac:dyDescent="0.3">
      <c r="K11962" s="1"/>
    </row>
    <row r="11963" spans="11:11" hidden="1" x14ac:dyDescent="0.3">
      <c r="K11963" s="1"/>
    </row>
    <row r="11964" spans="11:11" hidden="1" x14ac:dyDescent="0.3">
      <c r="K11964" s="1"/>
    </row>
    <row r="11965" spans="11:11" hidden="1" x14ac:dyDescent="0.3">
      <c r="K11965" s="1"/>
    </row>
    <row r="11966" spans="11:11" hidden="1" x14ac:dyDescent="0.3">
      <c r="K11966" s="1"/>
    </row>
    <row r="11967" spans="11:11" hidden="1" x14ac:dyDescent="0.3">
      <c r="K11967" s="1"/>
    </row>
    <row r="11968" spans="11:11" hidden="1" x14ac:dyDescent="0.3">
      <c r="K11968" s="1"/>
    </row>
    <row r="11969" spans="11:11" hidden="1" x14ac:dyDescent="0.3">
      <c r="K11969" s="1"/>
    </row>
    <row r="11970" spans="11:11" hidden="1" x14ac:dyDescent="0.3">
      <c r="K11970" s="1"/>
    </row>
    <row r="11971" spans="11:11" hidden="1" x14ac:dyDescent="0.3">
      <c r="K11971" s="1"/>
    </row>
    <row r="11972" spans="11:11" hidden="1" x14ac:dyDescent="0.3">
      <c r="K11972" s="1"/>
    </row>
    <row r="11973" spans="11:11" hidden="1" x14ac:dyDescent="0.3">
      <c r="K11973" s="1"/>
    </row>
    <row r="11974" spans="11:11" hidden="1" x14ac:dyDescent="0.3">
      <c r="K11974" s="1"/>
    </row>
    <row r="11975" spans="11:11" hidden="1" x14ac:dyDescent="0.3">
      <c r="K11975" s="1"/>
    </row>
    <row r="11976" spans="11:11" hidden="1" x14ac:dyDescent="0.3">
      <c r="K11976" s="1"/>
    </row>
    <row r="11977" spans="11:11" hidden="1" x14ac:dyDescent="0.3">
      <c r="K11977" s="1"/>
    </row>
    <row r="11978" spans="11:11" hidden="1" x14ac:dyDescent="0.3">
      <c r="K11978" s="1"/>
    </row>
    <row r="11979" spans="11:11" hidden="1" x14ac:dyDescent="0.3">
      <c r="K11979" s="1"/>
    </row>
    <row r="11980" spans="11:11" hidden="1" x14ac:dyDescent="0.3">
      <c r="K11980" s="1"/>
    </row>
    <row r="11981" spans="11:11" hidden="1" x14ac:dyDescent="0.3">
      <c r="K11981" s="1"/>
    </row>
    <row r="11982" spans="11:11" hidden="1" x14ac:dyDescent="0.3">
      <c r="K11982" s="1"/>
    </row>
    <row r="11983" spans="11:11" hidden="1" x14ac:dyDescent="0.3">
      <c r="K11983" s="1"/>
    </row>
    <row r="11984" spans="11:11" hidden="1" x14ac:dyDescent="0.3">
      <c r="K11984" s="1"/>
    </row>
    <row r="11985" spans="11:11" hidden="1" x14ac:dyDescent="0.3">
      <c r="K11985" s="1"/>
    </row>
    <row r="11986" spans="11:11" hidden="1" x14ac:dyDescent="0.3">
      <c r="K11986" s="1"/>
    </row>
    <row r="11987" spans="11:11" hidden="1" x14ac:dyDescent="0.3">
      <c r="K11987" s="1"/>
    </row>
    <row r="11988" spans="11:11" hidden="1" x14ac:dyDescent="0.3">
      <c r="K11988" s="1"/>
    </row>
    <row r="11989" spans="11:11" hidden="1" x14ac:dyDescent="0.3">
      <c r="K11989" s="1"/>
    </row>
    <row r="11990" spans="11:11" hidden="1" x14ac:dyDescent="0.3">
      <c r="K11990" s="1"/>
    </row>
    <row r="11991" spans="11:11" hidden="1" x14ac:dyDescent="0.3">
      <c r="K11991" s="1"/>
    </row>
    <row r="11992" spans="11:11" hidden="1" x14ac:dyDescent="0.3">
      <c r="K11992" s="1"/>
    </row>
    <row r="11993" spans="11:11" hidden="1" x14ac:dyDescent="0.3">
      <c r="K11993" s="1"/>
    </row>
    <row r="11994" spans="11:11" hidden="1" x14ac:dyDescent="0.3">
      <c r="K11994" s="1"/>
    </row>
    <row r="11995" spans="11:11" hidden="1" x14ac:dyDescent="0.3">
      <c r="K11995" s="1"/>
    </row>
    <row r="11996" spans="11:11" hidden="1" x14ac:dyDescent="0.3">
      <c r="K11996" s="1"/>
    </row>
    <row r="11997" spans="11:11" hidden="1" x14ac:dyDescent="0.3">
      <c r="K11997" s="1"/>
    </row>
    <row r="11998" spans="11:11" hidden="1" x14ac:dyDescent="0.3">
      <c r="K11998" s="1"/>
    </row>
    <row r="11999" spans="11:11" hidden="1" x14ac:dyDescent="0.3">
      <c r="K11999" s="1"/>
    </row>
    <row r="12000" spans="11:11" hidden="1" x14ac:dyDescent="0.3">
      <c r="K12000" s="1"/>
    </row>
    <row r="12001" spans="11:11" hidden="1" x14ac:dyDescent="0.3">
      <c r="K12001" s="1"/>
    </row>
    <row r="12002" spans="11:11" hidden="1" x14ac:dyDescent="0.3">
      <c r="K12002" s="1"/>
    </row>
    <row r="12003" spans="11:11" hidden="1" x14ac:dyDescent="0.3">
      <c r="K12003" s="1"/>
    </row>
    <row r="12004" spans="11:11" hidden="1" x14ac:dyDescent="0.3">
      <c r="K12004" s="1"/>
    </row>
    <row r="12005" spans="11:11" hidden="1" x14ac:dyDescent="0.3">
      <c r="K12005" s="1"/>
    </row>
    <row r="12006" spans="11:11" hidden="1" x14ac:dyDescent="0.3">
      <c r="K12006" s="1"/>
    </row>
    <row r="12007" spans="11:11" hidden="1" x14ac:dyDescent="0.3">
      <c r="K12007" s="1"/>
    </row>
    <row r="12008" spans="11:11" hidden="1" x14ac:dyDescent="0.3">
      <c r="K12008" s="1"/>
    </row>
    <row r="12009" spans="11:11" hidden="1" x14ac:dyDescent="0.3">
      <c r="K12009" s="1"/>
    </row>
    <row r="12010" spans="11:11" hidden="1" x14ac:dyDescent="0.3">
      <c r="K12010" s="1"/>
    </row>
    <row r="12011" spans="11:11" hidden="1" x14ac:dyDescent="0.3">
      <c r="K12011" s="1"/>
    </row>
    <row r="12012" spans="11:11" hidden="1" x14ac:dyDescent="0.3">
      <c r="K12012" s="1"/>
    </row>
    <row r="12013" spans="11:11" hidden="1" x14ac:dyDescent="0.3">
      <c r="K12013" s="1"/>
    </row>
    <row r="12014" spans="11:11" hidden="1" x14ac:dyDescent="0.3">
      <c r="K12014" s="1"/>
    </row>
    <row r="12015" spans="11:11" hidden="1" x14ac:dyDescent="0.3">
      <c r="K12015" s="1"/>
    </row>
    <row r="12016" spans="11:11" hidden="1" x14ac:dyDescent="0.3">
      <c r="K12016" s="1"/>
    </row>
    <row r="12017" spans="11:11" hidden="1" x14ac:dyDescent="0.3">
      <c r="K12017" s="1"/>
    </row>
    <row r="12018" spans="11:11" hidden="1" x14ac:dyDescent="0.3">
      <c r="K12018" s="1"/>
    </row>
    <row r="12019" spans="11:11" hidden="1" x14ac:dyDescent="0.3">
      <c r="K12019" s="1"/>
    </row>
    <row r="12020" spans="11:11" hidden="1" x14ac:dyDescent="0.3">
      <c r="K12020" s="1"/>
    </row>
    <row r="12021" spans="11:11" hidden="1" x14ac:dyDescent="0.3">
      <c r="K12021" s="1"/>
    </row>
    <row r="12022" spans="11:11" hidden="1" x14ac:dyDescent="0.3">
      <c r="K12022" s="1"/>
    </row>
    <row r="12023" spans="11:11" hidden="1" x14ac:dyDescent="0.3">
      <c r="K12023" s="1"/>
    </row>
    <row r="12024" spans="11:11" hidden="1" x14ac:dyDescent="0.3">
      <c r="K12024" s="1"/>
    </row>
    <row r="12025" spans="11:11" hidden="1" x14ac:dyDescent="0.3">
      <c r="K12025" s="1"/>
    </row>
    <row r="12026" spans="11:11" hidden="1" x14ac:dyDescent="0.3">
      <c r="K12026" s="1"/>
    </row>
    <row r="12027" spans="11:11" hidden="1" x14ac:dyDescent="0.3">
      <c r="K12027" s="1"/>
    </row>
    <row r="12028" spans="11:11" hidden="1" x14ac:dyDescent="0.3">
      <c r="K12028" s="1"/>
    </row>
    <row r="12029" spans="11:11" hidden="1" x14ac:dyDescent="0.3">
      <c r="K12029" s="1"/>
    </row>
    <row r="12030" spans="11:11" hidden="1" x14ac:dyDescent="0.3">
      <c r="K12030" s="1"/>
    </row>
    <row r="12031" spans="11:11" hidden="1" x14ac:dyDescent="0.3">
      <c r="K12031" s="1"/>
    </row>
    <row r="12032" spans="11:11" hidden="1" x14ac:dyDescent="0.3">
      <c r="K12032" s="1"/>
    </row>
    <row r="12033" spans="11:11" hidden="1" x14ac:dyDescent="0.3">
      <c r="K12033" s="1"/>
    </row>
    <row r="12034" spans="11:11" hidden="1" x14ac:dyDescent="0.3">
      <c r="K12034" s="1"/>
    </row>
    <row r="12035" spans="11:11" hidden="1" x14ac:dyDescent="0.3">
      <c r="K12035" s="1"/>
    </row>
    <row r="12036" spans="11:11" hidden="1" x14ac:dyDescent="0.3">
      <c r="K12036" s="1"/>
    </row>
    <row r="12037" spans="11:11" hidden="1" x14ac:dyDescent="0.3">
      <c r="K12037" s="1"/>
    </row>
    <row r="12038" spans="11:11" hidden="1" x14ac:dyDescent="0.3">
      <c r="K12038" s="1"/>
    </row>
    <row r="12039" spans="11:11" hidden="1" x14ac:dyDescent="0.3">
      <c r="K12039" s="1"/>
    </row>
    <row r="12040" spans="11:11" hidden="1" x14ac:dyDescent="0.3">
      <c r="K12040" s="1"/>
    </row>
    <row r="12041" spans="11:11" hidden="1" x14ac:dyDescent="0.3">
      <c r="K12041" s="1"/>
    </row>
    <row r="12042" spans="11:11" hidden="1" x14ac:dyDescent="0.3">
      <c r="K12042" s="1"/>
    </row>
    <row r="12043" spans="11:11" hidden="1" x14ac:dyDescent="0.3">
      <c r="K12043" s="1"/>
    </row>
    <row r="12044" spans="11:11" hidden="1" x14ac:dyDescent="0.3">
      <c r="K12044" s="1"/>
    </row>
    <row r="12045" spans="11:11" hidden="1" x14ac:dyDescent="0.3">
      <c r="K12045" s="1"/>
    </row>
    <row r="12046" spans="11:11" hidden="1" x14ac:dyDescent="0.3">
      <c r="K12046" s="1"/>
    </row>
    <row r="12047" spans="11:11" hidden="1" x14ac:dyDescent="0.3">
      <c r="K12047" s="1"/>
    </row>
    <row r="12048" spans="11:11" hidden="1" x14ac:dyDescent="0.3">
      <c r="K12048" s="1"/>
    </row>
    <row r="12049" spans="11:11" hidden="1" x14ac:dyDescent="0.3">
      <c r="K12049" s="1"/>
    </row>
    <row r="12050" spans="11:11" hidden="1" x14ac:dyDescent="0.3">
      <c r="K12050" s="1"/>
    </row>
    <row r="12051" spans="11:11" hidden="1" x14ac:dyDescent="0.3">
      <c r="K12051" s="1"/>
    </row>
    <row r="12052" spans="11:11" hidden="1" x14ac:dyDescent="0.3">
      <c r="K12052" s="1"/>
    </row>
    <row r="12053" spans="11:11" hidden="1" x14ac:dyDescent="0.3">
      <c r="K12053" s="1"/>
    </row>
    <row r="12054" spans="11:11" hidden="1" x14ac:dyDescent="0.3">
      <c r="K12054" s="1"/>
    </row>
    <row r="12055" spans="11:11" hidden="1" x14ac:dyDescent="0.3">
      <c r="K12055" s="1"/>
    </row>
    <row r="12056" spans="11:11" hidden="1" x14ac:dyDescent="0.3">
      <c r="K12056" s="1"/>
    </row>
    <row r="12057" spans="11:11" hidden="1" x14ac:dyDescent="0.3">
      <c r="K12057" s="1"/>
    </row>
    <row r="12058" spans="11:11" hidden="1" x14ac:dyDescent="0.3">
      <c r="K12058" s="1"/>
    </row>
    <row r="12059" spans="11:11" hidden="1" x14ac:dyDescent="0.3">
      <c r="K12059" s="1"/>
    </row>
    <row r="12060" spans="11:11" hidden="1" x14ac:dyDescent="0.3">
      <c r="K12060" s="1"/>
    </row>
    <row r="12061" spans="11:11" hidden="1" x14ac:dyDescent="0.3">
      <c r="K12061" s="1"/>
    </row>
    <row r="12062" spans="11:11" hidden="1" x14ac:dyDescent="0.3">
      <c r="K12062" s="1"/>
    </row>
    <row r="12063" spans="11:11" hidden="1" x14ac:dyDescent="0.3">
      <c r="K12063" s="1"/>
    </row>
    <row r="12064" spans="11:11" hidden="1" x14ac:dyDescent="0.3">
      <c r="K12064" s="1"/>
    </row>
    <row r="12065" spans="11:11" hidden="1" x14ac:dyDescent="0.3">
      <c r="K12065" s="1"/>
    </row>
    <row r="12066" spans="11:11" hidden="1" x14ac:dyDescent="0.3">
      <c r="K12066" s="1"/>
    </row>
    <row r="12067" spans="11:11" hidden="1" x14ac:dyDescent="0.3">
      <c r="K12067" s="1"/>
    </row>
    <row r="12068" spans="11:11" hidden="1" x14ac:dyDescent="0.3">
      <c r="K12068" s="1"/>
    </row>
    <row r="12069" spans="11:11" hidden="1" x14ac:dyDescent="0.3">
      <c r="K12069" s="1"/>
    </row>
    <row r="12070" spans="11:11" hidden="1" x14ac:dyDescent="0.3">
      <c r="K12070" s="1"/>
    </row>
    <row r="12071" spans="11:11" hidden="1" x14ac:dyDescent="0.3">
      <c r="K12071" s="1"/>
    </row>
    <row r="12072" spans="11:11" hidden="1" x14ac:dyDescent="0.3">
      <c r="K12072" s="1"/>
    </row>
    <row r="12073" spans="11:11" hidden="1" x14ac:dyDescent="0.3">
      <c r="K12073" s="1"/>
    </row>
    <row r="12074" spans="11:11" hidden="1" x14ac:dyDescent="0.3">
      <c r="K12074" s="1"/>
    </row>
    <row r="12075" spans="11:11" hidden="1" x14ac:dyDescent="0.3">
      <c r="K12075" s="1"/>
    </row>
    <row r="12076" spans="11:11" hidden="1" x14ac:dyDescent="0.3">
      <c r="K12076" s="1"/>
    </row>
    <row r="12077" spans="11:11" hidden="1" x14ac:dyDescent="0.3">
      <c r="K12077" s="1"/>
    </row>
    <row r="12078" spans="11:11" hidden="1" x14ac:dyDescent="0.3">
      <c r="K12078" s="1"/>
    </row>
    <row r="12079" spans="11:11" hidden="1" x14ac:dyDescent="0.3">
      <c r="K12079" s="1"/>
    </row>
    <row r="12080" spans="11:11" hidden="1" x14ac:dyDescent="0.3">
      <c r="K12080" s="1"/>
    </row>
    <row r="12081" spans="11:11" hidden="1" x14ac:dyDescent="0.3">
      <c r="K12081" s="1"/>
    </row>
    <row r="12082" spans="11:11" hidden="1" x14ac:dyDescent="0.3">
      <c r="K12082" s="1"/>
    </row>
    <row r="12083" spans="11:11" hidden="1" x14ac:dyDescent="0.3">
      <c r="K12083" s="1"/>
    </row>
    <row r="12084" spans="11:11" hidden="1" x14ac:dyDescent="0.3">
      <c r="K12084" s="1"/>
    </row>
    <row r="12085" spans="11:11" hidden="1" x14ac:dyDescent="0.3">
      <c r="K12085" s="1"/>
    </row>
    <row r="12086" spans="11:11" hidden="1" x14ac:dyDescent="0.3">
      <c r="K12086" s="1"/>
    </row>
    <row r="12087" spans="11:11" hidden="1" x14ac:dyDescent="0.3">
      <c r="K12087" s="1"/>
    </row>
    <row r="12088" spans="11:11" hidden="1" x14ac:dyDescent="0.3">
      <c r="K12088" s="1"/>
    </row>
    <row r="12089" spans="11:11" hidden="1" x14ac:dyDescent="0.3">
      <c r="K12089" s="1"/>
    </row>
    <row r="12090" spans="11:11" hidden="1" x14ac:dyDescent="0.3">
      <c r="K12090" s="1"/>
    </row>
    <row r="12091" spans="11:11" hidden="1" x14ac:dyDescent="0.3">
      <c r="K12091" s="1"/>
    </row>
    <row r="12092" spans="11:11" hidden="1" x14ac:dyDescent="0.3">
      <c r="K12092" s="1"/>
    </row>
    <row r="12093" spans="11:11" hidden="1" x14ac:dyDescent="0.3">
      <c r="K12093" s="1"/>
    </row>
    <row r="12094" spans="11:11" hidden="1" x14ac:dyDescent="0.3">
      <c r="K12094" s="1"/>
    </row>
    <row r="12095" spans="11:11" hidden="1" x14ac:dyDescent="0.3">
      <c r="K12095" s="1"/>
    </row>
    <row r="12096" spans="11:11" hidden="1" x14ac:dyDescent="0.3">
      <c r="K12096" s="1"/>
    </row>
    <row r="12097" spans="11:11" hidden="1" x14ac:dyDescent="0.3">
      <c r="K12097" s="1"/>
    </row>
    <row r="12098" spans="11:11" hidden="1" x14ac:dyDescent="0.3">
      <c r="K12098" s="1"/>
    </row>
    <row r="12099" spans="11:11" hidden="1" x14ac:dyDescent="0.3">
      <c r="K12099" s="1"/>
    </row>
    <row r="12100" spans="11:11" hidden="1" x14ac:dyDescent="0.3">
      <c r="K12100" s="1"/>
    </row>
    <row r="12101" spans="11:11" hidden="1" x14ac:dyDescent="0.3">
      <c r="K12101" s="1"/>
    </row>
    <row r="12102" spans="11:11" hidden="1" x14ac:dyDescent="0.3">
      <c r="K12102" s="1"/>
    </row>
    <row r="12103" spans="11:11" hidden="1" x14ac:dyDescent="0.3">
      <c r="K12103" s="1"/>
    </row>
    <row r="12104" spans="11:11" hidden="1" x14ac:dyDescent="0.3">
      <c r="K12104" s="1"/>
    </row>
    <row r="12105" spans="11:11" hidden="1" x14ac:dyDescent="0.3">
      <c r="K12105" s="1"/>
    </row>
    <row r="12106" spans="11:11" hidden="1" x14ac:dyDescent="0.3">
      <c r="K12106" s="1"/>
    </row>
    <row r="12107" spans="11:11" hidden="1" x14ac:dyDescent="0.3">
      <c r="K12107" s="1"/>
    </row>
    <row r="12108" spans="11:11" hidden="1" x14ac:dyDescent="0.3">
      <c r="K12108" s="1"/>
    </row>
    <row r="12109" spans="11:11" hidden="1" x14ac:dyDescent="0.3">
      <c r="K12109" s="1"/>
    </row>
    <row r="12110" spans="11:11" hidden="1" x14ac:dyDescent="0.3">
      <c r="K12110" s="1"/>
    </row>
    <row r="12111" spans="11:11" hidden="1" x14ac:dyDescent="0.3">
      <c r="K12111" s="1"/>
    </row>
    <row r="12112" spans="11:11" hidden="1" x14ac:dyDescent="0.3">
      <c r="K12112" s="1"/>
    </row>
    <row r="12113" spans="11:11" hidden="1" x14ac:dyDescent="0.3">
      <c r="K12113" s="1"/>
    </row>
    <row r="12114" spans="11:11" hidden="1" x14ac:dyDescent="0.3">
      <c r="K12114" s="1"/>
    </row>
    <row r="12115" spans="11:11" hidden="1" x14ac:dyDescent="0.3">
      <c r="K12115" s="1"/>
    </row>
    <row r="12116" spans="11:11" hidden="1" x14ac:dyDescent="0.3">
      <c r="K12116" s="1"/>
    </row>
    <row r="12117" spans="11:11" hidden="1" x14ac:dyDescent="0.3">
      <c r="K12117" s="1"/>
    </row>
    <row r="12118" spans="11:11" hidden="1" x14ac:dyDescent="0.3">
      <c r="K12118" s="1"/>
    </row>
    <row r="12119" spans="11:11" hidden="1" x14ac:dyDescent="0.3">
      <c r="K12119" s="1"/>
    </row>
    <row r="12120" spans="11:11" hidden="1" x14ac:dyDescent="0.3">
      <c r="K12120" s="1"/>
    </row>
    <row r="12121" spans="11:11" hidden="1" x14ac:dyDescent="0.3">
      <c r="K12121" s="1"/>
    </row>
    <row r="12122" spans="11:11" hidden="1" x14ac:dyDescent="0.3">
      <c r="K12122" s="1"/>
    </row>
    <row r="12123" spans="11:11" hidden="1" x14ac:dyDescent="0.3">
      <c r="K12123" s="1"/>
    </row>
    <row r="12124" spans="11:11" hidden="1" x14ac:dyDescent="0.3">
      <c r="K12124" s="1"/>
    </row>
    <row r="12125" spans="11:11" hidden="1" x14ac:dyDescent="0.3">
      <c r="K12125" s="1"/>
    </row>
    <row r="12126" spans="11:11" hidden="1" x14ac:dyDescent="0.3">
      <c r="K12126" s="1"/>
    </row>
    <row r="12127" spans="11:11" hidden="1" x14ac:dyDescent="0.3">
      <c r="K12127" s="1"/>
    </row>
    <row r="12128" spans="11:11" hidden="1" x14ac:dyDescent="0.3">
      <c r="K12128" s="1"/>
    </row>
    <row r="12129" spans="11:11" hidden="1" x14ac:dyDescent="0.3">
      <c r="K12129" s="1"/>
    </row>
    <row r="12130" spans="11:11" hidden="1" x14ac:dyDescent="0.3">
      <c r="K12130" s="1"/>
    </row>
    <row r="12131" spans="11:11" hidden="1" x14ac:dyDescent="0.3">
      <c r="K12131" s="1"/>
    </row>
    <row r="12132" spans="11:11" hidden="1" x14ac:dyDescent="0.3">
      <c r="K12132" s="1"/>
    </row>
    <row r="12133" spans="11:11" hidden="1" x14ac:dyDescent="0.3">
      <c r="K12133" s="1"/>
    </row>
    <row r="12134" spans="11:11" hidden="1" x14ac:dyDescent="0.3">
      <c r="K12134" s="1"/>
    </row>
    <row r="12135" spans="11:11" hidden="1" x14ac:dyDescent="0.3">
      <c r="K12135" s="1"/>
    </row>
    <row r="12136" spans="11:11" hidden="1" x14ac:dyDescent="0.3">
      <c r="K12136" s="1"/>
    </row>
    <row r="12137" spans="11:11" hidden="1" x14ac:dyDescent="0.3">
      <c r="K12137" s="1"/>
    </row>
    <row r="12138" spans="11:11" hidden="1" x14ac:dyDescent="0.3">
      <c r="K12138" s="1"/>
    </row>
    <row r="12139" spans="11:11" hidden="1" x14ac:dyDescent="0.3">
      <c r="K12139" s="1"/>
    </row>
    <row r="12140" spans="11:11" hidden="1" x14ac:dyDescent="0.3">
      <c r="K12140" s="1"/>
    </row>
    <row r="12141" spans="11:11" hidden="1" x14ac:dyDescent="0.3">
      <c r="K12141" s="1"/>
    </row>
    <row r="12142" spans="11:11" hidden="1" x14ac:dyDescent="0.3">
      <c r="K12142" s="1"/>
    </row>
    <row r="12143" spans="11:11" hidden="1" x14ac:dyDescent="0.3">
      <c r="K12143" s="1"/>
    </row>
    <row r="12144" spans="11:11" hidden="1" x14ac:dyDescent="0.3">
      <c r="K12144" s="1"/>
    </row>
    <row r="12145" spans="11:11" hidden="1" x14ac:dyDescent="0.3">
      <c r="K12145" s="1"/>
    </row>
    <row r="12146" spans="11:11" hidden="1" x14ac:dyDescent="0.3">
      <c r="K12146" s="1"/>
    </row>
    <row r="12147" spans="11:11" hidden="1" x14ac:dyDescent="0.3">
      <c r="K12147" s="1"/>
    </row>
    <row r="12148" spans="11:11" hidden="1" x14ac:dyDescent="0.3">
      <c r="K12148" s="1"/>
    </row>
    <row r="12149" spans="11:11" hidden="1" x14ac:dyDescent="0.3">
      <c r="K12149" s="1"/>
    </row>
    <row r="12150" spans="11:11" hidden="1" x14ac:dyDescent="0.3">
      <c r="K12150" s="1"/>
    </row>
    <row r="12151" spans="11:11" hidden="1" x14ac:dyDescent="0.3">
      <c r="K12151" s="1"/>
    </row>
    <row r="12152" spans="11:11" hidden="1" x14ac:dyDescent="0.3">
      <c r="K12152" s="1"/>
    </row>
    <row r="12153" spans="11:11" hidden="1" x14ac:dyDescent="0.3">
      <c r="K12153" s="1"/>
    </row>
    <row r="12154" spans="11:11" hidden="1" x14ac:dyDescent="0.3">
      <c r="K12154" s="1"/>
    </row>
    <row r="12155" spans="11:11" hidden="1" x14ac:dyDescent="0.3">
      <c r="K12155" s="1"/>
    </row>
    <row r="12156" spans="11:11" hidden="1" x14ac:dyDescent="0.3">
      <c r="K12156" s="1"/>
    </row>
    <row r="12157" spans="11:11" hidden="1" x14ac:dyDescent="0.3">
      <c r="K12157" s="1"/>
    </row>
    <row r="12158" spans="11:11" hidden="1" x14ac:dyDescent="0.3">
      <c r="K12158" s="1"/>
    </row>
    <row r="12159" spans="11:11" hidden="1" x14ac:dyDescent="0.3">
      <c r="K12159" s="1"/>
    </row>
    <row r="12160" spans="11:11" hidden="1" x14ac:dyDescent="0.3">
      <c r="K12160" s="1"/>
    </row>
    <row r="12161" spans="11:11" hidden="1" x14ac:dyDescent="0.3">
      <c r="K12161" s="1"/>
    </row>
    <row r="12162" spans="11:11" hidden="1" x14ac:dyDescent="0.3">
      <c r="K12162" s="1"/>
    </row>
    <row r="12163" spans="11:11" hidden="1" x14ac:dyDescent="0.3">
      <c r="K12163" s="1"/>
    </row>
    <row r="12164" spans="11:11" hidden="1" x14ac:dyDescent="0.3">
      <c r="K12164" s="1"/>
    </row>
    <row r="12165" spans="11:11" hidden="1" x14ac:dyDescent="0.3">
      <c r="K12165" s="1"/>
    </row>
    <row r="12166" spans="11:11" hidden="1" x14ac:dyDescent="0.3">
      <c r="K12166" s="1"/>
    </row>
    <row r="12167" spans="11:11" hidden="1" x14ac:dyDescent="0.3">
      <c r="K12167" s="1"/>
    </row>
    <row r="12168" spans="11:11" hidden="1" x14ac:dyDescent="0.3">
      <c r="K12168" s="1"/>
    </row>
    <row r="12169" spans="11:11" hidden="1" x14ac:dyDescent="0.3">
      <c r="K12169" s="1"/>
    </row>
    <row r="12170" spans="11:11" hidden="1" x14ac:dyDescent="0.3">
      <c r="K12170" s="1"/>
    </row>
    <row r="12171" spans="11:11" hidden="1" x14ac:dyDescent="0.3">
      <c r="K12171" s="1"/>
    </row>
    <row r="12172" spans="11:11" hidden="1" x14ac:dyDescent="0.3">
      <c r="K12172" s="1"/>
    </row>
    <row r="12173" spans="11:11" hidden="1" x14ac:dyDescent="0.3">
      <c r="K12173" s="1"/>
    </row>
    <row r="12174" spans="11:11" hidden="1" x14ac:dyDescent="0.3">
      <c r="K12174" s="1"/>
    </row>
    <row r="12175" spans="11:11" hidden="1" x14ac:dyDescent="0.3">
      <c r="K12175" s="1"/>
    </row>
    <row r="12176" spans="11:11" hidden="1" x14ac:dyDescent="0.3">
      <c r="K12176" s="1"/>
    </row>
    <row r="12177" spans="11:11" hidden="1" x14ac:dyDescent="0.3">
      <c r="K12177" s="1"/>
    </row>
    <row r="12178" spans="11:11" hidden="1" x14ac:dyDescent="0.3">
      <c r="K12178" s="1"/>
    </row>
    <row r="12179" spans="11:11" hidden="1" x14ac:dyDescent="0.3">
      <c r="K12179" s="1"/>
    </row>
    <row r="12180" spans="11:11" hidden="1" x14ac:dyDescent="0.3">
      <c r="K12180" s="1"/>
    </row>
    <row r="12181" spans="11:11" hidden="1" x14ac:dyDescent="0.3">
      <c r="K12181" s="1"/>
    </row>
    <row r="12182" spans="11:11" hidden="1" x14ac:dyDescent="0.3">
      <c r="K12182" s="1"/>
    </row>
    <row r="12183" spans="11:11" hidden="1" x14ac:dyDescent="0.3">
      <c r="K12183" s="1"/>
    </row>
    <row r="12184" spans="11:11" hidden="1" x14ac:dyDescent="0.3">
      <c r="K12184" s="1"/>
    </row>
    <row r="12185" spans="11:11" hidden="1" x14ac:dyDescent="0.3">
      <c r="K12185" s="1"/>
    </row>
    <row r="12186" spans="11:11" hidden="1" x14ac:dyDescent="0.3">
      <c r="K12186" s="1"/>
    </row>
    <row r="12187" spans="11:11" hidden="1" x14ac:dyDescent="0.3">
      <c r="K12187" s="1"/>
    </row>
    <row r="12188" spans="11:11" hidden="1" x14ac:dyDescent="0.3">
      <c r="K12188" s="1"/>
    </row>
    <row r="12189" spans="11:11" hidden="1" x14ac:dyDescent="0.3">
      <c r="K12189" s="1"/>
    </row>
    <row r="12190" spans="11:11" hidden="1" x14ac:dyDescent="0.3">
      <c r="K12190" s="1"/>
    </row>
    <row r="12191" spans="11:11" hidden="1" x14ac:dyDescent="0.3">
      <c r="K12191" s="1"/>
    </row>
    <row r="12192" spans="11:11" hidden="1" x14ac:dyDescent="0.3">
      <c r="K12192" s="1"/>
    </row>
    <row r="12193" spans="11:11" hidden="1" x14ac:dyDescent="0.3">
      <c r="K12193" s="1"/>
    </row>
    <row r="12194" spans="11:11" hidden="1" x14ac:dyDescent="0.3">
      <c r="K12194" s="1"/>
    </row>
    <row r="12195" spans="11:11" hidden="1" x14ac:dyDescent="0.3">
      <c r="K12195" s="1"/>
    </row>
    <row r="12196" spans="11:11" hidden="1" x14ac:dyDescent="0.3">
      <c r="K12196" s="1"/>
    </row>
    <row r="12197" spans="11:11" hidden="1" x14ac:dyDescent="0.3">
      <c r="K12197" s="1"/>
    </row>
    <row r="12198" spans="11:11" hidden="1" x14ac:dyDescent="0.3">
      <c r="K12198" s="1"/>
    </row>
    <row r="12199" spans="11:11" hidden="1" x14ac:dyDescent="0.3">
      <c r="K12199" s="1"/>
    </row>
    <row r="12200" spans="11:11" hidden="1" x14ac:dyDescent="0.3">
      <c r="K12200" s="1"/>
    </row>
    <row r="12201" spans="11:11" hidden="1" x14ac:dyDescent="0.3">
      <c r="K12201" s="1"/>
    </row>
    <row r="12202" spans="11:11" hidden="1" x14ac:dyDescent="0.3">
      <c r="K12202" s="1"/>
    </row>
    <row r="12203" spans="11:11" hidden="1" x14ac:dyDescent="0.3">
      <c r="K12203" s="1"/>
    </row>
    <row r="12204" spans="11:11" hidden="1" x14ac:dyDescent="0.3">
      <c r="K12204" s="1"/>
    </row>
    <row r="12205" spans="11:11" hidden="1" x14ac:dyDescent="0.3">
      <c r="K12205" s="1"/>
    </row>
    <row r="12206" spans="11:11" hidden="1" x14ac:dyDescent="0.3">
      <c r="K12206" s="1"/>
    </row>
    <row r="12207" spans="11:11" hidden="1" x14ac:dyDescent="0.3">
      <c r="K12207" s="1"/>
    </row>
    <row r="12208" spans="11:11" hidden="1" x14ac:dyDescent="0.3">
      <c r="K12208" s="1"/>
    </row>
    <row r="12209" spans="11:11" hidden="1" x14ac:dyDescent="0.3">
      <c r="K12209" s="1"/>
    </row>
    <row r="12210" spans="11:11" hidden="1" x14ac:dyDescent="0.3">
      <c r="K12210" s="1"/>
    </row>
    <row r="12211" spans="11:11" hidden="1" x14ac:dyDescent="0.3">
      <c r="K12211" s="1"/>
    </row>
    <row r="12212" spans="11:11" hidden="1" x14ac:dyDescent="0.3">
      <c r="K12212" s="1"/>
    </row>
    <row r="12213" spans="11:11" hidden="1" x14ac:dyDescent="0.3">
      <c r="K12213" s="1"/>
    </row>
    <row r="12214" spans="11:11" hidden="1" x14ac:dyDescent="0.3">
      <c r="K12214" s="1"/>
    </row>
    <row r="12215" spans="11:11" hidden="1" x14ac:dyDescent="0.3">
      <c r="K12215" s="1"/>
    </row>
    <row r="12216" spans="11:11" hidden="1" x14ac:dyDescent="0.3">
      <c r="K12216" s="1"/>
    </row>
    <row r="12217" spans="11:11" hidden="1" x14ac:dyDescent="0.3">
      <c r="K12217" s="1"/>
    </row>
    <row r="12218" spans="11:11" hidden="1" x14ac:dyDescent="0.3">
      <c r="K12218" s="1"/>
    </row>
    <row r="12219" spans="11:11" hidden="1" x14ac:dyDescent="0.3">
      <c r="K12219" s="1"/>
    </row>
    <row r="12220" spans="11:11" hidden="1" x14ac:dyDescent="0.3">
      <c r="K12220" s="1"/>
    </row>
    <row r="12221" spans="11:11" hidden="1" x14ac:dyDescent="0.3">
      <c r="K12221" s="1"/>
    </row>
    <row r="12222" spans="11:11" hidden="1" x14ac:dyDescent="0.3">
      <c r="K12222" s="1"/>
    </row>
    <row r="12223" spans="11:11" hidden="1" x14ac:dyDescent="0.3">
      <c r="K12223" s="1"/>
    </row>
    <row r="12224" spans="11:11" hidden="1" x14ac:dyDescent="0.3">
      <c r="K12224" s="1"/>
    </row>
    <row r="12225" spans="11:11" hidden="1" x14ac:dyDescent="0.3">
      <c r="K12225" s="1"/>
    </row>
    <row r="12226" spans="11:11" hidden="1" x14ac:dyDescent="0.3">
      <c r="K12226" s="1"/>
    </row>
    <row r="12227" spans="11:11" hidden="1" x14ac:dyDescent="0.3">
      <c r="K12227" s="1"/>
    </row>
    <row r="12228" spans="11:11" hidden="1" x14ac:dyDescent="0.3">
      <c r="K12228" s="1"/>
    </row>
    <row r="12229" spans="11:11" hidden="1" x14ac:dyDescent="0.3">
      <c r="K12229" s="1"/>
    </row>
    <row r="12230" spans="11:11" hidden="1" x14ac:dyDescent="0.3">
      <c r="K12230" s="1"/>
    </row>
    <row r="12231" spans="11:11" hidden="1" x14ac:dyDescent="0.3">
      <c r="K12231" s="1"/>
    </row>
    <row r="12232" spans="11:11" hidden="1" x14ac:dyDescent="0.3">
      <c r="K12232" s="1"/>
    </row>
    <row r="12233" spans="11:11" hidden="1" x14ac:dyDescent="0.3">
      <c r="K12233" s="1"/>
    </row>
    <row r="12234" spans="11:11" hidden="1" x14ac:dyDescent="0.3">
      <c r="K12234" s="1"/>
    </row>
    <row r="12235" spans="11:11" hidden="1" x14ac:dyDescent="0.3">
      <c r="K12235" s="1"/>
    </row>
    <row r="12236" spans="11:11" hidden="1" x14ac:dyDescent="0.3">
      <c r="K12236" s="1"/>
    </row>
    <row r="12237" spans="11:11" hidden="1" x14ac:dyDescent="0.3">
      <c r="K12237" s="1"/>
    </row>
    <row r="12238" spans="11:11" hidden="1" x14ac:dyDescent="0.3">
      <c r="K12238" s="1"/>
    </row>
    <row r="12239" spans="11:11" hidden="1" x14ac:dyDescent="0.3">
      <c r="K12239" s="1"/>
    </row>
    <row r="12240" spans="11:11" hidden="1" x14ac:dyDescent="0.3">
      <c r="K12240" s="1"/>
    </row>
    <row r="12241" spans="11:11" hidden="1" x14ac:dyDescent="0.3">
      <c r="K12241" s="1"/>
    </row>
    <row r="12242" spans="11:11" hidden="1" x14ac:dyDescent="0.3">
      <c r="K12242" s="1"/>
    </row>
    <row r="12243" spans="11:11" hidden="1" x14ac:dyDescent="0.3">
      <c r="K12243" s="1"/>
    </row>
    <row r="12244" spans="11:11" hidden="1" x14ac:dyDescent="0.3">
      <c r="K12244" s="1"/>
    </row>
    <row r="12245" spans="11:11" hidden="1" x14ac:dyDescent="0.3">
      <c r="K12245" s="1"/>
    </row>
    <row r="12246" spans="11:11" hidden="1" x14ac:dyDescent="0.3">
      <c r="K12246" s="1"/>
    </row>
    <row r="12247" spans="11:11" hidden="1" x14ac:dyDescent="0.3">
      <c r="K12247" s="1"/>
    </row>
    <row r="12248" spans="11:11" hidden="1" x14ac:dyDescent="0.3">
      <c r="K12248" s="1"/>
    </row>
    <row r="12249" spans="11:11" hidden="1" x14ac:dyDescent="0.3">
      <c r="K12249" s="1"/>
    </row>
    <row r="12250" spans="11:11" hidden="1" x14ac:dyDescent="0.3">
      <c r="K12250" s="1"/>
    </row>
    <row r="12251" spans="11:11" hidden="1" x14ac:dyDescent="0.3">
      <c r="K12251" s="1"/>
    </row>
    <row r="12252" spans="11:11" hidden="1" x14ac:dyDescent="0.3">
      <c r="K12252" s="1"/>
    </row>
    <row r="12253" spans="11:11" hidden="1" x14ac:dyDescent="0.3">
      <c r="K12253" s="1"/>
    </row>
    <row r="12254" spans="11:11" hidden="1" x14ac:dyDescent="0.3">
      <c r="K12254" s="1"/>
    </row>
    <row r="12255" spans="11:11" hidden="1" x14ac:dyDescent="0.3">
      <c r="K12255" s="1"/>
    </row>
    <row r="12256" spans="11:11" hidden="1" x14ac:dyDescent="0.3">
      <c r="K12256" s="1"/>
    </row>
    <row r="12257" spans="11:11" hidden="1" x14ac:dyDescent="0.3">
      <c r="K12257" s="1"/>
    </row>
    <row r="12258" spans="11:11" hidden="1" x14ac:dyDescent="0.3">
      <c r="K12258" s="1"/>
    </row>
    <row r="12259" spans="11:11" hidden="1" x14ac:dyDescent="0.3">
      <c r="K12259" s="1"/>
    </row>
    <row r="12260" spans="11:11" hidden="1" x14ac:dyDescent="0.3">
      <c r="K12260" s="1"/>
    </row>
    <row r="12261" spans="11:11" hidden="1" x14ac:dyDescent="0.3">
      <c r="K12261" s="1"/>
    </row>
    <row r="12262" spans="11:11" hidden="1" x14ac:dyDescent="0.3">
      <c r="K12262" s="1"/>
    </row>
    <row r="12263" spans="11:11" hidden="1" x14ac:dyDescent="0.3">
      <c r="K12263" s="1"/>
    </row>
    <row r="12264" spans="11:11" hidden="1" x14ac:dyDescent="0.3">
      <c r="K12264" s="1"/>
    </row>
    <row r="12265" spans="11:11" hidden="1" x14ac:dyDescent="0.3">
      <c r="K12265" s="1"/>
    </row>
    <row r="12266" spans="11:11" hidden="1" x14ac:dyDescent="0.3">
      <c r="K12266" s="1"/>
    </row>
    <row r="12267" spans="11:11" hidden="1" x14ac:dyDescent="0.3">
      <c r="K12267" s="1"/>
    </row>
    <row r="12268" spans="11:11" hidden="1" x14ac:dyDescent="0.3">
      <c r="K12268" s="1"/>
    </row>
    <row r="12269" spans="11:11" hidden="1" x14ac:dyDescent="0.3">
      <c r="K12269" s="1"/>
    </row>
    <row r="12270" spans="11:11" hidden="1" x14ac:dyDescent="0.3">
      <c r="K12270" s="1"/>
    </row>
    <row r="12271" spans="11:11" hidden="1" x14ac:dyDescent="0.3">
      <c r="K12271" s="1"/>
    </row>
    <row r="12272" spans="11:11" hidden="1" x14ac:dyDescent="0.3">
      <c r="K12272" s="1"/>
    </row>
    <row r="12273" spans="11:11" hidden="1" x14ac:dyDescent="0.3">
      <c r="K12273" s="1"/>
    </row>
    <row r="12274" spans="11:11" hidden="1" x14ac:dyDescent="0.3">
      <c r="K12274" s="1"/>
    </row>
    <row r="12275" spans="11:11" hidden="1" x14ac:dyDescent="0.3">
      <c r="K12275" s="1"/>
    </row>
    <row r="12276" spans="11:11" hidden="1" x14ac:dyDescent="0.3">
      <c r="K12276" s="1"/>
    </row>
    <row r="12277" spans="11:11" hidden="1" x14ac:dyDescent="0.3">
      <c r="K12277" s="1"/>
    </row>
    <row r="12278" spans="11:11" hidden="1" x14ac:dyDescent="0.3">
      <c r="K12278" s="1"/>
    </row>
    <row r="12279" spans="11:11" hidden="1" x14ac:dyDescent="0.3">
      <c r="K12279" s="1"/>
    </row>
    <row r="12280" spans="11:11" hidden="1" x14ac:dyDescent="0.3">
      <c r="K12280" s="1"/>
    </row>
    <row r="12281" spans="11:11" hidden="1" x14ac:dyDescent="0.3">
      <c r="K12281" s="1"/>
    </row>
    <row r="12282" spans="11:11" hidden="1" x14ac:dyDescent="0.3">
      <c r="K12282" s="1"/>
    </row>
    <row r="12283" spans="11:11" hidden="1" x14ac:dyDescent="0.3">
      <c r="K12283" s="1"/>
    </row>
    <row r="12284" spans="11:11" hidden="1" x14ac:dyDescent="0.3">
      <c r="K12284" s="1"/>
    </row>
    <row r="12285" spans="11:11" hidden="1" x14ac:dyDescent="0.3">
      <c r="K12285" s="1"/>
    </row>
    <row r="12286" spans="11:11" hidden="1" x14ac:dyDescent="0.3">
      <c r="K12286" s="1"/>
    </row>
    <row r="12287" spans="11:11" hidden="1" x14ac:dyDescent="0.3">
      <c r="K12287" s="1"/>
    </row>
    <row r="12288" spans="11:11" hidden="1" x14ac:dyDescent="0.3">
      <c r="K12288" s="1"/>
    </row>
    <row r="12289" spans="11:11" hidden="1" x14ac:dyDescent="0.3">
      <c r="K12289" s="1"/>
    </row>
    <row r="12290" spans="11:11" hidden="1" x14ac:dyDescent="0.3">
      <c r="K12290" s="1"/>
    </row>
    <row r="12291" spans="11:11" hidden="1" x14ac:dyDescent="0.3">
      <c r="K12291" s="1"/>
    </row>
    <row r="12292" spans="11:11" hidden="1" x14ac:dyDescent="0.3">
      <c r="K12292" s="1"/>
    </row>
    <row r="12293" spans="11:11" hidden="1" x14ac:dyDescent="0.3">
      <c r="K12293" s="1"/>
    </row>
    <row r="12294" spans="11:11" hidden="1" x14ac:dyDescent="0.3">
      <c r="K12294" s="1"/>
    </row>
    <row r="12295" spans="11:11" hidden="1" x14ac:dyDescent="0.3">
      <c r="K12295" s="1"/>
    </row>
    <row r="12296" spans="11:11" hidden="1" x14ac:dyDescent="0.3">
      <c r="K12296" s="1"/>
    </row>
    <row r="12297" spans="11:11" hidden="1" x14ac:dyDescent="0.3">
      <c r="K12297" s="1"/>
    </row>
    <row r="12298" spans="11:11" hidden="1" x14ac:dyDescent="0.3">
      <c r="K12298" s="1"/>
    </row>
    <row r="12299" spans="11:11" hidden="1" x14ac:dyDescent="0.3">
      <c r="K12299" s="1"/>
    </row>
    <row r="12300" spans="11:11" hidden="1" x14ac:dyDescent="0.3">
      <c r="K12300" s="1"/>
    </row>
    <row r="12301" spans="11:11" hidden="1" x14ac:dyDescent="0.3">
      <c r="K12301" s="1"/>
    </row>
    <row r="12302" spans="11:11" hidden="1" x14ac:dyDescent="0.3">
      <c r="K12302" s="1"/>
    </row>
    <row r="12303" spans="11:11" hidden="1" x14ac:dyDescent="0.3">
      <c r="K12303" s="1"/>
    </row>
    <row r="12304" spans="11:11" hidden="1" x14ac:dyDescent="0.3">
      <c r="K12304" s="1"/>
    </row>
    <row r="12305" spans="11:11" hidden="1" x14ac:dyDescent="0.3">
      <c r="K12305" s="1"/>
    </row>
    <row r="12306" spans="11:11" hidden="1" x14ac:dyDescent="0.3">
      <c r="K12306" s="1"/>
    </row>
    <row r="12307" spans="11:11" hidden="1" x14ac:dyDescent="0.3">
      <c r="K12307" s="1"/>
    </row>
    <row r="12308" spans="11:11" hidden="1" x14ac:dyDescent="0.3">
      <c r="K12308" s="1"/>
    </row>
    <row r="12309" spans="11:11" hidden="1" x14ac:dyDescent="0.3">
      <c r="K12309" s="1"/>
    </row>
    <row r="12310" spans="11:11" hidden="1" x14ac:dyDescent="0.3">
      <c r="K12310" s="1"/>
    </row>
    <row r="12311" spans="11:11" hidden="1" x14ac:dyDescent="0.3">
      <c r="K12311" s="1"/>
    </row>
    <row r="12312" spans="11:11" hidden="1" x14ac:dyDescent="0.3">
      <c r="K12312" s="1"/>
    </row>
    <row r="12313" spans="11:11" hidden="1" x14ac:dyDescent="0.3">
      <c r="K12313" s="1"/>
    </row>
    <row r="12314" spans="11:11" hidden="1" x14ac:dyDescent="0.3">
      <c r="K12314" s="1"/>
    </row>
    <row r="12315" spans="11:11" hidden="1" x14ac:dyDescent="0.3">
      <c r="K12315" s="1"/>
    </row>
    <row r="12316" spans="11:11" hidden="1" x14ac:dyDescent="0.3">
      <c r="K12316" s="1"/>
    </row>
    <row r="12317" spans="11:11" hidden="1" x14ac:dyDescent="0.3">
      <c r="K12317" s="1"/>
    </row>
    <row r="12318" spans="11:11" hidden="1" x14ac:dyDescent="0.3">
      <c r="K12318" s="1"/>
    </row>
    <row r="12319" spans="11:11" hidden="1" x14ac:dyDescent="0.3">
      <c r="K12319" s="1"/>
    </row>
    <row r="12320" spans="11:11" hidden="1" x14ac:dyDescent="0.3">
      <c r="K12320" s="1"/>
    </row>
    <row r="12321" spans="11:11" hidden="1" x14ac:dyDescent="0.3">
      <c r="K12321" s="1"/>
    </row>
    <row r="12322" spans="11:11" hidden="1" x14ac:dyDescent="0.3">
      <c r="K12322" s="1"/>
    </row>
    <row r="12323" spans="11:11" hidden="1" x14ac:dyDescent="0.3">
      <c r="K12323" s="1"/>
    </row>
    <row r="12324" spans="11:11" hidden="1" x14ac:dyDescent="0.3">
      <c r="K12324" s="1"/>
    </row>
    <row r="12325" spans="11:11" hidden="1" x14ac:dyDescent="0.3">
      <c r="K12325" s="1"/>
    </row>
    <row r="12326" spans="11:11" hidden="1" x14ac:dyDescent="0.3">
      <c r="K12326" s="1"/>
    </row>
    <row r="12327" spans="11:11" hidden="1" x14ac:dyDescent="0.3">
      <c r="K12327" s="1"/>
    </row>
    <row r="12328" spans="11:11" hidden="1" x14ac:dyDescent="0.3">
      <c r="K12328" s="1"/>
    </row>
    <row r="12329" spans="11:11" hidden="1" x14ac:dyDescent="0.3">
      <c r="K12329" s="1"/>
    </row>
    <row r="12330" spans="11:11" hidden="1" x14ac:dyDescent="0.3">
      <c r="K12330" s="1"/>
    </row>
    <row r="12331" spans="11:11" hidden="1" x14ac:dyDescent="0.3">
      <c r="K12331" s="1"/>
    </row>
    <row r="12332" spans="11:11" hidden="1" x14ac:dyDescent="0.3">
      <c r="K12332" s="1"/>
    </row>
    <row r="12333" spans="11:11" hidden="1" x14ac:dyDescent="0.3">
      <c r="K12333" s="1"/>
    </row>
    <row r="12334" spans="11:11" hidden="1" x14ac:dyDescent="0.3">
      <c r="K12334" s="1"/>
    </row>
    <row r="12335" spans="11:11" hidden="1" x14ac:dyDescent="0.3">
      <c r="K12335" s="1"/>
    </row>
    <row r="12336" spans="11:11" hidden="1" x14ac:dyDescent="0.3">
      <c r="K12336" s="1"/>
    </row>
    <row r="12337" spans="11:11" hidden="1" x14ac:dyDescent="0.3">
      <c r="K12337" s="1"/>
    </row>
    <row r="12338" spans="11:11" hidden="1" x14ac:dyDescent="0.3">
      <c r="K12338" s="1"/>
    </row>
    <row r="12339" spans="11:11" hidden="1" x14ac:dyDescent="0.3">
      <c r="K12339" s="1"/>
    </row>
    <row r="12340" spans="11:11" hidden="1" x14ac:dyDescent="0.3">
      <c r="K12340" s="1"/>
    </row>
    <row r="12341" spans="11:11" hidden="1" x14ac:dyDescent="0.3">
      <c r="K12341" s="1"/>
    </row>
    <row r="12342" spans="11:11" hidden="1" x14ac:dyDescent="0.3">
      <c r="K12342" s="1"/>
    </row>
    <row r="12343" spans="11:11" hidden="1" x14ac:dyDescent="0.3">
      <c r="K12343" s="1"/>
    </row>
    <row r="12344" spans="11:11" hidden="1" x14ac:dyDescent="0.3">
      <c r="K12344" s="1"/>
    </row>
    <row r="12345" spans="11:11" hidden="1" x14ac:dyDescent="0.3">
      <c r="K12345" s="1"/>
    </row>
    <row r="12346" spans="11:11" hidden="1" x14ac:dyDescent="0.3">
      <c r="K12346" s="1"/>
    </row>
    <row r="12347" spans="11:11" hidden="1" x14ac:dyDescent="0.3">
      <c r="K12347" s="1"/>
    </row>
    <row r="12348" spans="11:11" hidden="1" x14ac:dyDescent="0.3">
      <c r="K12348" s="1"/>
    </row>
    <row r="12349" spans="11:11" hidden="1" x14ac:dyDescent="0.3">
      <c r="K12349" s="1"/>
    </row>
    <row r="12350" spans="11:11" hidden="1" x14ac:dyDescent="0.3">
      <c r="K12350" s="1"/>
    </row>
    <row r="12351" spans="11:11" hidden="1" x14ac:dyDescent="0.3">
      <c r="K12351" s="1"/>
    </row>
    <row r="12352" spans="11:11" hidden="1" x14ac:dyDescent="0.3">
      <c r="K12352" s="1"/>
    </row>
    <row r="12353" spans="11:11" hidden="1" x14ac:dyDescent="0.3">
      <c r="K12353" s="1"/>
    </row>
    <row r="12354" spans="11:11" hidden="1" x14ac:dyDescent="0.3">
      <c r="K12354" s="1"/>
    </row>
    <row r="12355" spans="11:11" hidden="1" x14ac:dyDescent="0.3">
      <c r="K12355" s="1"/>
    </row>
    <row r="12356" spans="11:11" hidden="1" x14ac:dyDescent="0.3">
      <c r="K12356" s="1"/>
    </row>
    <row r="12357" spans="11:11" hidden="1" x14ac:dyDescent="0.3">
      <c r="K12357" s="1"/>
    </row>
    <row r="12358" spans="11:11" hidden="1" x14ac:dyDescent="0.3">
      <c r="K12358" s="1"/>
    </row>
    <row r="12359" spans="11:11" hidden="1" x14ac:dyDescent="0.3">
      <c r="K12359" s="1"/>
    </row>
    <row r="12360" spans="11:11" hidden="1" x14ac:dyDescent="0.3">
      <c r="K12360" s="1"/>
    </row>
    <row r="12361" spans="11:11" hidden="1" x14ac:dyDescent="0.3">
      <c r="K12361" s="1"/>
    </row>
    <row r="12362" spans="11:11" hidden="1" x14ac:dyDescent="0.3">
      <c r="K12362" s="1"/>
    </row>
    <row r="12363" spans="11:11" hidden="1" x14ac:dyDescent="0.3">
      <c r="K12363" s="1"/>
    </row>
    <row r="12364" spans="11:11" hidden="1" x14ac:dyDescent="0.3">
      <c r="K12364" s="1"/>
    </row>
    <row r="12365" spans="11:11" hidden="1" x14ac:dyDescent="0.3">
      <c r="K12365" s="1"/>
    </row>
    <row r="12366" spans="11:11" hidden="1" x14ac:dyDescent="0.3">
      <c r="K12366" s="1"/>
    </row>
    <row r="12367" spans="11:11" hidden="1" x14ac:dyDescent="0.3">
      <c r="K12367" s="1"/>
    </row>
    <row r="12368" spans="11:11" hidden="1" x14ac:dyDescent="0.3">
      <c r="K12368" s="1"/>
    </row>
    <row r="12369" spans="11:11" hidden="1" x14ac:dyDescent="0.3">
      <c r="K12369" s="1"/>
    </row>
    <row r="12370" spans="11:11" hidden="1" x14ac:dyDescent="0.3">
      <c r="K12370" s="1"/>
    </row>
    <row r="12371" spans="11:11" hidden="1" x14ac:dyDescent="0.3">
      <c r="K12371" s="1"/>
    </row>
    <row r="12372" spans="11:11" hidden="1" x14ac:dyDescent="0.3">
      <c r="K12372" s="1"/>
    </row>
    <row r="12373" spans="11:11" hidden="1" x14ac:dyDescent="0.3">
      <c r="K12373" s="1"/>
    </row>
    <row r="12374" spans="11:11" hidden="1" x14ac:dyDescent="0.3">
      <c r="K12374" s="1"/>
    </row>
    <row r="12375" spans="11:11" hidden="1" x14ac:dyDescent="0.3">
      <c r="K12375" s="1"/>
    </row>
    <row r="12376" spans="11:11" hidden="1" x14ac:dyDescent="0.3">
      <c r="K12376" s="1"/>
    </row>
    <row r="12377" spans="11:11" hidden="1" x14ac:dyDescent="0.3">
      <c r="K12377" s="1"/>
    </row>
    <row r="12378" spans="11:11" hidden="1" x14ac:dyDescent="0.3">
      <c r="K12378" s="1"/>
    </row>
    <row r="12379" spans="11:11" hidden="1" x14ac:dyDescent="0.3">
      <c r="K12379" s="1"/>
    </row>
    <row r="12380" spans="11:11" hidden="1" x14ac:dyDescent="0.3">
      <c r="K12380" s="1"/>
    </row>
    <row r="12381" spans="11:11" hidden="1" x14ac:dyDescent="0.3">
      <c r="K12381" s="1"/>
    </row>
    <row r="12382" spans="11:11" hidden="1" x14ac:dyDescent="0.3">
      <c r="K12382" s="1"/>
    </row>
    <row r="12383" spans="11:11" hidden="1" x14ac:dyDescent="0.3">
      <c r="K12383" s="1"/>
    </row>
    <row r="12384" spans="11:11" hidden="1" x14ac:dyDescent="0.3">
      <c r="K12384" s="1"/>
    </row>
    <row r="12385" spans="11:11" hidden="1" x14ac:dyDescent="0.3">
      <c r="K12385" s="1"/>
    </row>
    <row r="12386" spans="11:11" hidden="1" x14ac:dyDescent="0.3">
      <c r="K12386" s="1"/>
    </row>
    <row r="12387" spans="11:11" hidden="1" x14ac:dyDescent="0.3">
      <c r="K12387" s="1"/>
    </row>
    <row r="12388" spans="11:11" hidden="1" x14ac:dyDescent="0.3">
      <c r="K12388" s="1"/>
    </row>
    <row r="12389" spans="11:11" hidden="1" x14ac:dyDescent="0.3">
      <c r="K12389" s="1"/>
    </row>
    <row r="12390" spans="11:11" hidden="1" x14ac:dyDescent="0.3">
      <c r="K12390" s="1"/>
    </row>
    <row r="12391" spans="11:11" hidden="1" x14ac:dyDescent="0.3">
      <c r="K12391" s="1"/>
    </row>
    <row r="12392" spans="11:11" hidden="1" x14ac:dyDescent="0.3">
      <c r="K12392" s="1"/>
    </row>
    <row r="12393" spans="11:11" hidden="1" x14ac:dyDescent="0.3">
      <c r="K12393" s="1"/>
    </row>
    <row r="12394" spans="11:11" hidden="1" x14ac:dyDescent="0.3">
      <c r="K12394" s="1"/>
    </row>
    <row r="12395" spans="11:11" hidden="1" x14ac:dyDescent="0.3">
      <c r="K12395" s="1"/>
    </row>
    <row r="12396" spans="11:11" hidden="1" x14ac:dyDescent="0.3">
      <c r="K12396" s="1"/>
    </row>
    <row r="12397" spans="11:11" hidden="1" x14ac:dyDescent="0.3">
      <c r="K12397" s="1"/>
    </row>
    <row r="12398" spans="11:11" hidden="1" x14ac:dyDescent="0.3">
      <c r="K12398" s="1"/>
    </row>
    <row r="12399" spans="11:11" hidden="1" x14ac:dyDescent="0.3">
      <c r="K12399" s="1"/>
    </row>
    <row r="12400" spans="11:11" hidden="1" x14ac:dyDescent="0.3">
      <c r="K12400" s="1"/>
    </row>
    <row r="12401" spans="11:11" hidden="1" x14ac:dyDescent="0.3">
      <c r="K12401" s="1"/>
    </row>
    <row r="12402" spans="11:11" hidden="1" x14ac:dyDescent="0.3">
      <c r="K12402" s="1"/>
    </row>
    <row r="12403" spans="11:11" hidden="1" x14ac:dyDescent="0.3">
      <c r="K12403" s="1"/>
    </row>
    <row r="12404" spans="11:11" hidden="1" x14ac:dyDescent="0.3">
      <c r="K12404" s="1"/>
    </row>
    <row r="12405" spans="11:11" hidden="1" x14ac:dyDescent="0.3">
      <c r="K12405" s="1"/>
    </row>
    <row r="12406" spans="11:11" hidden="1" x14ac:dyDescent="0.3">
      <c r="K12406" s="1"/>
    </row>
    <row r="12407" spans="11:11" hidden="1" x14ac:dyDescent="0.3">
      <c r="K12407" s="1"/>
    </row>
    <row r="12408" spans="11:11" hidden="1" x14ac:dyDescent="0.3">
      <c r="K12408" s="1"/>
    </row>
    <row r="12409" spans="11:11" hidden="1" x14ac:dyDescent="0.3">
      <c r="K12409" s="1"/>
    </row>
    <row r="12410" spans="11:11" hidden="1" x14ac:dyDescent="0.3">
      <c r="K12410" s="1"/>
    </row>
    <row r="12411" spans="11:11" hidden="1" x14ac:dyDescent="0.3">
      <c r="K12411" s="1"/>
    </row>
    <row r="12412" spans="11:11" hidden="1" x14ac:dyDescent="0.3">
      <c r="K12412" s="1"/>
    </row>
    <row r="12413" spans="11:11" hidden="1" x14ac:dyDescent="0.3">
      <c r="K12413" s="1"/>
    </row>
    <row r="12414" spans="11:11" hidden="1" x14ac:dyDescent="0.3">
      <c r="K12414" s="1"/>
    </row>
    <row r="12415" spans="11:11" hidden="1" x14ac:dyDescent="0.3">
      <c r="K12415" s="1"/>
    </row>
    <row r="12416" spans="11:11" hidden="1" x14ac:dyDescent="0.3">
      <c r="K12416" s="1"/>
    </row>
    <row r="12417" spans="11:11" hidden="1" x14ac:dyDescent="0.3">
      <c r="K12417" s="1"/>
    </row>
    <row r="12418" spans="11:11" hidden="1" x14ac:dyDescent="0.3">
      <c r="K12418" s="1"/>
    </row>
    <row r="12419" spans="11:11" hidden="1" x14ac:dyDescent="0.3">
      <c r="K12419" s="1"/>
    </row>
    <row r="12420" spans="11:11" hidden="1" x14ac:dyDescent="0.3">
      <c r="K12420" s="1"/>
    </row>
    <row r="12421" spans="11:11" hidden="1" x14ac:dyDescent="0.3">
      <c r="K12421" s="1"/>
    </row>
    <row r="12422" spans="11:11" hidden="1" x14ac:dyDescent="0.3">
      <c r="K12422" s="1"/>
    </row>
    <row r="12423" spans="11:11" hidden="1" x14ac:dyDescent="0.3">
      <c r="K12423" s="1"/>
    </row>
    <row r="12424" spans="11:11" hidden="1" x14ac:dyDescent="0.3">
      <c r="K12424" s="1"/>
    </row>
    <row r="12425" spans="11:11" hidden="1" x14ac:dyDescent="0.3">
      <c r="K12425" s="1"/>
    </row>
    <row r="12426" spans="11:11" hidden="1" x14ac:dyDescent="0.3">
      <c r="K12426" s="1"/>
    </row>
    <row r="12427" spans="11:11" hidden="1" x14ac:dyDescent="0.3">
      <c r="K12427" s="1"/>
    </row>
    <row r="12428" spans="11:11" hidden="1" x14ac:dyDescent="0.3">
      <c r="K12428" s="1"/>
    </row>
    <row r="12429" spans="11:11" hidden="1" x14ac:dyDescent="0.3">
      <c r="K12429" s="1"/>
    </row>
    <row r="12430" spans="11:11" hidden="1" x14ac:dyDescent="0.3">
      <c r="K12430" s="1"/>
    </row>
    <row r="12431" spans="11:11" hidden="1" x14ac:dyDescent="0.3">
      <c r="K12431" s="1"/>
    </row>
    <row r="12432" spans="11:11" hidden="1" x14ac:dyDescent="0.3">
      <c r="K12432" s="1"/>
    </row>
    <row r="12433" spans="11:11" hidden="1" x14ac:dyDescent="0.3">
      <c r="K12433" s="1"/>
    </row>
    <row r="12434" spans="11:11" hidden="1" x14ac:dyDescent="0.3">
      <c r="K12434" s="1"/>
    </row>
    <row r="12435" spans="11:11" hidden="1" x14ac:dyDescent="0.3">
      <c r="K12435" s="1"/>
    </row>
    <row r="12436" spans="11:11" hidden="1" x14ac:dyDescent="0.3">
      <c r="K12436" s="1"/>
    </row>
    <row r="12437" spans="11:11" hidden="1" x14ac:dyDescent="0.3">
      <c r="K12437" s="1"/>
    </row>
    <row r="12438" spans="11:11" hidden="1" x14ac:dyDescent="0.3">
      <c r="K12438" s="1"/>
    </row>
    <row r="12439" spans="11:11" hidden="1" x14ac:dyDescent="0.3">
      <c r="K12439" s="1"/>
    </row>
    <row r="12440" spans="11:11" hidden="1" x14ac:dyDescent="0.3">
      <c r="K12440" s="1"/>
    </row>
    <row r="12441" spans="11:11" hidden="1" x14ac:dyDescent="0.3">
      <c r="K12441" s="1"/>
    </row>
    <row r="12442" spans="11:11" hidden="1" x14ac:dyDescent="0.3">
      <c r="K12442" s="1"/>
    </row>
    <row r="12443" spans="11:11" hidden="1" x14ac:dyDescent="0.3">
      <c r="K12443" s="1"/>
    </row>
    <row r="12444" spans="11:11" hidden="1" x14ac:dyDescent="0.3">
      <c r="K12444" s="1"/>
    </row>
    <row r="12445" spans="11:11" hidden="1" x14ac:dyDescent="0.3">
      <c r="K12445" s="1"/>
    </row>
    <row r="12446" spans="11:11" hidden="1" x14ac:dyDescent="0.3">
      <c r="K12446" s="1"/>
    </row>
    <row r="12447" spans="11:11" hidden="1" x14ac:dyDescent="0.3">
      <c r="K12447" s="1"/>
    </row>
    <row r="12448" spans="11:11" hidden="1" x14ac:dyDescent="0.3">
      <c r="K12448" s="1"/>
    </row>
    <row r="12449" spans="11:11" hidden="1" x14ac:dyDescent="0.3">
      <c r="K12449" s="1"/>
    </row>
    <row r="12450" spans="11:11" hidden="1" x14ac:dyDescent="0.3">
      <c r="K12450" s="1"/>
    </row>
    <row r="12451" spans="11:11" hidden="1" x14ac:dyDescent="0.3">
      <c r="K12451" s="1"/>
    </row>
    <row r="12452" spans="11:11" hidden="1" x14ac:dyDescent="0.3">
      <c r="K12452" s="1"/>
    </row>
    <row r="12453" spans="11:11" hidden="1" x14ac:dyDescent="0.3">
      <c r="K12453" s="1"/>
    </row>
    <row r="12454" spans="11:11" hidden="1" x14ac:dyDescent="0.3">
      <c r="K12454" s="1"/>
    </row>
    <row r="12455" spans="11:11" hidden="1" x14ac:dyDescent="0.3">
      <c r="K12455" s="1"/>
    </row>
    <row r="12456" spans="11:11" hidden="1" x14ac:dyDescent="0.3">
      <c r="K12456" s="1"/>
    </row>
    <row r="12457" spans="11:11" hidden="1" x14ac:dyDescent="0.3">
      <c r="K12457" s="1"/>
    </row>
    <row r="12458" spans="11:11" hidden="1" x14ac:dyDescent="0.3">
      <c r="K12458" s="1"/>
    </row>
    <row r="12459" spans="11:11" hidden="1" x14ac:dyDescent="0.3">
      <c r="K12459" s="1"/>
    </row>
    <row r="12460" spans="11:11" hidden="1" x14ac:dyDescent="0.3">
      <c r="K12460" s="1"/>
    </row>
    <row r="12461" spans="11:11" hidden="1" x14ac:dyDescent="0.3">
      <c r="K12461" s="1"/>
    </row>
    <row r="12462" spans="11:11" hidden="1" x14ac:dyDescent="0.3">
      <c r="K12462" s="1"/>
    </row>
    <row r="12463" spans="11:11" hidden="1" x14ac:dyDescent="0.3">
      <c r="K12463" s="1"/>
    </row>
    <row r="12464" spans="11:11" hidden="1" x14ac:dyDescent="0.3">
      <c r="K12464" s="1"/>
    </row>
    <row r="12465" spans="11:11" hidden="1" x14ac:dyDescent="0.3">
      <c r="K12465" s="1"/>
    </row>
    <row r="12466" spans="11:11" hidden="1" x14ac:dyDescent="0.3">
      <c r="K12466" s="1"/>
    </row>
    <row r="12467" spans="11:11" hidden="1" x14ac:dyDescent="0.3">
      <c r="K12467" s="1"/>
    </row>
    <row r="12468" spans="11:11" hidden="1" x14ac:dyDescent="0.3">
      <c r="K12468" s="1"/>
    </row>
    <row r="12469" spans="11:11" hidden="1" x14ac:dyDescent="0.3">
      <c r="K12469" s="1"/>
    </row>
    <row r="12470" spans="11:11" hidden="1" x14ac:dyDescent="0.3">
      <c r="K12470" s="1"/>
    </row>
    <row r="12471" spans="11:11" hidden="1" x14ac:dyDescent="0.3">
      <c r="K12471" s="1"/>
    </row>
    <row r="12472" spans="11:11" hidden="1" x14ac:dyDescent="0.3">
      <c r="K12472" s="1"/>
    </row>
    <row r="12473" spans="11:11" hidden="1" x14ac:dyDescent="0.3">
      <c r="K12473" s="1"/>
    </row>
    <row r="12474" spans="11:11" hidden="1" x14ac:dyDescent="0.3">
      <c r="K12474" s="1"/>
    </row>
    <row r="12475" spans="11:11" hidden="1" x14ac:dyDescent="0.3">
      <c r="K12475" s="1"/>
    </row>
    <row r="12476" spans="11:11" hidden="1" x14ac:dyDescent="0.3">
      <c r="K12476" s="1"/>
    </row>
    <row r="12477" spans="11:11" hidden="1" x14ac:dyDescent="0.3">
      <c r="K12477" s="1"/>
    </row>
    <row r="12478" spans="11:11" hidden="1" x14ac:dyDescent="0.3">
      <c r="K12478" s="1"/>
    </row>
    <row r="12479" spans="11:11" hidden="1" x14ac:dyDescent="0.3">
      <c r="K12479" s="1"/>
    </row>
    <row r="12480" spans="11:11" hidden="1" x14ac:dyDescent="0.3">
      <c r="K12480" s="1"/>
    </row>
    <row r="12481" spans="11:11" hidden="1" x14ac:dyDescent="0.3">
      <c r="K12481" s="1"/>
    </row>
    <row r="12482" spans="11:11" hidden="1" x14ac:dyDescent="0.3">
      <c r="K12482" s="1"/>
    </row>
    <row r="12483" spans="11:11" hidden="1" x14ac:dyDescent="0.3">
      <c r="K12483" s="1"/>
    </row>
    <row r="12484" spans="11:11" hidden="1" x14ac:dyDescent="0.3">
      <c r="K12484" s="1"/>
    </row>
    <row r="12485" spans="11:11" hidden="1" x14ac:dyDescent="0.3">
      <c r="K12485" s="1"/>
    </row>
    <row r="12486" spans="11:11" hidden="1" x14ac:dyDescent="0.3">
      <c r="K12486" s="1"/>
    </row>
    <row r="12487" spans="11:11" hidden="1" x14ac:dyDescent="0.3">
      <c r="K12487" s="1"/>
    </row>
    <row r="12488" spans="11:11" hidden="1" x14ac:dyDescent="0.3">
      <c r="K12488" s="1"/>
    </row>
    <row r="12489" spans="11:11" hidden="1" x14ac:dyDescent="0.3">
      <c r="K12489" s="1"/>
    </row>
    <row r="12490" spans="11:11" hidden="1" x14ac:dyDescent="0.3">
      <c r="K12490" s="1"/>
    </row>
    <row r="12491" spans="11:11" hidden="1" x14ac:dyDescent="0.3">
      <c r="K12491" s="1"/>
    </row>
    <row r="12492" spans="11:11" hidden="1" x14ac:dyDescent="0.3">
      <c r="K12492" s="1"/>
    </row>
    <row r="12493" spans="11:11" hidden="1" x14ac:dyDescent="0.3">
      <c r="K12493" s="1"/>
    </row>
    <row r="12494" spans="11:11" hidden="1" x14ac:dyDescent="0.3">
      <c r="K12494" s="1"/>
    </row>
    <row r="12495" spans="11:11" hidden="1" x14ac:dyDescent="0.3">
      <c r="K12495" s="1"/>
    </row>
    <row r="12496" spans="11:11" hidden="1" x14ac:dyDescent="0.3">
      <c r="K12496" s="1"/>
    </row>
    <row r="12497" spans="11:11" hidden="1" x14ac:dyDescent="0.3">
      <c r="K12497" s="1"/>
    </row>
    <row r="12498" spans="11:11" hidden="1" x14ac:dyDescent="0.3">
      <c r="K12498" s="1"/>
    </row>
    <row r="12499" spans="11:11" hidden="1" x14ac:dyDescent="0.3">
      <c r="K12499" s="1"/>
    </row>
    <row r="12500" spans="11:11" hidden="1" x14ac:dyDescent="0.3">
      <c r="K12500" s="1"/>
    </row>
    <row r="12501" spans="11:11" hidden="1" x14ac:dyDescent="0.3">
      <c r="K12501" s="1"/>
    </row>
    <row r="12502" spans="11:11" hidden="1" x14ac:dyDescent="0.3">
      <c r="K12502" s="1"/>
    </row>
    <row r="12503" spans="11:11" hidden="1" x14ac:dyDescent="0.3">
      <c r="K12503" s="1"/>
    </row>
    <row r="12504" spans="11:11" hidden="1" x14ac:dyDescent="0.3">
      <c r="K12504" s="1"/>
    </row>
    <row r="12505" spans="11:11" hidden="1" x14ac:dyDescent="0.3">
      <c r="K12505" s="1"/>
    </row>
    <row r="12506" spans="11:11" hidden="1" x14ac:dyDescent="0.3">
      <c r="K12506" s="1"/>
    </row>
    <row r="12507" spans="11:11" hidden="1" x14ac:dyDescent="0.3">
      <c r="K12507" s="1"/>
    </row>
    <row r="12508" spans="11:11" hidden="1" x14ac:dyDescent="0.3">
      <c r="K12508" s="1"/>
    </row>
    <row r="12509" spans="11:11" hidden="1" x14ac:dyDescent="0.3">
      <c r="K12509" s="1"/>
    </row>
    <row r="12510" spans="11:11" hidden="1" x14ac:dyDescent="0.3">
      <c r="K12510" s="1"/>
    </row>
    <row r="12511" spans="11:11" hidden="1" x14ac:dyDescent="0.3">
      <c r="K12511" s="1"/>
    </row>
    <row r="12512" spans="11:11" hidden="1" x14ac:dyDescent="0.3">
      <c r="K12512" s="1"/>
    </row>
    <row r="12513" spans="11:11" hidden="1" x14ac:dyDescent="0.3">
      <c r="K12513" s="1"/>
    </row>
    <row r="12514" spans="11:11" hidden="1" x14ac:dyDescent="0.3">
      <c r="K12514" s="1"/>
    </row>
    <row r="12515" spans="11:11" hidden="1" x14ac:dyDescent="0.3">
      <c r="K12515" s="1"/>
    </row>
    <row r="12516" spans="11:11" hidden="1" x14ac:dyDescent="0.3">
      <c r="K12516" s="1"/>
    </row>
    <row r="12517" spans="11:11" hidden="1" x14ac:dyDescent="0.3">
      <c r="K12517" s="1"/>
    </row>
    <row r="12518" spans="11:11" hidden="1" x14ac:dyDescent="0.3">
      <c r="K12518" s="1"/>
    </row>
    <row r="12519" spans="11:11" hidden="1" x14ac:dyDescent="0.3">
      <c r="K12519" s="1"/>
    </row>
    <row r="12520" spans="11:11" hidden="1" x14ac:dyDescent="0.3">
      <c r="K12520" s="1"/>
    </row>
    <row r="12521" spans="11:11" hidden="1" x14ac:dyDescent="0.3">
      <c r="K12521" s="1"/>
    </row>
    <row r="12522" spans="11:11" hidden="1" x14ac:dyDescent="0.3">
      <c r="K12522" s="1"/>
    </row>
    <row r="12523" spans="11:11" hidden="1" x14ac:dyDescent="0.3">
      <c r="K12523" s="1"/>
    </row>
    <row r="12524" spans="11:11" hidden="1" x14ac:dyDescent="0.3">
      <c r="K12524" s="1"/>
    </row>
    <row r="12525" spans="11:11" hidden="1" x14ac:dyDescent="0.3">
      <c r="K12525" s="1"/>
    </row>
    <row r="12526" spans="11:11" hidden="1" x14ac:dyDescent="0.3">
      <c r="K12526" s="1"/>
    </row>
    <row r="12527" spans="11:11" hidden="1" x14ac:dyDescent="0.3">
      <c r="K12527" s="1"/>
    </row>
    <row r="12528" spans="11:11" hidden="1" x14ac:dyDescent="0.3">
      <c r="K12528" s="1"/>
    </row>
    <row r="12529" spans="11:11" hidden="1" x14ac:dyDescent="0.3">
      <c r="K12529" s="1"/>
    </row>
    <row r="12530" spans="11:11" hidden="1" x14ac:dyDescent="0.3">
      <c r="K12530" s="1"/>
    </row>
    <row r="12531" spans="11:11" hidden="1" x14ac:dyDescent="0.3">
      <c r="K12531" s="1"/>
    </row>
    <row r="12532" spans="11:11" hidden="1" x14ac:dyDescent="0.3">
      <c r="K12532" s="1"/>
    </row>
    <row r="12533" spans="11:11" hidden="1" x14ac:dyDescent="0.3">
      <c r="K12533" s="1"/>
    </row>
    <row r="12534" spans="11:11" hidden="1" x14ac:dyDescent="0.3">
      <c r="K12534" s="1"/>
    </row>
    <row r="12535" spans="11:11" hidden="1" x14ac:dyDescent="0.3">
      <c r="K12535" s="1"/>
    </row>
    <row r="12536" spans="11:11" hidden="1" x14ac:dyDescent="0.3">
      <c r="K12536" s="1"/>
    </row>
    <row r="12537" spans="11:11" hidden="1" x14ac:dyDescent="0.3">
      <c r="K12537" s="1"/>
    </row>
    <row r="12538" spans="11:11" hidden="1" x14ac:dyDescent="0.3">
      <c r="K12538" s="1"/>
    </row>
    <row r="12539" spans="11:11" hidden="1" x14ac:dyDescent="0.3">
      <c r="K12539" s="1"/>
    </row>
    <row r="12540" spans="11:11" hidden="1" x14ac:dyDescent="0.3">
      <c r="K12540" s="1"/>
    </row>
    <row r="12541" spans="11:11" hidden="1" x14ac:dyDescent="0.3">
      <c r="K12541" s="1"/>
    </row>
    <row r="12542" spans="11:11" hidden="1" x14ac:dyDescent="0.3">
      <c r="K12542" s="1"/>
    </row>
    <row r="12543" spans="11:11" hidden="1" x14ac:dyDescent="0.3">
      <c r="K12543" s="1"/>
    </row>
    <row r="12544" spans="11:11" hidden="1" x14ac:dyDescent="0.3">
      <c r="K12544" s="1"/>
    </row>
    <row r="12545" spans="11:11" hidden="1" x14ac:dyDescent="0.3">
      <c r="K12545" s="1"/>
    </row>
    <row r="12546" spans="11:11" hidden="1" x14ac:dyDescent="0.3">
      <c r="K12546" s="1"/>
    </row>
    <row r="12547" spans="11:11" hidden="1" x14ac:dyDescent="0.3">
      <c r="K12547" s="1"/>
    </row>
    <row r="12548" spans="11:11" hidden="1" x14ac:dyDescent="0.3">
      <c r="K12548" s="1"/>
    </row>
    <row r="12549" spans="11:11" hidden="1" x14ac:dyDescent="0.3">
      <c r="K12549" s="1"/>
    </row>
    <row r="12550" spans="11:11" hidden="1" x14ac:dyDescent="0.3">
      <c r="K12550" s="1"/>
    </row>
    <row r="12551" spans="11:11" hidden="1" x14ac:dyDescent="0.3">
      <c r="K12551" s="1"/>
    </row>
    <row r="12552" spans="11:11" hidden="1" x14ac:dyDescent="0.3">
      <c r="K12552" s="1"/>
    </row>
    <row r="12553" spans="11:11" hidden="1" x14ac:dyDescent="0.3">
      <c r="K12553" s="1"/>
    </row>
    <row r="12554" spans="11:11" hidden="1" x14ac:dyDescent="0.3">
      <c r="K12554" s="1"/>
    </row>
    <row r="12555" spans="11:11" hidden="1" x14ac:dyDescent="0.3">
      <c r="K12555" s="1"/>
    </row>
    <row r="12556" spans="11:11" hidden="1" x14ac:dyDescent="0.3">
      <c r="K12556" s="1"/>
    </row>
    <row r="12557" spans="11:11" hidden="1" x14ac:dyDescent="0.3">
      <c r="K12557" s="1"/>
    </row>
    <row r="12558" spans="11:11" hidden="1" x14ac:dyDescent="0.3">
      <c r="K12558" s="1"/>
    </row>
    <row r="12559" spans="11:11" hidden="1" x14ac:dyDescent="0.3">
      <c r="K12559" s="1"/>
    </row>
    <row r="12560" spans="11:11" hidden="1" x14ac:dyDescent="0.3">
      <c r="K12560" s="1"/>
    </row>
    <row r="12561" spans="11:11" hidden="1" x14ac:dyDescent="0.3">
      <c r="K12561" s="1"/>
    </row>
    <row r="12562" spans="11:11" hidden="1" x14ac:dyDescent="0.3">
      <c r="K12562" s="1"/>
    </row>
    <row r="12563" spans="11:11" hidden="1" x14ac:dyDescent="0.3">
      <c r="K12563" s="1"/>
    </row>
    <row r="12564" spans="11:11" hidden="1" x14ac:dyDescent="0.3">
      <c r="K12564" s="1"/>
    </row>
    <row r="12565" spans="11:11" hidden="1" x14ac:dyDescent="0.3">
      <c r="K12565" s="1"/>
    </row>
    <row r="12566" spans="11:11" hidden="1" x14ac:dyDescent="0.3">
      <c r="K12566" s="1"/>
    </row>
    <row r="12567" spans="11:11" hidden="1" x14ac:dyDescent="0.3">
      <c r="K12567" s="1"/>
    </row>
    <row r="12568" spans="11:11" hidden="1" x14ac:dyDescent="0.3">
      <c r="K12568" s="1"/>
    </row>
    <row r="12569" spans="11:11" hidden="1" x14ac:dyDescent="0.3">
      <c r="K12569" s="1"/>
    </row>
    <row r="12570" spans="11:11" hidden="1" x14ac:dyDescent="0.3">
      <c r="K12570" s="1"/>
    </row>
    <row r="12571" spans="11:11" hidden="1" x14ac:dyDescent="0.3">
      <c r="K12571" s="1"/>
    </row>
    <row r="12572" spans="11:11" hidden="1" x14ac:dyDescent="0.3">
      <c r="K12572" s="1"/>
    </row>
    <row r="12573" spans="11:11" hidden="1" x14ac:dyDescent="0.3">
      <c r="K12573" s="1"/>
    </row>
    <row r="12574" spans="11:11" hidden="1" x14ac:dyDescent="0.3">
      <c r="K12574" s="1"/>
    </row>
    <row r="12575" spans="11:11" hidden="1" x14ac:dyDescent="0.3">
      <c r="K12575" s="1"/>
    </row>
    <row r="12576" spans="11:11" hidden="1" x14ac:dyDescent="0.3">
      <c r="K12576" s="1"/>
    </row>
    <row r="12577" spans="11:11" hidden="1" x14ac:dyDescent="0.3">
      <c r="K12577" s="1"/>
    </row>
    <row r="12578" spans="11:11" hidden="1" x14ac:dyDescent="0.3">
      <c r="K12578" s="1"/>
    </row>
    <row r="12579" spans="11:11" hidden="1" x14ac:dyDescent="0.3">
      <c r="K12579" s="1"/>
    </row>
    <row r="12580" spans="11:11" hidden="1" x14ac:dyDescent="0.3">
      <c r="K12580" s="1"/>
    </row>
    <row r="12581" spans="11:11" hidden="1" x14ac:dyDescent="0.3">
      <c r="K12581" s="1"/>
    </row>
    <row r="12582" spans="11:11" hidden="1" x14ac:dyDescent="0.3">
      <c r="K12582" s="1"/>
    </row>
    <row r="12583" spans="11:11" hidden="1" x14ac:dyDescent="0.3">
      <c r="K12583" s="1"/>
    </row>
    <row r="12584" spans="11:11" hidden="1" x14ac:dyDescent="0.3">
      <c r="K12584" s="1"/>
    </row>
    <row r="12585" spans="11:11" hidden="1" x14ac:dyDescent="0.3">
      <c r="K12585" s="1"/>
    </row>
    <row r="12586" spans="11:11" hidden="1" x14ac:dyDescent="0.3">
      <c r="K12586" s="1"/>
    </row>
    <row r="12587" spans="11:11" hidden="1" x14ac:dyDescent="0.3">
      <c r="K12587" s="1"/>
    </row>
    <row r="12588" spans="11:11" hidden="1" x14ac:dyDescent="0.3">
      <c r="K12588" s="1"/>
    </row>
    <row r="12589" spans="11:11" hidden="1" x14ac:dyDescent="0.3">
      <c r="K12589" s="1"/>
    </row>
    <row r="12590" spans="11:11" hidden="1" x14ac:dyDescent="0.3">
      <c r="K12590" s="1"/>
    </row>
    <row r="12591" spans="11:11" hidden="1" x14ac:dyDescent="0.3">
      <c r="K12591" s="1"/>
    </row>
    <row r="12592" spans="11:11" hidden="1" x14ac:dyDescent="0.3">
      <c r="K12592" s="1"/>
    </row>
    <row r="12593" spans="11:11" hidden="1" x14ac:dyDescent="0.3">
      <c r="K12593" s="1"/>
    </row>
    <row r="12594" spans="11:11" hidden="1" x14ac:dyDescent="0.3">
      <c r="K12594" s="1"/>
    </row>
    <row r="12595" spans="11:11" hidden="1" x14ac:dyDescent="0.3">
      <c r="K12595" s="1"/>
    </row>
    <row r="12596" spans="11:11" hidden="1" x14ac:dyDescent="0.3">
      <c r="K12596" s="1"/>
    </row>
    <row r="12597" spans="11:11" hidden="1" x14ac:dyDescent="0.3">
      <c r="K12597" s="1"/>
    </row>
    <row r="12598" spans="11:11" hidden="1" x14ac:dyDescent="0.3">
      <c r="K12598" s="1"/>
    </row>
    <row r="12599" spans="11:11" hidden="1" x14ac:dyDescent="0.3">
      <c r="K12599" s="1"/>
    </row>
    <row r="12600" spans="11:11" hidden="1" x14ac:dyDescent="0.3">
      <c r="K12600" s="1"/>
    </row>
    <row r="12601" spans="11:11" hidden="1" x14ac:dyDescent="0.3">
      <c r="K12601" s="1"/>
    </row>
    <row r="12602" spans="11:11" hidden="1" x14ac:dyDescent="0.3">
      <c r="K12602" s="1"/>
    </row>
    <row r="12603" spans="11:11" hidden="1" x14ac:dyDescent="0.3">
      <c r="K12603" s="1"/>
    </row>
    <row r="12604" spans="11:11" hidden="1" x14ac:dyDescent="0.3">
      <c r="K12604" s="1"/>
    </row>
    <row r="12605" spans="11:11" hidden="1" x14ac:dyDescent="0.3">
      <c r="K12605" s="1"/>
    </row>
    <row r="12606" spans="11:11" hidden="1" x14ac:dyDescent="0.3">
      <c r="K12606" s="1"/>
    </row>
    <row r="12607" spans="11:11" hidden="1" x14ac:dyDescent="0.3">
      <c r="K12607" s="1"/>
    </row>
    <row r="12608" spans="11:11" hidden="1" x14ac:dyDescent="0.3">
      <c r="K12608" s="1"/>
    </row>
    <row r="12609" spans="11:11" hidden="1" x14ac:dyDescent="0.3">
      <c r="K12609" s="1"/>
    </row>
    <row r="12610" spans="11:11" hidden="1" x14ac:dyDescent="0.3">
      <c r="K12610" s="1"/>
    </row>
    <row r="12611" spans="11:11" hidden="1" x14ac:dyDescent="0.3">
      <c r="K12611" s="1"/>
    </row>
    <row r="12612" spans="11:11" hidden="1" x14ac:dyDescent="0.3">
      <c r="K12612" s="1"/>
    </row>
    <row r="12613" spans="11:11" hidden="1" x14ac:dyDescent="0.3">
      <c r="K12613" s="1"/>
    </row>
    <row r="12614" spans="11:11" hidden="1" x14ac:dyDescent="0.3">
      <c r="K12614" s="1"/>
    </row>
    <row r="12615" spans="11:11" hidden="1" x14ac:dyDescent="0.3">
      <c r="K12615" s="1"/>
    </row>
    <row r="12616" spans="11:11" hidden="1" x14ac:dyDescent="0.3">
      <c r="K12616" s="1"/>
    </row>
    <row r="12617" spans="11:11" hidden="1" x14ac:dyDescent="0.3">
      <c r="K12617" s="1"/>
    </row>
    <row r="12618" spans="11:11" hidden="1" x14ac:dyDescent="0.3">
      <c r="K12618" s="1"/>
    </row>
    <row r="12619" spans="11:11" hidden="1" x14ac:dyDescent="0.3">
      <c r="K12619" s="1"/>
    </row>
    <row r="12620" spans="11:11" hidden="1" x14ac:dyDescent="0.3">
      <c r="K12620" s="1"/>
    </row>
    <row r="12621" spans="11:11" hidden="1" x14ac:dyDescent="0.3">
      <c r="K12621" s="1"/>
    </row>
    <row r="12622" spans="11:11" hidden="1" x14ac:dyDescent="0.3">
      <c r="K12622" s="1"/>
    </row>
    <row r="12623" spans="11:11" hidden="1" x14ac:dyDescent="0.3">
      <c r="K12623" s="1"/>
    </row>
    <row r="12624" spans="11:11" hidden="1" x14ac:dyDescent="0.3">
      <c r="K12624" s="1"/>
    </row>
    <row r="12625" spans="11:11" hidden="1" x14ac:dyDescent="0.3">
      <c r="K12625" s="1"/>
    </row>
    <row r="12626" spans="11:11" hidden="1" x14ac:dyDescent="0.3">
      <c r="K12626" s="1"/>
    </row>
    <row r="12627" spans="11:11" hidden="1" x14ac:dyDescent="0.3">
      <c r="K12627" s="1"/>
    </row>
    <row r="12628" spans="11:11" hidden="1" x14ac:dyDescent="0.3">
      <c r="K12628" s="1"/>
    </row>
    <row r="12629" spans="11:11" hidden="1" x14ac:dyDescent="0.3">
      <c r="K12629" s="1"/>
    </row>
    <row r="12630" spans="11:11" hidden="1" x14ac:dyDescent="0.3">
      <c r="K12630" s="1"/>
    </row>
    <row r="12631" spans="11:11" hidden="1" x14ac:dyDescent="0.3">
      <c r="K12631" s="1"/>
    </row>
    <row r="12632" spans="11:11" hidden="1" x14ac:dyDescent="0.3">
      <c r="K12632" s="1"/>
    </row>
    <row r="12633" spans="11:11" hidden="1" x14ac:dyDescent="0.3">
      <c r="K12633" s="1"/>
    </row>
    <row r="12634" spans="11:11" hidden="1" x14ac:dyDescent="0.3">
      <c r="K12634" s="1"/>
    </row>
    <row r="12635" spans="11:11" hidden="1" x14ac:dyDescent="0.3">
      <c r="K12635" s="1"/>
    </row>
    <row r="12636" spans="11:11" hidden="1" x14ac:dyDescent="0.3">
      <c r="K12636" s="1"/>
    </row>
    <row r="12637" spans="11:11" hidden="1" x14ac:dyDescent="0.3">
      <c r="K12637" s="1"/>
    </row>
    <row r="12638" spans="11:11" hidden="1" x14ac:dyDescent="0.3">
      <c r="K12638" s="1"/>
    </row>
    <row r="12639" spans="11:11" hidden="1" x14ac:dyDescent="0.3">
      <c r="K12639" s="1"/>
    </row>
    <row r="12640" spans="11:11" hidden="1" x14ac:dyDescent="0.3">
      <c r="K12640" s="1"/>
    </row>
    <row r="12641" spans="11:11" hidden="1" x14ac:dyDescent="0.3">
      <c r="K12641" s="1"/>
    </row>
    <row r="12642" spans="11:11" hidden="1" x14ac:dyDescent="0.3">
      <c r="K12642" s="1"/>
    </row>
    <row r="12643" spans="11:11" hidden="1" x14ac:dyDescent="0.3">
      <c r="K12643" s="1"/>
    </row>
    <row r="12644" spans="11:11" hidden="1" x14ac:dyDescent="0.3">
      <c r="K12644" s="1"/>
    </row>
    <row r="12645" spans="11:11" hidden="1" x14ac:dyDescent="0.3">
      <c r="K12645" s="1"/>
    </row>
    <row r="12646" spans="11:11" hidden="1" x14ac:dyDescent="0.3">
      <c r="K12646" s="1"/>
    </row>
    <row r="12647" spans="11:11" hidden="1" x14ac:dyDescent="0.3">
      <c r="K12647" s="1"/>
    </row>
    <row r="12648" spans="11:11" hidden="1" x14ac:dyDescent="0.3">
      <c r="K12648" s="1"/>
    </row>
    <row r="12649" spans="11:11" hidden="1" x14ac:dyDescent="0.3">
      <c r="K12649" s="1"/>
    </row>
    <row r="12650" spans="11:11" hidden="1" x14ac:dyDescent="0.3">
      <c r="K12650" s="1"/>
    </row>
    <row r="12651" spans="11:11" hidden="1" x14ac:dyDescent="0.3">
      <c r="K12651" s="1"/>
    </row>
    <row r="12652" spans="11:11" hidden="1" x14ac:dyDescent="0.3">
      <c r="K12652" s="1"/>
    </row>
    <row r="12653" spans="11:11" hidden="1" x14ac:dyDescent="0.3">
      <c r="K12653" s="1"/>
    </row>
    <row r="12654" spans="11:11" hidden="1" x14ac:dyDescent="0.3">
      <c r="K12654" s="1"/>
    </row>
    <row r="12655" spans="11:11" hidden="1" x14ac:dyDescent="0.3">
      <c r="K12655" s="1"/>
    </row>
    <row r="12656" spans="11:11" hidden="1" x14ac:dyDescent="0.3">
      <c r="K12656" s="1"/>
    </row>
    <row r="12657" spans="11:11" hidden="1" x14ac:dyDescent="0.3">
      <c r="K12657" s="1"/>
    </row>
    <row r="12658" spans="11:11" hidden="1" x14ac:dyDescent="0.3">
      <c r="K12658" s="1"/>
    </row>
    <row r="12659" spans="11:11" hidden="1" x14ac:dyDescent="0.3">
      <c r="K12659" s="1"/>
    </row>
    <row r="12660" spans="11:11" hidden="1" x14ac:dyDescent="0.3">
      <c r="K12660" s="1"/>
    </row>
    <row r="12661" spans="11:11" hidden="1" x14ac:dyDescent="0.3">
      <c r="K12661" s="1"/>
    </row>
    <row r="12662" spans="11:11" hidden="1" x14ac:dyDescent="0.3">
      <c r="K12662" s="1"/>
    </row>
    <row r="12663" spans="11:11" hidden="1" x14ac:dyDescent="0.3">
      <c r="K12663" s="1"/>
    </row>
    <row r="12664" spans="11:11" hidden="1" x14ac:dyDescent="0.3">
      <c r="K12664" s="1"/>
    </row>
    <row r="12665" spans="11:11" hidden="1" x14ac:dyDescent="0.3">
      <c r="K12665" s="1"/>
    </row>
    <row r="12666" spans="11:11" hidden="1" x14ac:dyDescent="0.3">
      <c r="K12666" s="1"/>
    </row>
    <row r="12667" spans="11:11" hidden="1" x14ac:dyDescent="0.3">
      <c r="K12667" s="1"/>
    </row>
    <row r="12668" spans="11:11" hidden="1" x14ac:dyDescent="0.3">
      <c r="K12668" s="1"/>
    </row>
    <row r="12669" spans="11:11" hidden="1" x14ac:dyDescent="0.3">
      <c r="K12669" s="1"/>
    </row>
    <row r="12670" spans="11:11" hidden="1" x14ac:dyDescent="0.3">
      <c r="K12670" s="1"/>
    </row>
    <row r="12671" spans="11:11" hidden="1" x14ac:dyDescent="0.3">
      <c r="K12671" s="1"/>
    </row>
    <row r="12672" spans="11:11" hidden="1" x14ac:dyDescent="0.3">
      <c r="K12672" s="1"/>
    </row>
    <row r="12673" spans="11:11" hidden="1" x14ac:dyDescent="0.3">
      <c r="K12673" s="1"/>
    </row>
    <row r="12674" spans="11:11" hidden="1" x14ac:dyDescent="0.3">
      <c r="K12674" s="1"/>
    </row>
    <row r="12675" spans="11:11" hidden="1" x14ac:dyDescent="0.3">
      <c r="K12675" s="1"/>
    </row>
    <row r="12676" spans="11:11" hidden="1" x14ac:dyDescent="0.3">
      <c r="K12676" s="1"/>
    </row>
    <row r="12677" spans="11:11" hidden="1" x14ac:dyDescent="0.3">
      <c r="K12677" s="1"/>
    </row>
    <row r="12678" spans="11:11" hidden="1" x14ac:dyDescent="0.3">
      <c r="K12678" s="1"/>
    </row>
    <row r="12679" spans="11:11" hidden="1" x14ac:dyDescent="0.3">
      <c r="K12679" s="1"/>
    </row>
    <row r="12680" spans="11:11" hidden="1" x14ac:dyDescent="0.3">
      <c r="K12680" s="1"/>
    </row>
    <row r="12681" spans="11:11" hidden="1" x14ac:dyDescent="0.3">
      <c r="K12681" s="1"/>
    </row>
    <row r="12682" spans="11:11" hidden="1" x14ac:dyDescent="0.3">
      <c r="K12682" s="1"/>
    </row>
    <row r="12683" spans="11:11" hidden="1" x14ac:dyDescent="0.3">
      <c r="K12683" s="1"/>
    </row>
    <row r="12684" spans="11:11" hidden="1" x14ac:dyDescent="0.3">
      <c r="K12684" s="1"/>
    </row>
    <row r="12685" spans="11:11" hidden="1" x14ac:dyDescent="0.3">
      <c r="K12685" s="1"/>
    </row>
    <row r="12686" spans="11:11" hidden="1" x14ac:dyDescent="0.3">
      <c r="K12686" s="1"/>
    </row>
    <row r="12687" spans="11:11" hidden="1" x14ac:dyDescent="0.3">
      <c r="K12687" s="1"/>
    </row>
    <row r="12688" spans="11:11" hidden="1" x14ac:dyDescent="0.3">
      <c r="K12688" s="1"/>
    </row>
    <row r="12689" spans="11:11" hidden="1" x14ac:dyDescent="0.3">
      <c r="K12689" s="1"/>
    </row>
    <row r="12690" spans="11:11" hidden="1" x14ac:dyDescent="0.3">
      <c r="K12690" s="1"/>
    </row>
    <row r="12691" spans="11:11" hidden="1" x14ac:dyDescent="0.3">
      <c r="K12691" s="1"/>
    </row>
    <row r="12692" spans="11:11" hidden="1" x14ac:dyDescent="0.3">
      <c r="K12692" s="1"/>
    </row>
    <row r="12693" spans="11:11" hidden="1" x14ac:dyDescent="0.3">
      <c r="K12693" s="1"/>
    </row>
    <row r="12694" spans="11:11" hidden="1" x14ac:dyDescent="0.3">
      <c r="K12694" s="1"/>
    </row>
    <row r="12695" spans="11:11" hidden="1" x14ac:dyDescent="0.3">
      <c r="K12695" s="1"/>
    </row>
    <row r="12696" spans="11:11" hidden="1" x14ac:dyDescent="0.3">
      <c r="K12696" s="1"/>
    </row>
    <row r="12697" spans="11:11" hidden="1" x14ac:dyDescent="0.3">
      <c r="K12697" s="1"/>
    </row>
    <row r="12698" spans="11:11" hidden="1" x14ac:dyDescent="0.3">
      <c r="K12698" s="1"/>
    </row>
    <row r="12699" spans="11:11" hidden="1" x14ac:dyDescent="0.3">
      <c r="K12699" s="1"/>
    </row>
    <row r="12700" spans="11:11" hidden="1" x14ac:dyDescent="0.3">
      <c r="K12700" s="1"/>
    </row>
    <row r="12701" spans="11:11" hidden="1" x14ac:dyDescent="0.3">
      <c r="K12701" s="1"/>
    </row>
    <row r="12702" spans="11:11" hidden="1" x14ac:dyDescent="0.3">
      <c r="K12702" s="1"/>
    </row>
    <row r="12703" spans="11:11" hidden="1" x14ac:dyDescent="0.3">
      <c r="K12703" s="1"/>
    </row>
    <row r="12704" spans="11:11" hidden="1" x14ac:dyDescent="0.3">
      <c r="K12704" s="1"/>
    </row>
    <row r="12705" spans="11:11" hidden="1" x14ac:dyDescent="0.3">
      <c r="K12705" s="1"/>
    </row>
    <row r="12706" spans="11:11" hidden="1" x14ac:dyDescent="0.3">
      <c r="K12706" s="1"/>
    </row>
    <row r="12707" spans="11:11" hidden="1" x14ac:dyDescent="0.3">
      <c r="K12707" s="1"/>
    </row>
    <row r="12708" spans="11:11" hidden="1" x14ac:dyDescent="0.3">
      <c r="K12708" s="1"/>
    </row>
    <row r="12709" spans="11:11" hidden="1" x14ac:dyDescent="0.3">
      <c r="K12709" s="1"/>
    </row>
    <row r="12710" spans="11:11" hidden="1" x14ac:dyDescent="0.3">
      <c r="K12710" s="1"/>
    </row>
    <row r="12711" spans="11:11" hidden="1" x14ac:dyDescent="0.3">
      <c r="K12711" s="1"/>
    </row>
    <row r="12712" spans="11:11" hidden="1" x14ac:dyDescent="0.3">
      <c r="K12712" s="1"/>
    </row>
    <row r="12713" spans="11:11" hidden="1" x14ac:dyDescent="0.3">
      <c r="K12713" s="1"/>
    </row>
    <row r="12714" spans="11:11" hidden="1" x14ac:dyDescent="0.3">
      <c r="K12714" s="1"/>
    </row>
    <row r="12715" spans="11:11" hidden="1" x14ac:dyDescent="0.3">
      <c r="K12715" s="1"/>
    </row>
    <row r="12716" spans="11:11" hidden="1" x14ac:dyDescent="0.3">
      <c r="K12716" s="1"/>
    </row>
    <row r="12717" spans="11:11" hidden="1" x14ac:dyDescent="0.3">
      <c r="K12717" s="1"/>
    </row>
    <row r="12718" spans="11:11" hidden="1" x14ac:dyDescent="0.3">
      <c r="K12718" s="1"/>
    </row>
    <row r="12719" spans="11:11" hidden="1" x14ac:dyDescent="0.3">
      <c r="K12719" s="1"/>
    </row>
    <row r="12720" spans="11:11" hidden="1" x14ac:dyDescent="0.3">
      <c r="K12720" s="1"/>
    </row>
    <row r="12721" spans="11:11" hidden="1" x14ac:dyDescent="0.3">
      <c r="K12721" s="1"/>
    </row>
    <row r="12722" spans="11:11" hidden="1" x14ac:dyDescent="0.3">
      <c r="K12722" s="1"/>
    </row>
    <row r="12723" spans="11:11" hidden="1" x14ac:dyDescent="0.3">
      <c r="K12723" s="1"/>
    </row>
    <row r="12724" spans="11:11" hidden="1" x14ac:dyDescent="0.3">
      <c r="K12724" s="1"/>
    </row>
    <row r="12725" spans="11:11" hidden="1" x14ac:dyDescent="0.3">
      <c r="K12725" s="1"/>
    </row>
    <row r="12726" spans="11:11" hidden="1" x14ac:dyDescent="0.3">
      <c r="K12726" s="1"/>
    </row>
    <row r="12727" spans="11:11" hidden="1" x14ac:dyDescent="0.3">
      <c r="K12727" s="1"/>
    </row>
    <row r="12728" spans="11:11" hidden="1" x14ac:dyDescent="0.3">
      <c r="K12728" s="1"/>
    </row>
    <row r="12729" spans="11:11" hidden="1" x14ac:dyDescent="0.3">
      <c r="K12729" s="1"/>
    </row>
    <row r="12730" spans="11:11" hidden="1" x14ac:dyDescent="0.3">
      <c r="K12730" s="1"/>
    </row>
    <row r="12731" spans="11:11" hidden="1" x14ac:dyDescent="0.3">
      <c r="K12731" s="1"/>
    </row>
    <row r="12732" spans="11:11" hidden="1" x14ac:dyDescent="0.3">
      <c r="K12732" s="1"/>
    </row>
    <row r="12733" spans="11:11" hidden="1" x14ac:dyDescent="0.3">
      <c r="K12733" s="1"/>
    </row>
    <row r="12734" spans="11:11" hidden="1" x14ac:dyDescent="0.3">
      <c r="K12734" s="1"/>
    </row>
    <row r="12735" spans="11:11" hidden="1" x14ac:dyDescent="0.3">
      <c r="K12735" s="1"/>
    </row>
    <row r="12736" spans="11:11" hidden="1" x14ac:dyDescent="0.3">
      <c r="K12736" s="1"/>
    </row>
    <row r="12737" spans="11:11" hidden="1" x14ac:dyDescent="0.3">
      <c r="K12737" s="1"/>
    </row>
    <row r="12738" spans="11:11" hidden="1" x14ac:dyDescent="0.3">
      <c r="K12738" s="1"/>
    </row>
    <row r="12739" spans="11:11" hidden="1" x14ac:dyDescent="0.3">
      <c r="K12739" s="1"/>
    </row>
    <row r="12740" spans="11:11" hidden="1" x14ac:dyDescent="0.3">
      <c r="K12740" s="1"/>
    </row>
    <row r="12741" spans="11:11" hidden="1" x14ac:dyDescent="0.3">
      <c r="K12741" s="1"/>
    </row>
    <row r="12742" spans="11:11" hidden="1" x14ac:dyDescent="0.3">
      <c r="K12742" s="1"/>
    </row>
    <row r="12743" spans="11:11" hidden="1" x14ac:dyDescent="0.3">
      <c r="K12743" s="1"/>
    </row>
    <row r="12744" spans="11:11" hidden="1" x14ac:dyDescent="0.3">
      <c r="K12744" s="1"/>
    </row>
    <row r="12745" spans="11:11" hidden="1" x14ac:dyDescent="0.3">
      <c r="K12745" s="1"/>
    </row>
    <row r="12746" spans="11:11" hidden="1" x14ac:dyDescent="0.3">
      <c r="K12746" s="1"/>
    </row>
    <row r="12747" spans="11:11" hidden="1" x14ac:dyDescent="0.3">
      <c r="K12747" s="1"/>
    </row>
    <row r="12748" spans="11:11" hidden="1" x14ac:dyDescent="0.3">
      <c r="K12748" s="1"/>
    </row>
    <row r="12749" spans="11:11" hidden="1" x14ac:dyDescent="0.3">
      <c r="K12749" s="1"/>
    </row>
    <row r="12750" spans="11:11" hidden="1" x14ac:dyDescent="0.3">
      <c r="K12750" s="1"/>
    </row>
    <row r="12751" spans="11:11" hidden="1" x14ac:dyDescent="0.3">
      <c r="K12751" s="1"/>
    </row>
    <row r="12752" spans="11:11" hidden="1" x14ac:dyDescent="0.3">
      <c r="K12752" s="1"/>
    </row>
    <row r="12753" spans="11:11" hidden="1" x14ac:dyDescent="0.3">
      <c r="K12753" s="1"/>
    </row>
    <row r="12754" spans="11:11" hidden="1" x14ac:dyDescent="0.3">
      <c r="K12754" s="1"/>
    </row>
    <row r="12755" spans="11:11" hidden="1" x14ac:dyDescent="0.3">
      <c r="K12755" s="1"/>
    </row>
    <row r="12756" spans="11:11" hidden="1" x14ac:dyDescent="0.3">
      <c r="K12756" s="1"/>
    </row>
    <row r="12757" spans="11:11" hidden="1" x14ac:dyDescent="0.3">
      <c r="K12757" s="1"/>
    </row>
    <row r="12758" spans="11:11" hidden="1" x14ac:dyDescent="0.3">
      <c r="K12758" s="1"/>
    </row>
    <row r="12759" spans="11:11" hidden="1" x14ac:dyDescent="0.3">
      <c r="K12759" s="1"/>
    </row>
    <row r="12760" spans="11:11" hidden="1" x14ac:dyDescent="0.3">
      <c r="K12760" s="1"/>
    </row>
    <row r="12761" spans="11:11" hidden="1" x14ac:dyDescent="0.3">
      <c r="K12761" s="1"/>
    </row>
    <row r="12762" spans="11:11" hidden="1" x14ac:dyDescent="0.3">
      <c r="K12762" s="1"/>
    </row>
    <row r="12763" spans="11:11" hidden="1" x14ac:dyDescent="0.3">
      <c r="K12763" s="1"/>
    </row>
    <row r="12764" spans="11:11" hidden="1" x14ac:dyDescent="0.3">
      <c r="K12764" s="1"/>
    </row>
    <row r="12765" spans="11:11" hidden="1" x14ac:dyDescent="0.3">
      <c r="K12765" s="1"/>
    </row>
    <row r="12766" spans="11:11" hidden="1" x14ac:dyDescent="0.3">
      <c r="K12766" s="1"/>
    </row>
    <row r="12767" spans="11:11" hidden="1" x14ac:dyDescent="0.3">
      <c r="K12767" s="1"/>
    </row>
    <row r="12768" spans="11:11" hidden="1" x14ac:dyDescent="0.3">
      <c r="K12768" s="1"/>
    </row>
    <row r="12769" spans="11:11" hidden="1" x14ac:dyDescent="0.3">
      <c r="K12769" s="1"/>
    </row>
    <row r="12770" spans="11:11" hidden="1" x14ac:dyDescent="0.3">
      <c r="K12770" s="1"/>
    </row>
    <row r="12771" spans="11:11" hidden="1" x14ac:dyDescent="0.3">
      <c r="K12771" s="1"/>
    </row>
    <row r="12772" spans="11:11" hidden="1" x14ac:dyDescent="0.3">
      <c r="K12772" s="1"/>
    </row>
    <row r="12773" spans="11:11" hidden="1" x14ac:dyDescent="0.3">
      <c r="K12773" s="1"/>
    </row>
    <row r="12774" spans="11:11" hidden="1" x14ac:dyDescent="0.3">
      <c r="K12774" s="1"/>
    </row>
    <row r="12775" spans="11:11" hidden="1" x14ac:dyDescent="0.3">
      <c r="K12775" s="1"/>
    </row>
    <row r="12776" spans="11:11" hidden="1" x14ac:dyDescent="0.3">
      <c r="K12776" s="1"/>
    </row>
    <row r="12777" spans="11:11" hidden="1" x14ac:dyDescent="0.3">
      <c r="K12777" s="1"/>
    </row>
    <row r="12778" spans="11:11" hidden="1" x14ac:dyDescent="0.3">
      <c r="K12778" s="1"/>
    </row>
    <row r="12779" spans="11:11" hidden="1" x14ac:dyDescent="0.3">
      <c r="K12779" s="1"/>
    </row>
    <row r="12780" spans="11:11" hidden="1" x14ac:dyDescent="0.3">
      <c r="K12780" s="1"/>
    </row>
    <row r="12781" spans="11:11" hidden="1" x14ac:dyDescent="0.3">
      <c r="K12781" s="1"/>
    </row>
    <row r="12782" spans="11:11" hidden="1" x14ac:dyDescent="0.3">
      <c r="K12782" s="1"/>
    </row>
    <row r="12783" spans="11:11" hidden="1" x14ac:dyDescent="0.3">
      <c r="K12783" s="1"/>
    </row>
    <row r="12784" spans="11:11" hidden="1" x14ac:dyDescent="0.3">
      <c r="K12784" s="1"/>
    </row>
    <row r="12785" spans="11:11" hidden="1" x14ac:dyDescent="0.3">
      <c r="K12785" s="1"/>
    </row>
    <row r="12786" spans="11:11" hidden="1" x14ac:dyDescent="0.3">
      <c r="K12786" s="1"/>
    </row>
    <row r="12787" spans="11:11" hidden="1" x14ac:dyDescent="0.3">
      <c r="K12787" s="1"/>
    </row>
    <row r="12788" spans="11:11" hidden="1" x14ac:dyDescent="0.3">
      <c r="K12788" s="1"/>
    </row>
    <row r="12789" spans="11:11" hidden="1" x14ac:dyDescent="0.3">
      <c r="K12789" s="1"/>
    </row>
    <row r="12790" spans="11:11" hidden="1" x14ac:dyDescent="0.3">
      <c r="K12790" s="1"/>
    </row>
    <row r="12791" spans="11:11" hidden="1" x14ac:dyDescent="0.3">
      <c r="K12791" s="1"/>
    </row>
    <row r="12792" spans="11:11" hidden="1" x14ac:dyDescent="0.3">
      <c r="K12792" s="1"/>
    </row>
    <row r="12793" spans="11:11" hidden="1" x14ac:dyDescent="0.3">
      <c r="K12793" s="1"/>
    </row>
    <row r="12794" spans="11:11" hidden="1" x14ac:dyDescent="0.3">
      <c r="K12794" s="1"/>
    </row>
    <row r="12795" spans="11:11" hidden="1" x14ac:dyDescent="0.3">
      <c r="K12795" s="1"/>
    </row>
    <row r="12796" spans="11:11" hidden="1" x14ac:dyDescent="0.3">
      <c r="K12796" s="1"/>
    </row>
    <row r="12797" spans="11:11" hidden="1" x14ac:dyDescent="0.3">
      <c r="K12797" s="1"/>
    </row>
    <row r="12798" spans="11:11" hidden="1" x14ac:dyDescent="0.3">
      <c r="K12798" s="1"/>
    </row>
    <row r="12799" spans="11:11" hidden="1" x14ac:dyDescent="0.3">
      <c r="K12799" s="1"/>
    </row>
    <row r="12800" spans="11:11" hidden="1" x14ac:dyDescent="0.3">
      <c r="K12800" s="1"/>
    </row>
    <row r="12801" spans="11:11" hidden="1" x14ac:dyDescent="0.3">
      <c r="K12801" s="1"/>
    </row>
    <row r="12802" spans="11:11" hidden="1" x14ac:dyDescent="0.3">
      <c r="K12802" s="1"/>
    </row>
    <row r="12803" spans="11:11" hidden="1" x14ac:dyDescent="0.3">
      <c r="K12803" s="1"/>
    </row>
    <row r="12804" spans="11:11" hidden="1" x14ac:dyDescent="0.3">
      <c r="K12804" s="1"/>
    </row>
    <row r="12805" spans="11:11" hidden="1" x14ac:dyDescent="0.3">
      <c r="K12805" s="1"/>
    </row>
    <row r="12806" spans="11:11" hidden="1" x14ac:dyDescent="0.3">
      <c r="K12806" s="1"/>
    </row>
    <row r="12807" spans="11:11" hidden="1" x14ac:dyDescent="0.3">
      <c r="K12807" s="1"/>
    </row>
    <row r="12808" spans="11:11" hidden="1" x14ac:dyDescent="0.3">
      <c r="K12808" s="1"/>
    </row>
    <row r="12809" spans="11:11" hidden="1" x14ac:dyDescent="0.3">
      <c r="K12809" s="1"/>
    </row>
    <row r="12810" spans="11:11" hidden="1" x14ac:dyDescent="0.3">
      <c r="K12810" s="1"/>
    </row>
    <row r="12811" spans="11:11" hidden="1" x14ac:dyDescent="0.3">
      <c r="K12811" s="1"/>
    </row>
    <row r="12812" spans="11:11" hidden="1" x14ac:dyDescent="0.3">
      <c r="K12812" s="1"/>
    </row>
    <row r="12813" spans="11:11" hidden="1" x14ac:dyDescent="0.3">
      <c r="K12813" s="1"/>
    </row>
    <row r="12814" spans="11:11" hidden="1" x14ac:dyDescent="0.3">
      <c r="K12814" s="1"/>
    </row>
    <row r="12815" spans="11:11" hidden="1" x14ac:dyDescent="0.3">
      <c r="K12815" s="1"/>
    </row>
    <row r="12816" spans="11:11" hidden="1" x14ac:dyDescent="0.3">
      <c r="K12816" s="1"/>
    </row>
    <row r="12817" spans="11:11" hidden="1" x14ac:dyDescent="0.3">
      <c r="K12817" s="1"/>
    </row>
    <row r="12818" spans="11:11" hidden="1" x14ac:dyDescent="0.3">
      <c r="K12818" s="1"/>
    </row>
    <row r="12819" spans="11:11" hidden="1" x14ac:dyDescent="0.3">
      <c r="K12819" s="1"/>
    </row>
    <row r="12820" spans="11:11" hidden="1" x14ac:dyDescent="0.3">
      <c r="K12820" s="1"/>
    </row>
    <row r="12821" spans="11:11" hidden="1" x14ac:dyDescent="0.3">
      <c r="K12821" s="1"/>
    </row>
    <row r="12822" spans="11:11" hidden="1" x14ac:dyDescent="0.3">
      <c r="K12822" s="1"/>
    </row>
    <row r="12823" spans="11:11" hidden="1" x14ac:dyDescent="0.3">
      <c r="K12823" s="1"/>
    </row>
    <row r="12824" spans="11:11" hidden="1" x14ac:dyDescent="0.3">
      <c r="K12824" s="1"/>
    </row>
    <row r="12825" spans="11:11" hidden="1" x14ac:dyDescent="0.3">
      <c r="K12825" s="1"/>
    </row>
    <row r="12826" spans="11:11" hidden="1" x14ac:dyDescent="0.3">
      <c r="K12826" s="1"/>
    </row>
    <row r="12827" spans="11:11" hidden="1" x14ac:dyDescent="0.3">
      <c r="K12827" s="1"/>
    </row>
    <row r="12828" spans="11:11" hidden="1" x14ac:dyDescent="0.3">
      <c r="K12828" s="1"/>
    </row>
    <row r="12829" spans="11:11" hidden="1" x14ac:dyDescent="0.3">
      <c r="K12829" s="1"/>
    </row>
    <row r="12830" spans="11:11" hidden="1" x14ac:dyDescent="0.3">
      <c r="K12830" s="1"/>
    </row>
    <row r="12831" spans="11:11" hidden="1" x14ac:dyDescent="0.3">
      <c r="K12831" s="1"/>
    </row>
    <row r="12832" spans="11:11" hidden="1" x14ac:dyDescent="0.3">
      <c r="K12832" s="1"/>
    </row>
    <row r="12833" spans="11:11" hidden="1" x14ac:dyDescent="0.3">
      <c r="K12833" s="1"/>
    </row>
    <row r="12834" spans="11:11" hidden="1" x14ac:dyDescent="0.3">
      <c r="K12834" s="1"/>
    </row>
    <row r="12835" spans="11:11" hidden="1" x14ac:dyDescent="0.3">
      <c r="K12835" s="1"/>
    </row>
  </sheetData>
  <mergeCells count="29">
    <mergeCell ref="AI6:AQ6"/>
    <mergeCell ref="AS6:BA6"/>
    <mergeCell ref="B6:K6"/>
    <mergeCell ref="L6:M6"/>
    <mergeCell ref="N6:Q6"/>
    <mergeCell ref="R6:S6"/>
    <mergeCell ref="T6:X6"/>
    <mergeCell ref="Z6:AG6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H39:J39"/>
    <mergeCell ref="H34:J34"/>
    <mergeCell ref="H35:J35"/>
    <mergeCell ref="H36:J36"/>
    <mergeCell ref="H37:J37"/>
    <mergeCell ref="H38:J38"/>
  </mergeCells>
  <phoneticPr fontId="36" type="noConversion"/>
  <hyperlinks>
    <hyperlink ref="E1" location="Navigation!A1" display="Return to Navigation" xr:uid="{00000000-0004-0000-0C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Narrow,Regular"&amp;8LGIP Schedule of Works Model - Created by Integran Pty Ltd</oddFooter>
  </headerFooter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tabColor theme="7"/>
    <pageSetUpPr fitToPage="1"/>
  </sheetPr>
  <dimension ref="A1:AC113"/>
  <sheetViews>
    <sheetView view="pageBreakPreview" zoomScale="70" zoomScaleNormal="25" zoomScaleSheetLayoutView="70" workbookViewId="0"/>
  </sheetViews>
  <sheetFormatPr defaultColWidth="9.1796875" defaultRowHeight="14" zeroHeight="1" x14ac:dyDescent="0.3"/>
  <cols>
    <col min="1" max="1" width="2.7265625" style="7" customWidth="1"/>
    <col min="2" max="2" width="18.54296875" style="6" hidden="1" customWidth="1"/>
    <col min="3" max="3" width="21.1796875" style="7" customWidth="1"/>
    <col min="4" max="4" width="20.1796875" style="7" customWidth="1"/>
    <col min="5" max="11" width="13.7265625" style="7" customWidth="1"/>
    <col min="12" max="29" width="13.1796875" style="7" customWidth="1"/>
    <col min="30" max="60" width="15.1796875" style="7" customWidth="1"/>
    <col min="61" max="93" width="9.1796875" style="7" customWidth="1"/>
    <col min="94" max="94" width="13.1796875" style="7" customWidth="1"/>
    <col min="95" max="125" width="15.1796875" style="7" customWidth="1"/>
    <col min="126" max="144" width="9.1796875" style="7" customWidth="1"/>
    <col min="145" max="16384" width="9.1796875" style="7"/>
  </cols>
  <sheetData>
    <row r="1" spans="1:29" ht="20" x14ac:dyDescent="0.4">
      <c r="A1" s="322"/>
      <c r="B1" s="323"/>
      <c r="C1" s="324" t="str">
        <f>COUNCIL_NAME</f>
        <v>Isaac Regional Council</v>
      </c>
      <c r="D1" s="322"/>
      <c r="E1" s="322"/>
      <c r="F1" s="322"/>
      <c r="G1" s="322"/>
      <c r="H1" s="292" t="s">
        <v>197</v>
      </c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322"/>
      <c r="T1" s="322"/>
      <c r="U1" s="322"/>
      <c r="V1" s="322"/>
      <c r="W1" s="322"/>
      <c r="X1" s="322"/>
      <c r="Y1" s="322"/>
      <c r="Z1" s="322"/>
      <c r="AA1" s="322"/>
      <c r="AB1" s="322"/>
    </row>
    <row r="2" spans="1:29" ht="18" x14ac:dyDescent="0.4">
      <c r="A2" s="322"/>
      <c r="B2" s="323"/>
      <c r="C2" s="325" t="str">
        <f>PROJECT_NAME</f>
        <v>Local Government Infrastructure Plan</v>
      </c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2"/>
      <c r="T2" s="322"/>
      <c r="U2" s="322"/>
      <c r="V2" s="322"/>
      <c r="W2" s="322"/>
      <c r="X2" s="322"/>
      <c r="Y2" s="322"/>
      <c r="Z2" s="322"/>
      <c r="AA2" s="322"/>
      <c r="AB2" s="322"/>
    </row>
    <row r="3" spans="1:29" x14ac:dyDescent="0.3">
      <c r="A3" s="322"/>
      <c r="B3" s="323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  <c r="Q3" s="322"/>
      <c r="R3" s="322"/>
      <c r="S3" s="322"/>
      <c r="T3" s="322"/>
      <c r="U3" s="322"/>
      <c r="V3" s="322"/>
      <c r="W3" s="322"/>
      <c r="X3" s="322"/>
      <c r="Y3" s="322"/>
      <c r="Z3" s="322"/>
      <c r="AA3" s="322"/>
      <c r="AB3" s="322"/>
    </row>
    <row r="4" spans="1:29" ht="23" thickBot="1" x14ac:dyDescent="0.5">
      <c r="A4" s="322"/>
      <c r="B4" s="323"/>
      <c r="C4" s="326" t="s">
        <v>40</v>
      </c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2"/>
      <c r="X4" s="322"/>
      <c r="Y4" s="322"/>
      <c r="Z4" s="322"/>
      <c r="AA4" s="322"/>
      <c r="AB4" s="322"/>
    </row>
    <row r="5" spans="1:29" ht="17.25" customHeight="1" thickBot="1" x14ac:dyDescent="0.35">
      <c r="A5" s="322"/>
      <c r="C5" s="765" t="s">
        <v>33</v>
      </c>
      <c r="D5" s="765" t="s">
        <v>34</v>
      </c>
      <c r="E5" s="771" t="s">
        <v>35</v>
      </c>
      <c r="F5" s="772"/>
      <c r="G5" s="772"/>
      <c r="H5" s="772"/>
      <c r="I5" s="772"/>
      <c r="J5" s="773"/>
      <c r="K5" s="322"/>
      <c r="L5" s="313"/>
      <c r="M5" s="765" t="s">
        <v>36</v>
      </c>
      <c r="N5" s="322"/>
      <c r="O5" s="322"/>
      <c r="P5" s="322"/>
      <c r="Q5" s="322"/>
      <c r="R5" s="322"/>
      <c r="S5" s="322"/>
      <c r="T5" s="322"/>
      <c r="U5" s="322"/>
      <c r="V5" s="322"/>
      <c r="W5" s="322"/>
      <c r="X5" s="322"/>
      <c r="Y5" s="322"/>
      <c r="Z5" s="322"/>
      <c r="AA5" s="322"/>
      <c r="AB5" s="322"/>
      <c r="AC5" s="322"/>
    </row>
    <row r="6" spans="1:29" ht="14.5" thickBot="1" x14ac:dyDescent="0.35">
      <c r="A6" s="322"/>
      <c r="C6" s="766"/>
      <c r="D6" s="766"/>
      <c r="E6" s="209">
        <v>2024</v>
      </c>
      <c r="F6" s="210">
        <f>E6+2</f>
        <v>2026</v>
      </c>
      <c r="G6" s="210">
        <f>F6+5</f>
        <v>2031</v>
      </c>
      <c r="H6" s="211">
        <f>G6+5</f>
        <v>2036</v>
      </c>
      <c r="I6" s="211">
        <f>H6+5</f>
        <v>2041</v>
      </c>
      <c r="J6" s="212">
        <f>I6+5</f>
        <v>2046</v>
      </c>
      <c r="K6" s="322"/>
      <c r="L6" s="313"/>
      <c r="M6" s="766"/>
      <c r="N6" s="322"/>
      <c r="O6" s="322"/>
      <c r="P6" s="322"/>
      <c r="Q6" s="322"/>
      <c r="R6" s="322"/>
      <c r="S6" s="322"/>
      <c r="T6" s="322"/>
      <c r="U6" s="322"/>
      <c r="V6" s="322"/>
      <c r="W6" s="322"/>
      <c r="X6" s="322"/>
      <c r="Y6" s="322"/>
      <c r="Z6" s="322"/>
      <c r="AA6" s="322"/>
      <c r="AB6" s="322"/>
      <c r="AC6" s="322"/>
    </row>
    <row r="7" spans="1:29" x14ac:dyDescent="0.3">
      <c r="A7" s="322"/>
      <c r="B7" s="8" t="str">
        <f>$C$7</f>
        <v>Moranbah</v>
      </c>
      <c r="C7" s="767" t="s">
        <v>225</v>
      </c>
      <c r="D7" s="246" t="s">
        <v>39</v>
      </c>
      <c r="E7" s="193">
        <v>3507.1070610566494</v>
      </c>
      <c r="F7" s="194">
        <v>3627.9045905451417</v>
      </c>
      <c r="G7" s="194">
        <v>3788.435900610476</v>
      </c>
      <c r="H7" s="195">
        <v>3979.4702707507313</v>
      </c>
      <c r="I7" s="195">
        <v>4004.3279850854192</v>
      </c>
      <c r="J7" s="196">
        <v>4016.1595860144616</v>
      </c>
      <c r="K7" s="322"/>
      <c r="L7" s="313"/>
      <c r="M7" s="243">
        <v>36670.699999999997</v>
      </c>
      <c r="N7" s="442"/>
      <c r="O7" s="331"/>
      <c r="P7" s="331"/>
      <c r="Q7" s="322"/>
      <c r="R7" s="322"/>
      <c r="S7" s="322"/>
      <c r="T7" s="322"/>
      <c r="U7" s="322"/>
      <c r="V7" s="322"/>
      <c r="W7" s="322"/>
      <c r="X7" s="322"/>
      <c r="Y7" s="322"/>
      <c r="Z7" s="322"/>
      <c r="AA7" s="322"/>
      <c r="AB7" s="322"/>
      <c r="AC7" s="322"/>
    </row>
    <row r="8" spans="1:29" x14ac:dyDescent="0.3">
      <c r="A8" s="322"/>
      <c r="B8" s="8" t="str">
        <f>$C$7</f>
        <v>Moranbah</v>
      </c>
      <c r="C8" s="768"/>
      <c r="D8" s="246" t="s">
        <v>47</v>
      </c>
      <c r="E8" s="193">
        <v>714.0559090232066</v>
      </c>
      <c r="F8" s="194">
        <v>795.56935398077019</v>
      </c>
      <c r="G8" s="194">
        <v>953.47342054334467</v>
      </c>
      <c r="H8" s="195">
        <v>1142.6918134657608</v>
      </c>
      <c r="I8" s="195">
        <v>1155.6216171349686</v>
      </c>
      <c r="J8" s="196">
        <v>1164.6527385082647</v>
      </c>
      <c r="K8" s="322"/>
      <c r="L8" s="313"/>
      <c r="M8" s="243">
        <v>26193.4</v>
      </c>
      <c r="N8" s="322"/>
      <c r="O8" s="331"/>
      <c r="P8" s="331"/>
      <c r="Q8" s="322"/>
      <c r="R8" s="322"/>
      <c r="S8" s="322"/>
      <c r="T8" s="322"/>
      <c r="U8" s="322"/>
      <c r="V8" s="322"/>
      <c r="W8" s="322"/>
      <c r="X8" s="322"/>
      <c r="Y8" s="322"/>
      <c r="Z8" s="322"/>
      <c r="AA8" s="322"/>
      <c r="AB8" s="322"/>
      <c r="AC8" s="322"/>
    </row>
    <row r="9" spans="1:29" ht="14.5" thickBot="1" x14ac:dyDescent="0.35">
      <c r="A9" s="322"/>
      <c r="B9" s="8" t="str">
        <f>$C$7</f>
        <v>Moranbah</v>
      </c>
      <c r="C9" s="768"/>
      <c r="D9" s="246" t="s">
        <v>48</v>
      </c>
      <c r="E9" s="193">
        <v>532.23533904157819</v>
      </c>
      <c r="F9" s="194">
        <v>540.01571594784559</v>
      </c>
      <c r="G9" s="194">
        <v>545.59358652936839</v>
      </c>
      <c r="H9" s="195">
        <v>553.12326053435663</v>
      </c>
      <c r="I9" s="195">
        <v>554.86752546080584</v>
      </c>
      <c r="J9" s="196">
        <v>554.87082678819684</v>
      </c>
      <c r="K9" s="322"/>
      <c r="L9" s="313"/>
      <c r="M9" s="243">
        <v>26193.4</v>
      </c>
      <c r="N9" s="322"/>
      <c r="O9" s="331"/>
      <c r="P9" s="331"/>
      <c r="Q9" s="322"/>
      <c r="R9" s="322"/>
      <c r="S9" s="322"/>
      <c r="T9" s="322"/>
      <c r="U9" s="322"/>
      <c r="V9" s="322"/>
      <c r="W9" s="322"/>
      <c r="X9" s="322"/>
      <c r="Y9" s="322"/>
      <c r="Z9" s="322"/>
      <c r="AA9" s="322"/>
      <c r="AB9" s="322"/>
      <c r="AC9" s="322"/>
    </row>
    <row r="10" spans="1:29" ht="14.5" thickBot="1" x14ac:dyDescent="0.35">
      <c r="A10" s="322"/>
      <c r="B10" s="8" t="str">
        <f>$C$7</f>
        <v>Moranbah</v>
      </c>
      <c r="C10" s="769"/>
      <c r="D10" s="685" t="s">
        <v>37</v>
      </c>
      <c r="E10" s="677">
        <v>4753.3983091214341</v>
      </c>
      <c r="F10" s="678">
        <v>4963.4896604737578</v>
      </c>
      <c r="G10" s="678">
        <v>5287.5029076831888</v>
      </c>
      <c r="H10" s="679">
        <v>5675.2853447508487</v>
      </c>
      <c r="I10" s="679">
        <v>5714.8171276811936</v>
      </c>
      <c r="J10" s="680">
        <v>5735.6831513109228</v>
      </c>
      <c r="K10" s="322"/>
      <c r="L10" s="313"/>
      <c r="M10" s="330"/>
      <c r="N10" s="322"/>
      <c r="O10" s="331"/>
      <c r="P10" s="331"/>
      <c r="Q10" s="322"/>
      <c r="R10" s="332"/>
      <c r="S10" s="322"/>
      <c r="T10" s="322"/>
      <c r="U10" s="322"/>
      <c r="V10" s="322"/>
      <c r="W10" s="322"/>
      <c r="X10" s="322"/>
      <c r="Y10" s="322"/>
      <c r="Z10" s="322"/>
      <c r="AA10" s="322"/>
      <c r="AB10" s="322"/>
      <c r="AC10" s="322"/>
    </row>
    <row r="11" spans="1:29" x14ac:dyDescent="0.3">
      <c r="A11" s="322"/>
      <c r="B11" s="8" t="str">
        <f>$C$11</f>
        <v>Clermont</v>
      </c>
      <c r="C11" s="770" t="s">
        <v>221</v>
      </c>
      <c r="D11" s="223" t="str">
        <f>$D$7</f>
        <v>Single Dwelling</v>
      </c>
      <c r="E11" s="193">
        <v>998.45163982442</v>
      </c>
      <c r="F11" s="194">
        <v>1001.2290559268752</v>
      </c>
      <c r="G11" s="194">
        <v>1003.2477986719504</v>
      </c>
      <c r="H11" s="195">
        <v>1005.018716016864</v>
      </c>
      <c r="I11" s="195">
        <v>1016.213482390182</v>
      </c>
      <c r="J11" s="196">
        <v>1024.1511004676911</v>
      </c>
      <c r="K11" s="322"/>
      <c r="L11" s="313"/>
      <c r="M11" s="687">
        <f>$M$7</f>
        <v>36670.699999999997</v>
      </c>
      <c r="N11" s="322"/>
      <c r="O11" s="322"/>
      <c r="P11" s="322"/>
      <c r="Q11" s="322"/>
      <c r="R11" s="322"/>
      <c r="S11" s="322"/>
      <c r="T11" s="322"/>
      <c r="U11" s="322"/>
      <c r="V11" s="322"/>
      <c r="W11" s="322"/>
      <c r="X11" s="322"/>
      <c r="Y11" s="322"/>
      <c r="Z11" s="322"/>
      <c r="AA11" s="322"/>
      <c r="AB11" s="322"/>
      <c r="AC11" s="322"/>
    </row>
    <row r="12" spans="1:29" x14ac:dyDescent="0.3">
      <c r="A12" s="322"/>
      <c r="B12" s="8" t="str">
        <f>$C$11</f>
        <v>Clermont</v>
      </c>
      <c r="C12" s="768"/>
      <c r="D12" s="223" t="str">
        <f>$D$8</f>
        <v>Multiple Dwelling</v>
      </c>
      <c r="E12" s="193">
        <v>195.27427355927608</v>
      </c>
      <c r="F12" s="194">
        <v>199.63908367050649</v>
      </c>
      <c r="G12" s="194">
        <v>207.21588993060078</v>
      </c>
      <c r="H12" s="195">
        <v>216.37307446917737</v>
      </c>
      <c r="I12" s="195">
        <v>225.63751071098662</v>
      </c>
      <c r="J12" s="196">
        <v>233.73949746100635</v>
      </c>
      <c r="K12" s="322"/>
      <c r="L12" s="313"/>
      <c r="M12" s="687">
        <f>$M$8</f>
        <v>26193.4</v>
      </c>
      <c r="N12" s="322"/>
      <c r="O12" s="322"/>
      <c r="P12" s="322"/>
      <c r="Q12" s="322"/>
      <c r="R12" s="322"/>
      <c r="S12" s="322"/>
      <c r="T12" s="322"/>
      <c r="U12" s="322"/>
      <c r="V12" s="322"/>
      <c r="W12" s="322"/>
      <c r="X12" s="322"/>
      <c r="Y12" s="322"/>
      <c r="Z12" s="322"/>
      <c r="AA12" s="322"/>
      <c r="AB12" s="322"/>
      <c r="AC12" s="322"/>
    </row>
    <row r="13" spans="1:29" ht="14.5" thickBot="1" x14ac:dyDescent="0.35">
      <c r="A13" s="322"/>
      <c r="B13" s="8" t="str">
        <f>$C$11</f>
        <v>Clermont</v>
      </c>
      <c r="C13" s="768"/>
      <c r="D13" s="223" t="str">
        <f>$D$9</f>
        <v>Other Dwelling</v>
      </c>
      <c r="E13" s="193">
        <v>79.00455798314097</v>
      </c>
      <c r="F13" s="194">
        <v>79.271974731845447</v>
      </c>
      <c r="G13" s="194">
        <v>79.519808993157298</v>
      </c>
      <c r="H13" s="195">
        <v>79.92855870741424</v>
      </c>
      <c r="I13" s="195">
        <v>80.180141606825075</v>
      </c>
      <c r="J13" s="196">
        <v>80.180141606825075</v>
      </c>
      <c r="K13" s="322"/>
      <c r="L13" s="313"/>
      <c r="M13" s="687">
        <f>$M$9</f>
        <v>26193.4</v>
      </c>
      <c r="N13" s="322"/>
      <c r="O13" s="322"/>
      <c r="P13" s="322"/>
      <c r="Q13" s="322"/>
      <c r="R13" s="322"/>
      <c r="S13" s="322"/>
      <c r="T13" s="322"/>
      <c r="U13" s="322"/>
      <c r="V13" s="322"/>
      <c r="W13" s="322"/>
      <c r="X13" s="322"/>
      <c r="Y13" s="322"/>
      <c r="Z13" s="322"/>
      <c r="AA13" s="322"/>
      <c r="AB13" s="322"/>
      <c r="AC13" s="322"/>
    </row>
    <row r="14" spans="1:29" ht="14.5" thickBot="1" x14ac:dyDescent="0.35">
      <c r="A14" s="322"/>
      <c r="B14" s="8" t="str">
        <f>$C$11</f>
        <v>Clermont</v>
      </c>
      <c r="C14" s="769"/>
      <c r="D14" s="247" t="str">
        <f>$D$10</f>
        <v>Total</v>
      </c>
      <c r="E14" s="677">
        <v>1272.730471366837</v>
      </c>
      <c r="F14" s="678">
        <v>1280.1401143292271</v>
      </c>
      <c r="G14" s="678">
        <v>1289.9834975957085</v>
      </c>
      <c r="H14" s="679">
        <v>1301.3203491934555</v>
      </c>
      <c r="I14" s="679">
        <v>1322.0311347079937</v>
      </c>
      <c r="J14" s="680">
        <v>1338.0707395355225</v>
      </c>
      <c r="K14" s="322"/>
      <c r="L14" s="313"/>
      <c r="M14" s="330"/>
      <c r="N14" s="322"/>
      <c r="O14" s="322"/>
      <c r="P14" s="331"/>
      <c r="Q14" s="322"/>
      <c r="R14" s="332"/>
      <c r="S14" s="322"/>
      <c r="T14" s="322"/>
      <c r="U14" s="322"/>
      <c r="V14" s="322"/>
      <c r="W14" s="322"/>
      <c r="X14" s="322"/>
      <c r="Y14" s="322"/>
      <c r="Z14" s="322"/>
      <c r="AA14" s="322"/>
      <c r="AB14" s="322"/>
      <c r="AC14" s="322"/>
    </row>
    <row r="15" spans="1:29" x14ac:dyDescent="0.3">
      <c r="A15" s="322"/>
      <c r="B15" s="8" t="str">
        <f>$C$15</f>
        <v>Nebo</v>
      </c>
      <c r="C15" s="770" t="s">
        <v>226</v>
      </c>
      <c r="D15" s="223" t="str">
        <f>$D$7</f>
        <v>Single Dwelling</v>
      </c>
      <c r="E15" s="193">
        <v>335.14503028052377</v>
      </c>
      <c r="F15" s="194">
        <v>352.93905699508576</v>
      </c>
      <c r="G15" s="194">
        <v>393.14685829993755</v>
      </c>
      <c r="H15" s="195">
        <v>441.02229656826654</v>
      </c>
      <c r="I15" s="195">
        <v>444.87907565312526</v>
      </c>
      <c r="J15" s="196">
        <v>447.22332826471592</v>
      </c>
      <c r="K15" s="322"/>
      <c r="L15" s="313"/>
      <c r="M15" s="687">
        <f>$M$7</f>
        <v>36670.699999999997</v>
      </c>
      <c r="N15" s="322"/>
      <c r="O15" s="322"/>
      <c r="P15" s="322"/>
      <c r="Q15" s="322"/>
      <c r="R15" s="322"/>
      <c r="S15" s="322"/>
      <c r="T15" s="322"/>
      <c r="U15" s="322"/>
      <c r="V15" s="322"/>
      <c r="W15" s="322"/>
      <c r="X15" s="322"/>
      <c r="Y15" s="322"/>
      <c r="Z15" s="322"/>
      <c r="AA15" s="322"/>
      <c r="AB15" s="322"/>
      <c r="AC15" s="322"/>
    </row>
    <row r="16" spans="1:29" x14ac:dyDescent="0.3">
      <c r="A16" s="322"/>
      <c r="B16" s="8" t="str">
        <f>$C$15</f>
        <v>Nebo</v>
      </c>
      <c r="C16" s="768"/>
      <c r="D16" s="223" t="str">
        <f>$D$8</f>
        <v>Multiple Dwelling</v>
      </c>
      <c r="E16" s="193">
        <v>57.901819953670334</v>
      </c>
      <c r="F16" s="194">
        <v>59.826482004913487</v>
      </c>
      <c r="G16" s="194">
        <v>64.033997212068144</v>
      </c>
      <c r="H16" s="195">
        <v>69.044371734063802</v>
      </c>
      <c r="I16" s="195">
        <v>69.460603448839336</v>
      </c>
      <c r="J16" s="196">
        <v>69.649953553324963</v>
      </c>
      <c r="K16" s="322"/>
      <c r="L16" s="313"/>
      <c r="M16" s="687">
        <f>$M$8</f>
        <v>26193.4</v>
      </c>
      <c r="N16" s="322"/>
      <c r="O16" s="322"/>
      <c r="P16" s="322"/>
      <c r="Q16" s="322"/>
      <c r="R16" s="322"/>
      <c r="S16" s="322"/>
      <c r="T16" s="322"/>
      <c r="U16" s="322"/>
      <c r="V16" s="322"/>
      <c r="W16" s="322"/>
      <c r="X16" s="322"/>
      <c r="Y16" s="322"/>
      <c r="Z16" s="322"/>
      <c r="AA16" s="322"/>
      <c r="AB16" s="322"/>
      <c r="AC16" s="322"/>
    </row>
    <row r="17" spans="1:29" ht="14.5" thickBot="1" x14ac:dyDescent="0.35">
      <c r="A17" s="322"/>
      <c r="B17" s="8" t="str">
        <f>$C$15</f>
        <v>Nebo</v>
      </c>
      <c r="C17" s="768"/>
      <c r="D17" s="223" t="str">
        <f>$D$9</f>
        <v>Other Dwelling</v>
      </c>
      <c r="E17" s="193">
        <v>35.74018134358252</v>
      </c>
      <c r="F17" s="194">
        <v>53.858696512959739</v>
      </c>
      <c r="G17" s="194">
        <v>65.735495475082658</v>
      </c>
      <c r="H17" s="195">
        <v>80.297184778465223</v>
      </c>
      <c r="I17" s="195">
        <v>80.55973067868868</v>
      </c>
      <c r="J17" s="196">
        <v>80.569659977789144</v>
      </c>
      <c r="K17" s="322"/>
      <c r="L17" s="313"/>
      <c r="M17" s="687">
        <f>$M$9</f>
        <v>26193.4</v>
      </c>
      <c r="N17" s="322"/>
      <c r="O17" s="322"/>
      <c r="P17" s="322"/>
      <c r="Q17" s="322"/>
      <c r="R17" s="322"/>
      <c r="S17" s="322"/>
      <c r="T17" s="322"/>
      <c r="U17" s="322"/>
      <c r="V17" s="322"/>
      <c r="W17" s="322"/>
      <c r="X17" s="322"/>
      <c r="Y17" s="322"/>
      <c r="Z17" s="322"/>
      <c r="AA17" s="322"/>
      <c r="AB17" s="322"/>
      <c r="AC17" s="322"/>
    </row>
    <row r="18" spans="1:29" ht="14.5" thickBot="1" x14ac:dyDescent="0.35">
      <c r="A18" s="322"/>
      <c r="B18" s="8" t="str">
        <f>$C$15</f>
        <v>Nebo</v>
      </c>
      <c r="C18" s="769"/>
      <c r="D18" s="247" t="str">
        <f>$D$10</f>
        <v>Total</v>
      </c>
      <c r="E18" s="677">
        <v>428.78703157777659</v>
      </c>
      <c r="F18" s="678">
        <v>466.62423551295899</v>
      </c>
      <c r="G18" s="678">
        <v>522.91635098708832</v>
      </c>
      <c r="H18" s="679">
        <v>590.36385308079559</v>
      </c>
      <c r="I18" s="679">
        <v>594.89940978065329</v>
      </c>
      <c r="J18" s="680">
        <v>597.44294179582994</v>
      </c>
      <c r="K18" s="322"/>
      <c r="L18" s="313"/>
      <c r="M18" s="330"/>
      <c r="N18" s="322"/>
      <c r="O18" s="322"/>
      <c r="P18" s="331"/>
      <c r="Q18" s="322"/>
      <c r="R18" s="332"/>
      <c r="S18" s="322"/>
      <c r="T18" s="322"/>
      <c r="U18" s="322"/>
      <c r="V18" s="322"/>
      <c r="W18" s="322"/>
      <c r="X18" s="322"/>
      <c r="Y18" s="322"/>
      <c r="Z18" s="322"/>
      <c r="AA18" s="322"/>
      <c r="AB18" s="322"/>
      <c r="AC18" s="322"/>
    </row>
    <row r="19" spans="1:29" x14ac:dyDescent="0.3">
      <c r="A19" s="322"/>
      <c r="B19" s="8" t="str">
        <f>$C$19</f>
        <v>Glenden</v>
      </c>
      <c r="C19" s="770" t="s">
        <v>223</v>
      </c>
      <c r="D19" s="223" t="str">
        <f>$D$7</f>
        <v>Single Dwelling</v>
      </c>
      <c r="E19" s="193">
        <v>336.88441550023089</v>
      </c>
      <c r="F19" s="194">
        <v>338.84319154632357</v>
      </c>
      <c r="G19" s="194">
        <v>343.29242474480753</v>
      </c>
      <c r="H19" s="195">
        <v>351.3106358823847</v>
      </c>
      <c r="I19" s="195">
        <v>356.20057045070621</v>
      </c>
      <c r="J19" s="196">
        <v>359.96786387155782</v>
      </c>
      <c r="K19" s="322"/>
      <c r="L19" s="313"/>
      <c r="M19" s="687">
        <f>$M$7</f>
        <v>36670.699999999997</v>
      </c>
      <c r="N19" s="322"/>
      <c r="O19" s="322"/>
      <c r="P19" s="322"/>
      <c r="Q19" s="322"/>
      <c r="R19" s="322"/>
      <c r="S19" s="322"/>
      <c r="T19" s="322"/>
      <c r="U19" s="322"/>
      <c r="V19" s="322"/>
      <c r="W19" s="322"/>
      <c r="X19" s="322"/>
      <c r="Y19" s="322"/>
      <c r="Z19" s="322"/>
      <c r="AA19" s="322"/>
      <c r="AB19" s="322"/>
      <c r="AC19" s="322"/>
    </row>
    <row r="20" spans="1:29" x14ac:dyDescent="0.3">
      <c r="A20" s="322"/>
      <c r="B20" s="8" t="str">
        <f>$C$19</f>
        <v>Glenden</v>
      </c>
      <c r="C20" s="768"/>
      <c r="D20" s="223" t="str">
        <f>$D$8</f>
        <v>Multiple Dwelling</v>
      </c>
      <c r="E20" s="193">
        <v>55.463960844426452</v>
      </c>
      <c r="F20" s="194">
        <v>55.740012293475687</v>
      </c>
      <c r="G20" s="194">
        <v>56.280027017350854</v>
      </c>
      <c r="H20" s="195">
        <v>57.244050715415611</v>
      </c>
      <c r="I20" s="195">
        <v>58.493742060696228</v>
      </c>
      <c r="J20" s="196">
        <v>59.558322129466617</v>
      </c>
      <c r="K20" s="322"/>
      <c r="L20" s="313"/>
      <c r="M20" s="687">
        <f>$M$8</f>
        <v>26193.4</v>
      </c>
      <c r="N20" s="322"/>
      <c r="O20" s="322"/>
      <c r="P20" s="322"/>
      <c r="Q20" s="322"/>
      <c r="R20" s="322"/>
      <c r="S20" s="322"/>
      <c r="T20" s="322"/>
      <c r="U20" s="322"/>
      <c r="V20" s="322"/>
      <c r="W20" s="322"/>
      <c r="X20" s="322"/>
      <c r="Y20" s="322"/>
      <c r="Z20" s="322"/>
      <c r="AA20" s="322"/>
      <c r="AB20" s="322"/>
      <c r="AC20" s="322"/>
    </row>
    <row r="21" spans="1:29" ht="14.5" thickBot="1" x14ac:dyDescent="0.35">
      <c r="A21" s="322"/>
      <c r="B21" s="8" t="str">
        <f>$C$19</f>
        <v>Glenden</v>
      </c>
      <c r="C21" s="768"/>
      <c r="D21" s="223" t="str">
        <f>$D$9</f>
        <v>Other Dwelling</v>
      </c>
      <c r="E21" s="193">
        <v>94.630159394521158</v>
      </c>
      <c r="F21" s="194">
        <v>95.073814793886385</v>
      </c>
      <c r="G21" s="194">
        <v>95.371056622643309</v>
      </c>
      <c r="H21" s="195">
        <v>95.861290364556936</v>
      </c>
      <c r="I21" s="195">
        <v>96.163104098059335</v>
      </c>
      <c r="J21" s="196">
        <v>96.163185112228433</v>
      </c>
      <c r="K21" s="322"/>
      <c r="L21" s="313"/>
      <c r="M21" s="687">
        <f>$M$9</f>
        <v>26193.4</v>
      </c>
      <c r="N21" s="322"/>
      <c r="O21" s="322"/>
      <c r="P21" s="322"/>
      <c r="Q21" s="322"/>
      <c r="R21" s="322"/>
      <c r="S21" s="322"/>
      <c r="T21" s="322"/>
      <c r="U21" s="322"/>
      <c r="V21" s="322"/>
      <c r="W21" s="322"/>
      <c r="X21" s="322"/>
      <c r="Y21" s="322"/>
      <c r="Z21" s="322"/>
      <c r="AA21" s="322"/>
      <c r="AB21" s="322"/>
      <c r="AC21" s="322"/>
    </row>
    <row r="22" spans="1:29" ht="14.5" thickBot="1" x14ac:dyDescent="0.35">
      <c r="A22" s="322"/>
      <c r="B22" s="8" t="str">
        <f>$C$19</f>
        <v>Glenden</v>
      </c>
      <c r="C22" s="769"/>
      <c r="D22" s="247" t="str">
        <f>$D$10</f>
        <v>Total</v>
      </c>
      <c r="E22" s="677">
        <v>486.97853573917854</v>
      </c>
      <c r="F22" s="678">
        <v>489.65701863368565</v>
      </c>
      <c r="G22" s="678">
        <v>494.9435083848017</v>
      </c>
      <c r="H22" s="679">
        <v>504.41597696235726</v>
      </c>
      <c r="I22" s="679">
        <v>510.85741660946178</v>
      </c>
      <c r="J22" s="680">
        <v>515.68937111325283</v>
      </c>
      <c r="K22" s="322"/>
      <c r="L22" s="313"/>
      <c r="M22" s="330"/>
      <c r="N22" s="322"/>
      <c r="O22" s="322"/>
      <c r="P22" s="331"/>
      <c r="Q22" s="322"/>
      <c r="R22" s="332"/>
      <c r="S22" s="322"/>
      <c r="T22" s="322"/>
      <c r="U22" s="322"/>
      <c r="V22" s="322"/>
      <c r="W22" s="322"/>
      <c r="X22" s="322"/>
      <c r="Y22" s="322"/>
      <c r="Z22" s="322"/>
      <c r="AA22" s="322"/>
      <c r="AB22" s="322"/>
      <c r="AC22" s="322"/>
    </row>
    <row r="23" spans="1:29" x14ac:dyDescent="0.3">
      <c r="A23" s="322"/>
      <c r="B23" s="8" t="str">
        <f>$C$23</f>
        <v>Middlemount</v>
      </c>
      <c r="C23" s="770" t="s">
        <v>224</v>
      </c>
      <c r="D23" s="223" t="str">
        <f>$D$7</f>
        <v>Single Dwelling</v>
      </c>
      <c r="E23" s="193">
        <v>1045.6303214620773</v>
      </c>
      <c r="F23" s="194">
        <v>1047.3656592148234</v>
      </c>
      <c r="G23" s="194">
        <v>1049.1859735004039</v>
      </c>
      <c r="H23" s="195">
        <v>1051.9525065697519</v>
      </c>
      <c r="I23" s="195">
        <v>1056.5778683408992</v>
      </c>
      <c r="J23" s="196">
        <v>1057.8853261730042</v>
      </c>
      <c r="K23" s="322"/>
      <c r="L23" s="313"/>
      <c r="M23" s="687">
        <f>$M$7</f>
        <v>36670.699999999997</v>
      </c>
      <c r="N23" s="322"/>
      <c r="O23" s="322"/>
      <c r="P23" s="322"/>
      <c r="Q23" s="322"/>
      <c r="R23" s="322"/>
      <c r="S23" s="322"/>
      <c r="T23" s="322"/>
      <c r="U23" s="322"/>
      <c r="V23" s="322"/>
      <c r="W23" s="322"/>
      <c r="X23" s="322"/>
      <c r="Y23" s="322"/>
      <c r="Z23" s="322"/>
      <c r="AA23" s="322"/>
      <c r="AB23" s="322"/>
      <c r="AC23" s="322"/>
    </row>
    <row r="24" spans="1:29" x14ac:dyDescent="0.3">
      <c r="A24" s="322"/>
      <c r="B24" s="8" t="str">
        <f>$C$23</f>
        <v>Middlemount</v>
      </c>
      <c r="C24" s="768"/>
      <c r="D24" s="223" t="str">
        <f>$D$8</f>
        <v>Multiple Dwelling</v>
      </c>
      <c r="E24" s="193">
        <v>133.37038526015698</v>
      </c>
      <c r="F24" s="194">
        <v>133.62855345688448</v>
      </c>
      <c r="G24" s="194">
        <v>133.30888791697964</v>
      </c>
      <c r="H24" s="195">
        <v>133.12885807389509</v>
      </c>
      <c r="I24" s="195">
        <v>134.40024193389604</v>
      </c>
      <c r="J24" s="196">
        <v>135.24840456329247</v>
      </c>
      <c r="K24" s="322"/>
      <c r="L24" s="313"/>
      <c r="M24" s="687">
        <f>$M$8</f>
        <v>26193.4</v>
      </c>
      <c r="N24" s="322"/>
      <c r="O24" s="322"/>
      <c r="P24" s="322"/>
      <c r="Q24" s="322"/>
      <c r="R24" s="322"/>
      <c r="S24" s="322"/>
      <c r="T24" s="322"/>
      <c r="U24" s="322"/>
      <c r="V24" s="322"/>
      <c r="W24" s="322"/>
      <c r="X24" s="322"/>
      <c r="Y24" s="322"/>
      <c r="Z24" s="322"/>
      <c r="AA24" s="322"/>
      <c r="AB24" s="322"/>
      <c r="AC24" s="322"/>
    </row>
    <row r="25" spans="1:29" ht="14.5" thickBot="1" x14ac:dyDescent="0.35">
      <c r="A25" s="322"/>
      <c r="B25" s="8" t="str">
        <f>$C$23</f>
        <v>Middlemount</v>
      </c>
      <c r="C25" s="768"/>
      <c r="D25" s="223" t="str">
        <f>$D$9</f>
        <v>Other Dwelling</v>
      </c>
      <c r="E25" s="193">
        <v>335.01487556238669</v>
      </c>
      <c r="F25" s="194">
        <v>336.14884290651946</v>
      </c>
      <c r="G25" s="194">
        <v>337.19977169256754</v>
      </c>
      <c r="H25" s="195">
        <v>338.93305440629615</v>
      </c>
      <c r="I25" s="195">
        <v>340.0121021174233</v>
      </c>
      <c r="J25" s="196">
        <v>340.02448209513904</v>
      </c>
      <c r="K25" s="322"/>
      <c r="L25" s="313"/>
      <c r="M25" s="687">
        <f>$M$9</f>
        <v>26193.4</v>
      </c>
      <c r="N25" s="322"/>
      <c r="O25" s="322"/>
      <c r="P25" s="322"/>
      <c r="Q25" s="322"/>
      <c r="R25" s="322"/>
      <c r="S25" s="322"/>
      <c r="T25" s="322"/>
      <c r="U25" s="322"/>
      <c r="V25" s="322"/>
      <c r="W25" s="322"/>
      <c r="X25" s="322"/>
      <c r="Y25" s="322"/>
      <c r="Z25" s="322"/>
      <c r="AA25" s="322"/>
      <c r="AB25" s="322"/>
      <c r="AC25" s="322"/>
    </row>
    <row r="26" spans="1:29" ht="14.5" thickBot="1" x14ac:dyDescent="0.35">
      <c r="A26" s="322"/>
      <c r="B26" s="8" t="str">
        <f>$C$23</f>
        <v>Middlemount</v>
      </c>
      <c r="C26" s="769"/>
      <c r="D26" s="247" t="str">
        <f>$D$10</f>
        <v>Total</v>
      </c>
      <c r="E26" s="677">
        <v>1514.0155822846209</v>
      </c>
      <c r="F26" s="678">
        <v>1517.1430555782272</v>
      </c>
      <c r="G26" s="678">
        <v>1519.6946331099512</v>
      </c>
      <c r="H26" s="679">
        <v>1524.0144190499432</v>
      </c>
      <c r="I26" s="679">
        <v>1530.9902123922184</v>
      </c>
      <c r="J26" s="680">
        <v>1533.1582128314358</v>
      </c>
      <c r="K26" s="322"/>
      <c r="L26" s="313"/>
      <c r="M26" s="330"/>
      <c r="N26" s="322"/>
      <c r="O26" s="322"/>
      <c r="P26" s="331"/>
      <c r="Q26" s="322"/>
      <c r="R26" s="332"/>
      <c r="S26" s="322"/>
      <c r="T26" s="322"/>
      <c r="U26" s="322"/>
      <c r="V26" s="322"/>
      <c r="W26" s="322"/>
      <c r="X26" s="322"/>
      <c r="Y26" s="322"/>
      <c r="Z26" s="322"/>
      <c r="AA26" s="322"/>
      <c r="AB26" s="322"/>
      <c r="AC26" s="322"/>
    </row>
    <row r="27" spans="1:29" x14ac:dyDescent="0.3">
      <c r="A27" s="322"/>
      <c r="B27" s="8" t="str">
        <f>$C$27</f>
        <v>Dysart</v>
      </c>
      <c r="C27" s="770" t="s">
        <v>222</v>
      </c>
      <c r="D27" s="223" t="str">
        <f>$D$7</f>
        <v>Single Dwelling</v>
      </c>
      <c r="E27" s="193">
        <v>1662.4716554324907</v>
      </c>
      <c r="F27" s="194">
        <v>1665.5584806376703</v>
      </c>
      <c r="G27" s="194">
        <v>1669.5155457280505</v>
      </c>
      <c r="H27" s="195">
        <v>1675.2245553707824</v>
      </c>
      <c r="I27" s="195">
        <v>1682.901610308282</v>
      </c>
      <c r="J27" s="196">
        <v>1685.2852885542909</v>
      </c>
      <c r="K27" s="322"/>
      <c r="L27" s="313"/>
      <c r="M27" s="687">
        <f>$M$7</f>
        <v>36670.699999999997</v>
      </c>
      <c r="N27" s="322"/>
      <c r="O27" s="322"/>
      <c r="P27" s="322"/>
      <c r="Q27" s="322"/>
      <c r="R27" s="322"/>
      <c r="S27" s="322"/>
      <c r="T27" s="322"/>
      <c r="U27" s="322"/>
      <c r="V27" s="322"/>
      <c r="W27" s="322"/>
      <c r="X27" s="322"/>
      <c r="Y27" s="322"/>
      <c r="Z27" s="322"/>
      <c r="AA27" s="322"/>
      <c r="AB27" s="322"/>
      <c r="AC27" s="322"/>
    </row>
    <row r="28" spans="1:29" x14ac:dyDescent="0.3">
      <c r="A28" s="322"/>
      <c r="B28" s="8" t="str">
        <f>$C$27</f>
        <v>Dysart</v>
      </c>
      <c r="C28" s="768"/>
      <c r="D28" s="223" t="str">
        <f>$D$8</f>
        <v>Multiple Dwelling</v>
      </c>
      <c r="E28" s="193">
        <v>139.34024614441387</v>
      </c>
      <c r="F28" s="194">
        <v>139.54822573559775</v>
      </c>
      <c r="G28" s="194">
        <v>139.30462591023283</v>
      </c>
      <c r="H28" s="195">
        <v>139.19090360056404</v>
      </c>
      <c r="I28" s="195">
        <v>141.53100234339649</v>
      </c>
      <c r="J28" s="196">
        <v>143.42276579901488</v>
      </c>
      <c r="K28" s="322"/>
      <c r="L28" s="313"/>
      <c r="M28" s="687">
        <f>$M$8</f>
        <v>26193.4</v>
      </c>
      <c r="N28" s="322"/>
      <c r="O28" s="322"/>
      <c r="P28" s="322"/>
      <c r="Q28" s="322"/>
      <c r="R28" s="322"/>
      <c r="S28" s="322"/>
      <c r="T28" s="322"/>
      <c r="U28" s="322"/>
      <c r="V28" s="322"/>
      <c r="W28" s="322"/>
      <c r="X28" s="322"/>
      <c r="Y28" s="322"/>
      <c r="Z28" s="322"/>
      <c r="AA28" s="322"/>
      <c r="AB28" s="322"/>
      <c r="AC28" s="322"/>
    </row>
    <row r="29" spans="1:29" ht="14.5" thickBot="1" x14ac:dyDescent="0.35">
      <c r="A29" s="322"/>
      <c r="B29" s="8" t="str">
        <f>$C$27</f>
        <v>Dysart</v>
      </c>
      <c r="C29" s="768"/>
      <c r="D29" s="223" t="str">
        <f>$D$9</f>
        <v>Other Dwelling</v>
      </c>
      <c r="E29" s="193">
        <v>227.7557039357807</v>
      </c>
      <c r="F29" s="194">
        <v>250.2223365149988</v>
      </c>
      <c r="G29" s="194">
        <v>265.11891714838845</v>
      </c>
      <c r="H29" s="195">
        <v>283.6282207305315</v>
      </c>
      <c r="I29" s="195">
        <v>284.53278603684646</v>
      </c>
      <c r="J29" s="196">
        <v>284.56163720781763</v>
      </c>
      <c r="K29" s="322"/>
      <c r="L29" s="313"/>
      <c r="M29" s="687">
        <f>$M$9</f>
        <v>26193.4</v>
      </c>
      <c r="N29" s="322"/>
      <c r="O29" s="322"/>
      <c r="P29" s="322"/>
      <c r="Q29" s="322"/>
      <c r="R29" s="322"/>
      <c r="S29" s="322"/>
      <c r="T29" s="322"/>
      <c r="U29" s="322"/>
      <c r="V29" s="322"/>
      <c r="W29" s="322"/>
      <c r="X29" s="322"/>
      <c r="Y29" s="322"/>
      <c r="Z29" s="322"/>
      <c r="AA29" s="322"/>
      <c r="AB29" s="322"/>
      <c r="AC29" s="322"/>
    </row>
    <row r="30" spans="1:29" ht="14.5" thickBot="1" x14ac:dyDescent="0.35">
      <c r="A30" s="322"/>
      <c r="B30" s="8" t="str">
        <f>$C$27</f>
        <v>Dysart</v>
      </c>
      <c r="C30" s="769"/>
      <c r="D30" s="247" t="str">
        <f>$D$10</f>
        <v>Total</v>
      </c>
      <c r="E30" s="677">
        <v>2029.5676055126853</v>
      </c>
      <c r="F30" s="678">
        <v>2055.3290428882669</v>
      </c>
      <c r="G30" s="678">
        <v>2073.9390887866716</v>
      </c>
      <c r="H30" s="679">
        <v>2098.0436797018779</v>
      </c>
      <c r="I30" s="679">
        <v>2108.9653986885251</v>
      </c>
      <c r="J30" s="680">
        <v>2113.2696915611232</v>
      </c>
      <c r="K30" s="322"/>
      <c r="L30" s="313"/>
      <c r="M30" s="330"/>
      <c r="N30" s="322"/>
      <c r="O30" s="322"/>
      <c r="P30" s="331"/>
      <c r="Q30" s="322"/>
      <c r="R30" s="332"/>
      <c r="S30" s="322"/>
      <c r="T30" s="322"/>
      <c r="U30" s="322"/>
      <c r="V30" s="322"/>
      <c r="W30" s="322"/>
      <c r="X30" s="322"/>
      <c r="Y30" s="322"/>
      <c r="Z30" s="322"/>
      <c r="AA30" s="322"/>
      <c r="AB30" s="322"/>
      <c r="AC30" s="322"/>
    </row>
    <row r="31" spans="1:29" hidden="1" x14ac:dyDescent="0.3">
      <c r="A31" s="322"/>
      <c r="B31" s="8">
        <f>$C$31</f>
        <v>0</v>
      </c>
      <c r="C31" s="770"/>
      <c r="D31" s="223" t="str">
        <f>$D$7</f>
        <v>Single Dwelling</v>
      </c>
      <c r="E31" s="193"/>
      <c r="F31" s="194"/>
      <c r="G31" s="194"/>
      <c r="H31" s="195"/>
      <c r="I31" s="195"/>
      <c r="J31" s="196"/>
      <c r="K31" s="322"/>
      <c r="L31" s="313"/>
      <c r="M31" s="243">
        <f>$M$7</f>
        <v>36670.699999999997</v>
      </c>
      <c r="N31" s="322"/>
      <c r="O31" s="322"/>
      <c r="P31" s="322"/>
      <c r="Q31" s="322"/>
      <c r="R31" s="322"/>
      <c r="S31" s="322"/>
      <c r="T31" s="322"/>
      <c r="U31" s="322"/>
      <c r="V31" s="322"/>
      <c r="W31" s="322"/>
      <c r="X31" s="322"/>
      <c r="Y31" s="322"/>
      <c r="Z31" s="322"/>
      <c r="AA31" s="322"/>
      <c r="AB31" s="322"/>
      <c r="AC31" s="322"/>
    </row>
    <row r="32" spans="1:29" hidden="1" x14ac:dyDescent="0.3">
      <c r="A32" s="322"/>
      <c r="B32" s="8">
        <f>$C$31</f>
        <v>0</v>
      </c>
      <c r="C32" s="768"/>
      <c r="D32" s="223" t="str">
        <f>$D$8</f>
        <v>Multiple Dwelling</v>
      </c>
      <c r="E32" s="193"/>
      <c r="F32" s="194"/>
      <c r="G32" s="194"/>
      <c r="H32" s="195"/>
      <c r="I32" s="195"/>
      <c r="J32" s="196"/>
      <c r="K32" s="322"/>
      <c r="L32" s="313"/>
      <c r="M32" s="243">
        <f>$M$8</f>
        <v>26193.4</v>
      </c>
      <c r="N32" s="322"/>
      <c r="O32" s="322"/>
      <c r="P32" s="322"/>
      <c r="Q32" s="322"/>
      <c r="R32" s="322"/>
      <c r="S32" s="322"/>
      <c r="T32" s="322"/>
      <c r="U32" s="322"/>
      <c r="V32" s="322"/>
      <c r="W32" s="322"/>
      <c r="X32" s="322"/>
      <c r="Y32" s="322"/>
      <c r="Z32" s="322"/>
      <c r="AA32" s="322"/>
      <c r="AB32" s="322"/>
      <c r="AC32" s="322"/>
    </row>
    <row r="33" spans="1:29" ht="14.5" hidden="1" thickBot="1" x14ac:dyDescent="0.35">
      <c r="A33" s="322"/>
      <c r="B33" s="8">
        <f>$C$31</f>
        <v>0</v>
      </c>
      <c r="C33" s="768"/>
      <c r="D33" s="223" t="str">
        <f>$D$9</f>
        <v>Other Dwelling</v>
      </c>
      <c r="E33" s="193"/>
      <c r="F33" s="194"/>
      <c r="G33" s="194"/>
      <c r="H33" s="195"/>
      <c r="I33" s="195"/>
      <c r="J33" s="196"/>
      <c r="K33" s="322"/>
      <c r="L33" s="313"/>
      <c r="M33" s="243">
        <f>$M$9</f>
        <v>26193.4</v>
      </c>
      <c r="N33" s="322"/>
      <c r="O33" s="322"/>
      <c r="P33" s="322"/>
      <c r="Q33" s="322"/>
      <c r="R33" s="322"/>
      <c r="S33" s="322"/>
      <c r="T33" s="322"/>
      <c r="U33" s="322"/>
      <c r="V33" s="322"/>
      <c r="W33" s="322"/>
      <c r="X33" s="322"/>
      <c r="Y33" s="322"/>
      <c r="Z33" s="322"/>
      <c r="AA33" s="322"/>
      <c r="AB33" s="322"/>
      <c r="AC33" s="322"/>
    </row>
    <row r="34" spans="1:29" ht="14.5" hidden="1" thickBot="1" x14ac:dyDescent="0.35">
      <c r="A34" s="322"/>
      <c r="B34" s="8">
        <f>$C$31</f>
        <v>0</v>
      </c>
      <c r="C34" s="769"/>
      <c r="D34" s="247" t="s">
        <v>37</v>
      </c>
      <c r="E34" s="677"/>
      <c r="F34" s="678"/>
      <c r="G34" s="678"/>
      <c r="H34" s="679"/>
      <c r="I34" s="679"/>
      <c r="J34" s="680"/>
      <c r="K34" s="322"/>
      <c r="L34" s="313"/>
      <c r="M34" s="330"/>
      <c r="N34" s="322"/>
      <c r="O34" s="322"/>
      <c r="P34" s="322"/>
      <c r="Q34" s="322"/>
      <c r="R34" s="322"/>
      <c r="S34" s="322"/>
      <c r="T34" s="322"/>
      <c r="U34" s="322"/>
      <c r="V34" s="322"/>
      <c r="W34" s="322"/>
      <c r="X34" s="322"/>
      <c r="Y34" s="322"/>
      <c r="Z34" s="322"/>
      <c r="AA34" s="322"/>
      <c r="AB34" s="322"/>
      <c r="AC34" s="322"/>
    </row>
    <row r="35" spans="1:29" hidden="1" x14ac:dyDescent="0.3">
      <c r="A35" s="322"/>
      <c r="B35" s="8">
        <f>$C$35</f>
        <v>0</v>
      </c>
      <c r="C35" s="770"/>
      <c r="D35" s="223" t="str">
        <f>$D$7</f>
        <v>Single Dwelling</v>
      </c>
      <c r="E35" s="193"/>
      <c r="F35" s="194"/>
      <c r="G35" s="194"/>
      <c r="H35" s="195"/>
      <c r="I35" s="195"/>
      <c r="J35" s="196"/>
      <c r="K35" s="322"/>
      <c r="L35" s="313"/>
      <c r="M35" s="243">
        <f>$M$7</f>
        <v>36670.699999999997</v>
      </c>
      <c r="N35" s="322"/>
      <c r="O35" s="322"/>
      <c r="P35" s="322"/>
      <c r="Q35" s="322"/>
      <c r="R35" s="322"/>
      <c r="S35" s="322"/>
      <c r="T35" s="322"/>
      <c r="U35" s="322"/>
      <c r="V35" s="322"/>
      <c r="W35" s="322"/>
      <c r="X35" s="322"/>
      <c r="Y35" s="322"/>
      <c r="Z35" s="322"/>
      <c r="AA35" s="322"/>
      <c r="AB35" s="322"/>
      <c r="AC35" s="322"/>
    </row>
    <row r="36" spans="1:29" hidden="1" x14ac:dyDescent="0.3">
      <c r="A36" s="322"/>
      <c r="B36" s="8">
        <f>$C$35</f>
        <v>0</v>
      </c>
      <c r="C36" s="768"/>
      <c r="D36" s="223" t="str">
        <f>$D$8</f>
        <v>Multiple Dwelling</v>
      </c>
      <c r="E36" s="193"/>
      <c r="F36" s="194"/>
      <c r="G36" s="194"/>
      <c r="H36" s="195"/>
      <c r="I36" s="195"/>
      <c r="J36" s="196"/>
      <c r="K36" s="322"/>
      <c r="L36" s="313"/>
      <c r="M36" s="243">
        <f>$M$8</f>
        <v>26193.4</v>
      </c>
      <c r="N36" s="322"/>
      <c r="O36" s="322"/>
      <c r="P36" s="322"/>
      <c r="Q36" s="322"/>
      <c r="R36" s="322"/>
      <c r="S36" s="322"/>
      <c r="T36" s="322"/>
      <c r="U36" s="322"/>
      <c r="V36" s="322"/>
      <c r="W36" s="322"/>
      <c r="X36" s="322"/>
      <c r="Y36" s="322"/>
      <c r="Z36" s="322"/>
      <c r="AA36" s="322"/>
      <c r="AB36" s="322"/>
      <c r="AC36" s="322"/>
    </row>
    <row r="37" spans="1:29" ht="14.5" hidden="1" thickBot="1" x14ac:dyDescent="0.35">
      <c r="A37" s="322"/>
      <c r="B37" s="8">
        <f>$C$35</f>
        <v>0</v>
      </c>
      <c r="C37" s="768"/>
      <c r="D37" s="223" t="str">
        <f>$D$9</f>
        <v>Other Dwelling</v>
      </c>
      <c r="E37" s="193"/>
      <c r="F37" s="194"/>
      <c r="G37" s="194"/>
      <c r="H37" s="195"/>
      <c r="I37" s="195"/>
      <c r="J37" s="196"/>
      <c r="K37" s="322"/>
      <c r="L37" s="313"/>
      <c r="M37" s="243">
        <f>$M$9</f>
        <v>26193.4</v>
      </c>
      <c r="N37" s="322"/>
      <c r="O37" s="322"/>
      <c r="P37" s="322"/>
      <c r="Q37" s="322"/>
      <c r="R37" s="322"/>
      <c r="S37" s="322"/>
      <c r="T37" s="322"/>
      <c r="U37" s="322"/>
      <c r="V37" s="322"/>
      <c r="W37" s="322"/>
      <c r="X37" s="322"/>
      <c r="Y37" s="322"/>
      <c r="Z37" s="322"/>
      <c r="AA37" s="322"/>
      <c r="AB37" s="322"/>
      <c r="AC37" s="322"/>
    </row>
    <row r="38" spans="1:29" ht="14.5" hidden="1" thickBot="1" x14ac:dyDescent="0.35">
      <c r="A38" s="322"/>
      <c r="B38" s="8">
        <f>$C$35</f>
        <v>0</v>
      </c>
      <c r="C38" s="769"/>
      <c r="D38" s="247" t="s">
        <v>37</v>
      </c>
      <c r="E38" s="677"/>
      <c r="F38" s="678"/>
      <c r="G38" s="678"/>
      <c r="H38" s="679"/>
      <c r="I38" s="679"/>
      <c r="J38" s="680"/>
      <c r="K38" s="322"/>
      <c r="L38" s="313"/>
      <c r="M38" s="330"/>
      <c r="N38" s="322"/>
      <c r="O38" s="322"/>
      <c r="P38" s="322"/>
      <c r="Q38" s="322"/>
      <c r="R38" s="322"/>
      <c r="S38" s="322"/>
      <c r="T38" s="322"/>
      <c r="U38" s="322"/>
      <c r="V38" s="322"/>
      <c r="W38" s="322"/>
      <c r="X38" s="322"/>
      <c r="Y38" s="322"/>
      <c r="Z38" s="322"/>
      <c r="AA38" s="322"/>
      <c r="AB38" s="322"/>
      <c r="AC38" s="322"/>
    </row>
    <row r="39" spans="1:29" x14ac:dyDescent="0.3">
      <c r="A39" s="322"/>
      <c r="B39" s="8" t="str">
        <f>$C$39</f>
        <v>Outside priority infrastructure area (total)</v>
      </c>
      <c r="C39" s="770" t="s">
        <v>38</v>
      </c>
      <c r="D39" s="223" t="str">
        <f>$D$7</f>
        <v>Single Dwelling</v>
      </c>
      <c r="E39" s="193">
        <v>2979.4276720948801</v>
      </c>
      <c r="F39" s="194">
        <v>3216.9181108001117</v>
      </c>
      <c r="G39" s="194">
        <v>3391.7767044110537</v>
      </c>
      <c r="H39" s="195">
        <v>3605.616315387399</v>
      </c>
      <c r="I39" s="195">
        <v>3884.4267117930808</v>
      </c>
      <c r="J39" s="196">
        <v>4137.9280883594774</v>
      </c>
      <c r="K39" s="322"/>
      <c r="L39" s="313"/>
      <c r="M39" s="660">
        <f>M7*0.667</f>
        <v>24459.356899999999</v>
      </c>
      <c r="N39" s="483" t="s">
        <v>3585</v>
      </c>
      <c r="O39" s="322"/>
      <c r="P39" s="322"/>
      <c r="Q39" s="322"/>
      <c r="R39" s="322"/>
      <c r="S39" s="322"/>
      <c r="T39" s="322"/>
      <c r="U39" s="322"/>
      <c r="V39" s="322"/>
      <c r="W39" s="322"/>
      <c r="X39" s="322"/>
      <c r="Y39" s="322"/>
      <c r="Z39" s="322"/>
      <c r="AA39" s="322"/>
      <c r="AB39" s="322"/>
      <c r="AC39" s="322"/>
    </row>
    <row r="40" spans="1:29" x14ac:dyDescent="0.3">
      <c r="A40" s="322"/>
      <c r="B40" s="8" t="str">
        <f>$C$39</f>
        <v>Outside priority infrastructure area (total)</v>
      </c>
      <c r="C40" s="768"/>
      <c r="D40" s="223" t="str">
        <f>$D$8</f>
        <v>Multiple Dwelling</v>
      </c>
      <c r="E40" s="193">
        <v>0</v>
      </c>
      <c r="F40" s="194">
        <v>3.0561440861054634</v>
      </c>
      <c r="G40" s="194">
        <v>7.0055275171332925</v>
      </c>
      <c r="H40" s="195">
        <v>11.838263499405414</v>
      </c>
      <c r="I40" s="195">
        <v>54.750747874816568</v>
      </c>
      <c r="J40" s="196">
        <v>95.313175245255565</v>
      </c>
      <c r="K40" s="322"/>
      <c r="L40" s="313"/>
      <c r="M40" s="661">
        <f t="shared" ref="M40:M41" si="0">M8*0.667</f>
        <v>17470.997800000001</v>
      </c>
      <c r="N40" s="483" t="s">
        <v>3585</v>
      </c>
      <c r="O40" s="322"/>
      <c r="P40" s="322"/>
      <c r="Q40" s="322"/>
      <c r="R40" s="322"/>
      <c r="S40" s="322"/>
      <c r="T40" s="322"/>
      <c r="U40" s="322"/>
      <c r="V40" s="322"/>
      <c r="W40" s="322"/>
      <c r="X40" s="322"/>
      <c r="Y40" s="322"/>
      <c r="Z40" s="322"/>
      <c r="AA40" s="322"/>
      <c r="AB40" s="322"/>
      <c r="AC40" s="322"/>
    </row>
    <row r="41" spans="1:29" ht="14.5" thickBot="1" x14ac:dyDescent="0.35">
      <c r="A41" s="322"/>
      <c r="B41" s="8" t="str">
        <f>$C$39</f>
        <v>Outside priority infrastructure area (total)</v>
      </c>
      <c r="C41" s="768"/>
      <c r="D41" s="223" t="str">
        <f>$D$9</f>
        <v>Other Dwelling</v>
      </c>
      <c r="E41" s="193">
        <v>1122.3335012850659</v>
      </c>
      <c r="F41" s="194">
        <v>1126.1324759332585</v>
      </c>
      <c r="G41" s="194">
        <v>1129.6532383964952</v>
      </c>
      <c r="H41" s="195">
        <v>1135.459965794201</v>
      </c>
      <c r="I41" s="195">
        <v>1139.03393628709</v>
      </c>
      <c r="J41" s="196">
        <v>1139.03393628709</v>
      </c>
      <c r="K41" s="322"/>
      <c r="L41" s="313"/>
      <c r="M41" s="662">
        <f t="shared" si="0"/>
        <v>17470.997800000001</v>
      </c>
      <c r="N41" s="483" t="s">
        <v>3585</v>
      </c>
      <c r="O41" s="322"/>
      <c r="P41" s="322"/>
      <c r="Q41" s="322"/>
      <c r="R41" s="322"/>
      <c r="S41" s="322"/>
      <c r="T41" s="322"/>
      <c r="U41" s="322"/>
      <c r="V41" s="322"/>
      <c r="W41" s="322"/>
      <c r="X41" s="322"/>
      <c r="Y41" s="322"/>
      <c r="Z41" s="322"/>
      <c r="AA41" s="322"/>
      <c r="AB41" s="322"/>
      <c r="AC41" s="322"/>
    </row>
    <row r="42" spans="1:29" ht="14.5" thickBot="1" x14ac:dyDescent="0.35">
      <c r="A42" s="322"/>
      <c r="B42" s="8" t="str">
        <f>$C$39</f>
        <v>Outside priority infrastructure area (total)</v>
      </c>
      <c r="C42" s="768"/>
      <c r="D42" s="247" t="str">
        <f>$D$10</f>
        <v>Total</v>
      </c>
      <c r="E42" s="681">
        <v>4101.7611733799458</v>
      </c>
      <c r="F42" s="682">
        <v>4346.1067308194761</v>
      </c>
      <c r="G42" s="682">
        <v>4528.4354703246827</v>
      </c>
      <c r="H42" s="683">
        <v>4752.9145446810053</v>
      </c>
      <c r="I42" s="683">
        <v>5078.2113959549879</v>
      </c>
      <c r="J42" s="684">
        <v>5372.2751998918229</v>
      </c>
      <c r="K42" s="322"/>
      <c r="L42" s="313"/>
      <c r="M42" s="313"/>
      <c r="N42" s="313"/>
      <c r="O42" s="322"/>
      <c r="P42" s="331"/>
      <c r="Q42" s="322"/>
      <c r="R42" s="332"/>
      <c r="S42" s="322"/>
      <c r="T42" s="322"/>
      <c r="U42" s="322"/>
      <c r="V42" s="322"/>
      <c r="W42" s="322"/>
      <c r="X42" s="322"/>
      <c r="Y42" s="322"/>
      <c r="Z42" s="322"/>
      <c r="AA42" s="322"/>
      <c r="AB42" s="322"/>
      <c r="AC42" s="322"/>
    </row>
    <row r="43" spans="1:29" x14ac:dyDescent="0.3">
      <c r="A43" s="322"/>
      <c r="C43" s="774" t="str">
        <f>COUNCIL_NAME</f>
        <v>Isaac Regional Council</v>
      </c>
      <c r="D43" s="260" t="str">
        <f>$D$7</f>
        <v>Single Dwelling</v>
      </c>
      <c r="E43" s="197">
        <f t="shared" ref="E43:J45" si="1">SUMIF($D$7:$D$42,$D43,E$7:E$42)</f>
        <v>10865.117795651273</v>
      </c>
      <c r="F43" s="198">
        <f t="shared" si="1"/>
        <v>11250.758145666032</v>
      </c>
      <c r="G43" s="198">
        <f t="shared" si="1"/>
        <v>11638.601205966679</v>
      </c>
      <c r="H43" s="198">
        <f t="shared" si="1"/>
        <v>12109.615296546179</v>
      </c>
      <c r="I43" s="198">
        <f t="shared" si="1"/>
        <v>12445.527304021694</v>
      </c>
      <c r="J43" s="199">
        <f t="shared" si="1"/>
        <v>12728.600581705199</v>
      </c>
      <c r="K43" s="322"/>
      <c r="L43" s="313"/>
      <c r="M43" s="313"/>
      <c r="N43" s="313"/>
      <c r="O43" s="322"/>
      <c r="P43" s="322"/>
      <c r="Q43" s="322"/>
      <c r="R43" s="322"/>
      <c r="S43" s="322"/>
      <c r="T43" s="322"/>
      <c r="U43" s="322"/>
      <c r="V43" s="322"/>
      <c r="W43" s="322"/>
      <c r="X43" s="322"/>
      <c r="Y43" s="322"/>
      <c r="Z43" s="322"/>
      <c r="AA43" s="322"/>
      <c r="AB43" s="322"/>
      <c r="AC43" s="322"/>
    </row>
    <row r="44" spans="1:29" x14ac:dyDescent="0.3">
      <c r="A44" s="322"/>
      <c r="C44" s="761"/>
      <c r="D44" s="223" t="str">
        <f>$D$8</f>
        <v>Multiple Dwelling</v>
      </c>
      <c r="E44" s="200">
        <f t="shared" si="1"/>
        <v>1295.4065947851502</v>
      </c>
      <c r="F44" s="201">
        <f t="shared" si="1"/>
        <v>1387.0078552282534</v>
      </c>
      <c r="G44" s="201">
        <f t="shared" si="1"/>
        <v>1560.6223760477101</v>
      </c>
      <c r="H44" s="201">
        <f t="shared" si="1"/>
        <v>1769.5113355582823</v>
      </c>
      <c r="I44" s="201">
        <f t="shared" si="1"/>
        <v>1839.8954655075997</v>
      </c>
      <c r="J44" s="202">
        <f t="shared" si="1"/>
        <v>1901.5848572596256</v>
      </c>
      <c r="K44" s="322"/>
      <c r="L44" s="313"/>
      <c r="M44" s="313"/>
      <c r="N44" s="322"/>
      <c r="O44" s="322"/>
      <c r="P44" s="322"/>
      <c r="Q44" s="322"/>
      <c r="R44" s="322"/>
      <c r="S44" s="322"/>
      <c r="T44" s="322"/>
      <c r="U44" s="322"/>
      <c r="V44" s="322"/>
      <c r="W44" s="322"/>
      <c r="X44" s="322"/>
      <c r="Y44" s="322"/>
      <c r="Z44" s="322"/>
      <c r="AA44" s="322"/>
      <c r="AB44" s="322"/>
      <c r="AC44" s="322"/>
    </row>
    <row r="45" spans="1:29" ht="14.5" thickBot="1" x14ac:dyDescent="0.35">
      <c r="A45" s="322"/>
      <c r="C45" s="761"/>
      <c r="D45" s="261" t="str">
        <f>$D$9</f>
        <v>Other Dwelling</v>
      </c>
      <c r="E45" s="203">
        <f t="shared" si="1"/>
        <v>2426.7143185460563</v>
      </c>
      <c r="F45" s="204">
        <f t="shared" si="1"/>
        <v>2480.7238573413142</v>
      </c>
      <c r="G45" s="204">
        <f t="shared" si="1"/>
        <v>2518.1918748577027</v>
      </c>
      <c r="H45" s="204">
        <f t="shared" si="1"/>
        <v>2567.2315353158215</v>
      </c>
      <c r="I45" s="204">
        <f t="shared" si="1"/>
        <v>2575.3493262857387</v>
      </c>
      <c r="J45" s="205">
        <f t="shared" si="1"/>
        <v>2575.4038690750863</v>
      </c>
      <c r="K45" s="322"/>
      <c r="L45" s="313"/>
      <c r="M45" s="313"/>
      <c r="N45" s="322"/>
      <c r="O45" s="322"/>
      <c r="P45" s="322"/>
      <c r="Q45" s="322"/>
      <c r="R45" s="322"/>
      <c r="S45" s="322"/>
      <c r="T45" s="322"/>
      <c r="U45" s="322"/>
      <c r="V45" s="322"/>
      <c r="W45" s="322"/>
      <c r="X45" s="322"/>
      <c r="Y45" s="322"/>
      <c r="Z45" s="322"/>
      <c r="AA45" s="322"/>
      <c r="AB45" s="322"/>
      <c r="AC45" s="322"/>
    </row>
    <row r="46" spans="1:29" ht="14.5" thickBot="1" x14ac:dyDescent="0.35">
      <c r="A46" s="322"/>
      <c r="C46" s="762"/>
      <c r="D46" s="686" t="str">
        <f>$D$10</f>
        <v>Total</v>
      </c>
      <c r="E46" s="206">
        <f t="shared" ref="E46:J46" si="2">SUM(E43:E45)</f>
        <v>14587.238708982481</v>
      </c>
      <c r="F46" s="207">
        <f t="shared" si="2"/>
        <v>15118.4898582356</v>
      </c>
      <c r="G46" s="207">
        <f t="shared" si="2"/>
        <v>15717.415456872091</v>
      </c>
      <c r="H46" s="207">
        <f t="shared" si="2"/>
        <v>16446.358167420283</v>
      </c>
      <c r="I46" s="207">
        <f t="shared" si="2"/>
        <v>16860.772095815031</v>
      </c>
      <c r="J46" s="208">
        <f t="shared" si="2"/>
        <v>17205.589308039911</v>
      </c>
      <c r="K46" s="322"/>
      <c r="L46" s="313"/>
      <c r="M46" s="313"/>
      <c r="N46" s="322"/>
      <c r="O46" s="322"/>
      <c r="P46" s="331"/>
      <c r="Q46" s="322"/>
      <c r="R46" s="331"/>
      <c r="S46" s="322"/>
      <c r="T46" s="322"/>
      <c r="U46" s="322"/>
      <c r="V46" s="322"/>
      <c r="W46" s="322"/>
      <c r="X46" s="322"/>
      <c r="Y46" s="322"/>
      <c r="Z46" s="322"/>
      <c r="AA46" s="322"/>
      <c r="AB46" s="322"/>
      <c r="AC46" s="322"/>
    </row>
    <row r="47" spans="1:29" x14ac:dyDescent="0.3">
      <c r="A47" s="322"/>
      <c r="C47" s="322"/>
      <c r="D47" s="322"/>
      <c r="E47" s="322"/>
      <c r="F47" s="322"/>
      <c r="G47" s="322"/>
      <c r="H47" s="322"/>
      <c r="I47" s="322"/>
      <c r="J47" s="322"/>
      <c r="K47" s="322"/>
      <c r="L47" s="322"/>
      <c r="M47" s="322"/>
      <c r="N47" s="322"/>
      <c r="O47" s="322"/>
      <c r="P47" s="322"/>
      <c r="Q47" s="322"/>
      <c r="R47" s="322"/>
      <c r="S47" s="322"/>
      <c r="T47" s="322"/>
      <c r="U47" s="322"/>
      <c r="V47" s="322"/>
      <c r="W47" s="322"/>
      <c r="X47" s="322"/>
      <c r="Y47" s="322"/>
      <c r="Z47" s="322"/>
      <c r="AA47" s="322"/>
      <c r="AB47" s="322"/>
    </row>
    <row r="48" spans="1:29" x14ac:dyDescent="0.3">
      <c r="A48" s="322"/>
      <c r="C48" s="322"/>
      <c r="D48" s="322"/>
      <c r="E48" s="322"/>
      <c r="F48" s="322"/>
      <c r="G48" s="322"/>
      <c r="H48" s="322"/>
      <c r="I48" s="322"/>
      <c r="J48" s="322"/>
      <c r="K48" s="322"/>
      <c r="L48" s="322"/>
      <c r="M48" s="322"/>
      <c r="N48" s="322"/>
      <c r="O48" s="322"/>
      <c r="P48" s="322"/>
      <c r="Q48" s="322"/>
      <c r="R48" s="322"/>
      <c r="S48" s="322"/>
      <c r="T48" s="322"/>
      <c r="U48" s="322"/>
      <c r="V48" s="322"/>
      <c r="W48" s="322"/>
      <c r="X48" s="322"/>
      <c r="Y48" s="322"/>
      <c r="Z48" s="322"/>
      <c r="AA48" s="322"/>
      <c r="AB48" s="322"/>
    </row>
    <row r="49" spans="1:28" x14ac:dyDescent="0.3">
      <c r="A49" s="322"/>
      <c r="C49" s="322"/>
      <c r="D49" s="322"/>
      <c r="E49" s="322"/>
      <c r="F49" s="322"/>
      <c r="G49" s="322"/>
      <c r="H49" s="322"/>
      <c r="I49" s="322"/>
      <c r="J49" s="322"/>
      <c r="K49" s="322"/>
      <c r="L49" s="322"/>
      <c r="M49" s="322"/>
      <c r="N49" s="322"/>
      <c r="O49" s="322"/>
      <c r="P49" s="322"/>
      <c r="Q49" s="322"/>
      <c r="R49" s="322"/>
      <c r="S49" s="322"/>
      <c r="T49" s="322"/>
      <c r="U49" s="322"/>
      <c r="V49" s="322"/>
      <c r="W49" s="322"/>
      <c r="X49" s="322"/>
      <c r="Y49" s="322"/>
      <c r="Z49" s="322"/>
      <c r="AA49" s="322"/>
      <c r="AB49" s="322"/>
    </row>
    <row r="50" spans="1:28" ht="23" thickBot="1" x14ac:dyDescent="0.5">
      <c r="A50" s="322"/>
      <c r="C50" s="326" t="s">
        <v>43</v>
      </c>
      <c r="D50" s="322"/>
      <c r="E50" s="322"/>
      <c r="F50" s="322"/>
      <c r="G50" s="322"/>
      <c r="H50" s="322"/>
      <c r="I50" s="322"/>
      <c r="J50" s="322"/>
      <c r="K50" s="322"/>
      <c r="L50" s="322"/>
      <c r="M50" s="322"/>
      <c r="N50" s="322"/>
      <c r="O50" s="322"/>
      <c r="P50" s="322"/>
      <c r="Q50" s="322"/>
      <c r="R50" s="322"/>
      <c r="S50" s="322"/>
      <c r="T50" s="322"/>
      <c r="U50" s="322"/>
      <c r="V50" s="322"/>
      <c r="W50" s="322"/>
      <c r="X50" s="322"/>
      <c r="Y50" s="322"/>
      <c r="Z50" s="322"/>
      <c r="AA50" s="322"/>
      <c r="AB50" s="322"/>
    </row>
    <row r="51" spans="1:28" s="12" customFormat="1" ht="27.75" customHeight="1" thickBot="1" x14ac:dyDescent="0.4">
      <c r="A51" s="327"/>
      <c r="B51" s="13"/>
      <c r="C51" s="763" t="s">
        <v>33</v>
      </c>
      <c r="D51" s="763" t="s">
        <v>34</v>
      </c>
      <c r="E51" s="213">
        <f>$E$6</f>
        <v>2024</v>
      </c>
      <c r="F51" s="214">
        <f>E51+1</f>
        <v>2025</v>
      </c>
      <c r="G51" s="214">
        <f t="shared" ref="G51:X51" si="3">F51+1</f>
        <v>2026</v>
      </c>
      <c r="H51" s="214">
        <f t="shared" si="3"/>
        <v>2027</v>
      </c>
      <c r="I51" s="214">
        <f t="shared" si="3"/>
        <v>2028</v>
      </c>
      <c r="J51" s="214">
        <f t="shared" si="3"/>
        <v>2029</v>
      </c>
      <c r="K51" s="214">
        <f t="shared" si="3"/>
        <v>2030</v>
      </c>
      <c r="L51" s="214">
        <f t="shared" si="3"/>
        <v>2031</v>
      </c>
      <c r="M51" s="214">
        <f t="shared" si="3"/>
        <v>2032</v>
      </c>
      <c r="N51" s="214">
        <f t="shared" si="3"/>
        <v>2033</v>
      </c>
      <c r="O51" s="214">
        <f t="shared" si="3"/>
        <v>2034</v>
      </c>
      <c r="P51" s="214">
        <f t="shared" si="3"/>
        <v>2035</v>
      </c>
      <c r="Q51" s="214">
        <f t="shared" si="3"/>
        <v>2036</v>
      </c>
      <c r="R51" s="214">
        <f t="shared" si="3"/>
        <v>2037</v>
      </c>
      <c r="S51" s="214">
        <f t="shared" si="3"/>
        <v>2038</v>
      </c>
      <c r="T51" s="214">
        <f t="shared" si="3"/>
        <v>2039</v>
      </c>
      <c r="U51" s="214">
        <f t="shared" si="3"/>
        <v>2040</v>
      </c>
      <c r="V51" s="214">
        <f t="shared" si="3"/>
        <v>2041</v>
      </c>
      <c r="W51" s="214">
        <f t="shared" si="3"/>
        <v>2042</v>
      </c>
      <c r="X51" s="214">
        <f t="shared" si="3"/>
        <v>2043</v>
      </c>
      <c r="Y51" s="214">
        <f>X51+1</f>
        <v>2044</v>
      </c>
      <c r="Z51" s="214">
        <f>Y51+1</f>
        <v>2045</v>
      </c>
      <c r="AA51" s="215">
        <f>Z51+1</f>
        <v>2046</v>
      </c>
      <c r="AB51" s="327"/>
    </row>
    <row r="52" spans="1:28" s="27" customFormat="1" ht="14.5" thickBot="1" x14ac:dyDescent="0.4">
      <c r="A52" s="328"/>
      <c r="B52" s="28"/>
      <c r="C52" s="764"/>
      <c r="D52" s="764"/>
      <c r="E52" s="216">
        <f t="shared" ref="E52:X52" si="4">SUM(E53:E79)</f>
        <v>14587.238708982479</v>
      </c>
      <c r="F52" s="217">
        <f t="shared" si="4"/>
        <v>14852.864283609038</v>
      </c>
      <c r="G52" s="217">
        <f t="shared" si="4"/>
        <v>15118.4898582356</v>
      </c>
      <c r="H52" s="217">
        <f t="shared" si="4"/>
        <v>15238.387631035954</v>
      </c>
      <c r="I52" s="217">
        <f t="shared" si="4"/>
        <v>15358.285403836306</v>
      </c>
      <c r="J52" s="217">
        <f t="shared" si="4"/>
        <v>15478.183176636659</v>
      </c>
      <c r="K52" s="217">
        <f t="shared" si="4"/>
        <v>15598.080949437011</v>
      </c>
      <c r="L52" s="217">
        <f t="shared" si="4"/>
        <v>15717.978722237363</v>
      </c>
      <c r="M52" s="217">
        <f t="shared" si="4"/>
        <v>15863.826014777549</v>
      </c>
      <c r="N52" s="217">
        <f t="shared" si="4"/>
        <v>16009.673307317742</v>
      </c>
      <c r="O52" s="217">
        <f t="shared" si="4"/>
        <v>16155.520599857931</v>
      </c>
      <c r="P52" s="217">
        <f t="shared" si="4"/>
        <v>16301.367892398113</v>
      </c>
      <c r="Q52" s="217">
        <f t="shared" si="4"/>
        <v>16447.215184938308</v>
      </c>
      <c r="R52" s="217">
        <f t="shared" si="4"/>
        <v>16529.926567113653</v>
      </c>
      <c r="S52" s="217">
        <f t="shared" si="4"/>
        <v>16612.637949288997</v>
      </c>
      <c r="T52" s="217">
        <f t="shared" si="4"/>
        <v>16695.349331464342</v>
      </c>
      <c r="U52" s="217">
        <f t="shared" si="4"/>
        <v>16778.060713639687</v>
      </c>
      <c r="V52" s="217">
        <f t="shared" si="4"/>
        <v>16860.772095815031</v>
      </c>
      <c r="W52" s="217">
        <f t="shared" si="4"/>
        <v>16929.735538260007</v>
      </c>
      <c r="X52" s="217">
        <f t="shared" si="4"/>
        <v>16998.698980704983</v>
      </c>
      <c r="Y52" s="217">
        <f>SUM(Y53:Y79)</f>
        <v>17067.662423149963</v>
      </c>
      <c r="Z52" s="217">
        <f>SUM(Z53:Z79)</f>
        <v>17136.625865594935</v>
      </c>
      <c r="AA52" s="218">
        <f>SUM(AA53:AA79)</f>
        <v>17205.589308039907</v>
      </c>
      <c r="AB52" s="328"/>
    </row>
    <row r="53" spans="1:28" x14ac:dyDescent="0.3">
      <c r="A53" s="322"/>
      <c r="B53" s="8" t="str">
        <f>$C$7</f>
        <v>Moranbah</v>
      </c>
      <c r="C53" s="761" t="str">
        <f>$C$7</f>
        <v>Moranbah</v>
      </c>
      <c r="D53" s="219" t="str">
        <f>$D$7</f>
        <v>Single Dwelling</v>
      </c>
      <c r="E53" s="220">
        <f t="shared" ref="E53:E79" si="5">SUMIFS($E$7:$E$42,$B$7:$B$42,$B53,$D$7:$D$42,$D53)</f>
        <v>3507.1070610566494</v>
      </c>
      <c r="F53" s="221">
        <f>(($G53-$E53)/2)+E53</f>
        <v>3567.5058258008958</v>
      </c>
      <c r="G53" s="221">
        <f>IF(SUMIFS($F$7:$F$42,$B$7:$B$42,$B53,$D$7:$D$42,$D53)&lt;E53,E53,SUMIFS($F$7:$F$42,$B$7:$B$42,$B53,$D$7:$D$42,$D53))</f>
        <v>3627.9045905451417</v>
      </c>
      <c r="H53" s="221">
        <f t="shared" ref="H53:K79" si="6">(($L53-$G53)/5)+G53</f>
        <v>3660.0108525582086</v>
      </c>
      <c r="I53" s="221">
        <f t="shared" si="6"/>
        <v>3692.1171145712756</v>
      </c>
      <c r="J53" s="221">
        <f t="shared" si="6"/>
        <v>3724.2233765843425</v>
      </c>
      <c r="K53" s="221">
        <f t="shared" si="6"/>
        <v>3756.3296385974095</v>
      </c>
      <c r="L53" s="221">
        <f>IF(SUMIFS($G$7:$G$42,$B$7:$B$42,$B53,$D$7:$D$42,$D53)&lt;G53,G53,SUMIFS($G$7:$G$42,$B$7:$B$42,$B53,$D$7:$D$42,$D53))</f>
        <v>3788.435900610476</v>
      </c>
      <c r="M53" s="221">
        <f t="shared" ref="M53:P79" si="7">(($Q53-$L53)/5)+L53</f>
        <v>3826.642774638527</v>
      </c>
      <c r="N53" s="221">
        <f t="shared" si="7"/>
        <v>3864.8496486665781</v>
      </c>
      <c r="O53" s="221">
        <f t="shared" si="7"/>
        <v>3903.0565226946292</v>
      </c>
      <c r="P53" s="221">
        <f t="shared" si="7"/>
        <v>3941.2633967226802</v>
      </c>
      <c r="Q53" s="221">
        <f>IF(SUMIFS($H$7:$H$42,$B$7:$B$42,$B53,$D$7:$D$42,$D53)&lt;L53,L53,SUMIFS($H$7:$H$42,$B$7:$B$42,$B53,$D$7:$D$42,$D53))</f>
        <v>3979.4702707507313</v>
      </c>
      <c r="R53" s="221">
        <f t="shared" ref="R53:U79" si="8">(($V53-$Q53)/5)+Q53</f>
        <v>3984.4418136176687</v>
      </c>
      <c r="S53" s="221">
        <f t="shared" si="8"/>
        <v>3989.4133564846061</v>
      </c>
      <c r="T53" s="221">
        <f t="shared" si="8"/>
        <v>3994.3848993515435</v>
      </c>
      <c r="U53" s="221">
        <f t="shared" si="8"/>
        <v>3999.3564422184809</v>
      </c>
      <c r="V53" s="221">
        <f>IF(SUMIFS($I$7:$I$42,$B$7:$B$42,$B53,$D$7:$D$42,$D53)&lt;Q53,Q53,SUMIFS($I$7:$I$42,$B$7:$B$42,$B53,$D$7:$D$42,$D53))</f>
        <v>4004.3279850854192</v>
      </c>
      <c r="W53" s="221">
        <f t="shared" ref="W53:Z79" si="9">(($AA53-$V53)/5)+V53</f>
        <v>4006.6943052712277</v>
      </c>
      <c r="X53" s="221">
        <f t="shared" si="9"/>
        <v>4009.0606254570362</v>
      </c>
      <c r="Y53" s="221">
        <f t="shared" si="9"/>
        <v>4011.4269456428447</v>
      </c>
      <c r="Z53" s="221">
        <f t="shared" si="9"/>
        <v>4013.7932658286531</v>
      </c>
      <c r="AA53" s="222">
        <f>IF(SUMIFS($J$7:$J$42,$B$7:$B$42,$B53,$D$7:$D$42,$D53)&lt;V53,V53,SUMIFS($J$7:$J$42,$B$7:$B$42,$B53,$D$7:$D$42,$D53))</f>
        <v>4016.1595860144616</v>
      </c>
      <c r="AB53" s="322"/>
    </row>
    <row r="54" spans="1:28" x14ac:dyDescent="0.3">
      <c r="A54" s="322"/>
      <c r="B54" s="8" t="str">
        <f>$C$7</f>
        <v>Moranbah</v>
      </c>
      <c r="C54" s="761"/>
      <c r="D54" s="223" t="str">
        <f>$D$8</f>
        <v>Multiple Dwelling</v>
      </c>
      <c r="E54" s="224">
        <f t="shared" si="5"/>
        <v>714.0559090232066</v>
      </c>
      <c r="F54" s="225">
        <f t="shared" ref="F54:F79" si="10">(($G54-$E54)/2)+E54</f>
        <v>754.81263150198834</v>
      </c>
      <c r="G54" s="225">
        <f t="shared" ref="G54:G79" si="11">IF(SUMIFS($F$7:$F$42,$B$7:$B$42,$B54,$D$7:$D$42,$D54)&lt;E54,E54,SUMIFS($F$7:$F$42,$B$7:$B$42,$B54,$D$7:$D$42,$D54))</f>
        <v>795.56935398077019</v>
      </c>
      <c r="H54" s="225">
        <f t="shared" si="6"/>
        <v>827.15016729328511</v>
      </c>
      <c r="I54" s="225">
        <f t="shared" si="6"/>
        <v>858.73098060580003</v>
      </c>
      <c r="J54" s="226">
        <f t="shared" si="6"/>
        <v>890.31179391831495</v>
      </c>
      <c r="K54" s="225">
        <f t="shared" si="6"/>
        <v>921.89260723082987</v>
      </c>
      <c r="L54" s="225">
        <f t="shared" ref="L54:L79" si="12">IF(SUMIFS($G$7:$G$42,$B$7:$B$42,$B54,$D$7:$D$42,$D54)&lt;G54,G54,SUMIFS($G$7:$G$42,$B$7:$B$42,$B54,$D$7:$D$42,$D54))</f>
        <v>953.47342054334467</v>
      </c>
      <c r="M54" s="225">
        <f t="shared" si="7"/>
        <v>991.31709912782787</v>
      </c>
      <c r="N54" s="225">
        <f t="shared" si="7"/>
        <v>1029.1607777123111</v>
      </c>
      <c r="O54" s="226">
        <f t="shared" si="7"/>
        <v>1067.0044562967944</v>
      </c>
      <c r="P54" s="225">
        <f t="shared" si="7"/>
        <v>1104.8481348812777</v>
      </c>
      <c r="Q54" s="225">
        <f t="shared" ref="Q54:Q79" si="13">IF(SUMIFS($H$7:$H$42,$B$7:$B$42,$B54,$D$7:$D$42,$D54)&lt;L54,L54,SUMIFS($H$7:$H$42,$B$7:$B$42,$B54,$D$7:$D$42,$D54))</f>
        <v>1142.6918134657608</v>
      </c>
      <c r="R54" s="225">
        <f t="shared" si="8"/>
        <v>1145.2777741996024</v>
      </c>
      <c r="S54" s="225">
        <f t="shared" si="8"/>
        <v>1147.863734933444</v>
      </c>
      <c r="T54" s="226">
        <f t="shared" si="8"/>
        <v>1150.4496956672856</v>
      </c>
      <c r="U54" s="225">
        <f t="shared" si="8"/>
        <v>1153.0356564011272</v>
      </c>
      <c r="V54" s="225">
        <f t="shared" ref="V54:V79" si="14">IF(SUMIFS($I$7:$I$42,$B$7:$B$42,$B54,$D$7:$D$42,$D54)&lt;Q54,Q54,SUMIFS($I$7:$I$42,$B$7:$B$42,$B54,$D$7:$D$42,$D54))</f>
        <v>1155.6216171349686</v>
      </c>
      <c r="W54" s="225">
        <f t="shared" si="9"/>
        <v>1157.4278414096277</v>
      </c>
      <c r="X54" s="225">
        <f t="shared" si="9"/>
        <v>1159.2340656842869</v>
      </c>
      <c r="Y54" s="225">
        <f t="shared" si="9"/>
        <v>1161.040289958946</v>
      </c>
      <c r="Z54" s="225">
        <f t="shared" si="9"/>
        <v>1162.8465142336051</v>
      </c>
      <c r="AA54" s="591">
        <f t="shared" ref="AA54:AA79" si="15">IF(SUMIFS($J$7:$J$42,$B$7:$B$42,$B54,$D$7:$D$42,$D54)&lt;V54,V54,SUMIFS($J$7:$J$42,$B$7:$B$42,$B54,$D$7:$D$42,$D54))</f>
        <v>1164.6527385082647</v>
      </c>
      <c r="AB54" s="322"/>
    </row>
    <row r="55" spans="1:28" x14ac:dyDescent="0.3">
      <c r="A55" s="322"/>
      <c r="B55" s="8" t="str">
        <f>$C$7</f>
        <v>Moranbah</v>
      </c>
      <c r="C55" s="761"/>
      <c r="D55" s="223" t="str">
        <f>$D$9</f>
        <v>Other Dwelling</v>
      </c>
      <c r="E55" s="224">
        <f t="shared" si="5"/>
        <v>532.23533904157819</v>
      </c>
      <c r="F55" s="225">
        <f t="shared" si="10"/>
        <v>536.12552749471183</v>
      </c>
      <c r="G55" s="225">
        <f t="shared" si="11"/>
        <v>540.01571594784559</v>
      </c>
      <c r="H55" s="225">
        <f t="shared" si="6"/>
        <v>541.13129006415011</v>
      </c>
      <c r="I55" s="225">
        <f t="shared" si="6"/>
        <v>542.24686418045462</v>
      </c>
      <c r="J55" s="226">
        <f t="shared" si="6"/>
        <v>543.36243829675914</v>
      </c>
      <c r="K55" s="225">
        <f t="shared" si="6"/>
        <v>544.47801241306365</v>
      </c>
      <c r="L55" s="225">
        <f t="shared" si="12"/>
        <v>545.59358652936839</v>
      </c>
      <c r="M55" s="225">
        <f t="shared" si="7"/>
        <v>547.09952133036609</v>
      </c>
      <c r="N55" s="225">
        <f t="shared" si="7"/>
        <v>548.60545613136378</v>
      </c>
      <c r="O55" s="226">
        <f t="shared" si="7"/>
        <v>550.11139093236147</v>
      </c>
      <c r="P55" s="225">
        <f t="shared" si="7"/>
        <v>551.61732573335917</v>
      </c>
      <c r="Q55" s="225">
        <f t="shared" si="13"/>
        <v>553.12326053435663</v>
      </c>
      <c r="R55" s="225">
        <f t="shared" si="8"/>
        <v>553.47211351964643</v>
      </c>
      <c r="S55" s="225">
        <f t="shared" si="8"/>
        <v>553.82096650493622</v>
      </c>
      <c r="T55" s="226">
        <f t="shared" si="8"/>
        <v>554.16981949022602</v>
      </c>
      <c r="U55" s="225">
        <f t="shared" si="8"/>
        <v>554.51867247551581</v>
      </c>
      <c r="V55" s="225">
        <f t="shared" si="14"/>
        <v>554.86752546080584</v>
      </c>
      <c r="W55" s="225">
        <f t="shared" si="9"/>
        <v>554.86818572628408</v>
      </c>
      <c r="X55" s="225">
        <f t="shared" si="9"/>
        <v>554.86884599176233</v>
      </c>
      <c r="Y55" s="225">
        <f t="shared" si="9"/>
        <v>554.86950625724057</v>
      </c>
      <c r="Z55" s="225">
        <f t="shared" si="9"/>
        <v>554.87016652271882</v>
      </c>
      <c r="AA55" s="591">
        <f t="shared" si="15"/>
        <v>554.87082678819684</v>
      </c>
      <c r="AB55" s="322"/>
    </row>
    <row r="56" spans="1:28" x14ac:dyDescent="0.3">
      <c r="A56" s="322"/>
      <c r="B56" s="8" t="str">
        <f>$C$11</f>
        <v>Clermont</v>
      </c>
      <c r="C56" s="760" t="str">
        <f>$C$11</f>
        <v>Clermont</v>
      </c>
      <c r="D56" s="223" t="str">
        <f>$D$7</f>
        <v>Single Dwelling</v>
      </c>
      <c r="E56" s="224">
        <f t="shared" si="5"/>
        <v>998.45163982442</v>
      </c>
      <c r="F56" s="225">
        <f t="shared" si="10"/>
        <v>999.84034787564758</v>
      </c>
      <c r="G56" s="225">
        <f t="shared" si="11"/>
        <v>1001.2290559268752</v>
      </c>
      <c r="H56" s="225">
        <f t="shared" si="6"/>
        <v>1001.6328044758902</v>
      </c>
      <c r="I56" s="225">
        <f t="shared" si="6"/>
        <v>1002.0365530249053</v>
      </c>
      <c r="J56" s="226">
        <f t="shared" si="6"/>
        <v>1002.4403015739204</v>
      </c>
      <c r="K56" s="225">
        <f t="shared" si="6"/>
        <v>1002.8440501229354</v>
      </c>
      <c r="L56" s="225">
        <f t="shared" si="12"/>
        <v>1003.2477986719504</v>
      </c>
      <c r="M56" s="225">
        <f t="shared" si="7"/>
        <v>1003.601982140933</v>
      </c>
      <c r="N56" s="225">
        <f t="shared" si="7"/>
        <v>1003.9561656099157</v>
      </c>
      <c r="O56" s="226">
        <f t="shared" si="7"/>
        <v>1004.3103490788984</v>
      </c>
      <c r="P56" s="225">
        <f t="shared" si="7"/>
        <v>1004.6645325478811</v>
      </c>
      <c r="Q56" s="225">
        <f t="shared" si="13"/>
        <v>1005.018716016864</v>
      </c>
      <c r="R56" s="225">
        <f t="shared" si="8"/>
        <v>1007.2576692915276</v>
      </c>
      <c r="S56" s="225">
        <f t="shared" si="8"/>
        <v>1009.4966225661911</v>
      </c>
      <c r="T56" s="226">
        <f t="shared" si="8"/>
        <v>1011.7355758408547</v>
      </c>
      <c r="U56" s="225">
        <f t="shared" si="8"/>
        <v>1013.9745291155183</v>
      </c>
      <c r="V56" s="225">
        <f t="shared" si="14"/>
        <v>1016.213482390182</v>
      </c>
      <c r="W56" s="225">
        <f t="shared" si="9"/>
        <v>1017.8010060056838</v>
      </c>
      <c r="X56" s="225">
        <f t="shared" si="9"/>
        <v>1019.3885296211856</v>
      </c>
      <c r="Y56" s="225">
        <f t="shared" si="9"/>
        <v>1020.9760532366874</v>
      </c>
      <c r="Z56" s="225">
        <f t="shared" si="9"/>
        <v>1022.5635768521893</v>
      </c>
      <c r="AA56" s="591">
        <f t="shared" si="15"/>
        <v>1024.1511004676911</v>
      </c>
      <c r="AB56" s="322"/>
    </row>
    <row r="57" spans="1:28" x14ac:dyDescent="0.3">
      <c r="A57" s="322"/>
      <c r="B57" s="8" t="str">
        <f>$C$11</f>
        <v>Clermont</v>
      </c>
      <c r="C57" s="761"/>
      <c r="D57" s="223" t="str">
        <f>$D$8</f>
        <v>Multiple Dwelling</v>
      </c>
      <c r="E57" s="224">
        <f t="shared" si="5"/>
        <v>195.27427355927608</v>
      </c>
      <c r="F57" s="225">
        <f t="shared" si="10"/>
        <v>197.4566786148913</v>
      </c>
      <c r="G57" s="225">
        <f t="shared" si="11"/>
        <v>199.63908367050649</v>
      </c>
      <c r="H57" s="225">
        <f t="shared" si="6"/>
        <v>201.15444492252536</v>
      </c>
      <c r="I57" s="225">
        <f t="shared" si="6"/>
        <v>202.66980617454422</v>
      </c>
      <c r="J57" s="226">
        <f t="shared" si="6"/>
        <v>204.18516742656308</v>
      </c>
      <c r="K57" s="225">
        <f t="shared" si="6"/>
        <v>205.70052867858195</v>
      </c>
      <c r="L57" s="225">
        <f t="shared" si="12"/>
        <v>207.21588993060078</v>
      </c>
      <c r="M57" s="225">
        <f t="shared" si="7"/>
        <v>209.04732683831611</v>
      </c>
      <c r="N57" s="225">
        <f t="shared" si="7"/>
        <v>210.87876374603144</v>
      </c>
      <c r="O57" s="226">
        <f t="shared" si="7"/>
        <v>212.71020065374677</v>
      </c>
      <c r="P57" s="225">
        <f t="shared" si="7"/>
        <v>214.5416375614621</v>
      </c>
      <c r="Q57" s="225">
        <f t="shared" si="13"/>
        <v>216.37307446917737</v>
      </c>
      <c r="R57" s="225">
        <f t="shared" si="8"/>
        <v>218.22596171753921</v>
      </c>
      <c r="S57" s="225">
        <f t="shared" si="8"/>
        <v>220.07884896590105</v>
      </c>
      <c r="T57" s="226">
        <f t="shared" si="8"/>
        <v>221.93173621426288</v>
      </c>
      <c r="U57" s="225">
        <f t="shared" si="8"/>
        <v>223.78462346262472</v>
      </c>
      <c r="V57" s="225">
        <f t="shared" si="14"/>
        <v>225.63751071098662</v>
      </c>
      <c r="W57" s="225">
        <f t="shared" si="9"/>
        <v>227.25790806099056</v>
      </c>
      <c r="X57" s="225">
        <f t="shared" si="9"/>
        <v>228.8783054109945</v>
      </c>
      <c r="Y57" s="225">
        <f t="shared" si="9"/>
        <v>230.49870276099844</v>
      </c>
      <c r="Z57" s="225">
        <f t="shared" si="9"/>
        <v>232.11910011100238</v>
      </c>
      <c r="AA57" s="591">
        <f t="shared" si="15"/>
        <v>233.73949746100635</v>
      </c>
      <c r="AB57" s="322"/>
    </row>
    <row r="58" spans="1:28" x14ac:dyDescent="0.3">
      <c r="A58" s="322"/>
      <c r="B58" s="8" t="str">
        <f>$C$11</f>
        <v>Clermont</v>
      </c>
      <c r="C58" s="761"/>
      <c r="D58" s="223" t="str">
        <f>$D$9</f>
        <v>Other Dwelling</v>
      </c>
      <c r="E58" s="224">
        <f t="shared" si="5"/>
        <v>79.00455798314097</v>
      </c>
      <c r="F58" s="225">
        <f t="shared" si="10"/>
        <v>79.138266357493208</v>
      </c>
      <c r="G58" s="225">
        <f t="shared" si="11"/>
        <v>79.271974731845447</v>
      </c>
      <c r="H58" s="225">
        <f t="shared" si="6"/>
        <v>79.32154158410782</v>
      </c>
      <c r="I58" s="225">
        <f t="shared" si="6"/>
        <v>79.371108436370193</v>
      </c>
      <c r="J58" s="226">
        <f t="shared" si="6"/>
        <v>79.420675288632566</v>
      </c>
      <c r="K58" s="225">
        <f t="shared" si="6"/>
        <v>79.470242140894939</v>
      </c>
      <c r="L58" s="225">
        <f t="shared" si="12"/>
        <v>79.519808993157298</v>
      </c>
      <c r="M58" s="225">
        <f t="shared" si="7"/>
        <v>79.601558936008686</v>
      </c>
      <c r="N58" s="225">
        <f t="shared" si="7"/>
        <v>79.683308878860075</v>
      </c>
      <c r="O58" s="226">
        <f t="shared" si="7"/>
        <v>79.765058821711463</v>
      </c>
      <c r="P58" s="225">
        <f t="shared" si="7"/>
        <v>79.846808764562851</v>
      </c>
      <c r="Q58" s="225">
        <f t="shared" si="13"/>
        <v>79.92855870741424</v>
      </c>
      <c r="R58" s="225">
        <f t="shared" si="8"/>
        <v>79.978875287296404</v>
      </c>
      <c r="S58" s="225">
        <f t="shared" si="8"/>
        <v>80.029191867178568</v>
      </c>
      <c r="T58" s="226">
        <f t="shared" si="8"/>
        <v>80.079508447060732</v>
      </c>
      <c r="U58" s="225">
        <f t="shared" si="8"/>
        <v>80.129825026942896</v>
      </c>
      <c r="V58" s="225">
        <f t="shared" si="14"/>
        <v>80.180141606825075</v>
      </c>
      <c r="W58" s="225">
        <f t="shared" si="9"/>
        <v>80.180141606825075</v>
      </c>
      <c r="X58" s="225">
        <f t="shared" si="9"/>
        <v>80.180141606825075</v>
      </c>
      <c r="Y58" s="225">
        <f t="shared" si="9"/>
        <v>80.180141606825075</v>
      </c>
      <c r="Z58" s="225">
        <f t="shared" si="9"/>
        <v>80.180141606825075</v>
      </c>
      <c r="AA58" s="591">
        <f t="shared" si="15"/>
        <v>80.180141606825075</v>
      </c>
      <c r="AB58" s="322"/>
    </row>
    <row r="59" spans="1:28" x14ac:dyDescent="0.3">
      <c r="A59" s="322"/>
      <c r="B59" s="8" t="str">
        <f>$C$15</f>
        <v>Nebo</v>
      </c>
      <c r="C59" s="760" t="str">
        <f>$C$15</f>
        <v>Nebo</v>
      </c>
      <c r="D59" s="223" t="str">
        <f>$D$7</f>
        <v>Single Dwelling</v>
      </c>
      <c r="E59" s="224">
        <f t="shared" si="5"/>
        <v>335.14503028052377</v>
      </c>
      <c r="F59" s="225">
        <f t="shared" si="10"/>
        <v>344.0420436378048</v>
      </c>
      <c r="G59" s="225">
        <f t="shared" si="11"/>
        <v>352.93905699508576</v>
      </c>
      <c r="H59" s="225">
        <f t="shared" si="6"/>
        <v>360.98061725605612</v>
      </c>
      <c r="I59" s="225">
        <f t="shared" si="6"/>
        <v>369.02217751702648</v>
      </c>
      <c r="J59" s="226">
        <f t="shared" si="6"/>
        <v>377.06373777799683</v>
      </c>
      <c r="K59" s="225">
        <f t="shared" si="6"/>
        <v>385.10529803896719</v>
      </c>
      <c r="L59" s="225">
        <f t="shared" si="12"/>
        <v>393.14685829993755</v>
      </c>
      <c r="M59" s="225">
        <f t="shared" si="7"/>
        <v>402.72194595360332</v>
      </c>
      <c r="N59" s="225">
        <f t="shared" si="7"/>
        <v>412.2970336072691</v>
      </c>
      <c r="O59" s="226">
        <f t="shared" si="7"/>
        <v>421.87212126093488</v>
      </c>
      <c r="P59" s="225">
        <f t="shared" si="7"/>
        <v>431.44720891460065</v>
      </c>
      <c r="Q59" s="225">
        <f t="shared" si="13"/>
        <v>441.02229656826654</v>
      </c>
      <c r="R59" s="225">
        <f t="shared" si="8"/>
        <v>441.79365238523826</v>
      </c>
      <c r="S59" s="225">
        <f t="shared" si="8"/>
        <v>442.56500820220998</v>
      </c>
      <c r="T59" s="226">
        <f t="shared" si="8"/>
        <v>443.3363640191817</v>
      </c>
      <c r="U59" s="225">
        <f t="shared" si="8"/>
        <v>444.10771983615342</v>
      </c>
      <c r="V59" s="225">
        <f t="shared" si="14"/>
        <v>444.87907565312526</v>
      </c>
      <c r="W59" s="225">
        <f t="shared" si="9"/>
        <v>445.34792617544338</v>
      </c>
      <c r="X59" s="225">
        <f t="shared" si="9"/>
        <v>445.8167766977615</v>
      </c>
      <c r="Y59" s="225">
        <f t="shared" si="9"/>
        <v>446.28562722007962</v>
      </c>
      <c r="Z59" s="225">
        <f t="shared" si="9"/>
        <v>446.75447774239774</v>
      </c>
      <c r="AA59" s="591">
        <f t="shared" si="15"/>
        <v>447.22332826471592</v>
      </c>
      <c r="AB59" s="322"/>
    </row>
    <row r="60" spans="1:28" x14ac:dyDescent="0.3">
      <c r="A60" s="322"/>
      <c r="B60" s="8" t="str">
        <f>$C$15</f>
        <v>Nebo</v>
      </c>
      <c r="C60" s="761"/>
      <c r="D60" s="223" t="str">
        <f>$D$8</f>
        <v>Multiple Dwelling</v>
      </c>
      <c r="E60" s="224">
        <f t="shared" si="5"/>
        <v>57.901819953670334</v>
      </c>
      <c r="F60" s="225">
        <f t="shared" si="10"/>
        <v>58.864150979291907</v>
      </c>
      <c r="G60" s="225">
        <f t="shared" si="11"/>
        <v>59.826482004913487</v>
      </c>
      <c r="H60" s="225">
        <f t="shared" si="6"/>
        <v>60.66798504634442</v>
      </c>
      <c r="I60" s="225">
        <f t="shared" si="6"/>
        <v>61.509488087775352</v>
      </c>
      <c r="J60" s="226">
        <f t="shared" si="6"/>
        <v>62.350991129206285</v>
      </c>
      <c r="K60" s="225">
        <f t="shared" si="6"/>
        <v>63.192494170637218</v>
      </c>
      <c r="L60" s="225">
        <f t="shared" si="12"/>
        <v>64.033997212068144</v>
      </c>
      <c r="M60" s="225">
        <f t="shared" si="7"/>
        <v>65.036072116467281</v>
      </c>
      <c r="N60" s="225">
        <f t="shared" si="7"/>
        <v>66.038147020866418</v>
      </c>
      <c r="O60" s="226">
        <f t="shared" si="7"/>
        <v>67.040221925265556</v>
      </c>
      <c r="P60" s="225">
        <f t="shared" si="7"/>
        <v>68.042296829664693</v>
      </c>
      <c r="Q60" s="225">
        <f t="shared" si="13"/>
        <v>69.044371734063802</v>
      </c>
      <c r="R60" s="225">
        <f t="shared" si="8"/>
        <v>69.127618077018909</v>
      </c>
      <c r="S60" s="225">
        <f t="shared" si="8"/>
        <v>69.210864419974016</v>
      </c>
      <c r="T60" s="226">
        <f t="shared" si="8"/>
        <v>69.294110762929122</v>
      </c>
      <c r="U60" s="225">
        <f t="shared" si="8"/>
        <v>69.377357105884229</v>
      </c>
      <c r="V60" s="225">
        <f t="shared" si="14"/>
        <v>69.460603448839336</v>
      </c>
      <c r="W60" s="225">
        <f t="shared" si="9"/>
        <v>69.498473469736467</v>
      </c>
      <c r="X60" s="225">
        <f t="shared" si="9"/>
        <v>69.536343490633598</v>
      </c>
      <c r="Y60" s="225">
        <f t="shared" si="9"/>
        <v>69.574213511530729</v>
      </c>
      <c r="Z60" s="225">
        <f t="shared" si="9"/>
        <v>69.61208353242786</v>
      </c>
      <c r="AA60" s="591">
        <f t="shared" si="15"/>
        <v>69.649953553324963</v>
      </c>
      <c r="AB60" s="322"/>
    </row>
    <row r="61" spans="1:28" x14ac:dyDescent="0.3">
      <c r="A61" s="322"/>
      <c r="B61" s="8" t="str">
        <f>$C$15</f>
        <v>Nebo</v>
      </c>
      <c r="C61" s="761"/>
      <c r="D61" s="223" t="str">
        <f>$D$9</f>
        <v>Other Dwelling</v>
      </c>
      <c r="E61" s="224">
        <f t="shared" si="5"/>
        <v>35.74018134358252</v>
      </c>
      <c r="F61" s="225">
        <f t="shared" si="10"/>
        <v>44.79943892827113</v>
      </c>
      <c r="G61" s="225">
        <f t="shared" si="11"/>
        <v>53.858696512959739</v>
      </c>
      <c r="H61" s="225">
        <f t="shared" si="6"/>
        <v>56.234056305384321</v>
      </c>
      <c r="I61" s="225">
        <f t="shared" si="6"/>
        <v>58.609416097808904</v>
      </c>
      <c r="J61" s="226">
        <f t="shared" si="6"/>
        <v>60.984775890233486</v>
      </c>
      <c r="K61" s="225">
        <f t="shared" si="6"/>
        <v>63.360135682658068</v>
      </c>
      <c r="L61" s="225">
        <f t="shared" si="12"/>
        <v>65.735495475082658</v>
      </c>
      <c r="M61" s="225">
        <f t="shared" si="7"/>
        <v>68.647833335759174</v>
      </c>
      <c r="N61" s="225">
        <f t="shared" si="7"/>
        <v>71.560171196435689</v>
      </c>
      <c r="O61" s="226">
        <f t="shared" si="7"/>
        <v>74.472509057112205</v>
      </c>
      <c r="P61" s="225">
        <f t="shared" si="7"/>
        <v>77.384846917788721</v>
      </c>
      <c r="Q61" s="225">
        <f t="shared" si="13"/>
        <v>80.297184778465223</v>
      </c>
      <c r="R61" s="225">
        <f t="shared" si="8"/>
        <v>80.349693958509917</v>
      </c>
      <c r="S61" s="225">
        <f t="shared" si="8"/>
        <v>80.402203138554611</v>
      </c>
      <c r="T61" s="226">
        <f t="shared" si="8"/>
        <v>80.454712318599306</v>
      </c>
      <c r="U61" s="225">
        <f t="shared" si="8"/>
        <v>80.507221498644</v>
      </c>
      <c r="V61" s="225">
        <f t="shared" si="14"/>
        <v>80.55973067868868</v>
      </c>
      <c r="W61" s="225">
        <f t="shared" si="9"/>
        <v>80.561716538508776</v>
      </c>
      <c r="X61" s="225">
        <f t="shared" si="9"/>
        <v>80.563702398328871</v>
      </c>
      <c r="Y61" s="225">
        <f t="shared" si="9"/>
        <v>80.565688258148967</v>
      </c>
      <c r="Z61" s="225">
        <f t="shared" si="9"/>
        <v>80.567674117969062</v>
      </c>
      <c r="AA61" s="591">
        <f t="shared" si="15"/>
        <v>80.569659977789144</v>
      </c>
      <c r="AB61" s="322"/>
    </row>
    <row r="62" spans="1:28" x14ac:dyDescent="0.3">
      <c r="A62" s="322"/>
      <c r="B62" s="8" t="str">
        <f>$C$19</f>
        <v>Glenden</v>
      </c>
      <c r="C62" s="760" t="str">
        <f>$C$19</f>
        <v>Glenden</v>
      </c>
      <c r="D62" s="223" t="str">
        <f>$D$7</f>
        <v>Single Dwelling</v>
      </c>
      <c r="E62" s="224">
        <f t="shared" si="5"/>
        <v>336.88441550023089</v>
      </c>
      <c r="F62" s="225">
        <f t="shared" si="10"/>
        <v>337.86380352327723</v>
      </c>
      <c r="G62" s="225">
        <f t="shared" si="11"/>
        <v>338.84319154632357</v>
      </c>
      <c r="H62" s="225">
        <f t="shared" si="6"/>
        <v>339.73303818602034</v>
      </c>
      <c r="I62" s="225">
        <f t="shared" si="6"/>
        <v>340.62288482571711</v>
      </c>
      <c r="J62" s="226">
        <f t="shared" si="6"/>
        <v>341.51273146541388</v>
      </c>
      <c r="K62" s="225">
        <f t="shared" si="6"/>
        <v>342.40257810511065</v>
      </c>
      <c r="L62" s="225">
        <f t="shared" si="12"/>
        <v>343.29242474480753</v>
      </c>
      <c r="M62" s="225">
        <f t="shared" si="7"/>
        <v>344.89606697232296</v>
      </c>
      <c r="N62" s="225">
        <f t="shared" si="7"/>
        <v>346.49970919983838</v>
      </c>
      <c r="O62" s="226">
        <f t="shared" si="7"/>
        <v>348.1033514273538</v>
      </c>
      <c r="P62" s="225">
        <f t="shared" si="7"/>
        <v>349.70699365486922</v>
      </c>
      <c r="Q62" s="225">
        <f t="shared" si="13"/>
        <v>351.3106358823847</v>
      </c>
      <c r="R62" s="225">
        <f t="shared" si="8"/>
        <v>352.28862279604903</v>
      </c>
      <c r="S62" s="225">
        <f t="shared" si="8"/>
        <v>353.26660970971335</v>
      </c>
      <c r="T62" s="226">
        <f t="shared" si="8"/>
        <v>354.24459662337767</v>
      </c>
      <c r="U62" s="225">
        <f t="shared" si="8"/>
        <v>355.222583537042</v>
      </c>
      <c r="V62" s="225">
        <f t="shared" si="14"/>
        <v>356.20057045070621</v>
      </c>
      <c r="W62" s="225">
        <f t="shared" si="9"/>
        <v>356.95402913487652</v>
      </c>
      <c r="X62" s="225">
        <f t="shared" si="9"/>
        <v>357.70748781904683</v>
      </c>
      <c r="Y62" s="225">
        <f t="shared" si="9"/>
        <v>358.46094650321714</v>
      </c>
      <c r="Z62" s="225">
        <f t="shared" si="9"/>
        <v>359.21440518738746</v>
      </c>
      <c r="AA62" s="591">
        <f t="shared" si="15"/>
        <v>359.96786387155782</v>
      </c>
      <c r="AB62" s="322"/>
    </row>
    <row r="63" spans="1:28" x14ac:dyDescent="0.3">
      <c r="A63" s="322"/>
      <c r="B63" s="8" t="str">
        <f>$C$19</f>
        <v>Glenden</v>
      </c>
      <c r="C63" s="761"/>
      <c r="D63" s="223" t="str">
        <f>$D$8</f>
        <v>Multiple Dwelling</v>
      </c>
      <c r="E63" s="224">
        <f t="shared" si="5"/>
        <v>55.463960844426452</v>
      </c>
      <c r="F63" s="225">
        <f t="shared" si="10"/>
        <v>55.60198656895107</v>
      </c>
      <c r="G63" s="225">
        <f t="shared" si="11"/>
        <v>55.740012293475687</v>
      </c>
      <c r="H63" s="225">
        <f t="shared" si="6"/>
        <v>55.848015238250717</v>
      </c>
      <c r="I63" s="225">
        <f t="shared" si="6"/>
        <v>55.956018183025748</v>
      </c>
      <c r="J63" s="226">
        <f t="shared" si="6"/>
        <v>56.064021127800778</v>
      </c>
      <c r="K63" s="225">
        <f t="shared" si="6"/>
        <v>56.172024072575809</v>
      </c>
      <c r="L63" s="225">
        <f t="shared" si="12"/>
        <v>56.280027017350854</v>
      </c>
      <c r="M63" s="225">
        <f t="shared" si="7"/>
        <v>56.472831756963807</v>
      </c>
      <c r="N63" s="225">
        <f t="shared" si="7"/>
        <v>56.665636496576759</v>
      </c>
      <c r="O63" s="226">
        <f t="shared" si="7"/>
        <v>56.858441236189712</v>
      </c>
      <c r="P63" s="225">
        <f t="shared" si="7"/>
        <v>57.051245975802665</v>
      </c>
      <c r="Q63" s="225">
        <f t="shared" si="13"/>
        <v>57.244050715415611</v>
      </c>
      <c r="R63" s="225">
        <f t="shared" si="8"/>
        <v>57.493988984471734</v>
      </c>
      <c r="S63" s="225">
        <f t="shared" si="8"/>
        <v>57.743927253527858</v>
      </c>
      <c r="T63" s="226">
        <f t="shared" si="8"/>
        <v>57.993865522583981</v>
      </c>
      <c r="U63" s="225">
        <f t="shared" si="8"/>
        <v>58.243803791640104</v>
      </c>
      <c r="V63" s="225">
        <f t="shared" si="14"/>
        <v>58.493742060696228</v>
      </c>
      <c r="W63" s="225">
        <f t="shared" si="9"/>
        <v>58.706658074450303</v>
      </c>
      <c r="X63" s="225">
        <f t="shared" si="9"/>
        <v>58.919574088204378</v>
      </c>
      <c r="Y63" s="225">
        <f t="shared" si="9"/>
        <v>59.132490101958453</v>
      </c>
      <c r="Z63" s="225">
        <f t="shared" si="9"/>
        <v>59.345406115712528</v>
      </c>
      <c r="AA63" s="591">
        <f t="shared" si="15"/>
        <v>59.558322129466617</v>
      </c>
      <c r="AB63" s="322"/>
    </row>
    <row r="64" spans="1:28" x14ac:dyDescent="0.3">
      <c r="A64" s="322"/>
      <c r="B64" s="8" t="str">
        <f>$C$19</f>
        <v>Glenden</v>
      </c>
      <c r="C64" s="761"/>
      <c r="D64" s="223" t="str">
        <f>$D$9</f>
        <v>Other Dwelling</v>
      </c>
      <c r="E64" s="224">
        <f t="shared" si="5"/>
        <v>94.630159394521158</v>
      </c>
      <c r="F64" s="225">
        <f t="shared" si="10"/>
        <v>94.851987094203764</v>
      </c>
      <c r="G64" s="225">
        <f t="shared" si="11"/>
        <v>95.073814793886385</v>
      </c>
      <c r="H64" s="225">
        <f t="shared" si="6"/>
        <v>95.133263159637764</v>
      </c>
      <c r="I64" s="225">
        <f t="shared" si="6"/>
        <v>95.192711525389143</v>
      </c>
      <c r="J64" s="226">
        <f t="shared" si="6"/>
        <v>95.252159891140522</v>
      </c>
      <c r="K64" s="225">
        <f t="shared" si="6"/>
        <v>95.311608256891901</v>
      </c>
      <c r="L64" s="225">
        <f t="shared" si="12"/>
        <v>95.371056622643309</v>
      </c>
      <c r="M64" s="225">
        <f t="shared" si="7"/>
        <v>95.469103371026037</v>
      </c>
      <c r="N64" s="225">
        <f t="shared" si="7"/>
        <v>95.567150119408765</v>
      </c>
      <c r="O64" s="226">
        <f t="shared" si="7"/>
        <v>95.665196867791494</v>
      </c>
      <c r="P64" s="225">
        <f t="shared" si="7"/>
        <v>95.763243616174222</v>
      </c>
      <c r="Q64" s="225">
        <f t="shared" si="13"/>
        <v>95.861290364556936</v>
      </c>
      <c r="R64" s="225">
        <f t="shared" si="8"/>
        <v>95.921653111257413</v>
      </c>
      <c r="S64" s="225">
        <f t="shared" si="8"/>
        <v>95.98201585795789</v>
      </c>
      <c r="T64" s="226">
        <f t="shared" si="8"/>
        <v>96.042378604658367</v>
      </c>
      <c r="U64" s="225">
        <f t="shared" si="8"/>
        <v>96.102741351358844</v>
      </c>
      <c r="V64" s="225">
        <f t="shared" si="14"/>
        <v>96.163104098059335</v>
      </c>
      <c r="W64" s="225">
        <f t="shared" si="9"/>
        <v>96.163120300893155</v>
      </c>
      <c r="X64" s="225">
        <f t="shared" si="9"/>
        <v>96.163136503726975</v>
      </c>
      <c r="Y64" s="225">
        <f t="shared" si="9"/>
        <v>96.163152706560794</v>
      </c>
      <c r="Z64" s="225">
        <f t="shared" si="9"/>
        <v>96.163168909394614</v>
      </c>
      <c r="AA64" s="591">
        <f t="shared" si="15"/>
        <v>96.163185112228433</v>
      </c>
      <c r="AB64" s="322"/>
    </row>
    <row r="65" spans="1:28" x14ac:dyDescent="0.3">
      <c r="A65" s="322"/>
      <c r="B65" s="8" t="str">
        <f>$C$23</f>
        <v>Middlemount</v>
      </c>
      <c r="C65" s="760" t="str">
        <f>$C$23</f>
        <v>Middlemount</v>
      </c>
      <c r="D65" s="223" t="str">
        <f>$D$7</f>
        <v>Single Dwelling</v>
      </c>
      <c r="E65" s="224">
        <f t="shared" si="5"/>
        <v>1045.6303214620773</v>
      </c>
      <c r="F65" s="225">
        <f t="shared" si="10"/>
        <v>1046.4979903384503</v>
      </c>
      <c r="G65" s="225">
        <f t="shared" si="11"/>
        <v>1047.3656592148234</v>
      </c>
      <c r="H65" s="225">
        <f t="shared" si="6"/>
        <v>1047.7297220719395</v>
      </c>
      <c r="I65" s="225">
        <f t="shared" si="6"/>
        <v>1048.0937849290556</v>
      </c>
      <c r="J65" s="226">
        <f t="shared" si="6"/>
        <v>1048.4578477861717</v>
      </c>
      <c r="K65" s="225">
        <f t="shared" si="6"/>
        <v>1048.8219106432878</v>
      </c>
      <c r="L65" s="225">
        <f t="shared" si="12"/>
        <v>1049.1859735004039</v>
      </c>
      <c r="M65" s="225">
        <f t="shared" si="7"/>
        <v>1049.7392801142735</v>
      </c>
      <c r="N65" s="225">
        <f t="shared" si="7"/>
        <v>1050.2925867281431</v>
      </c>
      <c r="O65" s="226">
        <f t="shared" si="7"/>
        <v>1050.8458933420127</v>
      </c>
      <c r="P65" s="225">
        <f t="shared" si="7"/>
        <v>1051.3991999558823</v>
      </c>
      <c r="Q65" s="225">
        <f t="shared" si="13"/>
        <v>1051.9525065697519</v>
      </c>
      <c r="R65" s="225">
        <f t="shared" si="8"/>
        <v>1052.8775789239814</v>
      </c>
      <c r="S65" s="225">
        <f t="shared" si="8"/>
        <v>1053.802651278211</v>
      </c>
      <c r="T65" s="226">
        <f t="shared" si="8"/>
        <v>1054.7277236324405</v>
      </c>
      <c r="U65" s="225">
        <f t="shared" si="8"/>
        <v>1055.6527959866701</v>
      </c>
      <c r="V65" s="225">
        <f t="shared" si="14"/>
        <v>1056.5778683408992</v>
      </c>
      <c r="W65" s="225">
        <f t="shared" si="9"/>
        <v>1056.8393599073202</v>
      </c>
      <c r="X65" s="225">
        <f t="shared" si="9"/>
        <v>1057.1008514737412</v>
      </c>
      <c r="Y65" s="225">
        <f t="shared" si="9"/>
        <v>1057.3623430401622</v>
      </c>
      <c r="Z65" s="225">
        <f t="shared" si="9"/>
        <v>1057.6238346065832</v>
      </c>
      <c r="AA65" s="591">
        <f t="shared" si="15"/>
        <v>1057.8853261730042</v>
      </c>
      <c r="AB65" s="322"/>
    </row>
    <row r="66" spans="1:28" x14ac:dyDescent="0.3">
      <c r="A66" s="322"/>
      <c r="B66" s="8" t="str">
        <f>$C$23</f>
        <v>Middlemount</v>
      </c>
      <c r="C66" s="761"/>
      <c r="D66" s="223" t="str">
        <f>$D$8</f>
        <v>Multiple Dwelling</v>
      </c>
      <c r="E66" s="224">
        <f t="shared" si="5"/>
        <v>133.37038526015698</v>
      </c>
      <c r="F66" s="225">
        <f t="shared" si="10"/>
        <v>133.49946935852074</v>
      </c>
      <c r="G66" s="225">
        <f t="shared" si="11"/>
        <v>133.62855345688448</v>
      </c>
      <c r="H66" s="225">
        <f t="shared" si="6"/>
        <v>133.62855345688448</v>
      </c>
      <c r="I66" s="225">
        <f t="shared" si="6"/>
        <v>133.62855345688448</v>
      </c>
      <c r="J66" s="226">
        <f t="shared" si="6"/>
        <v>133.62855345688448</v>
      </c>
      <c r="K66" s="225">
        <f t="shared" si="6"/>
        <v>133.62855345688448</v>
      </c>
      <c r="L66" s="225">
        <f t="shared" si="12"/>
        <v>133.62855345688448</v>
      </c>
      <c r="M66" s="225">
        <f t="shared" si="7"/>
        <v>133.62855345688448</v>
      </c>
      <c r="N66" s="225">
        <f t="shared" si="7"/>
        <v>133.62855345688448</v>
      </c>
      <c r="O66" s="226">
        <f t="shared" si="7"/>
        <v>133.62855345688448</v>
      </c>
      <c r="P66" s="225">
        <f t="shared" si="7"/>
        <v>133.62855345688448</v>
      </c>
      <c r="Q66" s="225">
        <f t="shared" si="13"/>
        <v>133.62855345688448</v>
      </c>
      <c r="R66" s="225">
        <f t="shared" si="8"/>
        <v>133.78289115228679</v>
      </c>
      <c r="S66" s="225">
        <f t="shared" si="8"/>
        <v>133.93722884768911</v>
      </c>
      <c r="T66" s="226">
        <f t="shared" si="8"/>
        <v>134.09156654309143</v>
      </c>
      <c r="U66" s="225">
        <f t="shared" si="8"/>
        <v>134.24590423849375</v>
      </c>
      <c r="V66" s="225">
        <f t="shared" si="14"/>
        <v>134.40024193389604</v>
      </c>
      <c r="W66" s="225">
        <f t="shared" si="9"/>
        <v>134.56987445977532</v>
      </c>
      <c r="X66" s="225">
        <f t="shared" si="9"/>
        <v>134.7395069856546</v>
      </c>
      <c r="Y66" s="225">
        <f t="shared" si="9"/>
        <v>134.90913951153388</v>
      </c>
      <c r="Z66" s="225">
        <f t="shared" si="9"/>
        <v>135.07877203741316</v>
      </c>
      <c r="AA66" s="591">
        <f t="shared" si="15"/>
        <v>135.24840456329247</v>
      </c>
      <c r="AB66" s="322"/>
    </row>
    <row r="67" spans="1:28" x14ac:dyDescent="0.3">
      <c r="A67" s="322"/>
      <c r="B67" s="8" t="str">
        <f>$C$23</f>
        <v>Middlemount</v>
      </c>
      <c r="C67" s="761"/>
      <c r="D67" s="223" t="str">
        <f>$D$9</f>
        <v>Other Dwelling</v>
      </c>
      <c r="E67" s="224">
        <f t="shared" si="5"/>
        <v>335.01487556238669</v>
      </c>
      <c r="F67" s="225">
        <f t="shared" si="10"/>
        <v>335.58185923445308</v>
      </c>
      <c r="G67" s="225">
        <f t="shared" si="11"/>
        <v>336.14884290651946</v>
      </c>
      <c r="H67" s="225">
        <f t="shared" si="6"/>
        <v>336.35902866372908</v>
      </c>
      <c r="I67" s="225">
        <f t="shared" si="6"/>
        <v>336.56921442093869</v>
      </c>
      <c r="J67" s="226">
        <f t="shared" si="6"/>
        <v>336.77940017814831</v>
      </c>
      <c r="K67" s="225">
        <f t="shared" si="6"/>
        <v>336.98958593535792</v>
      </c>
      <c r="L67" s="225">
        <f t="shared" si="12"/>
        <v>337.19977169256754</v>
      </c>
      <c r="M67" s="225">
        <f t="shared" si="7"/>
        <v>337.54642823531327</v>
      </c>
      <c r="N67" s="225">
        <f t="shared" si="7"/>
        <v>337.89308477805901</v>
      </c>
      <c r="O67" s="226">
        <f t="shared" si="7"/>
        <v>338.23974132080474</v>
      </c>
      <c r="P67" s="225">
        <f t="shared" si="7"/>
        <v>338.58639786355047</v>
      </c>
      <c r="Q67" s="225">
        <f t="shared" si="13"/>
        <v>338.93305440629615</v>
      </c>
      <c r="R67" s="225">
        <f t="shared" si="8"/>
        <v>339.14886394852158</v>
      </c>
      <c r="S67" s="225">
        <f t="shared" si="8"/>
        <v>339.36467349074701</v>
      </c>
      <c r="T67" s="226">
        <f t="shared" si="8"/>
        <v>339.58048303297244</v>
      </c>
      <c r="U67" s="225">
        <f t="shared" si="8"/>
        <v>339.79629257519787</v>
      </c>
      <c r="V67" s="225">
        <f t="shared" si="14"/>
        <v>340.0121021174233</v>
      </c>
      <c r="W67" s="225">
        <f t="shared" si="9"/>
        <v>340.01457811296643</v>
      </c>
      <c r="X67" s="225">
        <f t="shared" si="9"/>
        <v>340.01705410850957</v>
      </c>
      <c r="Y67" s="225">
        <f t="shared" si="9"/>
        <v>340.01953010405271</v>
      </c>
      <c r="Z67" s="225">
        <f t="shared" si="9"/>
        <v>340.02200609959584</v>
      </c>
      <c r="AA67" s="591">
        <f t="shared" si="15"/>
        <v>340.02448209513904</v>
      </c>
      <c r="AB67" s="322"/>
    </row>
    <row r="68" spans="1:28" x14ac:dyDescent="0.3">
      <c r="A68" s="322"/>
      <c r="B68" s="8" t="str">
        <f>$C$27</f>
        <v>Dysart</v>
      </c>
      <c r="C68" s="760" t="str">
        <f>$C$27</f>
        <v>Dysart</v>
      </c>
      <c r="D68" s="223" t="str">
        <f>$D$7</f>
        <v>Single Dwelling</v>
      </c>
      <c r="E68" s="224">
        <f t="shared" si="5"/>
        <v>1662.4716554324907</v>
      </c>
      <c r="F68" s="225">
        <f t="shared" si="10"/>
        <v>1664.0150680350805</v>
      </c>
      <c r="G68" s="225">
        <f t="shared" si="11"/>
        <v>1665.5584806376703</v>
      </c>
      <c r="H68" s="225">
        <f t="shared" si="6"/>
        <v>1666.3498936557464</v>
      </c>
      <c r="I68" s="225">
        <f t="shared" si="6"/>
        <v>1667.1413066738226</v>
      </c>
      <c r="J68" s="226">
        <f t="shared" si="6"/>
        <v>1667.9327196918987</v>
      </c>
      <c r="K68" s="225">
        <f t="shared" si="6"/>
        <v>1668.7241327099748</v>
      </c>
      <c r="L68" s="225">
        <f t="shared" si="12"/>
        <v>1669.5155457280505</v>
      </c>
      <c r="M68" s="225">
        <f t="shared" si="7"/>
        <v>1670.6573476565968</v>
      </c>
      <c r="N68" s="225">
        <f t="shared" si="7"/>
        <v>1671.7991495851431</v>
      </c>
      <c r="O68" s="226">
        <f t="shared" si="7"/>
        <v>1672.9409515136895</v>
      </c>
      <c r="P68" s="225">
        <f t="shared" si="7"/>
        <v>1674.0827534422358</v>
      </c>
      <c r="Q68" s="225">
        <f t="shared" si="13"/>
        <v>1675.2245553707824</v>
      </c>
      <c r="R68" s="225">
        <f t="shared" si="8"/>
        <v>1676.7599663582823</v>
      </c>
      <c r="S68" s="225">
        <f t="shared" si="8"/>
        <v>1678.2953773457823</v>
      </c>
      <c r="T68" s="226">
        <f t="shared" si="8"/>
        <v>1679.8307883332823</v>
      </c>
      <c r="U68" s="225">
        <f t="shared" si="8"/>
        <v>1681.3661993207822</v>
      </c>
      <c r="V68" s="225">
        <f t="shared" si="14"/>
        <v>1682.901610308282</v>
      </c>
      <c r="W68" s="225">
        <f t="shared" si="9"/>
        <v>1683.3783459574838</v>
      </c>
      <c r="X68" s="225">
        <f t="shared" si="9"/>
        <v>1683.8550816066856</v>
      </c>
      <c r="Y68" s="225">
        <f t="shared" si="9"/>
        <v>1684.3318172558875</v>
      </c>
      <c r="Z68" s="225">
        <f t="shared" si="9"/>
        <v>1684.8085529050893</v>
      </c>
      <c r="AA68" s="591">
        <f t="shared" si="15"/>
        <v>1685.2852885542909</v>
      </c>
      <c r="AB68" s="322"/>
    </row>
    <row r="69" spans="1:28" x14ac:dyDescent="0.3">
      <c r="A69" s="322"/>
      <c r="B69" s="8" t="str">
        <f>$C$27</f>
        <v>Dysart</v>
      </c>
      <c r="C69" s="761"/>
      <c r="D69" s="223" t="str">
        <f>$D$8</f>
        <v>Multiple Dwelling</v>
      </c>
      <c r="E69" s="224">
        <f t="shared" si="5"/>
        <v>139.34024614441387</v>
      </c>
      <c r="F69" s="225">
        <f t="shared" si="10"/>
        <v>139.4442359400058</v>
      </c>
      <c r="G69" s="225">
        <f t="shared" si="11"/>
        <v>139.54822573559775</v>
      </c>
      <c r="H69" s="225">
        <f t="shared" si="6"/>
        <v>139.54822573559775</v>
      </c>
      <c r="I69" s="225">
        <f t="shared" si="6"/>
        <v>139.54822573559775</v>
      </c>
      <c r="J69" s="226">
        <f t="shared" si="6"/>
        <v>139.54822573559775</v>
      </c>
      <c r="K69" s="225">
        <f t="shared" si="6"/>
        <v>139.54822573559775</v>
      </c>
      <c r="L69" s="225">
        <f t="shared" si="12"/>
        <v>139.54822573559775</v>
      </c>
      <c r="M69" s="225">
        <f t="shared" si="7"/>
        <v>139.54822573559775</v>
      </c>
      <c r="N69" s="225">
        <f t="shared" si="7"/>
        <v>139.54822573559775</v>
      </c>
      <c r="O69" s="226">
        <f t="shared" si="7"/>
        <v>139.54822573559775</v>
      </c>
      <c r="P69" s="225">
        <f t="shared" si="7"/>
        <v>139.54822573559775</v>
      </c>
      <c r="Q69" s="225">
        <f t="shared" si="13"/>
        <v>139.54822573559775</v>
      </c>
      <c r="R69" s="225">
        <f t="shared" si="8"/>
        <v>139.94478105715751</v>
      </c>
      <c r="S69" s="225">
        <f t="shared" si="8"/>
        <v>140.34133637871727</v>
      </c>
      <c r="T69" s="226">
        <f t="shared" si="8"/>
        <v>140.73789170027703</v>
      </c>
      <c r="U69" s="225">
        <f t="shared" si="8"/>
        <v>141.13444702183679</v>
      </c>
      <c r="V69" s="225">
        <f t="shared" si="14"/>
        <v>141.53100234339649</v>
      </c>
      <c r="W69" s="225">
        <f t="shared" si="9"/>
        <v>141.90935503452016</v>
      </c>
      <c r="X69" s="225">
        <f t="shared" si="9"/>
        <v>142.28770772564383</v>
      </c>
      <c r="Y69" s="225">
        <f t="shared" si="9"/>
        <v>142.66606041676749</v>
      </c>
      <c r="Z69" s="225">
        <f t="shared" si="9"/>
        <v>143.04441310789116</v>
      </c>
      <c r="AA69" s="591">
        <f t="shared" si="15"/>
        <v>143.42276579901488</v>
      </c>
      <c r="AB69" s="322"/>
    </row>
    <row r="70" spans="1:28" x14ac:dyDescent="0.3">
      <c r="A70" s="322"/>
      <c r="B70" s="8" t="str">
        <f>$C$27</f>
        <v>Dysart</v>
      </c>
      <c r="C70" s="761"/>
      <c r="D70" s="223" t="str">
        <f>$D$9</f>
        <v>Other Dwelling</v>
      </c>
      <c r="E70" s="224">
        <f t="shared" si="5"/>
        <v>227.7557039357807</v>
      </c>
      <c r="F70" s="225">
        <f t="shared" si="10"/>
        <v>238.98902022538977</v>
      </c>
      <c r="G70" s="225">
        <f t="shared" si="11"/>
        <v>250.2223365149988</v>
      </c>
      <c r="H70" s="225">
        <f t="shared" si="6"/>
        <v>253.20165264167673</v>
      </c>
      <c r="I70" s="225">
        <f t="shared" si="6"/>
        <v>256.18096876835466</v>
      </c>
      <c r="J70" s="226">
        <f t="shared" si="6"/>
        <v>259.16028489503259</v>
      </c>
      <c r="K70" s="225">
        <f t="shared" si="6"/>
        <v>262.13960102171052</v>
      </c>
      <c r="L70" s="225">
        <f t="shared" si="12"/>
        <v>265.11891714838845</v>
      </c>
      <c r="M70" s="225">
        <f t="shared" si="7"/>
        <v>268.82077786481705</v>
      </c>
      <c r="N70" s="225">
        <f t="shared" si="7"/>
        <v>272.52263858124564</v>
      </c>
      <c r="O70" s="226">
        <f t="shared" si="7"/>
        <v>276.22449929767424</v>
      </c>
      <c r="P70" s="225">
        <f t="shared" si="7"/>
        <v>279.92636001410284</v>
      </c>
      <c r="Q70" s="225">
        <f t="shared" si="13"/>
        <v>283.6282207305315</v>
      </c>
      <c r="R70" s="225">
        <f t="shared" si="8"/>
        <v>283.80913379179447</v>
      </c>
      <c r="S70" s="225">
        <f t="shared" si="8"/>
        <v>283.99004685305744</v>
      </c>
      <c r="T70" s="226">
        <f t="shared" si="8"/>
        <v>284.17095991432041</v>
      </c>
      <c r="U70" s="225">
        <f t="shared" si="8"/>
        <v>284.35187297558338</v>
      </c>
      <c r="V70" s="225">
        <f t="shared" si="14"/>
        <v>284.53278603684646</v>
      </c>
      <c r="W70" s="225">
        <f t="shared" si="9"/>
        <v>284.5385562710407</v>
      </c>
      <c r="X70" s="225">
        <f t="shared" si="9"/>
        <v>284.54432650523495</v>
      </c>
      <c r="Y70" s="225">
        <f t="shared" si="9"/>
        <v>284.55009673942919</v>
      </c>
      <c r="Z70" s="225">
        <f t="shared" si="9"/>
        <v>284.55586697362344</v>
      </c>
      <c r="AA70" s="591">
        <f t="shared" si="15"/>
        <v>284.56163720781763</v>
      </c>
      <c r="AB70" s="322"/>
    </row>
    <row r="71" spans="1:28" x14ac:dyDescent="0.3">
      <c r="A71" s="322"/>
      <c r="B71" s="8">
        <f>$C$31</f>
        <v>0</v>
      </c>
      <c r="C71" s="760">
        <f>$C$31</f>
        <v>0</v>
      </c>
      <c r="D71" s="223" t="str">
        <f>$D$7</f>
        <v>Single Dwelling</v>
      </c>
      <c r="E71" s="224">
        <f t="shared" si="5"/>
        <v>0</v>
      </c>
      <c r="F71" s="225">
        <f t="shared" si="10"/>
        <v>0</v>
      </c>
      <c r="G71" s="225">
        <f t="shared" si="11"/>
        <v>0</v>
      </c>
      <c r="H71" s="225">
        <f t="shared" si="6"/>
        <v>0</v>
      </c>
      <c r="I71" s="225">
        <f t="shared" si="6"/>
        <v>0</v>
      </c>
      <c r="J71" s="226">
        <f t="shared" si="6"/>
        <v>0</v>
      </c>
      <c r="K71" s="225">
        <f t="shared" si="6"/>
        <v>0</v>
      </c>
      <c r="L71" s="225">
        <f t="shared" si="12"/>
        <v>0</v>
      </c>
      <c r="M71" s="225">
        <f t="shared" si="7"/>
        <v>0</v>
      </c>
      <c r="N71" s="225">
        <f t="shared" si="7"/>
        <v>0</v>
      </c>
      <c r="O71" s="226">
        <f t="shared" si="7"/>
        <v>0</v>
      </c>
      <c r="P71" s="225">
        <f t="shared" si="7"/>
        <v>0</v>
      </c>
      <c r="Q71" s="225">
        <f t="shared" si="13"/>
        <v>0</v>
      </c>
      <c r="R71" s="225">
        <f t="shared" si="8"/>
        <v>0</v>
      </c>
      <c r="S71" s="225">
        <f t="shared" si="8"/>
        <v>0</v>
      </c>
      <c r="T71" s="226">
        <f t="shared" si="8"/>
        <v>0</v>
      </c>
      <c r="U71" s="225">
        <f t="shared" si="8"/>
        <v>0</v>
      </c>
      <c r="V71" s="225">
        <f t="shared" si="14"/>
        <v>0</v>
      </c>
      <c r="W71" s="225">
        <f t="shared" si="9"/>
        <v>0</v>
      </c>
      <c r="X71" s="225">
        <f t="shared" si="9"/>
        <v>0</v>
      </c>
      <c r="Y71" s="225">
        <f t="shared" si="9"/>
        <v>0</v>
      </c>
      <c r="Z71" s="225">
        <f t="shared" si="9"/>
        <v>0</v>
      </c>
      <c r="AA71" s="591">
        <f t="shared" si="15"/>
        <v>0</v>
      </c>
      <c r="AB71" s="322"/>
    </row>
    <row r="72" spans="1:28" x14ac:dyDescent="0.3">
      <c r="A72" s="322"/>
      <c r="B72" s="8">
        <f>$C$31</f>
        <v>0</v>
      </c>
      <c r="C72" s="761"/>
      <c r="D72" s="223" t="str">
        <f>$D$8</f>
        <v>Multiple Dwelling</v>
      </c>
      <c r="E72" s="224">
        <f t="shared" si="5"/>
        <v>0</v>
      </c>
      <c r="F72" s="225">
        <f t="shared" si="10"/>
        <v>0</v>
      </c>
      <c r="G72" s="225">
        <f t="shared" si="11"/>
        <v>0</v>
      </c>
      <c r="H72" s="225">
        <f t="shared" si="6"/>
        <v>0</v>
      </c>
      <c r="I72" s="225">
        <f t="shared" si="6"/>
        <v>0</v>
      </c>
      <c r="J72" s="226">
        <f t="shared" si="6"/>
        <v>0</v>
      </c>
      <c r="K72" s="225">
        <f t="shared" si="6"/>
        <v>0</v>
      </c>
      <c r="L72" s="225">
        <f t="shared" si="12"/>
        <v>0</v>
      </c>
      <c r="M72" s="225">
        <f t="shared" si="7"/>
        <v>0</v>
      </c>
      <c r="N72" s="225">
        <f t="shared" si="7"/>
        <v>0</v>
      </c>
      <c r="O72" s="226">
        <f t="shared" si="7"/>
        <v>0</v>
      </c>
      <c r="P72" s="225">
        <f t="shared" si="7"/>
        <v>0</v>
      </c>
      <c r="Q72" s="225">
        <f t="shared" si="13"/>
        <v>0</v>
      </c>
      <c r="R72" s="225">
        <f t="shared" si="8"/>
        <v>0</v>
      </c>
      <c r="S72" s="225">
        <f t="shared" si="8"/>
        <v>0</v>
      </c>
      <c r="T72" s="226">
        <f t="shared" si="8"/>
        <v>0</v>
      </c>
      <c r="U72" s="225">
        <f t="shared" si="8"/>
        <v>0</v>
      </c>
      <c r="V72" s="225">
        <f t="shared" si="14"/>
        <v>0</v>
      </c>
      <c r="W72" s="225">
        <f t="shared" si="9"/>
        <v>0</v>
      </c>
      <c r="X72" s="225">
        <f t="shared" si="9"/>
        <v>0</v>
      </c>
      <c r="Y72" s="225">
        <f t="shared" si="9"/>
        <v>0</v>
      </c>
      <c r="Z72" s="225">
        <f t="shared" si="9"/>
        <v>0</v>
      </c>
      <c r="AA72" s="591">
        <f t="shared" si="15"/>
        <v>0</v>
      </c>
      <c r="AB72" s="322"/>
    </row>
    <row r="73" spans="1:28" x14ac:dyDescent="0.3">
      <c r="A73" s="322"/>
      <c r="B73" s="8">
        <f>$C$31</f>
        <v>0</v>
      </c>
      <c r="C73" s="761"/>
      <c r="D73" s="223" t="str">
        <f>$D$9</f>
        <v>Other Dwelling</v>
      </c>
      <c r="E73" s="224">
        <f t="shared" si="5"/>
        <v>0</v>
      </c>
      <c r="F73" s="225">
        <f t="shared" si="10"/>
        <v>0</v>
      </c>
      <c r="G73" s="225">
        <f t="shared" si="11"/>
        <v>0</v>
      </c>
      <c r="H73" s="225">
        <f t="shared" si="6"/>
        <v>0</v>
      </c>
      <c r="I73" s="225">
        <f t="shared" si="6"/>
        <v>0</v>
      </c>
      <c r="J73" s="226">
        <f t="shared" si="6"/>
        <v>0</v>
      </c>
      <c r="K73" s="225">
        <f t="shared" si="6"/>
        <v>0</v>
      </c>
      <c r="L73" s="225">
        <f t="shared" si="12"/>
        <v>0</v>
      </c>
      <c r="M73" s="225">
        <f t="shared" si="7"/>
        <v>0</v>
      </c>
      <c r="N73" s="225">
        <f t="shared" si="7"/>
        <v>0</v>
      </c>
      <c r="O73" s="226">
        <f t="shared" si="7"/>
        <v>0</v>
      </c>
      <c r="P73" s="225">
        <f t="shared" si="7"/>
        <v>0</v>
      </c>
      <c r="Q73" s="225">
        <f t="shared" si="13"/>
        <v>0</v>
      </c>
      <c r="R73" s="225">
        <f t="shared" si="8"/>
        <v>0</v>
      </c>
      <c r="S73" s="225">
        <f t="shared" si="8"/>
        <v>0</v>
      </c>
      <c r="T73" s="226">
        <f t="shared" si="8"/>
        <v>0</v>
      </c>
      <c r="U73" s="225">
        <f t="shared" si="8"/>
        <v>0</v>
      </c>
      <c r="V73" s="225">
        <f t="shared" si="14"/>
        <v>0</v>
      </c>
      <c r="W73" s="225">
        <f t="shared" si="9"/>
        <v>0</v>
      </c>
      <c r="X73" s="225">
        <f t="shared" si="9"/>
        <v>0</v>
      </c>
      <c r="Y73" s="225">
        <f t="shared" si="9"/>
        <v>0</v>
      </c>
      <c r="Z73" s="225">
        <f t="shared" si="9"/>
        <v>0</v>
      </c>
      <c r="AA73" s="591">
        <f t="shared" si="15"/>
        <v>0</v>
      </c>
      <c r="AB73" s="322"/>
    </row>
    <row r="74" spans="1:28" x14ac:dyDescent="0.3">
      <c r="A74" s="322"/>
      <c r="B74" s="8">
        <f>$C$35</f>
        <v>0</v>
      </c>
      <c r="C74" s="760">
        <f>$C$35</f>
        <v>0</v>
      </c>
      <c r="D74" s="223" t="str">
        <f>$D$7</f>
        <v>Single Dwelling</v>
      </c>
      <c r="E74" s="224">
        <f t="shared" si="5"/>
        <v>0</v>
      </c>
      <c r="F74" s="225">
        <f t="shared" si="10"/>
        <v>0</v>
      </c>
      <c r="G74" s="225">
        <f t="shared" si="11"/>
        <v>0</v>
      </c>
      <c r="H74" s="225">
        <f t="shared" si="6"/>
        <v>0</v>
      </c>
      <c r="I74" s="225">
        <f t="shared" si="6"/>
        <v>0</v>
      </c>
      <c r="J74" s="226">
        <f t="shared" si="6"/>
        <v>0</v>
      </c>
      <c r="K74" s="225">
        <f t="shared" si="6"/>
        <v>0</v>
      </c>
      <c r="L74" s="225">
        <f t="shared" si="12"/>
        <v>0</v>
      </c>
      <c r="M74" s="225">
        <f t="shared" si="7"/>
        <v>0</v>
      </c>
      <c r="N74" s="225">
        <f t="shared" si="7"/>
        <v>0</v>
      </c>
      <c r="O74" s="226">
        <f t="shared" si="7"/>
        <v>0</v>
      </c>
      <c r="P74" s="225">
        <f t="shared" si="7"/>
        <v>0</v>
      </c>
      <c r="Q74" s="225">
        <f t="shared" si="13"/>
        <v>0</v>
      </c>
      <c r="R74" s="225">
        <f t="shared" si="8"/>
        <v>0</v>
      </c>
      <c r="S74" s="225">
        <f t="shared" si="8"/>
        <v>0</v>
      </c>
      <c r="T74" s="226">
        <f t="shared" si="8"/>
        <v>0</v>
      </c>
      <c r="U74" s="225">
        <f t="shared" si="8"/>
        <v>0</v>
      </c>
      <c r="V74" s="225">
        <f t="shared" si="14"/>
        <v>0</v>
      </c>
      <c r="W74" s="225">
        <f t="shared" si="9"/>
        <v>0</v>
      </c>
      <c r="X74" s="225">
        <f t="shared" si="9"/>
        <v>0</v>
      </c>
      <c r="Y74" s="225">
        <f t="shared" si="9"/>
        <v>0</v>
      </c>
      <c r="Z74" s="225">
        <f t="shared" si="9"/>
        <v>0</v>
      </c>
      <c r="AA74" s="591">
        <f t="shared" si="15"/>
        <v>0</v>
      </c>
      <c r="AB74" s="322"/>
    </row>
    <row r="75" spans="1:28" x14ac:dyDescent="0.3">
      <c r="A75" s="322"/>
      <c r="B75" s="8">
        <f>$C$35</f>
        <v>0</v>
      </c>
      <c r="C75" s="761"/>
      <c r="D75" s="223" t="str">
        <f>$D$8</f>
        <v>Multiple Dwelling</v>
      </c>
      <c r="E75" s="224">
        <f t="shared" si="5"/>
        <v>0</v>
      </c>
      <c r="F75" s="225">
        <f t="shared" si="10"/>
        <v>0</v>
      </c>
      <c r="G75" s="225">
        <f t="shared" si="11"/>
        <v>0</v>
      </c>
      <c r="H75" s="225">
        <f t="shared" si="6"/>
        <v>0</v>
      </c>
      <c r="I75" s="225">
        <f t="shared" si="6"/>
        <v>0</v>
      </c>
      <c r="J75" s="226">
        <f t="shared" si="6"/>
        <v>0</v>
      </c>
      <c r="K75" s="225">
        <f t="shared" si="6"/>
        <v>0</v>
      </c>
      <c r="L75" s="225">
        <f t="shared" si="12"/>
        <v>0</v>
      </c>
      <c r="M75" s="225">
        <f t="shared" si="7"/>
        <v>0</v>
      </c>
      <c r="N75" s="225">
        <f t="shared" si="7"/>
        <v>0</v>
      </c>
      <c r="O75" s="226">
        <f t="shared" si="7"/>
        <v>0</v>
      </c>
      <c r="P75" s="225">
        <f t="shared" si="7"/>
        <v>0</v>
      </c>
      <c r="Q75" s="225">
        <f t="shared" si="13"/>
        <v>0</v>
      </c>
      <c r="R75" s="225">
        <f t="shared" si="8"/>
        <v>0</v>
      </c>
      <c r="S75" s="225">
        <f t="shared" si="8"/>
        <v>0</v>
      </c>
      <c r="T75" s="226">
        <f t="shared" si="8"/>
        <v>0</v>
      </c>
      <c r="U75" s="225">
        <f t="shared" si="8"/>
        <v>0</v>
      </c>
      <c r="V75" s="225">
        <f t="shared" si="14"/>
        <v>0</v>
      </c>
      <c r="W75" s="225">
        <f t="shared" si="9"/>
        <v>0</v>
      </c>
      <c r="X75" s="225">
        <f t="shared" si="9"/>
        <v>0</v>
      </c>
      <c r="Y75" s="225">
        <f t="shared" si="9"/>
        <v>0</v>
      </c>
      <c r="Z75" s="225">
        <f t="shared" si="9"/>
        <v>0</v>
      </c>
      <c r="AA75" s="591">
        <f t="shared" si="15"/>
        <v>0</v>
      </c>
      <c r="AB75" s="322"/>
    </row>
    <row r="76" spans="1:28" x14ac:dyDescent="0.3">
      <c r="A76" s="322"/>
      <c r="B76" s="8">
        <f>$C$35</f>
        <v>0</v>
      </c>
      <c r="C76" s="761"/>
      <c r="D76" s="223" t="str">
        <f>$D$9</f>
        <v>Other Dwelling</v>
      </c>
      <c r="E76" s="224">
        <f t="shared" si="5"/>
        <v>0</v>
      </c>
      <c r="F76" s="225">
        <f t="shared" si="10"/>
        <v>0</v>
      </c>
      <c r="G76" s="225">
        <f t="shared" si="11"/>
        <v>0</v>
      </c>
      <c r="H76" s="225">
        <f t="shared" si="6"/>
        <v>0</v>
      </c>
      <c r="I76" s="225">
        <f t="shared" si="6"/>
        <v>0</v>
      </c>
      <c r="J76" s="226">
        <f t="shared" si="6"/>
        <v>0</v>
      </c>
      <c r="K76" s="225">
        <f t="shared" si="6"/>
        <v>0</v>
      </c>
      <c r="L76" s="225">
        <f t="shared" si="12"/>
        <v>0</v>
      </c>
      <c r="M76" s="225">
        <f t="shared" si="7"/>
        <v>0</v>
      </c>
      <c r="N76" s="225">
        <f t="shared" si="7"/>
        <v>0</v>
      </c>
      <c r="O76" s="226">
        <f t="shared" si="7"/>
        <v>0</v>
      </c>
      <c r="P76" s="225">
        <f t="shared" si="7"/>
        <v>0</v>
      </c>
      <c r="Q76" s="225">
        <f t="shared" si="13"/>
        <v>0</v>
      </c>
      <c r="R76" s="225">
        <f t="shared" si="8"/>
        <v>0</v>
      </c>
      <c r="S76" s="225">
        <f t="shared" si="8"/>
        <v>0</v>
      </c>
      <c r="T76" s="226">
        <f t="shared" si="8"/>
        <v>0</v>
      </c>
      <c r="U76" s="225">
        <f t="shared" si="8"/>
        <v>0</v>
      </c>
      <c r="V76" s="225">
        <f t="shared" si="14"/>
        <v>0</v>
      </c>
      <c r="W76" s="225">
        <f t="shared" si="9"/>
        <v>0</v>
      </c>
      <c r="X76" s="225">
        <f t="shared" si="9"/>
        <v>0</v>
      </c>
      <c r="Y76" s="225">
        <f t="shared" si="9"/>
        <v>0</v>
      </c>
      <c r="Z76" s="225">
        <f t="shared" si="9"/>
        <v>0</v>
      </c>
      <c r="AA76" s="591">
        <f t="shared" si="15"/>
        <v>0</v>
      </c>
      <c r="AB76" s="322"/>
    </row>
    <row r="77" spans="1:28" x14ac:dyDescent="0.3">
      <c r="A77" s="322"/>
      <c r="B77" s="8" t="str">
        <f>$C$39</f>
        <v>Outside priority infrastructure area (total)</v>
      </c>
      <c r="C77" s="760" t="str">
        <f>$C$39</f>
        <v>Outside priority infrastructure area (total)</v>
      </c>
      <c r="D77" s="223" t="str">
        <f>$D$7</f>
        <v>Single Dwelling</v>
      </c>
      <c r="E77" s="224">
        <f t="shared" si="5"/>
        <v>2979.4276720948801</v>
      </c>
      <c r="F77" s="225">
        <f t="shared" si="10"/>
        <v>3098.1728914474961</v>
      </c>
      <c r="G77" s="225">
        <f t="shared" si="11"/>
        <v>3216.9181108001117</v>
      </c>
      <c r="H77" s="225">
        <f t="shared" si="6"/>
        <v>3251.8898295223003</v>
      </c>
      <c r="I77" s="225">
        <f t="shared" si="6"/>
        <v>3286.8615482444889</v>
      </c>
      <c r="J77" s="226">
        <f t="shared" si="6"/>
        <v>3321.8332669666775</v>
      </c>
      <c r="K77" s="225">
        <f t="shared" si="6"/>
        <v>3356.8049856888661</v>
      </c>
      <c r="L77" s="225">
        <f t="shared" si="12"/>
        <v>3391.7767044110537</v>
      </c>
      <c r="M77" s="225">
        <f t="shared" si="7"/>
        <v>3434.5446266063227</v>
      </c>
      <c r="N77" s="225">
        <f t="shared" si="7"/>
        <v>3477.3125488015917</v>
      </c>
      <c r="O77" s="226">
        <f t="shared" si="7"/>
        <v>3520.0804709968606</v>
      </c>
      <c r="P77" s="225">
        <f t="shared" si="7"/>
        <v>3562.8483931921296</v>
      </c>
      <c r="Q77" s="225">
        <f t="shared" si="13"/>
        <v>3605.616315387399</v>
      </c>
      <c r="R77" s="225">
        <f t="shared" si="8"/>
        <v>3661.3783946685353</v>
      </c>
      <c r="S77" s="225">
        <f t="shared" si="8"/>
        <v>3717.1404739496716</v>
      </c>
      <c r="T77" s="226">
        <f t="shared" si="8"/>
        <v>3772.9025532308078</v>
      </c>
      <c r="U77" s="225">
        <f t="shared" si="8"/>
        <v>3828.6646325119441</v>
      </c>
      <c r="V77" s="225">
        <f t="shared" si="14"/>
        <v>3884.4267117930808</v>
      </c>
      <c r="W77" s="225">
        <f t="shared" si="9"/>
        <v>3935.12698710636</v>
      </c>
      <c r="X77" s="225">
        <f t="shared" si="9"/>
        <v>3985.8272624196393</v>
      </c>
      <c r="Y77" s="225">
        <f t="shared" si="9"/>
        <v>4036.5275377329185</v>
      </c>
      <c r="Z77" s="225">
        <f t="shared" si="9"/>
        <v>4087.2278130461978</v>
      </c>
      <c r="AA77" s="591">
        <f t="shared" si="15"/>
        <v>4137.9280883594774</v>
      </c>
      <c r="AB77" s="322"/>
    </row>
    <row r="78" spans="1:28" x14ac:dyDescent="0.3">
      <c r="A78" s="322"/>
      <c r="B78" s="8" t="str">
        <f>$C$39</f>
        <v>Outside priority infrastructure area (total)</v>
      </c>
      <c r="C78" s="761"/>
      <c r="D78" s="223" t="str">
        <f>$D$8</f>
        <v>Multiple Dwelling</v>
      </c>
      <c r="E78" s="224">
        <f t="shared" si="5"/>
        <v>0</v>
      </c>
      <c r="F78" s="225">
        <f t="shared" si="10"/>
        <v>1.5280720430527317</v>
      </c>
      <c r="G78" s="225">
        <f t="shared" si="11"/>
        <v>3.0561440861054634</v>
      </c>
      <c r="H78" s="225">
        <f t="shared" si="6"/>
        <v>3.8460207723110291</v>
      </c>
      <c r="I78" s="225">
        <f t="shared" si="6"/>
        <v>4.6358974585165953</v>
      </c>
      <c r="J78" s="226">
        <f t="shared" si="6"/>
        <v>5.425774144722161</v>
      </c>
      <c r="K78" s="225">
        <f t="shared" si="6"/>
        <v>6.2156508309277267</v>
      </c>
      <c r="L78" s="225">
        <f t="shared" si="12"/>
        <v>7.0055275171332925</v>
      </c>
      <c r="M78" s="225">
        <f t="shared" si="7"/>
        <v>7.972074713587717</v>
      </c>
      <c r="N78" s="225">
        <f t="shared" si="7"/>
        <v>8.9386219100421407</v>
      </c>
      <c r="O78" s="226">
        <f t="shared" si="7"/>
        <v>9.9051691064965652</v>
      </c>
      <c r="P78" s="225">
        <f t="shared" si="7"/>
        <v>10.87171630295099</v>
      </c>
      <c r="Q78" s="225">
        <f t="shared" si="13"/>
        <v>11.838263499405414</v>
      </c>
      <c r="R78" s="225">
        <f t="shared" si="8"/>
        <v>20.420760374487646</v>
      </c>
      <c r="S78" s="225">
        <f t="shared" si="8"/>
        <v>29.003257249569877</v>
      </c>
      <c r="T78" s="226">
        <f t="shared" si="8"/>
        <v>37.585754124652112</v>
      </c>
      <c r="U78" s="225">
        <f t="shared" si="8"/>
        <v>46.16825099973434</v>
      </c>
      <c r="V78" s="225">
        <f t="shared" si="14"/>
        <v>54.750747874816568</v>
      </c>
      <c r="W78" s="225">
        <f t="shared" si="9"/>
        <v>62.863233348904366</v>
      </c>
      <c r="X78" s="225">
        <f t="shared" si="9"/>
        <v>70.975718822992164</v>
      </c>
      <c r="Y78" s="225">
        <f t="shared" si="9"/>
        <v>79.088204297079969</v>
      </c>
      <c r="Z78" s="225">
        <f t="shared" si="9"/>
        <v>87.200689771167774</v>
      </c>
      <c r="AA78" s="591">
        <f t="shared" si="15"/>
        <v>95.313175245255565</v>
      </c>
      <c r="AB78" s="322"/>
    </row>
    <row r="79" spans="1:28" ht="14.5" thickBot="1" x14ac:dyDescent="0.35">
      <c r="A79" s="322"/>
      <c r="B79" s="8" t="str">
        <f>$C$39</f>
        <v>Outside priority infrastructure area (total)</v>
      </c>
      <c r="C79" s="762"/>
      <c r="D79" s="227" t="str">
        <f>$D$9</f>
        <v>Other Dwelling</v>
      </c>
      <c r="E79" s="228">
        <f t="shared" si="5"/>
        <v>1122.3335012850659</v>
      </c>
      <c r="F79" s="229">
        <f t="shared" si="10"/>
        <v>1124.2329886091622</v>
      </c>
      <c r="G79" s="229">
        <f t="shared" si="11"/>
        <v>1126.1324759332585</v>
      </c>
      <c r="H79" s="229">
        <f t="shared" si="6"/>
        <v>1126.8366284259059</v>
      </c>
      <c r="I79" s="229">
        <f t="shared" si="6"/>
        <v>1127.5407809185533</v>
      </c>
      <c r="J79" s="230">
        <f t="shared" si="6"/>
        <v>1128.2449334112007</v>
      </c>
      <c r="K79" s="229">
        <f t="shared" si="6"/>
        <v>1128.9490859038481</v>
      </c>
      <c r="L79" s="229">
        <f t="shared" si="12"/>
        <v>1129.6532383964952</v>
      </c>
      <c r="M79" s="229">
        <f t="shared" si="7"/>
        <v>1130.8145838760363</v>
      </c>
      <c r="N79" s="229">
        <f t="shared" si="7"/>
        <v>1131.9759293555774</v>
      </c>
      <c r="O79" s="230">
        <f t="shared" si="7"/>
        <v>1133.1372748351184</v>
      </c>
      <c r="P79" s="229">
        <f t="shared" si="7"/>
        <v>1134.2986203146595</v>
      </c>
      <c r="Q79" s="229">
        <f t="shared" si="13"/>
        <v>1135.459965794201</v>
      </c>
      <c r="R79" s="229">
        <f t="shared" si="8"/>
        <v>1136.1747598927789</v>
      </c>
      <c r="S79" s="229">
        <f t="shared" si="8"/>
        <v>1136.8895539913567</v>
      </c>
      <c r="T79" s="230">
        <f t="shared" si="8"/>
        <v>1137.6043480899345</v>
      </c>
      <c r="U79" s="229">
        <f t="shared" si="8"/>
        <v>1138.3191421885124</v>
      </c>
      <c r="V79" s="229">
        <f t="shared" si="14"/>
        <v>1139.03393628709</v>
      </c>
      <c r="W79" s="229">
        <f t="shared" si="9"/>
        <v>1139.03393628709</v>
      </c>
      <c r="X79" s="229">
        <f t="shared" si="9"/>
        <v>1139.03393628709</v>
      </c>
      <c r="Y79" s="229">
        <f t="shared" si="9"/>
        <v>1139.03393628709</v>
      </c>
      <c r="Z79" s="229">
        <f t="shared" si="9"/>
        <v>1139.03393628709</v>
      </c>
      <c r="AA79" s="592">
        <f t="shared" si="15"/>
        <v>1139.03393628709</v>
      </c>
      <c r="AB79" s="322"/>
    </row>
    <row r="80" spans="1:28" x14ac:dyDescent="0.3">
      <c r="A80" s="322"/>
      <c r="C80" s="322"/>
      <c r="D80" s="322"/>
      <c r="E80" s="322"/>
      <c r="F80" s="322"/>
      <c r="G80" s="322"/>
      <c r="H80" s="322"/>
      <c r="I80" s="322"/>
      <c r="J80" s="322"/>
      <c r="K80" s="322"/>
      <c r="L80" s="322"/>
      <c r="M80" s="322"/>
      <c r="N80" s="322"/>
      <c r="O80" s="322"/>
      <c r="P80" s="322"/>
      <c r="Q80" s="322"/>
      <c r="R80" s="322"/>
      <c r="S80" s="322"/>
      <c r="T80" s="322"/>
      <c r="U80" s="322"/>
      <c r="V80" s="322"/>
      <c r="W80" s="322"/>
      <c r="X80" s="322"/>
      <c r="Y80" s="322"/>
      <c r="Z80" s="322"/>
      <c r="AA80" s="322"/>
      <c r="AB80" s="322"/>
    </row>
    <row r="81" spans="1:28" x14ac:dyDescent="0.3">
      <c r="A81" s="322"/>
      <c r="C81" s="322"/>
      <c r="D81" s="322"/>
      <c r="E81" s="322"/>
      <c r="F81" s="322"/>
      <c r="G81" s="322"/>
      <c r="H81" s="322"/>
      <c r="I81" s="322"/>
      <c r="J81" s="322"/>
      <c r="K81" s="322"/>
      <c r="L81" s="322"/>
      <c r="M81" s="322"/>
      <c r="N81" s="322"/>
      <c r="O81" s="322"/>
      <c r="P81" s="322"/>
      <c r="Q81" s="322"/>
      <c r="R81" s="322"/>
      <c r="S81" s="322"/>
      <c r="T81" s="322"/>
      <c r="U81" s="322"/>
      <c r="V81" s="322"/>
      <c r="W81" s="322"/>
      <c r="X81" s="322"/>
      <c r="Y81" s="322"/>
      <c r="Z81" s="322"/>
      <c r="AA81" s="322"/>
      <c r="AB81" s="322"/>
    </row>
    <row r="82" spans="1:28" x14ac:dyDescent="0.3">
      <c r="A82" s="322"/>
      <c r="C82" s="322"/>
      <c r="D82" s="322"/>
      <c r="E82" s="322"/>
      <c r="F82" s="329"/>
      <c r="G82" s="322"/>
      <c r="H82" s="322"/>
      <c r="I82" s="322"/>
      <c r="J82" s="322"/>
      <c r="K82" s="322"/>
      <c r="L82" s="322"/>
      <c r="M82" s="322"/>
      <c r="N82" s="322"/>
      <c r="O82" s="322"/>
      <c r="P82" s="322"/>
      <c r="Q82" s="322"/>
      <c r="R82" s="322"/>
      <c r="S82" s="322"/>
      <c r="T82" s="322"/>
      <c r="U82" s="322"/>
      <c r="V82" s="322"/>
      <c r="W82" s="322"/>
      <c r="X82" s="322"/>
      <c r="Y82" s="322"/>
      <c r="Z82" s="322"/>
      <c r="AA82" s="322"/>
      <c r="AB82" s="322"/>
    </row>
    <row r="83" spans="1:28" ht="23" thickBot="1" x14ac:dyDescent="0.5">
      <c r="A83" s="322"/>
      <c r="C83" s="326" t="s">
        <v>44</v>
      </c>
      <c r="D83" s="322"/>
      <c r="E83" s="322"/>
      <c r="F83" s="322"/>
      <c r="G83" s="322"/>
      <c r="H83" s="322"/>
      <c r="I83" s="322"/>
      <c r="J83" s="322"/>
      <c r="K83" s="322"/>
      <c r="L83" s="322"/>
      <c r="M83" s="322"/>
      <c r="N83" s="322"/>
      <c r="O83" s="322"/>
      <c r="P83" s="322"/>
      <c r="Q83" s="322"/>
      <c r="R83" s="322"/>
      <c r="S83" s="322"/>
      <c r="T83" s="322"/>
      <c r="U83" s="322"/>
      <c r="V83" s="322"/>
      <c r="W83" s="322"/>
      <c r="X83" s="322"/>
      <c r="Y83" s="322"/>
      <c r="Z83" s="322"/>
      <c r="AA83" s="322"/>
      <c r="AB83" s="322"/>
    </row>
    <row r="84" spans="1:28" ht="14.5" thickBot="1" x14ac:dyDescent="0.35">
      <c r="A84" s="322"/>
      <c r="C84" s="763" t="s">
        <v>33</v>
      </c>
      <c r="D84" s="763" t="s">
        <v>34</v>
      </c>
      <c r="E84" s="213">
        <f>$E$6</f>
        <v>2024</v>
      </c>
      <c r="F84" s="214">
        <f t="shared" ref="F84:X84" si="16">E84+1</f>
        <v>2025</v>
      </c>
      <c r="G84" s="214">
        <f t="shared" si="16"/>
        <v>2026</v>
      </c>
      <c r="H84" s="214">
        <f t="shared" si="16"/>
        <v>2027</v>
      </c>
      <c r="I84" s="214">
        <f t="shared" si="16"/>
        <v>2028</v>
      </c>
      <c r="J84" s="214">
        <f t="shared" si="16"/>
        <v>2029</v>
      </c>
      <c r="K84" s="214">
        <f t="shared" si="16"/>
        <v>2030</v>
      </c>
      <c r="L84" s="214">
        <f t="shared" si="16"/>
        <v>2031</v>
      </c>
      <c r="M84" s="214">
        <f t="shared" si="16"/>
        <v>2032</v>
      </c>
      <c r="N84" s="214">
        <f t="shared" si="16"/>
        <v>2033</v>
      </c>
      <c r="O84" s="214">
        <f t="shared" si="16"/>
        <v>2034</v>
      </c>
      <c r="P84" s="214">
        <f t="shared" si="16"/>
        <v>2035</v>
      </c>
      <c r="Q84" s="214">
        <f t="shared" si="16"/>
        <v>2036</v>
      </c>
      <c r="R84" s="214">
        <f t="shared" si="16"/>
        <v>2037</v>
      </c>
      <c r="S84" s="214">
        <f t="shared" si="16"/>
        <v>2038</v>
      </c>
      <c r="T84" s="214">
        <f t="shared" si="16"/>
        <v>2039</v>
      </c>
      <c r="U84" s="214">
        <f t="shared" si="16"/>
        <v>2040</v>
      </c>
      <c r="V84" s="214">
        <f t="shared" si="16"/>
        <v>2041</v>
      </c>
      <c r="W84" s="214">
        <f t="shared" si="16"/>
        <v>2042</v>
      </c>
      <c r="X84" s="214">
        <f t="shared" si="16"/>
        <v>2043</v>
      </c>
      <c r="Y84" s="214">
        <f>X84+1</f>
        <v>2044</v>
      </c>
      <c r="Z84" s="214">
        <f>Y84+1</f>
        <v>2045</v>
      </c>
      <c r="AA84" s="215">
        <f>Z84+1</f>
        <v>2046</v>
      </c>
      <c r="AB84" s="322"/>
    </row>
    <row r="85" spans="1:28" ht="14.5" thickBot="1" x14ac:dyDescent="0.35">
      <c r="A85" s="322"/>
      <c r="C85" s="764"/>
      <c r="D85" s="764"/>
      <c r="E85" s="231">
        <f t="shared" ref="E85:AA85" si="17">SUM(E86:E112)</f>
        <v>0</v>
      </c>
      <c r="F85" s="232">
        <f t="shared" si="17"/>
        <v>7685384.9941555671</v>
      </c>
      <c r="G85" s="232">
        <f t="shared" si="17"/>
        <v>7877519.6190094342</v>
      </c>
      <c r="H85" s="232">
        <f t="shared" si="17"/>
        <v>3783285.5808263593</v>
      </c>
      <c r="I85" s="232">
        <f t="shared" si="17"/>
        <v>3877867.7203470189</v>
      </c>
      <c r="J85" s="232">
        <f t="shared" si="17"/>
        <v>3974814.4133556937</v>
      </c>
      <c r="K85" s="232">
        <f t="shared" si="17"/>
        <v>4074184.7736895848</v>
      </c>
      <c r="L85" s="232">
        <f t="shared" si="17"/>
        <v>4176039.3930317587</v>
      </c>
      <c r="M85" s="232">
        <f t="shared" si="17"/>
        <v>5198210.6328903325</v>
      </c>
      <c r="N85" s="232">
        <f t="shared" si="17"/>
        <v>5328165.8987125894</v>
      </c>
      <c r="O85" s="232">
        <f t="shared" si="17"/>
        <v>5461370.0461804084</v>
      </c>
      <c r="P85" s="232">
        <f t="shared" si="17"/>
        <v>5597904.2973349188</v>
      </c>
      <c r="Q85" s="232">
        <f t="shared" si="17"/>
        <v>5737851.9047683273</v>
      </c>
      <c r="R85" s="232">
        <f t="shared" si="17"/>
        <v>2906394.6512966538</v>
      </c>
      <c r="S85" s="232">
        <f t="shared" si="17"/>
        <v>2979054.5175790698</v>
      </c>
      <c r="T85" s="232">
        <f t="shared" si="17"/>
        <v>3053530.8805185468</v>
      </c>
      <c r="U85" s="232">
        <f t="shared" si="17"/>
        <v>3129869.1525315102</v>
      </c>
      <c r="V85" s="232">
        <f t="shared" si="17"/>
        <v>3208115.8813448311</v>
      </c>
      <c r="W85" s="232">
        <f t="shared" si="17"/>
        <v>2666512.552559766</v>
      </c>
      <c r="X85" s="232">
        <f t="shared" si="17"/>
        <v>2733175.3663737597</v>
      </c>
      <c r="Y85" s="232">
        <f t="shared" si="17"/>
        <v>2801504.7505331035</v>
      </c>
      <c r="Z85" s="232">
        <f t="shared" si="17"/>
        <v>2871542.3692964306</v>
      </c>
      <c r="AA85" s="233">
        <f t="shared" si="17"/>
        <v>2943330.9285288672</v>
      </c>
      <c r="AB85" s="322"/>
    </row>
    <row r="86" spans="1:28" x14ac:dyDescent="0.3">
      <c r="A86" s="322"/>
      <c r="C86" s="761" t="str">
        <f>$C$7</f>
        <v>Moranbah</v>
      </c>
      <c r="D86" s="219" t="str">
        <f>$D$7</f>
        <v>Single Dwelling</v>
      </c>
      <c r="E86" s="234"/>
      <c r="F86" s="235">
        <f t="shared" ref="F86:AA86" si="18">((F53-E53)*SUMIFS($M$7:$M$41,$B$7:$B$41,$B53,$D$7:$D$41,$D53))*(1+PPI_3Y)^(F$84-$E$84)</f>
        <v>2270236.6068645054</v>
      </c>
      <c r="G86" s="235">
        <f t="shared" si="18"/>
        <v>2326992.5220361012</v>
      </c>
      <c r="H86" s="235">
        <f t="shared" si="18"/>
        <v>1267886.9796357469</v>
      </c>
      <c r="I86" s="235">
        <f t="shared" si="18"/>
        <v>1299584.1541266404</v>
      </c>
      <c r="J86" s="235">
        <f t="shared" si="18"/>
        <v>1332073.7579798063</v>
      </c>
      <c r="K86" s="235">
        <f t="shared" si="18"/>
        <v>1365375.6019293014</v>
      </c>
      <c r="L86" s="235">
        <f t="shared" si="18"/>
        <v>1399509.9919775145</v>
      </c>
      <c r="M86" s="235">
        <f t="shared" si="18"/>
        <v>1707071.1779306568</v>
      </c>
      <c r="N86" s="235">
        <f t="shared" si="18"/>
        <v>1749747.957378923</v>
      </c>
      <c r="O86" s="235">
        <f t="shared" si="18"/>
        <v>1793491.6563133961</v>
      </c>
      <c r="P86" s="235">
        <f t="shared" si="18"/>
        <v>1838328.947721231</v>
      </c>
      <c r="Q86" s="235">
        <f t="shared" si="18"/>
        <v>1884287.1714142617</v>
      </c>
      <c r="R86" s="235">
        <f t="shared" si="18"/>
        <v>251316.28932569001</v>
      </c>
      <c r="S86" s="235">
        <f t="shared" si="18"/>
        <v>257599.19655883222</v>
      </c>
      <c r="T86" s="235">
        <f t="shared" si="18"/>
        <v>264039.17647280305</v>
      </c>
      <c r="U86" s="235">
        <f t="shared" si="18"/>
        <v>270640.15588462312</v>
      </c>
      <c r="V86" s="235">
        <f t="shared" si="18"/>
        <v>277406.15978178941</v>
      </c>
      <c r="W86" s="235">
        <f t="shared" si="18"/>
        <v>135338.78887433009</v>
      </c>
      <c r="X86" s="235">
        <f t="shared" si="18"/>
        <v>138722.25859618836</v>
      </c>
      <c r="Y86" s="235">
        <f t="shared" si="18"/>
        <v>142190.31506109305</v>
      </c>
      <c r="Z86" s="235">
        <f t="shared" si="18"/>
        <v>145745.07293762034</v>
      </c>
      <c r="AA86" s="236">
        <f t="shared" si="18"/>
        <v>149388.69976106085</v>
      </c>
      <c r="AB86" s="322"/>
    </row>
    <row r="87" spans="1:28" x14ac:dyDescent="0.3">
      <c r="A87" s="322"/>
      <c r="C87" s="761"/>
      <c r="D87" s="223" t="str">
        <f>$D$8</f>
        <v>Multiple Dwelling</v>
      </c>
      <c r="E87" s="237"/>
      <c r="F87" s="238">
        <f t="shared" ref="F87:AA87" si="19">((F54-E54)*SUMIFS($M$7:$M$41,$B$7:$B$41,$B54,$D$7:$D$41,$D54))*(1+PPI_3Y)^(F$84-$E$84)</f>
        <v>1094246.0629401144</v>
      </c>
      <c r="G87" s="238">
        <f t="shared" si="19"/>
        <v>1121602.2145136206</v>
      </c>
      <c r="H87" s="238">
        <f t="shared" si="19"/>
        <v>890813.48285662138</v>
      </c>
      <c r="I87" s="238">
        <f t="shared" si="19"/>
        <v>913083.81992803677</v>
      </c>
      <c r="J87" s="238">
        <f t="shared" si="19"/>
        <v>935910.91542623763</v>
      </c>
      <c r="K87" s="238">
        <f t="shared" si="19"/>
        <v>959308.68831189349</v>
      </c>
      <c r="L87" s="238">
        <f t="shared" si="19"/>
        <v>983291.40551968734</v>
      </c>
      <c r="M87" s="238">
        <f t="shared" si="19"/>
        <v>1207747.4897675083</v>
      </c>
      <c r="N87" s="238">
        <f t="shared" si="19"/>
        <v>1237941.1770116959</v>
      </c>
      <c r="O87" s="238">
        <f t="shared" si="19"/>
        <v>1268889.7064369922</v>
      </c>
      <c r="P87" s="238">
        <f t="shared" si="19"/>
        <v>1300611.9490979169</v>
      </c>
      <c r="Q87" s="238">
        <f t="shared" si="19"/>
        <v>1333127.2478253567</v>
      </c>
      <c r="R87" s="238">
        <f t="shared" si="19"/>
        <v>93373.588830812878</v>
      </c>
      <c r="S87" s="238">
        <f t="shared" si="19"/>
        <v>95707.928551583187</v>
      </c>
      <c r="T87" s="238">
        <f t="shared" si="19"/>
        <v>98100.626765372785</v>
      </c>
      <c r="U87" s="238">
        <f t="shared" si="19"/>
        <v>100553.1424345071</v>
      </c>
      <c r="V87" s="238">
        <f t="shared" si="19"/>
        <v>103066.97099536069</v>
      </c>
      <c r="W87" s="238">
        <f t="shared" si="19"/>
        <v>73789.255209278999</v>
      </c>
      <c r="X87" s="238">
        <f t="shared" si="19"/>
        <v>75633.986589510983</v>
      </c>
      <c r="Y87" s="238">
        <f t="shared" si="19"/>
        <v>77524.836254248745</v>
      </c>
      <c r="Z87" s="238">
        <f t="shared" si="19"/>
        <v>79462.957160604958</v>
      </c>
      <c r="AA87" s="239">
        <f t="shared" si="19"/>
        <v>81449.531089640586</v>
      </c>
      <c r="AB87" s="322"/>
    </row>
    <row r="88" spans="1:28" x14ac:dyDescent="0.3">
      <c r="A88" s="322"/>
      <c r="C88" s="761"/>
      <c r="D88" s="223" t="str">
        <f>$D$9</f>
        <v>Other Dwelling</v>
      </c>
      <c r="E88" s="237"/>
      <c r="F88" s="238">
        <f t="shared" ref="F88:AA88" si="20">((F55-E55)*SUMIFS($M$7:$M$41,$B$7:$B$41,$B55,$D$7:$D$41,$D55))*(1+PPI_3Y)^(F$84-$E$84)</f>
        <v>104444.69378401863</v>
      </c>
      <c r="G88" s="238">
        <f t="shared" si="20"/>
        <v>107055.81112862221</v>
      </c>
      <c r="H88" s="238">
        <f t="shared" si="20"/>
        <v>31467.475333705534</v>
      </c>
      <c r="I88" s="238">
        <f t="shared" si="20"/>
        <v>32254.162217048168</v>
      </c>
      <c r="J88" s="238">
        <f t="shared" si="20"/>
        <v>33060.516272474371</v>
      </c>
      <c r="K88" s="238">
        <f t="shared" si="20"/>
        <v>33887.029179286226</v>
      </c>
      <c r="L88" s="238">
        <f t="shared" si="20"/>
        <v>34734.204908775464</v>
      </c>
      <c r="M88" s="238">
        <f t="shared" si="20"/>
        <v>48060.575601766221</v>
      </c>
      <c r="N88" s="238">
        <f t="shared" si="20"/>
        <v>49262.089991810368</v>
      </c>
      <c r="O88" s="238">
        <f t="shared" si="20"/>
        <v>50493.642241605623</v>
      </c>
      <c r="P88" s="238">
        <f t="shared" si="20"/>
        <v>51755.983297645762</v>
      </c>
      <c r="Q88" s="238">
        <f t="shared" si="20"/>
        <v>53049.882880078891</v>
      </c>
      <c r="R88" s="238">
        <f t="shared" si="20"/>
        <v>12596.345638419973</v>
      </c>
      <c r="S88" s="238">
        <f t="shared" si="20"/>
        <v>12911.25427938047</v>
      </c>
      <c r="T88" s="238">
        <f t="shared" si="20"/>
        <v>13234.035636364984</v>
      </c>
      <c r="U88" s="238">
        <f t="shared" si="20"/>
        <v>13564.886527274108</v>
      </c>
      <c r="V88" s="238">
        <f t="shared" si="20"/>
        <v>13904.00869046502</v>
      </c>
      <c r="W88" s="238">
        <f t="shared" si="20"/>
        <v>26.97367019349101</v>
      </c>
      <c r="X88" s="238">
        <f t="shared" si="20"/>
        <v>27.648011948328286</v>
      </c>
      <c r="Y88" s="238">
        <f t="shared" si="20"/>
        <v>28.339212247036489</v>
      </c>
      <c r="Z88" s="238">
        <f t="shared" si="20"/>
        <v>29.047692553212396</v>
      </c>
      <c r="AA88" s="239">
        <f t="shared" si="20"/>
        <v>29.773884856789557</v>
      </c>
      <c r="AB88" s="322"/>
    </row>
    <row r="89" spans="1:28" x14ac:dyDescent="0.3">
      <c r="A89" s="322"/>
      <c r="C89" s="760" t="str">
        <f>$C$11</f>
        <v>Clermont</v>
      </c>
      <c r="D89" s="223" t="str">
        <f>$D$7</f>
        <v>Single Dwelling</v>
      </c>
      <c r="E89" s="237"/>
      <c r="F89" s="238">
        <f t="shared" ref="F89:AA89" si="21">((F56-E56)*SUMIFS($M$7:$M$41,$B$7:$B$41,$B56,$D$7:$D$41,$D56))*(1+PPI_3Y)^(F$84-$E$84)</f>
        <v>52198.018742505046</v>
      </c>
      <c r="G89" s="238">
        <f t="shared" si="21"/>
        <v>53502.969211067677</v>
      </c>
      <c r="H89" s="238">
        <f t="shared" si="21"/>
        <v>15944.164665904798</v>
      </c>
      <c r="I89" s="238">
        <f t="shared" si="21"/>
        <v>16342.768782552417</v>
      </c>
      <c r="J89" s="238">
        <f t="shared" si="21"/>
        <v>16751.338002116227</v>
      </c>
      <c r="K89" s="238">
        <f t="shared" si="21"/>
        <v>17170.121452169129</v>
      </c>
      <c r="L89" s="238">
        <f t="shared" si="21"/>
        <v>17599.374488468402</v>
      </c>
      <c r="M89" s="238">
        <f t="shared" si="21"/>
        <v>15824.806582080804</v>
      </c>
      <c r="N89" s="238">
        <f t="shared" si="21"/>
        <v>16220.426746632822</v>
      </c>
      <c r="O89" s="238">
        <f t="shared" si="21"/>
        <v>16625.937415298642</v>
      </c>
      <c r="P89" s="238">
        <f t="shared" si="21"/>
        <v>17041.585850681109</v>
      </c>
      <c r="Q89" s="238">
        <f t="shared" si="21"/>
        <v>17467.62549695935</v>
      </c>
      <c r="R89" s="238">
        <f t="shared" si="21"/>
        <v>113181.2485625173</v>
      </c>
      <c r="S89" s="238">
        <f t="shared" si="21"/>
        <v>116010.77977658021</v>
      </c>
      <c r="T89" s="238">
        <f t="shared" si="21"/>
        <v>118911.04927099474</v>
      </c>
      <c r="U89" s="238">
        <f t="shared" si="21"/>
        <v>121883.8255027696</v>
      </c>
      <c r="V89" s="238">
        <f t="shared" si="21"/>
        <v>124930.92114034515</v>
      </c>
      <c r="W89" s="238">
        <f t="shared" si="21"/>
        <v>90796.471551040901</v>
      </c>
      <c r="X89" s="238">
        <f t="shared" si="21"/>
        <v>93066.383339816923</v>
      </c>
      <c r="Y89" s="238">
        <f t="shared" si="21"/>
        <v>95393.042923312329</v>
      </c>
      <c r="Z89" s="238">
        <f t="shared" si="21"/>
        <v>97777.868996395133</v>
      </c>
      <c r="AA89" s="239">
        <f t="shared" si="21"/>
        <v>100222.315721305</v>
      </c>
      <c r="AB89" s="322"/>
    </row>
    <row r="90" spans="1:28" x14ac:dyDescent="0.3">
      <c r="A90" s="322"/>
      <c r="C90" s="761"/>
      <c r="D90" s="223" t="str">
        <f>$D$8</f>
        <v>Multiple Dwelling</v>
      </c>
      <c r="E90" s="237"/>
      <c r="F90" s="238">
        <f t="shared" ref="F90:AA90" si="22">((F57-E57)*SUMIFS($M$7:$M$41,$B$7:$B$41,$B57,$D$7:$D$41,$D57))*(1+PPI_3Y)^(F$84-$E$84)</f>
        <v>58593.723798345498</v>
      </c>
      <c r="G90" s="238">
        <f t="shared" si="22"/>
        <v>60058.566893303352</v>
      </c>
      <c r="H90" s="238">
        <f t="shared" si="22"/>
        <v>42744.441738679052</v>
      </c>
      <c r="I90" s="238">
        <f t="shared" si="22"/>
        <v>43813.05278214602</v>
      </c>
      <c r="J90" s="238">
        <f t="shared" si="22"/>
        <v>44908.379101699669</v>
      </c>
      <c r="K90" s="238">
        <f t="shared" si="22"/>
        <v>46031.088579242161</v>
      </c>
      <c r="L90" s="238">
        <f t="shared" si="22"/>
        <v>47181.865793722332</v>
      </c>
      <c r="M90" s="238">
        <f t="shared" si="22"/>
        <v>58448.687091103588</v>
      </c>
      <c r="N90" s="238">
        <f t="shared" si="22"/>
        <v>59909.904268381164</v>
      </c>
      <c r="O90" s="238">
        <f t="shared" si="22"/>
        <v>61407.651875090691</v>
      </c>
      <c r="P90" s="238">
        <f t="shared" si="22"/>
        <v>62942.843171967957</v>
      </c>
      <c r="Q90" s="238">
        <f t="shared" si="22"/>
        <v>64516.414251265145</v>
      </c>
      <c r="R90" s="238">
        <f t="shared" si="22"/>
        <v>66903.851173863965</v>
      </c>
      <c r="S90" s="238">
        <f t="shared" si="22"/>
        <v>68576.447453210552</v>
      </c>
      <c r="T90" s="238">
        <f t="shared" si="22"/>
        <v>70290.85863954082</v>
      </c>
      <c r="U90" s="238">
        <f t="shared" si="22"/>
        <v>72048.130105529344</v>
      </c>
      <c r="V90" s="238">
        <f t="shared" si="22"/>
        <v>73849.333358169824</v>
      </c>
      <c r="W90" s="238">
        <f t="shared" si="22"/>
        <v>66197.711589522354</v>
      </c>
      <c r="X90" s="238">
        <f t="shared" si="22"/>
        <v>67852.654379260421</v>
      </c>
      <c r="Y90" s="238">
        <f t="shared" si="22"/>
        <v>69548.970738741918</v>
      </c>
      <c r="Z90" s="238">
        <f t="shared" si="22"/>
        <v>71287.695007210466</v>
      </c>
      <c r="AA90" s="239">
        <f t="shared" si="22"/>
        <v>73069.887382392</v>
      </c>
      <c r="AB90" s="322"/>
    </row>
    <row r="91" spans="1:28" x14ac:dyDescent="0.3">
      <c r="A91" s="322"/>
      <c r="C91" s="761"/>
      <c r="D91" s="223" t="str">
        <f>$D$9</f>
        <v>Other Dwelling</v>
      </c>
      <c r="E91" s="237"/>
      <c r="F91" s="238">
        <f t="shared" ref="F91:AA91" si="23">((F58-E58)*SUMIFS($M$7:$M$41,$B$7:$B$41,$B58,$D$7:$D$41,$D58))*(1+PPI_3Y)^(F$84-$E$84)</f>
        <v>3589.8338560768711</v>
      </c>
      <c r="G91" s="238">
        <f t="shared" si="23"/>
        <v>3679.579702478793</v>
      </c>
      <c r="H91" s="238">
        <f t="shared" si="23"/>
        <v>1398.1533616990928</v>
      </c>
      <c r="I91" s="238">
        <f t="shared" si="23"/>
        <v>1433.10719574157</v>
      </c>
      <c r="J91" s="238">
        <f t="shared" si="23"/>
        <v>1468.9348756351092</v>
      </c>
      <c r="K91" s="238">
        <f t="shared" si="23"/>
        <v>1505.6582475259868</v>
      </c>
      <c r="L91" s="238">
        <f t="shared" si="23"/>
        <v>1543.299703713694</v>
      </c>
      <c r="M91" s="238">
        <f t="shared" si="23"/>
        <v>2608.9770329009334</v>
      </c>
      <c r="N91" s="238">
        <f t="shared" si="23"/>
        <v>2674.2014587234562</v>
      </c>
      <c r="O91" s="238">
        <f t="shared" si="23"/>
        <v>2741.056495191543</v>
      </c>
      <c r="P91" s="238">
        <f t="shared" si="23"/>
        <v>2809.5829075713314</v>
      </c>
      <c r="Q91" s="238">
        <f t="shared" si="23"/>
        <v>2879.8224802606146</v>
      </c>
      <c r="R91" s="238">
        <f t="shared" si="23"/>
        <v>1816.8255920539132</v>
      </c>
      <c r="S91" s="238">
        <f t="shared" si="23"/>
        <v>1862.2462318552607</v>
      </c>
      <c r="T91" s="238">
        <f t="shared" si="23"/>
        <v>1908.8023876516424</v>
      </c>
      <c r="U91" s="238">
        <f t="shared" si="23"/>
        <v>1956.5224473429334</v>
      </c>
      <c r="V91" s="238">
        <f t="shared" si="23"/>
        <v>2005.4355085270729</v>
      </c>
      <c r="W91" s="238">
        <f t="shared" si="23"/>
        <v>0</v>
      </c>
      <c r="X91" s="238">
        <f t="shared" si="23"/>
        <v>0</v>
      </c>
      <c r="Y91" s="238">
        <f t="shared" si="23"/>
        <v>0</v>
      </c>
      <c r="Z91" s="238">
        <f t="shared" si="23"/>
        <v>0</v>
      </c>
      <c r="AA91" s="239">
        <f t="shared" si="23"/>
        <v>0</v>
      </c>
      <c r="AB91" s="322"/>
    </row>
    <row r="92" spans="1:28" x14ac:dyDescent="0.3">
      <c r="A92" s="322"/>
      <c r="C92" s="760" t="str">
        <f>$C$15</f>
        <v>Nebo</v>
      </c>
      <c r="D92" s="223" t="str">
        <f>$D$7</f>
        <v>Single Dwelling</v>
      </c>
      <c r="E92" s="237"/>
      <c r="F92" s="238">
        <f t="shared" ref="F92:AA92" si="24">((F59-E59)*SUMIFS($M$7:$M$41,$B$7:$B$41,$B59,$D$7:$D$41,$D59))*(1+PPI_3Y)^(F$84-$E$84)</f>
        <v>334416.20041386638</v>
      </c>
      <c r="G92" s="238">
        <f t="shared" si="24"/>
        <v>342776.60542421084</v>
      </c>
      <c r="H92" s="238">
        <f t="shared" si="24"/>
        <v>317563.89288453956</v>
      </c>
      <c r="I92" s="238">
        <f t="shared" si="24"/>
        <v>325502.99020665302</v>
      </c>
      <c r="J92" s="238">
        <f t="shared" si="24"/>
        <v>333640.56496181927</v>
      </c>
      <c r="K92" s="238">
        <f t="shared" si="24"/>
        <v>341981.57908586477</v>
      </c>
      <c r="L92" s="238">
        <f t="shared" si="24"/>
        <v>350531.11856301141</v>
      </c>
      <c r="M92" s="238">
        <f t="shared" si="24"/>
        <v>427811.92064370267</v>
      </c>
      <c r="N92" s="238">
        <f t="shared" si="24"/>
        <v>438507.21865979512</v>
      </c>
      <c r="O92" s="238">
        <f t="shared" si="24"/>
        <v>449469.89912629005</v>
      </c>
      <c r="P92" s="238">
        <f t="shared" si="24"/>
        <v>460706.64660444728</v>
      </c>
      <c r="Q92" s="238">
        <f t="shared" si="24"/>
        <v>472224.31276956399</v>
      </c>
      <c r="R92" s="238">
        <f t="shared" si="24"/>
        <v>38992.78088504912</v>
      </c>
      <c r="S92" s="238">
        <f t="shared" si="24"/>
        <v>39967.600407175341</v>
      </c>
      <c r="T92" s="238">
        <f t="shared" si="24"/>
        <v>40966.790417354736</v>
      </c>
      <c r="U92" s="238">
        <f t="shared" si="24"/>
        <v>41990.960177788598</v>
      </c>
      <c r="V92" s="238">
        <f t="shared" si="24"/>
        <v>43040.734182239648</v>
      </c>
      <c r="W92" s="238">
        <f t="shared" si="24"/>
        <v>26815.332191383743</v>
      </c>
      <c r="X92" s="238">
        <f t="shared" si="24"/>
        <v>27485.715496168337</v>
      </c>
      <c r="Y92" s="238">
        <f t="shared" si="24"/>
        <v>28172.85838357254</v>
      </c>
      <c r="Z92" s="238">
        <f t="shared" si="24"/>
        <v>28877.179843161852</v>
      </c>
      <c r="AA92" s="239">
        <f t="shared" si="24"/>
        <v>29599.109339244485</v>
      </c>
      <c r="AB92" s="322"/>
    </row>
    <row r="93" spans="1:28" x14ac:dyDescent="0.3">
      <c r="A93" s="322"/>
      <c r="C93" s="761"/>
      <c r="D93" s="223" t="str">
        <f>$D$8</f>
        <v>Multiple Dwelling</v>
      </c>
      <c r="E93" s="237"/>
      <c r="F93" s="238">
        <f t="shared" ref="F93:AA93" si="25">((F60-E60)*SUMIFS($M$7:$M$41,$B$7:$B$41,$B60,$D$7:$D$41,$D60))*(1+PPI_3Y)^(F$84-$E$84)</f>
        <v>25836.889523679016</v>
      </c>
      <c r="G93" s="238">
        <f t="shared" si="25"/>
        <v>26482.811761771187</v>
      </c>
      <c r="H93" s="238">
        <f t="shared" si="25"/>
        <v>23736.635524661011</v>
      </c>
      <c r="I93" s="238">
        <f t="shared" si="25"/>
        <v>24330.051412777535</v>
      </c>
      <c r="J93" s="238">
        <f t="shared" si="25"/>
        <v>24938.30269809697</v>
      </c>
      <c r="K93" s="238">
        <f t="shared" si="25"/>
        <v>25561.760265549394</v>
      </c>
      <c r="L93" s="238">
        <f t="shared" si="25"/>
        <v>26200.804272187906</v>
      </c>
      <c r="M93" s="238">
        <f t="shared" si="25"/>
        <v>31980.333192114849</v>
      </c>
      <c r="N93" s="238">
        <f t="shared" si="25"/>
        <v>32779.841521917719</v>
      </c>
      <c r="O93" s="238">
        <f t="shared" si="25"/>
        <v>33599.337559965657</v>
      </c>
      <c r="P93" s="238">
        <f t="shared" si="25"/>
        <v>34439.320998964802</v>
      </c>
      <c r="Q93" s="238">
        <f t="shared" si="25"/>
        <v>35300.304023937919</v>
      </c>
      <c r="R93" s="238">
        <f t="shared" si="25"/>
        <v>3005.8498944072162</v>
      </c>
      <c r="S93" s="238">
        <f t="shared" si="25"/>
        <v>3080.9961417673967</v>
      </c>
      <c r="T93" s="238">
        <f t="shared" si="25"/>
        <v>3158.0210453115819</v>
      </c>
      <c r="U93" s="238">
        <f t="shared" si="25"/>
        <v>3236.971571444371</v>
      </c>
      <c r="V93" s="238">
        <f t="shared" si="25"/>
        <v>3317.8958607304799</v>
      </c>
      <c r="W93" s="238">
        <f t="shared" si="25"/>
        <v>1547.0950512424401</v>
      </c>
      <c r="X93" s="238">
        <f t="shared" si="25"/>
        <v>1585.7724275235012</v>
      </c>
      <c r="Y93" s="238">
        <f t="shared" si="25"/>
        <v>1625.4167382115886</v>
      </c>
      <c r="Z93" s="238">
        <f t="shared" si="25"/>
        <v>1666.0521566668781</v>
      </c>
      <c r="AA93" s="239">
        <f t="shared" si="25"/>
        <v>1707.7034605822685</v>
      </c>
      <c r="AB93" s="322"/>
    </row>
    <row r="94" spans="1:28" x14ac:dyDescent="0.3">
      <c r="A94" s="322"/>
      <c r="C94" s="761"/>
      <c r="D94" s="223" t="str">
        <f>$D$9</f>
        <v>Other Dwelling</v>
      </c>
      <c r="E94" s="237"/>
      <c r="F94" s="238">
        <f t="shared" ref="F94:AA94" si="26">((F61-E61)*SUMIFS($M$7:$M$41,$B$7:$B$41,$B61,$D$7:$D$41,$D61))*(1+PPI_3Y)^(F$84-$E$84)</f>
        <v>243225.07655925219</v>
      </c>
      <c r="G94" s="238">
        <f t="shared" si="26"/>
        <v>249305.70347323347</v>
      </c>
      <c r="H94" s="238">
        <f t="shared" si="26"/>
        <v>67002.787698592583</v>
      </c>
      <c r="I94" s="238">
        <f t="shared" si="26"/>
        <v>68677.85739105739</v>
      </c>
      <c r="J94" s="238">
        <f t="shared" si="26"/>
        <v>70394.80382583382</v>
      </c>
      <c r="K94" s="238">
        <f t="shared" si="26"/>
        <v>72154.673921479654</v>
      </c>
      <c r="L94" s="238">
        <f t="shared" si="26"/>
        <v>73958.540769516869</v>
      </c>
      <c r="M94" s="238">
        <f t="shared" si="26"/>
        <v>92944.683819113226</v>
      </c>
      <c r="N94" s="238">
        <f t="shared" si="26"/>
        <v>95268.300914591047</v>
      </c>
      <c r="O94" s="238">
        <f t="shared" si="26"/>
        <v>97650.008437455821</v>
      </c>
      <c r="P94" s="238">
        <f t="shared" si="26"/>
        <v>100091.25864839222</v>
      </c>
      <c r="Q94" s="238">
        <f t="shared" si="26"/>
        <v>102593.54011460152</v>
      </c>
      <c r="R94" s="238">
        <f t="shared" si="26"/>
        <v>1895.9957601725675</v>
      </c>
      <c r="S94" s="238">
        <f t="shared" si="26"/>
        <v>1943.3956541768814</v>
      </c>
      <c r="T94" s="238">
        <f t="shared" si="26"/>
        <v>1991.9805455313037</v>
      </c>
      <c r="U94" s="238">
        <f t="shared" si="26"/>
        <v>2041.7800591695864</v>
      </c>
      <c r="V94" s="238">
        <f t="shared" si="26"/>
        <v>2092.8245606482592</v>
      </c>
      <c r="W94" s="238">
        <f t="shared" si="26"/>
        <v>81.127863870908556</v>
      </c>
      <c r="X94" s="238">
        <f t="shared" si="26"/>
        <v>83.156060467681272</v>
      </c>
      <c r="Y94" s="238">
        <f t="shared" si="26"/>
        <v>85.234961979373281</v>
      </c>
      <c r="Z94" s="238">
        <f t="shared" si="26"/>
        <v>87.365836028857615</v>
      </c>
      <c r="AA94" s="239">
        <f t="shared" si="26"/>
        <v>89.549981928938223</v>
      </c>
      <c r="AB94" s="322"/>
    </row>
    <row r="95" spans="1:28" x14ac:dyDescent="0.3">
      <c r="A95" s="322"/>
      <c r="C95" s="760" t="str">
        <f>$C$19</f>
        <v>Glenden</v>
      </c>
      <c r="D95" s="223" t="str">
        <f>$D$7</f>
        <v>Single Dwelling</v>
      </c>
      <c r="E95" s="237"/>
      <c r="F95" s="238">
        <f t="shared" ref="F95:AA95" si="27">((F62-E62)*SUMIFS($M$7:$M$41,$B$7:$B$41,$B62,$D$7:$D$41,$D62))*(1+PPI_3Y)^(F$84-$E$84)</f>
        <v>36812.715486143556</v>
      </c>
      <c r="G95" s="238">
        <f t="shared" si="27"/>
        <v>37733.033373297141</v>
      </c>
      <c r="H95" s="238">
        <f t="shared" si="27"/>
        <v>35140.340158096886</v>
      </c>
      <c r="I95" s="238">
        <f t="shared" si="27"/>
        <v>36018.848662049306</v>
      </c>
      <c r="J95" s="238">
        <f t="shared" si="27"/>
        <v>36919.319878600538</v>
      </c>
      <c r="K95" s="238">
        <f t="shared" si="27"/>
        <v>37842.302875565547</v>
      </c>
      <c r="L95" s="238">
        <f t="shared" si="27"/>
        <v>38788.360447459643</v>
      </c>
      <c r="M95" s="238">
        <f t="shared" si="27"/>
        <v>71650.232999805987</v>
      </c>
      <c r="N95" s="238">
        <f t="shared" si="27"/>
        <v>73441.488824801127</v>
      </c>
      <c r="O95" s="238">
        <f t="shared" si="27"/>
        <v>75277.526045421153</v>
      </c>
      <c r="P95" s="238">
        <f t="shared" si="27"/>
        <v>77159.46419655667</v>
      </c>
      <c r="Q95" s="238">
        <f t="shared" si="27"/>
        <v>79088.450801473387</v>
      </c>
      <c r="R95" s="238">
        <f t="shared" si="27"/>
        <v>49438.18221618019</v>
      </c>
      <c r="S95" s="238">
        <f t="shared" si="27"/>
        <v>50674.136771584694</v>
      </c>
      <c r="T95" s="238">
        <f t="shared" si="27"/>
        <v>51940.99019087432</v>
      </c>
      <c r="U95" s="238">
        <f t="shared" si="27"/>
        <v>53239.514945646173</v>
      </c>
      <c r="V95" s="238">
        <f t="shared" si="27"/>
        <v>54570.50281928097</v>
      </c>
      <c r="W95" s="238">
        <f t="shared" si="27"/>
        <v>43093.147915490561</v>
      </c>
      <c r="X95" s="238">
        <f t="shared" si="27"/>
        <v>44170.476613377825</v>
      </c>
      <c r="Y95" s="238">
        <f t="shared" si="27"/>
        <v>45274.738528712267</v>
      </c>
      <c r="Z95" s="238">
        <f t="shared" si="27"/>
        <v>46406.606991930064</v>
      </c>
      <c r="AA95" s="239">
        <f t="shared" si="27"/>
        <v>47566.772166731906</v>
      </c>
      <c r="AB95" s="322"/>
    </row>
    <row r="96" spans="1:28" x14ac:dyDescent="0.3">
      <c r="A96" s="322"/>
      <c r="C96" s="761"/>
      <c r="D96" s="223" t="str">
        <f>$D$8</f>
        <v>Multiple Dwelling</v>
      </c>
      <c r="E96" s="237"/>
      <c r="F96" s="238">
        <f t="shared" ref="F96:AA96" si="28">((F63-E63)*SUMIFS($M$7:$M$41,$B$7:$B$41,$B63,$D$7:$D$41,$D63))*(1+PPI_3Y)^(F$84-$E$84)</f>
        <v>3705.7470880821811</v>
      </c>
      <c r="G96" s="238">
        <f t="shared" si="28"/>
        <v>3798.3907652842358</v>
      </c>
      <c r="H96" s="238">
        <f t="shared" si="28"/>
        <v>3046.4851693889027</v>
      </c>
      <c r="I96" s="238">
        <f t="shared" si="28"/>
        <v>3122.6472986236249</v>
      </c>
      <c r="J96" s="238">
        <f t="shared" si="28"/>
        <v>3200.7134810892153</v>
      </c>
      <c r="K96" s="238">
        <f t="shared" si="28"/>
        <v>3280.7313181164454</v>
      </c>
      <c r="L96" s="238">
        <f t="shared" si="28"/>
        <v>3362.7496010697992</v>
      </c>
      <c r="M96" s="238">
        <f t="shared" si="28"/>
        <v>6153.1925275969279</v>
      </c>
      <c r="N96" s="238">
        <f t="shared" si="28"/>
        <v>6307.0223407868498</v>
      </c>
      <c r="O96" s="238">
        <f t="shared" si="28"/>
        <v>6464.6978993065213</v>
      </c>
      <c r="P96" s="238">
        <f t="shared" si="28"/>
        <v>6626.3153467891834</v>
      </c>
      <c r="Q96" s="238">
        <f t="shared" si="28"/>
        <v>6791.9732304586632</v>
      </c>
      <c r="R96" s="238">
        <f t="shared" si="28"/>
        <v>9024.7438263542645</v>
      </c>
      <c r="S96" s="238">
        <f t="shared" si="28"/>
        <v>9250.3624220131205</v>
      </c>
      <c r="T96" s="238">
        <f t="shared" si="28"/>
        <v>9481.6214825634488</v>
      </c>
      <c r="U96" s="238">
        <f t="shared" si="28"/>
        <v>9718.6620196275344</v>
      </c>
      <c r="V96" s="238">
        <f t="shared" si="28"/>
        <v>9961.6285701182223</v>
      </c>
      <c r="W96" s="238">
        <f t="shared" si="28"/>
        <v>8698.207801468423</v>
      </c>
      <c r="X96" s="238">
        <f t="shared" si="28"/>
        <v>8915.6629965051325</v>
      </c>
      <c r="Y96" s="238">
        <f t="shared" si="28"/>
        <v>9138.5545714177606</v>
      </c>
      <c r="Z96" s="238">
        <f t="shared" si="28"/>
        <v>9367.0184357032031</v>
      </c>
      <c r="AA96" s="239">
        <f t="shared" si="28"/>
        <v>9601.1938965964237</v>
      </c>
      <c r="AB96" s="322"/>
    </row>
    <row r="97" spans="1:28" x14ac:dyDescent="0.3">
      <c r="A97" s="322"/>
      <c r="C97" s="761"/>
      <c r="D97" s="223" t="str">
        <f>$D$9</f>
        <v>Other Dwelling</v>
      </c>
      <c r="E97" s="237"/>
      <c r="F97" s="238">
        <f t="shared" ref="F97:AA97" si="29">((F64-E64)*SUMIFS($M$7:$M$41,$B$7:$B$41,$B64,$D$7:$D$41,$D64))*(1+PPI_3Y)^(F$84-$E$84)</f>
        <v>5955.6822105880392</v>
      </c>
      <c r="G97" s="238">
        <f t="shared" si="29"/>
        <v>6104.5742658531308</v>
      </c>
      <c r="H97" s="238">
        <f t="shared" si="29"/>
        <v>1676.8854310707143</v>
      </c>
      <c r="I97" s="238">
        <f t="shared" si="29"/>
        <v>1718.8075668474819</v>
      </c>
      <c r="J97" s="238">
        <f t="shared" si="29"/>
        <v>1761.7777560186687</v>
      </c>
      <c r="K97" s="238">
        <f t="shared" si="29"/>
        <v>1805.8221999191353</v>
      </c>
      <c r="L97" s="238">
        <f t="shared" si="29"/>
        <v>1850.9677549179987</v>
      </c>
      <c r="M97" s="238">
        <f t="shared" si="29"/>
        <v>3129.0751498893624</v>
      </c>
      <c r="N97" s="238">
        <f t="shared" si="29"/>
        <v>3207.3020286365959</v>
      </c>
      <c r="O97" s="238">
        <f t="shared" si="29"/>
        <v>3287.484579352511</v>
      </c>
      <c r="P97" s="238">
        <f t="shared" si="29"/>
        <v>3369.6716938363238</v>
      </c>
      <c r="Q97" s="238">
        <f t="shared" si="29"/>
        <v>3453.9134861817311</v>
      </c>
      <c r="R97" s="238">
        <f t="shared" si="29"/>
        <v>2179.5714905290934</v>
      </c>
      <c r="S97" s="238">
        <f t="shared" si="29"/>
        <v>2234.0607777923206</v>
      </c>
      <c r="T97" s="238">
        <f t="shared" si="29"/>
        <v>2289.9122972371288</v>
      </c>
      <c r="U97" s="238">
        <f t="shared" si="29"/>
        <v>2347.1601046680566</v>
      </c>
      <c r="V97" s="238">
        <f t="shared" si="29"/>
        <v>2405.8391072853242</v>
      </c>
      <c r="W97" s="238">
        <f t="shared" si="29"/>
        <v>0.66193055679575807</v>
      </c>
      <c r="X97" s="238">
        <f t="shared" si="29"/>
        <v>0.67847882071565202</v>
      </c>
      <c r="Y97" s="238">
        <f t="shared" si="29"/>
        <v>0.6954407912335433</v>
      </c>
      <c r="Z97" s="238">
        <f t="shared" si="29"/>
        <v>0.71282681101438172</v>
      </c>
      <c r="AA97" s="239">
        <f t="shared" si="29"/>
        <v>0.73064748128974133</v>
      </c>
      <c r="AB97" s="322"/>
    </row>
    <row r="98" spans="1:28" x14ac:dyDescent="0.3">
      <c r="A98" s="322"/>
      <c r="C98" s="760" t="str">
        <f>$C$23</f>
        <v>Middlemount</v>
      </c>
      <c r="D98" s="223" t="str">
        <f>$D$7</f>
        <v>Single Dwelling</v>
      </c>
      <c r="E98" s="237"/>
      <c r="F98" s="238">
        <f t="shared" ref="F98:AA98" si="30">((F65-E65)*SUMIFS($M$7:$M$41,$B$7:$B$41,$B65,$D$7:$D$41,$D65))*(1+PPI_3Y)^(F$84-$E$84)</f>
        <v>32613.475691433356</v>
      </c>
      <c r="G98" s="238">
        <f t="shared" si="30"/>
        <v>33428.812583719191</v>
      </c>
      <c r="H98" s="238">
        <f t="shared" si="30"/>
        <v>14376.963475804949</v>
      </c>
      <c r="I98" s="238">
        <f t="shared" si="30"/>
        <v>14736.387562700071</v>
      </c>
      <c r="J98" s="238">
        <f t="shared" si="30"/>
        <v>15104.797251767572</v>
      </c>
      <c r="K98" s="238">
        <f t="shared" si="30"/>
        <v>15482.41718306176</v>
      </c>
      <c r="L98" s="238">
        <f t="shared" si="30"/>
        <v>15869.477612638304</v>
      </c>
      <c r="M98" s="238">
        <f t="shared" si="30"/>
        <v>24721.566396710434</v>
      </c>
      <c r="N98" s="238">
        <f t="shared" si="30"/>
        <v>25339.60555662819</v>
      </c>
      <c r="O98" s="238">
        <f t="shared" si="30"/>
        <v>25973.095695543896</v>
      </c>
      <c r="P98" s="238">
        <f t="shared" si="30"/>
        <v>26622.423087932493</v>
      </c>
      <c r="Q98" s="238">
        <f t="shared" si="30"/>
        <v>27287.9836651308</v>
      </c>
      <c r="R98" s="238">
        <f t="shared" si="30"/>
        <v>46763.300175658776</v>
      </c>
      <c r="S98" s="238">
        <f t="shared" si="30"/>
        <v>47932.382680050236</v>
      </c>
      <c r="T98" s="238">
        <f t="shared" si="30"/>
        <v>49130.692247051498</v>
      </c>
      <c r="U98" s="238">
        <f t="shared" si="30"/>
        <v>50358.959553227782</v>
      </c>
      <c r="V98" s="238">
        <f t="shared" si="30"/>
        <v>51617.933542033097</v>
      </c>
      <c r="W98" s="238">
        <f t="shared" si="30"/>
        <v>14955.690321416958</v>
      </c>
      <c r="X98" s="238">
        <f t="shared" si="30"/>
        <v>15329.582579452383</v>
      </c>
      <c r="Y98" s="238">
        <f t="shared" si="30"/>
        <v>15712.822143938689</v>
      </c>
      <c r="Z98" s="238">
        <f t="shared" si="30"/>
        <v>16105.642697537156</v>
      </c>
      <c r="AA98" s="239">
        <f t="shared" si="30"/>
        <v>16508.283764975582</v>
      </c>
      <c r="AB98" s="322"/>
    </row>
    <row r="99" spans="1:28" x14ac:dyDescent="0.3">
      <c r="A99" s="322"/>
      <c r="C99" s="761"/>
      <c r="D99" s="223" t="str">
        <f>$D$8</f>
        <v>Multiple Dwelling</v>
      </c>
      <c r="E99" s="237"/>
      <c r="F99" s="238">
        <f t="shared" ref="F99:AA99" si="31">((F66-E66)*SUMIFS($M$7:$M$41,$B$7:$B$41,$B66,$D$7:$D$41,$D66))*(1+PPI_3Y)^(F$84-$E$84)</f>
        <v>3465.6802076334038</v>
      </c>
      <c r="G99" s="238">
        <f t="shared" si="31"/>
        <v>3552.3222128234565</v>
      </c>
      <c r="H99" s="238">
        <f t="shared" si="31"/>
        <v>0</v>
      </c>
      <c r="I99" s="238">
        <f t="shared" si="31"/>
        <v>0</v>
      </c>
      <c r="J99" s="238">
        <f t="shared" si="31"/>
        <v>0</v>
      </c>
      <c r="K99" s="238">
        <f t="shared" si="31"/>
        <v>0</v>
      </c>
      <c r="L99" s="238">
        <f t="shared" si="31"/>
        <v>0</v>
      </c>
      <c r="M99" s="238">
        <f t="shared" si="31"/>
        <v>0</v>
      </c>
      <c r="N99" s="238">
        <f t="shared" si="31"/>
        <v>0</v>
      </c>
      <c r="O99" s="238">
        <f t="shared" si="31"/>
        <v>0</v>
      </c>
      <c r="P99" s="238">
        <f t="shared" si="31"/>
        <v>0</v>
      </c>
      <c r="Q99" s="238">
        <f t="shared" si="31"/>
        <v>0</v>
      </c>
      <c r="R99" s="238">
        <f t="shared" si="31"/>
        <v>5572.8087139911204</v>
      </c>
      <c r="S99" s="238">
        <f t="shared" si="31"/>
        <v>5712.1289318408981</v>
      </c>
      <c r="T99" s="238">
        <f t="shared" si="31"/>
        <v>5854.9321551369212</v>
      </c>
      <c r="U99" s="238">
        <f t="shared" si="31"/>
        <v>6001.3054590153433</v>
      </c>
      <c r="V99" s="238">
        <f t="shared" si="31"/>
        <v>6151.3380954895938</v>
      </c>
      <c r="W99" s="238">
        <f t="shared" si="31"/>
        <v>6929.957657812407</v>
      </c>
      <c r="X99" s="238">
        <f t="shared" si="31"/>
        <v>7103.2065992577172</v>
      </c>
      <c r="Y99" s="238">
        <f t="shared" si="31"/>
        <v>7280.7867642391593</v>
      </c>
      <c r="Z99" s="238">
        <f t="shared" si="31"/>
        <v>7462.8064333451375</v>
      </c>
      <c r="AA99" s="239">
        <f t="shared" si="31"/>
        <v>7649.3765941800484</v>
      </c>
      <c r="AB99" s="322"/>
    </row>
    <row r="100" spans="1:28" x14ac:dyDescent="0.3">
      <c r="A100" s="322"/>
      <c r="C100" s="761"/>
      <c r="D100" s="223" t="str">
        <f>$D$9</f>
        <v>Other Dwelling</v>
      </c>
      <c r="E100" s="237"/>
      <c r="F100" s="238">
        <f t="shared" ref="F100:AA100" si="32">((F67-E67)*SUMIFS($M$7:$M$41,$B$7:$B$41,$B67,$D$7:$D$41,$D67))*(1+PPI_3Y)^(F$84-$E$84)</f>
        <v>15222.510868801246</v>
      </c>
      <c r="G100" s="238">
        <f t="shared" si="32"/>
        <v>15603.073640521277</v>
      </c>
      <c r="H100" s="238">
        <f t="shared" si="32"/>
        <v>5928.7993812545346</v>
      </c>
      <c r="I100" s="238">
        <f t="shared" si="32"/>
        <v>6077.0193657858972</v>
      </c>
      <c r="J100" s="238">
        <f t="shared" si="32"/>
        <v>6228.9448499305436</v>
      </c>
      <c r="K100" s="238">
        <f t="shared" si="32"/>
        <v>6384.6684711788066</v>
      </c>
      <c r="L100" s="238">
        <f t="shared" si="32"/>
        <v>6544.2851829582778</v>
      </c>
      <c r="M100" s="238">
        <f t="shared" si="32"/>
        <v>11063.236581982525</v>
      </c>
      <c r="N100" s="238">
        <f t="shared" si="32"/>
        <v>11339.817496532085</v>
      </c>
      <c r="O100" s="238">
        <f t="shared" si="32"/>
        <v>11623.312933945388</v>
      </c>
      <c r="P100" s="238">
        <f t="shared" si="32"/>
        <v>11913.895757294022</v>
      </c>
      <c r="Q100" s="238">
        <f t="shared" si="32"/>
        <v>12211.743151224371</v>
      </c>
      <c r="R100" s="238">
        <f t="shared" si="32"/>
        <v>7792.4274710806467</v>
      </c>
      <c r="S100" s="238">
        <f t="shared" si="32"/>
        <v>7987.2381578576615</v>
      </c>
      <c r="T100" s="238">
        <f t="shared" si="32"/>
        <v>8186.9191118041044</v>
      </c>
      <c r="U100" s="238">
        <f t="shared" si="32"/>
        <v>8391.5920895992058</v>
      </c>
      <c r="V100" s="238">
        <f t="shared" si="32"/>
        <v>8601.3818918391862</v>
      </c>
      <c r="W100" s="238">
        <f t="shared" si="32"/>
        <v>101.15126321398023</v>
      </c>
      <c r="X100" s="238">
        <f t="shared" si="32"/>
        <v>103.68004479432973</v>
      </c>
      <c r="Y100" s="238">
        <f t="shared" si="32"/>
        <v>106.27204591418796</v>
      </c>
      <c r="Z100" s="238">
        <f t="shared" si="32"/>
        <v>108.92884706204265</v>
      </c>
      <c r="AA100" s="239">
        <f t="shared" si="32"/>
        <v>111.65206824115701</v>
      </c>
      <c r="AB100" s="322"/>
    </row>
    <row r="101" spans="1:28" x14ac:dyDescent="0.3">
      <c r="A101" s="322"/>
      <c r="C101" s="760" t="str">
        <f>$C$27</f>
        <v>Dysart</v>
      </c>
      <c r="D101" s="223" t="str">
        <f>$D$7</f>
        <v>Single Dwelling</v>
      </c>
      <c r="E101" s="237"/>
      <c r="F101" s="238">
        <f t="shared" ref="F101:AA101" si="33">((F68-E68)*SUMIFS($M$7:$M$41,$B$7:$B$41,$B68,$D$7:$D$41,$D68))*(1+PPI_3Y)^(F$84-$E$84)</f>
        <v>58012.971038934389</v>
      </c>
      <c r="G101" s="238">
        <f t="shared" si="33"/>
        <v>59463.295314907751</v>
      </c>
      <c r="H101" s="238">
        <f t="shared" si="33"/>
        <v>31253.163657749028</v>
      </c>
      <c r="I101" s="238">
        <f t="shared" si="33"/>
        <v>32034.492749192752</v>
      </c>
      <c r="J101" s="238">
        <f t="shared" si="33"/>
        <v>32835.355067922566</v>
      </c>
      <c r="K101" s="238">
        <f t="shared" si="33"/>
        <v>33656.238944620629</v>
      </c>
      <c r="L101" s="238">
        <f t="shared" si="33"/>
        <v>34497.64491821632</v>
      </c>
      <c r="M101" s="238">
        <f t="shared" si="33"/>
        <v>51015.352936124589</v>
      </c>
      <c r="N101" s="238">
        <f t="shared" si="33"/>
        <v>52290.736759527696</v>
      </c>
      <c r="O101" s="238">
        <f t="shared" si="33"/>
        <v>53598.005178515887</v>
      </c>
      <c r="P101" s="238">
        <f t="shared" si="33"/>
        <v>54937.95530797878</v>
      </c>
      <c r="Q101" s="238">
        <f t="shared" si="33"/>
        <v>56311.404190689464</v>
      </c>
      <c r="R101" s="238">
        <f t="shared" si="33"/>
        <v>77616.507047458072</v>
      </c>
      <c r="S101" s="238">
        <f t="shared" si="33"/>
        <v>79556.919723644518</v>
      </c>
      <c r="T101" s="238">
        <f t="shared" si="33"/>
        <v>81545.842716735642</v>
      </c>
      <c r="U101" s="238">
        <f t="shared" si="33"/>
        <v>83584.488784654022</v>
      </c>
      <c r="V101" s="238">
        <f t="shared" si="33"/>
        <v>85674.101004257682</v>
      </c>
      <c r="W101" s="238">
        <f t="shared" si="33"/>
        <v>27266.312379509345</v>
      </c>
      <c r="X101" s="238">
        <f t="shared" si="33"/>
        <v>27947.970188997078</v>
      </c>
      <c r="Y101" s="238">
        <f t="shared" si="33"/>
        <v>28646.669443722003</v>
      </c>
      <c r="Z101" s="238">
        <f t="shared" si="33"/>
        <v>29362.836179815051</v>
      </c>
      <c r="AA101" s="239">
        <f t="shared" si="33"/>
        <v>30096.907084296068</v>
      </c>
      <c r="AB101" s="322"/>
    </row>
    <row r="102" spans="1:28" x14ac:dyDescent="0.3">
      <c r="A102" s="322"/>
      <c r="C102" s="761"/>
      <c r="D102" s="223" t="str">
        <f>$D$8</f>
        <v>Multiple Dwelling</v>
      </c>
      <c r="E102" s="237"/>
      <c r="F102" s="238">
        <f t="shared" ref="F102:AA102" si="34">((F69-E69)*SUMIFS($M$7:$M$41,$B$7:$B$41,$B69,$D$7:$D$41,$D69))*(1+PPI_3Y)^(F$84-$E$84)</f>
        <v>2791.942469654065</v>
      </c>
      <c r="G102" s="238">
        <f t="shared" si="34"/>
        <v>2861.7410313961987</v>
      </c>
      <c r="H102" s="238">
        <f t="shared" si="34"/>
        <v>0</v>
      </c>
      <c r="I102" s="238">
        <f t="shared" si="34"/>
        <v>0</v>
      </c>
      <c r="J102" s="238">
        <f t="shared" si="34"/>
        <v>0</v>
      </c>
      <c r="K102" s="238">
        <f t="shared" si="34"/>
        <v>0</v>
      </c>
      <c r="L102" s="238">
        <f t="shared" si="34"/>
        <v>0</v>
      </c>
      <c r="M102" s="238">
        <f t="shared" si="34"/>
        <v>0</v>
      </c>
      <c r="N102" s="238">
        <f t="shared" si="34"/>
        <v>0</v>
      </c>
      <c r="O102" s="238">
        <f t="shared" si="34"/>
        <v>0</v>
      </c>
      <c r="P102" s="238">
        <f t="shared" si="34"/>
        <v>0</v>
      </c>
      <c r="Q102" s="238">
        <f t="shared" si="34"/>
        <v>0</v>
      </c>
      <c r="R102" s="238">
        <f t="shared" si="34"/>
        <v>14318.776406548419</v>
      </c>
      <c r="S102" s="238">
        <f t="shared" si="34"/>
        <v>14676.745816712128</v>
      </c>
      <c r="T102" s="238">
        <f t="shared" si="34"/>
        <v>15043.664462129933</v>
      </c>
      <c r="U102" s="238">
        <f t="shared" si="34"/>
        <v>15419.75607368318</v>
      </c>
      <c r="V102" s="238">
        <f t="shared" si="34"/>
        <v>15805.249975522989</v>
      </c>
      <c r="W102" s="238">
        <f t="shared" si="34"/>
        <v>15456.75344758073</v>
      </c>
      <c r="X102" s="238">
        <f t="shared" si="34"/>
        <v>15843.172283770249</v>
      </c>
      <c r="Y102" s="238">
        <f t="shared" si="34"/>
        <v>16239.251590864504</v>
      </c>
      <c r="Z102" s="238">
        <f t="shared" si="34"/>
        <v>16645.232880636115</v>
      </c>
      <c r="AA102" s="239">
        <f t="shared" si="34"/>
        <v>17061.36370265458</v>
      </c>
      <c r="AB102" s="322"/>
    </row>
    <row r="103" spans="1:28" x14ac:dyDescent="0.3">
      <c r="A103" s="322"/>
      <c r="C103" s="761"/>
      <c r="D103" s="223" t="str">
        <f>$D$9</f>
        <v>Other Dwelling</v>
      </c>
      <c r="E103" s="237"/>
      <c r="F103" s="238">
        <f t="shared" ref="F103:AA103" si="35">((F70-E70)*SUMIFS($M$7:$M$41,$B$7:$B$41,$B70,$D$7:$D$41,$D70))*(1+PPI_3Y)^(F$84-$E$84)</f>
        <v>301594.71557275217</v>
      </c>
      <c r="G103" s="238">
        <f t="shared" si="35"/>
        <v>309134.58346207021</v>
      </c>
      <c r="H103" s="238">
        <f t="shared" si="35"/>
        <v>84038.841845948467</v>
      </c>
      <c r="I103" s="238">
        <f t="shared" si="35"/>
        <v>86139.812892097165</v>
      </c>
      <c r="J103" s="238">
        <f t="shared" si="35"/>
        <v>88293.308214399585</v>
      </c>
      <c r="K103" s="238">
        <f t="shared" si="35"/>
        <v>90500.640919759564</v>
      </c>
      <c r="L103" s="238">
        <f t="shared" si="35"/>
        <v>92763.156942753558</v>
      </c>
      <c r="M103" s="238">
        <f t="shared" si="35"/>
        <v>118141.606602926</v>
      </c>
      <c r="N103" s="238">
        <f t="shared" si="35"/>
        <v>121095.14676799913</v>
      </c>
      <c r="O103" s="238">
        <f t="shared" si="35"/>
        <v>124122.5254371991</v>
      </c>
      <c r="P103" s="238">
        <f t="shared" si="35"/>
        <v>127225.58857312908</v>
      </c>
      <c r="Q103" s="238">
        <f t="shared" si="35"/>
        <v>130406.22828745929</v>
      </c>
      <c r="R103" s="238">
        <f t="shared" si="35"/>
        <v>6532.3891331471978</v>
      </c>
      <c r="S103" s="238">
        <f t="shared" si="35"/>
        <v>6695.6988614758766</v>
      </c>
      <c r="T103" s="238">
        <f t="shared" si="35"/>
        <v>6863.0913330127742</v>
      </c>
      <c r="U103" s="238">
        <f t="shared" si="35"/>
        <v>7034.6686163380937</v>
      </c>
      <c r="V103" s="238">
        <f t="shared" si="35"/>
        <v>7210.5353317510753</v>
      </c>
      <c r="W103" s="238">
        <f t="shared" si="35"/>
        <v>235.73001954962956</v>
      </c>
      <c r="X103" s="238">
        <f t="shared" si="35"/>
        <v>241.62327003837029</v>
      </c>
      <c r="Y103" s="238">
        <f t="shared" si="35"/>
        <v>247.66385178932953</v>
      </c>
      <c r="Z103" s="238">
        <f t="shared" si="35"/>
        <v>253.85544808406271</v>
      </c>
      <c r="AA103" s="239">
        <f t="shared" si="35"/>
        <v>260.20183428360099</v>
      </c>
      <c r="AB103" s="322"/>
    </row>
    <row r="104" spans="1:28" x14ac:dyDescent="0.3">
      <c r="A104" s="322"/>
      <c r="C104" s="760">
        <f>$C$31</f>
        <v>0</v>
      </c>
      <c r="D104" s="223" t="str">
        <f>$D$7</f>
        <v>Single Dwelling</v>
      </c>
      <c r="E104" s="237"/>
      <c r="F104" s="238">
        <f t="shared" ref="F104:AA104" si="36">((F71-E71)*SUMIFS($M$7:$M$41,$B$7:$B$41,$B71,$D$7:$D$41,$D71))*(1+PPI_3Y)^(F$84-$E$84)</f>
        <v>0</v>
      </c>
      <c r="G104" s="238">
        <f t="shared" si="36"/>
        <v>0</v>
      </c>
      <c r="H104" s="238">
        <f t="shared" si="36"/>
        <v>0</v>
      </c>
      <c r="I104" s="238">
        <f t="shared" si="36"/>
        <v>0</v>
      </c>
      <c r="J104" s="238">
        <f t="shared" si="36"/>
        <v>0</v>
      </c>
      <c r="K104" s="238">
        <f t="shared" si="36"/>
        <v>0</v>
      </c>
      <c r="L104" s="238">
        <f t="shared" si="36"/>
        <v>0</v>
      </c>
      <c r="M104" s="238">
        <f t="shared" si="36"/>
        <v>0</v>
      </c>
      <c r="N104" s="238">
        <f t="shared" si="36"/>
        <v>0</v>
      </c>
      <c r="O104" s="238">
        <f t="shared" si="36"/>
        <v>0</v>
      </c>
      <c r="P104" s="238">
        <f t="shared" si="36"/>
        <v>0</v>
      </c>
      <c r="Q104" s="238">
        <f t="shared" si="36"/>
        <v>0</v>
      </c>
      <c r="R104" s="238">
        <f t="shared" si="36"/>
        <v>0</v>
      </c>
      <c r="S104" s="238">
        <f t="shared" si="36"/>
        <v>0</v>
      </c>
      <c r="T104" s="238">
        <f t="shared" si="36"/>
        <v>0</v>
      </c>
      <c r="U104" s="238">
        <f t="shared" si="36"/>
        <v>0</v>
      </c>
      <c r="V104" s="238">
        <f t="shared" si="36"/>
        <v>0</v>
      </c>
      <c r="W104" s="238">
        <f t="shared" si="36"/>
        <v>0</v>
      </c>
      <c r="X104" s="238">
        <f t="shared" si="36"/>
        <v>0</v>
      </c>
      <c r="Y104" s="238">
        <f t="shared" si="36"/>
        <v>0</v>
      </c>
      <c r="Z104" s="238">
        <f t="shared" si="36"/>
        <v>0</v>
      </c>
      <c r="AA104" s="239">
        <f t="shared" si="36"/>
        <v>0</v>
      </c>
      <c r="AB104" s="322"/>
    </row>
    <row r="105" spans="1:28" x14ac:dyDescent="0.3">
      <c r="A105" s="322"/>
      <c r="C105" s="761"/>
      <c r="D105" s="223" t="str">
        <f>$D$8</f>
        <v>Multiple Dwelling</v>
      </c>
      <c r="E105" s="237"/>
      <c r="F105" s="238">
        <f t="shared" ref="F105:AA105" si="37">((F72-E72)*SUMIFS($M$7:$M$41,$B$7:$B$41,$B72,$D$7:$D$41,$D72))*(1+PPI_3Y)^(F$84-$E$84)</f>
        <v>0</v>
      </c>
      <c r="G105" s="238">
        <f t="shared" si="37"/>
        <v>0</v>
      </c>
      <c r="H105" s="238">
        <f t="shared" si="37"/>
        <v>0</v>
      </c>
      <c r="I105" s="238">
        <f t="shared" si="37"/>
        <v>0</v>
      </c>
      <c r="J105" s="238">
        <f t="shared" si="37"/>
        <v>0</v>
      </c>
      <c r="K105" s="238">
        <f t="shared" si="37"/>
        <v>0</v>
      </c>
      <c r="L105" s="238">
        <f t="shared" si="37"/>
        <v>0</v>
      </c>
      <c r="M105" s="238">
        <f t="shared" si="37"/>
        <v>0</v>
      </c>
      <c r="N105" s="238">
        <f t="shared" si="37"/>
        <v>0</v>
      </c>
      <c r="O105" s="238">
        <f t="shared" si="37"/>
        <v>0</v>
      </c>
      <c r="P105" s="238">
        <f t="shared" si="37"/>
        <v>0</v>
      </c>
      <c r="Q105" s="238">
        <f t="shared" si="37"/>
        <v>0</v>
      </c>
      <c r="R105" s="238">
        <f t="shared" si="37"/>
        <v>0</v>
      </c>
      <c r="S105" s="238">
        <f t="shared" si="37"/>
        <v>0</v>
      </c>
      <c r="T105" s="238">
        <f t="shared" si="37"/>
        <v>0</v>
      </c>
      <c r="U105" s="238">
        <f t="shared" si="37"/>
        <v>0</v>
      </c>
      <c r="V105" s="238">
        <f t="shared" si="37"/>
        <v>0</v>
      </c>
      <c r="W105" s="238">
        <f t="shared" si="37"/>
        <v>0</v>
      </c>
      <c r="X105" s="238">
        <f t="shared" si="37"/>
        <v>0</v>
      </c>
      <c r="Y105" s="238">
        <f t="shared" si="37"/>
        <v>0</v>
      </c>
      <c r="Z105" s="238">
        <f t="shared" si="37"/>
        <v>0</v>
      </c>
      <c r="AA105" s="239">
        <f t="shared" si="37"/>
        <v>0</v>
      </c>
      <c r="AB105" s="322"/>
    </row>
    <row r="106" spans="1:28" x14ac:dyDescent="0.3">
      <c r="A106" s="322"/>
      <c r="C106" s="761"/>
      <c r="D106" s="223" t="str">
        <f>$D$9</f>
        <v>Other Dwelling</v>
      </c>
      <c r="E106" s="237"/>
      <c r="F106" s="238">
        <f t="shared" ref="F106:AA106" si="38">((F73-E73)*SUMIFS($M$7:$M$41,$B$7:$B$41,$B73,$D$7:$D$41,$D73))*(1+PPI_3Y)^(F$84-$E$84)</f>
        <v>0</v>
      </c>
      <c r="G106" s="238">
        <f t="shared" si="38"/>
        <v>0</v>
      </c>
      <c r="H106" s="238">
        <f t="shared" si="38"/>
        <v>0</v>
      </c>
      <c r="I106" s="238">
        <f t="shared" si="38"/>
        <v>0</v>
      </c>
      <c r="J106" s="238">
        <f t="shared" si="38"/>
        <v>0</v>
      </c>
      <c r="K106" s="238">
        <f t="shared" si="38"/>
        <v>0</v>
      </c>
      <c r="L106" s="238">
        <f t="shared" si="38"/>
        <v>0</v>
      </c>
      <c r="M106" s="238">
        <f t="shared" si="38"/>
        <v>0</v>
      </c>
      <c r="N106" s="238">
        <f t="shared" si="38"/>
        <v>0</v>
      </c>
      <c r="O106" s="238">
        <f t="shared" si="38"/>
        <v>0</v>
      </c>
      <c r="P106" s="238">
        <f t="shared" si="38"/>
        <v>0</v>
      </c>
      <c r="Q106" s="238">
        <f t="shared" si="38"/>
        <v>0</v>
      </c>
      <c r="R106" s="238">
        <f t="shared" si="38"/>
        <v>0</v>
      </c>
      <c r="S106" s="238">
        <f t="shared" si="38"/>
        <v>0</v>
      </c>
      <c r="T106" s="238">
        <f t="shared" si="38"/>
        <v>0</v>
      </c>
      <c r="U106" s="238">
        <f t="shared" si="38"/>
        <v>0</v>
      </c>
      <c r="V106" s="238">
        <f t="shared" si="38"/>
        <v>0</v>
      </c>
      <c r="W106" s="238">
        <f t="shared" si="38"/>
        <v>0</v>
      </c>
      <c r="X106" s="238">
        <f t="shared" si="38"/>
        <v>0</v>
      </c>
      <c r="Y106" s="238">
        <f t="shared" si="38"/>
        <v>0</v>
      </c>
      <c r="Z106" s="238">
        <f t="shared" si="38"/>
        <v>0</v>
      </c>
      <c r="AA106" s="239">
        <f t="shared" si="38"/>
        <v>0</v>
      </c>
      <c r="AB106" s="322"/>
    </row>
    <row r="107" spans="1:28" x14ac:dyDescent="0.3">
      <c r="A107" s="322"/>
      <c r="C107" s="760">
        <f>$C$35</f>
        <v>0</v>
      </c>
      <c r="D107" s="223" t="str">
        <f>$D$7</f>
        <v>Single Dwelling</v>
      </c>
      <c r="E107" s="237"/>
      <c r="F107" s="238">
        <f t="shared" ref="F107:AA107" si="39">((F74-E74)*SUMIFS($M$7:$M$41,$B$7:$B$41,$B74,$D$7:$D$41,$D74))*(1+PPI_3Y)^(F$84-$E$84)</f>
        <v>0</v>
      </c>
      <c r="G107" s="238">
        <f t="shared" si="39"/>
        <v>0</v>
      </c>
      <c r="H107" s="238">
        <f t="shared" si="39"/>
        <v>0</v>
      </c>
      <c r="I107" s="238">
        <f t="shared" si="39"/>
        <v>0</v>
      </c>
      <c r="J107" s="238">
        <f t="shared" si="39"/>
        <v>0</v>
      </c>
      <c r="K107" s="238">
        <f t="shared" si="39"/>
        <v>0</v>
      </c>
      <c r="L107" s="238">
        <f t="shared" si="39"/>
        <v>0</v>
      </c>
      <c r="M107" s="238">
        <f t="shared" si="39"/>
        <v>0</v>
      </c>
      <c r="N107" s="238">
        <f t="shared" si="39"/>
        <v>0</v>
      </c>
      <c r="O107" s="238">
        <f t="shared" si="39"/>
        <v>0</v>
      </c>
      <c r="P107" s="238">
        <f t="shared" si="39"/>
        <v>0</v>
      </c>
      <c r="Q107" s="238">
        <f t="shared" si="39"/>
        <v>0</v>
      </c>
      <c r="R107" s="238">
        <f t="shared" si="39"/>
        <v>0</v>
      </c>
      <c r="S107" s="238">
        <f t="shared" si="39"/>
        <v>0</v>
      </c>
      <c r="T107" s="238">
        <f t="shared" si="39"/>
        <v>0</v>
      </c>
      <c r="U107" s="238">
        <f t="shared" si="39"/>
        <v>0</v>
      </c>
      <c r="V107" s="238">
        <f t="shared" si="39"/>
        <v>0</v>
      </c>
      <c r="W107" s="238">
        <f t="shared" si="39"/>
        <v>0</v>
      </c>
      <c r="X107" s="238">
        <f t="shared" si="39"/>
        <v>0</v>
      </c>
      <c r="Y107" s="238">
        <f t="shared" si="39"/>
        <v>0</v>
      </c>
      <c r="Z107" s="238">
        <f t="shared" si="39"/>
        <v>0</v>
      </c>
      <c r="AA107" s="239">
        <f t="shared" si="39"/>
        <v>0</v>
      </c>
      <c r="AB107" s="322"/>
    </row>
    <row r="108" spans="1:28" x14ac:dyDescent="0.3">
      <c r="A108" s="322"/>
      <c r="C108" s="761"/>
      <c r="D108" s="223" t="str">
        <f>$D$8</f>
        <v>Multiple Dwelling</v>
      </c>
      <c r="E108" s="237"/>
      <c r="F108" s="238">
        <f t="shared" ref="F108:AA108" si="40">((F75-E75)*SUMIFS($M$7:$M$41,$B$7:$B$41,$B75,$D$7:$D$41,$D75))*(1+PPI_3Y)^(F$84-$E$84)</f>
        <v>0</v>
      </c>
      <c r="G108" s="238">
        <f t="shared" si="40"/>
        <v>0</v>
      </c>
      <c r="H108" s="238">
        <f t="shared" si="40"/>
        <v>0</v>
      </c>
      <c r="I108" s="238">
        <f t="shared" si="40"/>
        <v>0</v>
      </c>
      <c r="J108" s="238">
        <f t="shared" si="40"/>
        <v>0</v>
      </c>
      <c r="K108" s="238">
        <f t="shared" si="40"/>
        <v>0</v>
      </c>
      <c r="L108" s="238">
        <f t="shared" si="40"/>
        <v>0</v>
      </c>
      <c r="M108" s="238">
        <f t="shared" si="40"/>
        <v>0</v>
      </c>
      <c r="N108" s="238">
        <f t="shared" si="40"/>
        <v>0</v>
      </c>
      <c r="O108" s="238">
        <f t="shared" si="40"/>
        <v>0</v>
      </c>
      <c r="P108" s="238">
        <f t="shared" si="40"/>
        <v>0</v>
      </c>
      <c r="Q108" s="238">
        <f t="shared" si="40"/>
        <v>0</v>
      </c>
      <c r="R108" s="238">
        <f t="shared" si="40"/>
        <v>0</v>
      </c>
      <c r="S108" s="238">
        <f t="shared" si="40"/>
        <v>0</v>
      </c>
      <c r="T108" s="238">
        <f t="shared" si="40"/>
        <v>0</v>
      </c>
      <c r="U108" s="238">
        <f t="shared" si="40"/>
        <v>0</v>
      </c>
      <c r="V108" s="238">
        <f t="shared" si="40"/>
        <v>0</v>
      </c>
      <c r="W108" s="238">
        <f t="shared" si="40"/>
        <v>0</v>
      </c>
      <c r="X108" s="238">
        <f t="shared" si="40"/>
        <v>0</v>
      </c>
      <c r="Y108" s="238">
        <f t="shared" si="40"/>
        <v>0</v>
      </c>
      <c r="Z108" s="238">
        <f t="shared" si="40"/>
        <v>0</v>
      </c>
      <c r="AA108" s="239">
        <f t="shared" si="40"/>
        <v>0</v>
      </c>
      <c r="AB108" s="322"/>
    </row>
    <row r="109" spans="1:28" x14ac:dyDescent="0.3">
      <c r="A109" s="322"/>
      <c r="C109" s="761"/>
      <c r="D109" s="223" t="str">
        <f>$D$9</f>
        <v>Other Dwelling</v>
      </c>
      <c r="E109" s="237"/>
      <c r="F109" s="238">
        <f t="shared" ref="F109:AA109" si="41">((F76-E76)*SUMIFS($M$7:$M$41,$B$7:$B$41,$B76,$D$7:$D$41,$D76))*(1+PPI_3Y)^(F$84-$E$84)</f>
        <v>0</v>
      </c>
      <c r="G109" s="238">
        <f t="shared" si="41"/>
        <v>0</v>
      </c>
      <c r="H109" s="238">
        <f t="shared" si="41"/>
        <v>0</v>
      </c>
      <c r="I109" s="238">
        <f t="shared" si="41"/>
        <v>0</v>
      </c>
      <c r="J109" s="238">
        <f t="shared" si="41"/>
        <v>0</v>
      </c>
      <c r="K109" s="238">
        <f t="shared" si="41"/>
        <v>0</v>
      </c>
      <c r="L109" s="238">
        <f t="shared" si="41"/>
        <v>0</v>
      </c>
      <c r="M109" s="238">
        <f t="shared" si="41"/>
        <v>0</v>
      </c>
      <c r="N109" s="238">
        <f t="shared" si="41"/>
        <v>0</v>
      </c>
      <c r="O109" s="238">
        <f t="shared" si="41"/>
        <v>0</v>
      </c>
      <c r="P109" s="238">
        <f t="shared" si="41"/>
        <v>0</v>
      </c>
      <c r="Q109" s="238">
        <f t="shared" si="41"/>
        <v>0</v>
      </c>
      <c r="R109" s="238">
        <f t="shared" si="41"/>
        <v>0</v>
      </c>
      <c r="S109" s="238">
        <f t="shared" si="41"/>
        <v>0</v>
      </c>
      <c r="T109" s="238">
        <f t="shared" si="41"/>
        <v>0</v>
      </c>
      <c r="U109" s="238">
        <f t="shared" si="41"/>
        <v>0</v>
      </c>
      <c r="V109" s="238">
        <f t="shared" si="41"/>
        <v>0</v>
      </c>
      <c r="W109" s="238">
        <f t="shared" si="41"/>
        <v>0</v>
      </c>
      <c r="X109" s="238">
        <f t="shared" si="41"/>
        <v>0</v>
      </c>
      <c r="Y109" s="238">
        <f t="shared" si="41"/>
        <v>0</v>
      </c>
      <c r="Z109" s="238">
        <f t="shared" si="41"/>
        <v>0</v>
      </c>
      <c r="AA109" s="239">
        <f t="shared" si="41"/>
        <v>0</v>
      </c>
      <c r="AB109" s="322"/>
    </row>
    <row r="110" spans="1:28" x14ac:dyDescent="0.3">
      <c r="A110" s="322"/>
      <c r="C110" s="760" t="str">
        <f>$C$39</f>
        <v>Outside priority infrastructure area (total)</v>
      </c>
      <c r="D110" s="223" t="str">
        <f>$D$7</f>
        <v>Single Dwelling</v>
      </c>
      <c r="E110" s="237"/>
      <c r="F110" s="238">
        <f t="shared" ref="F110:AA110" si="42">((F77-E77)*SUMIFS($M$7:$M$41,$B$7:$B$41,$B77,$D$7:$D$41,$D77))*(1+PPI_3Y)^(F$84-$E$84)</f>
        <v>2977042.492822282</v>
      </c>
      <c r="G110" s="238">
        <f t="shared" si="42"/>
        <v>3051468.5551428273</v>
      </c>
      <c r="H110" s="238">
        <f t="shared" si="42"/>
        <v>921156.89453775319</v>
      </c>
      <c r="I110" s="238">
        <f t="shared" si="42"/>
        <v>944185.81690119696</v>
      </c>
      <c r="J110" s="238">
        <f t="shared" si="42"/>
        <v>967790.46232372674</v>
      </c>
      <c r="K110" s="238">
        <f t="shared" si="42"/>
        <v>991985.22388181987</v>
      </c>
      <c r="L110" s="238">
        <f t="shared" si="42"/>
        <v>1016784.854478839</v>
      </c>
      <c r="M110" s="238">
        <f t="shared" si="42"/>
        <v>1274541.8744901917</v>
      </c>
      <c r="N110" s="238">
        <f t="shared" si="42"/>
        <v>1306405.4213524463</v>
      </c>
      <c r="O110" s="238">
        <f t="shared" si="42"/>
        <v>1339065.5568862576</v>
      </c>
      <c r="P110" s="238">
        <f t="shared" si="42"/>
        <v>1372542.1958084139</v>
      </c>
      <c r="Q110" s="238">
        <f t="shared" si="42"/>
        <v>1406855.7507036391</v>
      </c>
      <c r="R110" s="238">
        <f t="shared" si="42"/>
        <v>1880157.5533274214</v>
      </c>
      <c r="S110" s="238">
        <f t="shared" si="42"/>
        <v>1927161.4921606067</v>
      </c>
      <c r="T110" s="238">
        <f t="shared" si="42"/>
        <v>1975340.529464622</v>
      </c>
      <c r="U110" s="238">
        <f t="shared" si="42"/>
        <v>2024724.0427012376</v>
      </c>
      <c r="V110" s="238">
        <f t="shared" si="42"/>
        <v>2075342.1437687851</v>
      </c>
      <c r="W110" s="238">
        <f t="shared" si="42"/>
        <v>1934126.7381015816</v>
      </c>
      <c r="X110" s="238">
        <f t="shared" si="42"/>
        <v>1982479.9065541211</v>
      </c>
      <c r="Y110" s="238">
        <f t="shared" si="42"/>
        <v>2032041.9042179738</v>
      </c>
      <c r="Z110" s="238">
        <f t="shared" si="42"/>
        <v>2082842.9518234229</v>
      </c>
      <c r="AA110" s="239">
        <f t="shared" si="42"/>
        <v>2134914.0256190277</v>
      </c>
      <c r="AB110" s="322"/>
    </row>
    <row r="111" spans="1:28" x14ac:dyDescent="0.3">
      <c r="A111" s="322"/>
      <c r="C111" s="761"/>
      <c r="D111" s="223" t="str">
        <f>$D$8</f>
        <v>Multiple Dwelling</v>
      </c>
      <c r="E111" s="237"/>
      <c r="F111" s="238">
        <f t="shared" ref="F111:AA111" si="43">((F78-E78)*SUMIFS($M$7:$M$41,$B$7:$B$41,$B78,$D$7:$D$41,$D78))*(1+PPI_3Y)^(F$84-$E$84)</f>
        <v>27364.366884976174</v>
      </c>
      <c r="G111" s="238">
        <f t="shared" si="43"/>
        <v>28048.476057100579</v>
      </c>
      <c r="H111" s="238">
        <f t="shared" si="43"/>
        <v>14861.019385420808</v>
      </c>
      <c r="I111" s="238">
        <f t="shared" si="43"/>
        <v>15232.544870056336</v>
      </c>
      <c r="J111" s="238">
        <f t="shared" si="43"/>
        <v>15613.358491807734</v>
      </c>
      <c r="K111" s="238">
        <f t="shared" si="43"/>
        <v>16003.692454102926</v>
      </c>
      <c r="L111" s="238">
        <f t="shared" si="43"/>
        <v>16403.784765455501</v>
      </c>
      <c r="M111" s="238">
        <f t="shared" si="43"/>
        <v>20574.614068898722</v>
      </c>
      <c r="N111" s="238">
        <f t="shared" si="43"/>
        <v>21088.979420621163</v>
      </c>
      <c r="O111" s="238">
        <f t="shared" si="43"/>
        <v>21616.203906136718</v>
      </c>
      <c r="P111" s="238">
        <f t="shared" si="43"/>
        <v>22156.609003790134</v>
      </c>
      <c r="Q111" s="238">
        <f t="shared" si="43"/>
        <v>22710.524228884886</v>
      </c>
      <c r="R111" s="238">
        <f t="shared" si="43"/>
        <v>206700.54089381592</v>
      </c>
      <c r="S111" s="238">
        <f t="shared" si="43"/>
        <v>211868.05441616129</v>
      </c>
      <c r="T111" s="238">
        <f t="shared" si="43"/>
        <v>217164.75577656543</v>
      </c>
      <c r="U111" s="238">
        <f t="shared" si="43"/>
        <v>222593.87467097939</v>
      </c>
      <c r="V111" s="238">
        <f t="shared" si="43"/>
        <v>228158.72153775385</v>
      </c>
      <c r="W111" s="238">
        <f t="shared" si="43"/>
        <v>221055.44572072226</v>
      </c>
      <c r="X111" s="238">
        <f t="shared" si="43"/>
        <v>226581.83186374031</v>
      </c>
      <c r="Y111" s="238">
        <f t="shared" si="43"/>
        <v>232246.37766033396</v>
      </c>
      <c r="Z111" s="238">
        <f t="shared" si="43"/>
        <v>238052.53710184229</v>
      </c>
      <c r="AA111" s="239">
        <f t="shared" si="43"/>
        <v>244003.85052938788</v>
      </c>
      <c r="AB111" s="322"/>
    </row>
    <row r="112" spans="1:28" ht="14.5" thickBot="1" x14ac:dyDescent="0.35">
      <c r="A112" s="322"/>
      <c r="C112" s="762"/>
      <c r="D112" s="227" t="str">
        <f>$D$9</f>
        <v>Other Dwelling</v>
      </c>
      <c r="E112" s="240"/>
      <c r="F112" s="241">
        <f t="shared" ref="F112:AA112" si="44">((F79-E79)*SUMIFS($M$7:$M$41,$B$7:$B$41,$B79,$D$7:$D$41,$D79))*(1+PPI_3Y)^(F$84-$E$84)</f>
        <v>34015.587331924682</v>
      </c>
      <c r="G112" s="241">
        <f t="shared" si="44"/>
        <v>34865.977015222794</v>
      </c>
      <c r="H112" s="241">
        <f t="shared" si="44"/>
        <v>13248.174083722412</v>
      </c>
      <c r="I112" s="241">
        <f t="shared" si="44"/>
        <v>13579.37843581547</v>
      </c>
      <c r="J112" s="241">
        <f t="shared" si="44"/>
        <v>13918.862896710856</v>
      </c>
      <c r="K112" s="241">
        <f t="shared" si="44"/>
        <v>14266.834469128626</v>
      </c>
      <c r="L112" s="241">
        <f t="shared" si="44"/>
        <v>14623.50533085212</v>
      </c>
      <c r="M112" s="241">
        <f t="shared" si="44"/>
        <v>24721.229475258522</v>
      </c>
      <c r="N112" s="241">
        <f t="shared" si="44"/>
        <v>25339.26021213998</v>
      </c>
      <c r="O112" s="241">
        <f t="shared" si="44"/>
        <v>25972.741717443478</v>
      </c>
      <c r="P112" s="241">
        <f t="shared" si="44"/>
        <v>26622.060260379567</v>
      </c>
      <c r="Q112" s="241">
        <f t="shared" si="44"/>
        <v>27287.611766899739</v>
      </c>
      <c r="R112" s="241">
        <f t="shared" si="44"/>
        <v>17215.074931481588</v>
      </c>
      <c r="S112" s="241">
        <f t="shared" si="44"/>
        <v>17645.451804768625</v>
      </c>
      <c r="T112" s="241">
        <f t="shared" si="44"/>
        <v>18086.588099887846</v>
      </c>
      <c r="U112" s="241">
        <f t="shared" si="44"/>
        <v>18538.752802385039</v>
      </c>
      <c r="V112" s="241">
        <f t="shared" si="44"/>
        <v>19002.221622438617</v>
      </c>
      <c r="W112" s="241">
        <f t="shared" si="44"/>
        <v>0</v>
      </c>
      <c r="X112" s="241">
        <f t="shared" si="44"/>
        <v>0</v>
      </c>
      <c r="Y112" s="241">
        <f t="shared" si="44"/>
        <v>0</v>
      </c>
      <c r="Z112" s="241">
        <f t="shared" si="44"/>
        <v>0</v>
      </c>
      <c r="AA112" s="242">
        <f t="shared" si="44"/>
        <v>0</v>
      </c>
      <c r="AB112" s="322"/>
    </row>
    <row r="113" spans="1:28" x14ac:dyDescent="0.3">
      <c r="A113" s="322"/>
      <c r="C113" s="322"/>
      <c r="D113" s="322"/>
      <c r="E113" s="322"/>
      <c r="F113" s="322"/>
      <c r="G113" s="322"/>
      <c r="H113" s="322"/>
      <c r="I113" s="322"/>
      <c r="J113" s="322"/>
      <c r="K113" s="322"/>
      <c r="L113" s="322"/>
      <c r="M113" s="322"/>
      <c r="N113" s="322"/>
      <c r="O113" s="322"/>
      <c r="P113" s="322"/>
      <c r="Q113" s="322"/>
      <c r="R113" s="322"/>
      <c r="S113" s="322"/>
      <c r="T113" s="322"/>
      <c r="U113" s="322"/>
      <c r="V113" s="322"/>
      <c r="W113" s="322"/>
      <c r="X113" s="322"/>
      <c r="Y113" s="322"/>
      <c r="Z113" s="322"/>
      <c r="AA113" s="322"/>
      <c r="AB113" s="322"/>
    </row>
  </sheetData>
  <mergeCells count="36">
    <mergeCell ref="C77:C79"/>
    <mergeCell ref="C53:C55"/>
    <mergeCell ref="C56:C58"/>
    <mergeCell ref="C59:C61"/>
    <mergeCell ref="C62:C64"/>
    <mergeCell ref="C65:C67"/>
    <mergeCell ref="C68:C70"/>
    <mergeCell ref="C71:C73"/>
    <mergeCell ref="C74:C76"/>
    <mergeCell ref="D51:D52"/>
    <mergeCell ref="C51:C52"/>
    <mergeCell ref="C35:C38"/>
    <mergeCell ref="C5:C6"/>
    <mergeCell ref="D5:D6"/>
    <mergeCell ref="C19:C22"/>
    <mergeCell ref="C23:C26"/>
    <mergeCell ref="C27:C30"/>
    <mergeCell ref="C31:C34"/>
    <mergeCell ref="C39:C42"/>
    <mergeCell ref="C43:C46"/>
    <mergeCell ref="M5:M6"/>
    <mergeCell ref="C7:C10"/>
    <mergeCell ref="C11:C14"/>
    <mergeCell ref="C15:C18"/>
    <mergeCell ref="E5:J5"/>
    <mergeCell ref="C84:C85"/>
    <mergeCell ref="D84:D85"/>
    <mergeCell ref="C86:C88"/>
    <mergeCell ref="C89:C91"/>
    <mergeCell ref="C92:C94"/>
    <mergeCell ref="C110:C112"/>
    <mergeCell ref="C95:C97"/>
    <mergeCell ref="C98:C100"/>
    <mergeCell ref="C101:C103"/>
    <mergeCell ref="C104:C106"/>
    <mergeCell ref="C107:C109"/>
  </mergeCells>
  <hyperlinks>
    <hyperlink ref="H1" location="Navigation!A1" display="Return to Navigation" xr:uid="{00000000-0004-0000-0D00-000000000000}"/>
  </hyperlinks>
  <pageMargins left="0.70866141732283472" right="0.70866141732283472" top="0.74803149606299213" bottom="0.74803149606299213" header="0.31496062992125984" footer="0.31496062992125984"/>
  <pageSetup paperSize="9" scale="23" orientation="portrait" r:id="rId1"/>
  <headerFooter>
    <oddFooter>&amp;R&amp;"Arial Narrow,Regular"&amp;8LGIP Schedule of Works Model - Created by Integran Pty Ltd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tabColor theme="7"/>
    <pageSetUpPr fitToPage="1"/>
  </sheetPr>
  <dimension ref="A1:EN169"/>
  <sheetViews>
    <sheetView view="pageBreakPreview" zoomScale="70" zoomScaleNormal="40" zoomScaleSheetLayoutView="70" workbookViewId="0"/>
  </sheetViews>
  <sheetFormatPr defaultColWidth="0" defaultRowHeight="14" zeroHeight="1" x14ac:dyDescent="0.3"/>
  <cols>
    <col min="1" max="1" width="2.7265625" style="7" customWidth="1"/>
    <col min="2" max="2" width="17" style="6" hidden="1" customWidth="1"/>
    <col min="3" max="3" width="21.1796875" style="7" customWidth="1"/>
    <col min="4" max="4" width="20.1796875" style="7" customWidth="1"/>
    <col min="5" max="11" width="13.7265625" style="7" customWidth="1"/>
    <col min="12" max="28" width="13.1796875" style="7" customWidth="1"/>
    <col min="29" max="30" width="13.1796875" style="7" hidden="1" customWidth="1"/>
    <col min="31" max="61" width="15" style="7" hidden="1" customWidth="1"/>
    <col min="62" max="93" width="0" style="7" hidden="1" customWidth="1"/>
    <col min="94" max="95" width="13.1796875" style="7" hidden="1" customWidth="1"/>
    <col min="96" max="126" width="15" style="7" hidden="1" customWidth="1"/>
    <col min="127" max="144" width="0" style="7" hidden="1" customWidth="1"/>
    <col min="145" max="16384" width="9.1796875" style="7" hidden="1"/>
  </cols>
  <sheetData>
    <row r="1" spans="1:29" ht="20" x14ac:dyDescent="0.4">
      <c r="A1" s="322"/>
      <c r="B1" s="323"/>
      <c r="C1" s="324" t="str">
        <f>COUNCIL_NAME</f>
        <v>Isaac Regional Council</v>
      </c>
      <c r="D1" s="322"/>
      <c r="E1" s="322"/>
      <c r="F1" s="322"/>
      <c r="G1" s="322"/>
      <c r="H1" s="292" t="s">
        <v>197</v>
      </c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322"/>
      <c r="T1" s="322"/>
      <c r="U1" s="322"/>
      <c r="V1" s="322"/>
      <c r="W1" s="322"/>
      <c r="X1" s="322"/>
      <c r="Y1" s="322"/>
      <c r="Z1" s="322"/>
      <c r="AA1" s="322"/>
      <c r="AB1" s="322"/>
    </row>
    <row r="2" spans="1:29" ht="18" x14ac:dyDescent="0.4">
      <c r="A2" s="322"/>
      <c r="B2" s="323"/>
      <c r="C2" s="325" t="str">
        <f>PROJECT_NAME</f>
        <v>Local Government Infrastructure Plan</v>
      </c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2"/>
      <c r="T2" s="322"/>
      <c r="U2" s="322"/>
      <c r="V2" s="322"/>
      <c r="W2" s="322"/>
      <c r="X2" s="322"/>
      <c r="Y2" s="322"/>
      <c r="Z2" s="322"/>
      <c r="AA2" s="322"/>
      <c r="AB2" s="322"/>
    </row>
    <row r="3" spans="1:29" x14ac:dyDescent="0.3">
      <c r="A3" s="322"/>
      <c r="B3" s="323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  <c r="Q3" s="322"/>
      <c r="R3" s="322"/>
      <c r="S3" s="322"/>
      <c r="T3" s="322"/>
      <c r="U3" s="322"/>
      <c r="V3" s="322"/>
      <c r="W3" s="322"/>
      <c r="X3" s="322"/>
      <c r="Y3" s="322"/>
      <c r="Z3" s="322"/>
      <c r="AA3" s="322"/>
      <c r="AB3" s="322"/>
    </row>
    <row r="4" spans="1:29" ht="23" thickBot="1" x14ac:dyDescent="0.5">
      <c r="A4" s="322"/>
      <c r="B4" s="323"/>
      <c r="C4" s="326" t="s">
        <v>46</v>
      </c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2"/>
      <c r="X4" s="322"/>
      <c r="Y4" s="322"/>
      <c r="Z4" s="322"/>
      <c r="AA4" s="322"/>
      <c r="AB4" s="322"/>
    </row>
    <row r="5" spans="1:29" ht="17.25" customHeight="1" thickBot="1" x14ac:dyDescent="0.35">
      <c r="A5" s="322"/>
      <c r="B5" s="10"/>
      <c r="C5" s="765" t="s">
        <v>33</v>
      </c>
      <c r="D5" s="765" t="s">
        <v>34</v>
      </c>
      <c r="E5" s="771" t="s">
        <v>45</v>
      </c>
      <c r="F5" s="772"/>
      <c r="G5" s="772"/>
      <c r="H5" s="772"/>
      <c r="I5" s="772"/>
      <c r="J5" s="773"/>
      <c r="K5" s="322"/>
      <c r="L5" s="313"/>
      <c r="M5" s="765" t="s">
        <v>36</v>
      </c>
      <c r="N5" s="322"/>
      <c r="O5" s="322"/>
      <c r="P5" s="322"/>
      <c r="Q5" s="322"/>
      <c r="R5" s="322"/>
      <c r="S5" s="322"/>
      <c r="T5" s="322"/>
      <c r="U5" s="322"/>
      <c r="V5" s="322"/>
      <c r="W5" s="322"/>
      <c r="X5" s="322"/>
      <c r="Y5" s="322"/>
      <c r="Z5" s="322"/>
      <c r="AA5" s="322"/>
      <c r="AB5" s="322"/>
      <c r="AC5" s="322"/>
    </row>
    <row r="6" spans="1:29" ht="14.5" thickBot="1" x14ac:dyDescent="0.35">
      <c r="A6" s="322"/>
      <c r="B6" s="10"/>
      <c r="C6" s="766"/>
      <c r="D6" s="766"/>
      <c r="E6" s="209">
        <v>2024</v>
      </c>
      <c r="F6" s="210">
        <f>E6+2</f>
        <v>2026</v>
      </c>
      <c r="G6" s="210">
        <f>F6+5</f>
        <v>2031</v>
      </c>
      <c r="H6" s="211">
        <f>G6+5</f>
        <v>2036</v>
      </c>
      <c r="I6" s="211">
        <f>H6+5</f>
        <v>2041</v>
      </c>
      <c r="J6" s="212">
        <f>I6+5</f>
        <v>2046</v>
      </c>
      <c r="K6" s="322"/>
      <c r="L6" s="313"/>
      <c r="M6" s="766"/>
      <c r="N6" s="322"/>
      <c r="O6" s="322"/>
      <c r="P6" s="322"/>
      <c r="Q6" s="322"/>
      <c r="R6" s="322"/>
      <c r="S6" s="322"/>
      <c r="T6" s="322"/>
      <c r="U6" s="322"/>
      <c r="V6" s="322"/>
      <c r="W6" s="322"/>
      <c r="X6" s="322"/>
      <c r="Y6" s="322"/>
      <c r="Z6" s="322"/>
      <c r="AA6" s="322"/>
      <c r="AB6" s="322"/>
      <c r="AC6" s="322"/>
    </row>
    <row r="7" spans="1:29" x14ac:dyDescent="0.3">
      <c r="A7" s="322"/>
      <c r="B7" s="11" t="str">
        <f t="shared" ref="B7:B12" si="0">$C$7</f>
        <v>Moranbah</v>
      </c>
      <c r="C7" s="783" t="s">
        <v>225</v>
      </c>
      <c r="D7" s="246" t="s">
        <v>49</v>
      </c>
      <c r="E7" s="193">
        <v>8246.8844121627044</v>
      </c>
      <c r="F7" s="194">
        <v>8428.8524904536189</v>
      </c>
      <c r="G7" s="194">
        <v>8867.2603728397771</v>
      </c>
      <c r="H7" s="195">
        <v>9369.324075344317</v>
      </c>
      <c r="I7" s="195">
        <v>9409.3825632599855</v>
      </c>
      <c r="J7" s="196">
        <v>9447.918556392031</v>
      </c>
      <c r="K7" s="322"/>
      <c r="L7" s="313"/>
      <c r="M7" s="243">
        <v>235.75</v>
      </c>
      <c r="N7" s="322"/>
      <c r="O7" s="332"/>
      <c r="P7" s="331"/>
      <c r="Q7" s="322"/>
      <c r="R7" s="322"/>
      <c r="S7" s="322"/>
      <c r="T7" s="322"/>
      <c r="U7" s="322"/>
      <c r="V7" s="322"/>
      <c r="W7" s="322"/>
      <c r="X7" s="322"/>
      <c r="Y7" s="322"/>
      <c r="Z7" s="322"/>
      <c r="AA7" s="322"/>
      <c r="AB7" s="322"/>
      <c r="AC7" s="322"/>
    </row>
    <row r="8" spans="1:29" x14ac:dyDescent="0.3">
      <c r="A8" s="322"/>
      <c r="B8" s="11" t="str">
        <f t="shared" si="0"/>
        <v>Moranbah</v>
      </c>
      <c r="C8" s="781"/>
      <c r="D8" s="246" t="s">
        <v>50</v>
      </c>
      <c r="E8" s="193">
        <v>46952.780591888615</v>
      </c>
      <c r="F8" s="194">
        <v>47988.796962158121</v>
      </c>
      <c r="G8" s="194">
        <v>50484.826745366103</v>
      </c>
      <c r="H8" s="195">
        <v>53343.274334625443</v>
      </c>
      <c r="I8" s="195">
        <v>53571.343178560404</v>
      </c>
      <c r="J8" s="196">
        <v>53790.743856439556</v>
      </c>
      <c r="K8" s="322"/>
      <c r="L8" s="313"/>
      <c r="M8" s="243">
        <v>183.35</v>
      </c>
      <c r="N8" s="322"/>
      <c r="O8" s="332"/>
      <c r="P8" s="331"/>
      <c r="Q8" s="322"/>
      <c r="R8" s="322"/>
      <c r="S8" s="322"/>
      <c r="T8" s="322"/>
      <c r="U8" s="322"/>
      <c r="V8" s="322"/>
      <c r="W8" s="322"/>
      <c r="X8" s="322"/>
      <c r="Y8" s="322"/>
      <c r="Z8" s="322"/>
      <c r="AA8" s="322"/>
      <c r="AB8" s="322"/>
      <c r="AC8" s="322"/>
    </row>
    <row r="9" spans="1:29" x14ac:dyDescent="0.3">
      <c r="A9" s="322"/>
      <c r="B9" s="11" t="str">
        <f t="shared" si="0"/>
        <v>Moranbah</v>
      </c>
      <c r="C9" s="781"/>
      <c r="D9" s="246" t="s">
        <v>51</v>
      </c>
      <c r="E9" s="193">
        <v>609543.30573418923</v>
      </c>
      <c r="F9" s="194">
        <v>622992.92118120077</v>
      </c>
      <c r="G9" s="194">
        <v>655396.50252586824</v>
      </c>
      <c r="H9" s="195">
        <v>692505.00964431698</v>
      </c>
      <c r="I9" s="195">
        <v>695465.8105876185</v>
      </c>
      <c r="J9" s="196">
        <v>698314.0809730764</v>
      </c>
      <c r="K9" s="322"/>
      <c r="L9" s="313"/>
      <c r="M9" s="243">
        <v>65.45</v>
      </c>
      <c r="N9" s="322"/>
      <c r="O9" s="332"/>
      <c r="P9" s="331"/>
      <c r="Q9" s="322"/>
      <c r="R9" s="322"/>
      <c r="S9" s="322"/>
      <c r="T9" s="322"/>
      <c r="U9" s="322"/>
      <c r="V9" s="322"/>
      <c r="W9" s="322"/>
      <c r="X9" s="322"/>
      <c r="Y9" s="322"/>
      <c r="Z9" s="322"/>
      <c r="AA9" s="322"/>
      <c r="AB9" s="322"/>
      <c r="AC9" s="322"/>
    </row>
    <row r="10" spans="1:29" x14ac:dyDescent="0.3">
      <c r="A10" s="322"/>
      <c r="B10" s="11" t="str">
        <f t="shared" si="0"/>
        <v>Moranbah</v>
      </c>
      <c r="C10" s="781"/>
      <c r="D10" s="246" t="s">
        <v>52</v>
      </c>
      <c r="E10" s="193">
        <v>27716.53369653739</v>
      </c>
      <c r="F10" s="194">
        <v>28328.100940793414</v>
      </c>
      <c r="G10" s="194">
        <v>29801.52365871859</v>
      </c>
      <c r="H10" s="195">
        <v>31488.883979635972</v>
      </c>
      <c r="I10" s="195">
        <v>31623.51451095632</v>
      </c>
      <c r="J10" s="196">
        <v>31753.028167119446</v>
      </c>
      <c r="K10" s="322"/>
      <c r="L10" s="313"/>
      <c r="M10" s="243">
        <v>183.35</v>
      </c>
      <c r="N10" s="322"/>
      <c r="O10" s="332"/>
      <c r="P10" s="331"/>
      <c r="Q10" s="322"/>
      <c r="R10" s="322"/>
      <c r="S10" s="322"/>
      <c r="T10" s="322"/>
      <c r="U10" s="322"/>
      <c r="V10" s="322"/>
      <c r="W10" s="322"/>
      <c r="X10" s="322"/>
      <c r="Y10" s="322"/>
      <c r="Z10" s="322"/>
      <c r="AA10" s="322"/>
      <c r="AB10" s="322"/>
      <c r="AC10" s="322"/>
    </row>
    <row r="11" spans="1:29" ht="14.5" thickBot="1" x14ac:dyDescent="0.35">
      <c r="A11" s="322"/>
      <c r="B11" s="11" t="str">
        <f t="shared" si="0"/>
        <v>Moranbah</v>
      </c>
      <c r="C11" s="781"/>
      <c r="D11" s="246" t="s">
        <v>53</v>
      </c>
      <c r="E11" s="193">
        <v>11644.185852393255</v>
      </c>
      <c r="F11" s="194">
        <v>11901.115623313446</v>
      </c>
      <c r="G11" s="194">
        <v>12520.125494984468</v>
      </c>
      <c r="H11" s="195">
        <v>13229.014181854087</v>
      </c>
      <c r="I11" s="195">
        <v>13285.574751269607</v>
      </c>
      <c r="J11" s="196">
        <v>13339.985634654162</v>
      </c>
      <c r="K11" s="322"/>
      <c r="L11" s="313"/>
      <c r="M11" s="243">
        <v>26.15</v>
      </c>
      <c r="N11" s="322"/>
      <c r="O11" s="332"/>
      <c r="P11" s="331"/>
      <c r="Q11" s="322"/>
      <c r="R11" s="322"/>
      <c r="S11" s="322"/>
      <c r="T11" s="322"/>
      <c r="U11" s="322"/>
      <c r="V11" s="322"/>
      <c r="W11" s="322"/>
      <c r="X11" s="322"/>
      <c r="Y11" s="322"/>
      <c r="Z11" s="322"/>
      <c r="AA11" s="322"/>
      <c r="AB11" s="322"/>
      <c r="AC11" s="322"/>
    </row>
    <row r="12" spans="1:29" ht="14.5" thickBot="1" x14ac:dyDescent="0.35">
      <c r="A12" s="322"/>
      <c r="B12" s="11" t="str">
        <f t="shared" si="0"/>
        <v>Moranbah</v>
      </c>
      <c r="C12" s="782"/>
      <c r="D12" s="247" t="s">
        <v>37</v>
      </c>
      <c r="E12" s="677">
        <v>704103.69028717116</v>
      </c>
      <c r="F12" s="678">
        <v>719639.78719791933</v>
      </c>
      <c r="G12" s="678">
        <v>757070.2387977771</v>
      </c>
      <c r="H12" s="679">
        <v>799935.50621577678</v>
      </c>
      <c r="I12" s="679">
        <v>803355.62559166492</v>
      </c>
      <c r="J12" s="680">
        <v>806645.75718768162</v>
      </c>
      <c r="K12" s="322"/>
      <c r="L12" s="313"/>
      <c r="M12" s="330"/>
      <c r="N12" s="322"/>
      <c r="O12" s="332"/>
      <c r="P12" s="331"/>
      <c r="Q12" s="322"/>
      <c r="R12" s="322"/>
      <c r="S12" s="322"/>
      <c r="T12" s="322"/>
      <c r="U12" s="322"/>
      <c r="V12" s="322"/>
      <c r="W12" s="322"/>
      <c r="X12" s="322"/>
      <c r="Y12" s="322"/>
      <c r="Z12" s="322"/>
      <c r="AA12" s="322"/>
      <c r="AB12" s="322"/>
      <c r="AC12" s="322"/>
    </row>
    <row r="13" spans="1:29" x14ac:dyDescent="0.3">
      <c r="A13" s="322"/>
      <c r="B13" s="11" t="str">
        <f t="shared" ref="B13:B18" si="1">$C$13</f>
        <v>Clermont</v>
      </c>
      <c r="C13" s="780" t="s">
        <v>221</v>
      </c>
      <c r="D13" s="223" t="str">
        <f>$D$7</f>
        <v>Retail</v>
      </c>
      <c r="E13" s="193">
        <v>2433.7276846989275</v>
      </c>
      <c r="F13" s="194">
        <v>2436.2084867070948</v>
      </c>
      <c r="G13" s="194">
        <v>2443.3728323321689</v>
      </c>
      <c r="H13" s="195">
        <v>2446.6648716755512</v>
      </c>
      <c r="I13" s="195">
        <v>2479.8722505368337</v>
      </c>
      <c r="J13" s="196">
        <v>2512.1078916764009</v>
      </c>
      <c r="K13" s="322"/>
      <c r="L13" s="313"/>
      <c r="M13" s="243">
        <f>$M$7</f>
        <v>235.75</v>
      </c>
      <c r="N13" s="322"/>
      <c r="O13" s="332"/>
      <c r="P13" s="331"/>
      <c r="Q13" s="322"/>
      <c r="R13" s="322"/>
      <c r="S13" s="322"/>
      <c r="T13" s="322"/>
      <c r="U13" s="322"/>
      <c r="V13" s="322"/>
      <c r="W13" s="322"/>
      <c r="X13" s="322"/>
      <c r="Y13" s="322"/>
      <c r="Z13" s="322"/>
      <c r="AA13" s="322"/>
      <c r="AB13" s="322"/>
      <c r="AC13" s="322"/>
    </row>
    <row r="14" spans="1:29" x14ac:dyDescent="0.3">
      <c r="A14" s="322"/>
      <c r="B14" s="11" t="str">
        <f t="shared" si="1"/>
        <v>Clermont</v>
      </c>
      <c r="C14" s="781"/>
      <c r="D14" s="223" t="str">
        <f>$D$8</f>
        <v>Commercial</v>
      </c>
      <c r="E14" s="193">
        <v>10104.315833794653</v>
      </c>
      <c r="F14" s="194">
        <v>10114.615592132133</v>
      </c>
      <c r="G14" s="194">
        <v>10144.360419950521</v>
      </c>
      <c r="H14" s="195">
        <v>10158.028261867243</v>
      </c>
      <c r="I14" s="195">
        <v>10295.898183032388</v>
      </c>
      <c r="J14" s="196">
        <v>10429.733657406483</v>
      </c>
      <c r="K14" s="322"/>
      <c r="L14" s="313"/>
      <c r="M14" s="243">
        <f>$M$8</f>
        <v>183.35</v>
      </c>
      <c r="N14" s="322"/>
      <c r="O14" s="332"/>
      <c r="P14" s="331"/>
      <c r="Q14" s="322"/>
      <c r="R14" s="322"/>
      <c r="S14" s="322"/>
      <c r="T14" s="322"/>
      <c r="U14" s="322"/>
      <c r="V14" s="322"/>
      <c r="W14" s="322"/>
      <c r="X14" s="322"/>
      <c r="Y14" s="322"/>
      <c r="Z14" s="322"/>
      <c r="AA14" s="322"/>
      <c r="AB14" s="322"/>
      <c r="AC14" s="322"/>
    </row>
    <row r="15" spans="1:29" x14ac:dyDescent="0.3">
      <c r="A15" s="322"/>
      <c r="B15" s="11" t="str">
        <f t="shared" si="1"/>
        <v>Clermont</v>
      </c>
      <c r="C15" s="781"/>
      <c r="D15" s="223" t="str">
        <f>$D$9</f>
        <v>Industrial</v>
      </c>
      <c r="E15" s="193">
        <v>137042.04700745147</v>
      </c>
      <c r="F15" s="194">
        <v>137181.73978719709</v>
      </c>
      <c r="G15" s="194">
        <v>137585.16067775185</v>
      </c>
      <c r="H15" s="195">
        <v>137770.53384553993</v>
      </c>
      <c r="I15" s="195">
        <v>139640.4255361812</v>
      </c>
      <c r="J15" s="196">
        <v>141455.5991384449</v>
      </c>
      <c r="K15" s="322"/>
      <c r="L15" s="313"/>
      <c r="M15" s="243">
        <f>$M$9</f>
        <v>65.45</v>
      </c>
      <c r="N15" s="322"/>
      <c r="O15" s="332"/>
      <c r="P15" s="331"/>
      <c r="Q15" s="322"/>
      <c r="R15" s="322"/>
      <c r="S15" s="322"/>
      <c r="T15" s="322"/>
      <c r="U15" s="322"/>
      <c r="V15" s="322"/>
      <c r="W15" s="322"/>
      <c r="X15" s="322"/>
      <c r="Y15" s="322"/>
      <c r="Z15" s="322"/>
      <c r="AA15" s="322"/>
      <c r="AB15" s="322"/>
      <c r="AC15" s="322"/>
    </row>
    <row r="16" spans="1:29" x14ac:dyDescent="0.3">
      <c r="A16" s="322"/>
      <c r="B16" s="11" t="str">
        <f t="shared" si="1"/>
        <v>Clermont</v>
      </c>
      <c r="C16" s="781"/>
      <c r="D16" s="223" t="str">
        <f>$D$10</f>
        <v>Community Purposes</v>
      </c>
      <c r="E16" s="193">
        <v>6247.2920477762646</v>
      </c>
      <c r="F16" s="194">
        <v>6253.6601779311586</v>
      </c>
      <c r="G16" s="194">
        <v>6272.0507972812366</v>
      </c>
      <c r="H16" s="195">
        <v>6280.5013447028659</v>
      </c>
      <c r="I16" s="195">
        <v>6365.7435002619613</v>
      </c>
      <c r="J16" s="196">
        <v>6448.4912397943317</v>
      </c>
      <c r="K16" s="322"/>
      <c r="L16" s="313"/>
      <c r="M16" s="243">
        <f>$M$10</f>
        <v>183.35</v>
      </c>
      <c r="N16" s="322"/>
      <c r="O16" s="332"/>
      <c r="P16" s="331"/>
      <c r="Q16" s="322"/>
      <c r="R16" s="322"/>
      <c r="S16" s="322"/>
      <c r="T16" s="322"/>
      <c r="U16" s="322"/>
      <c r="V16" s="322"/>
      <c r="W16" s="322"/>
      <c r="X16" s="322"/>
      <c r="Y16" s="322"/>
      <c r="Z16" s="322"/>
      <c r="AA16" s="322"/>
      <c r="AB16" s="322"/>
      <c r="AC16" s="322"/>
    </row>
    <row r="17" spans="1:29" ht="14.5" thickBot="1" x14ac:dyDescent="0.35">
      <c r="A17" s="322"/>
      <c r="B17" s="11" t="str">
        <f t="shared" si="1"/>
        <v>Clermont</v>
      </c>
      <c r="C17" s="781"/>
      <c r="D17" s="223" t="str">
        <f>$D$11</f>
        <v>Others</v>
      </c>
      <c r="E17" s="193">
        <v>10241.937339774651</v>
      </c>
      <c r="F17" s="194">
        <v>10252.377381559023</v>
      </c>
      <c r="G17" s="194">
        <v>10282.527336064542</v>
      </c>
      <c r="H17" s="195">
        <v>10296.381334967944</v>
      </c>
      <c r="I17" s="195">
        <v>10436.129054342508</v>
      </c>
      <c r="J17" s="196">
        <v>10571.787377471519</v>
      </c>
      <c r="K17" s="322"/>
      <c r="L17" s="313"/>
      <c r="M17" s="243">
        <f>$M$11</f>
        <v>26.15</v>
      </c>
      <c r="N17" s="322"/>
      <c r="O17" s="332"/>
      <c r="P17" s="331"/>
      <c r="Q17" s="322"/>
      <c r="R17" s="322"/>
      <c r="S17" s="322"/>
      <c r="T17" s="322"/>
      <c r="U17" s="322"/>
      <c r="V17" s="322"/>
      <c r="W17" s="322"/>
      <c r="X17" s="322"/>
      <c r="Y17" s="322"/>
      <c r="Z17" s="322"/>
      <c r="AA17" s="322"/>
      <c r="AB17" s="322"/>
      <c r="AC17" s="322"/>
    </row>
    <row r="18" spans="1:29" ht="14.5" thickBot="1" x14ac:dyDescent="0.35">
      <c r="A18" s="322"/>
      <c r="B18" s="11" t="str">
        <f t="shared" si="1"/>
        <v>Clermont</v>
      </c>
      <c r="C18" s="782"/>
      <c r="D18" s="247" t="s">
        <v>37</v>
      </c>
      <c r="E18" s="677">
        <v>166069.31991349597</v>
      </c>
      <c r="F18" s="678">
        <v>166238.60142552649</v>
      </c>
      <c r="G18" s="678">
        <v>166727.47206338032</v>
      </c>
      <c r="H18" s="679">
        <v>166952.10965875356</v>
      </c>
      <c r="I18" s="679">
        <v>169218.06852435489</v>
      </c>
      <c r="J18" s="680">
        <v>171417.71930479363</v>
      </c>
      <c r="K18" s="322"/>
      <c r="L18" s="313"/>
      <c r="M18" s="330"/>
      <c r="N18" s="322"/>
      <c r="O18" s="332"/>
      <c r="P18" s="331"/>
      <c r="Q18" s="322"/>
      <c r="R18" s="322"/>
      <c r="S18" s="322"/>
      <c r="T18" s="322"/>
      <c r="U18" s="322"/>
      <c r="V18" s="322"/>
      <c r="W18" s="322"/>
      <c r="X18" s="322"/>
      <c r="Y18" s="322"/>
      <c r="Z18" s="322"/>
      <c r="AA18" s="322"/>
      <c r="AB18" s="322"/>
      <c r="AC18" s="322"/>
    </row>
    <row r="19" spans="1:29" x14ac:dyDescent="0.3">
      <c r="A19" s="322"/>
      <c r="B19" s="11" t="str">
        <f t="shared" ref="B19:B24" si="2">$C$19</f>
        <v>Nebo</v>
      </c>
      <c r="C19" s="780" t="s">
        <v>226</v>
      </c>
      <c r="D19" s="223" t="str">
        <f>$D$7</f>
        <v>Retail</v>
      </c>
      <c r="E19" s="193">
        <v>333.3213577617131</v>
      </c>
      <c r="F19" s="194">
        <v>355.90720625625852</v>
      </c>
      <c r="G19" s="194">
        <v>408.70382812807293</v>
      </c>
      <c r="H19" s="195">
        <v>470.28764634990341</v>
      </c>
      <c r="I19" s="195">
        <v>473.55936033912121</v>
      </c>
      <c r="J19" s="196">
        <v>476.66816760244393</v>
      </c>
      <c r="K19" s="322"/>
      <c r="L19" s="313"/>
      <c r="M19" s="243">
        <f>$M$7</f>
        <v>235.75</v>
      </c>
      <c r="N19" s="322"/>
      <c r="O19" s="332"/>
      <c r="P19" s="331"/>
      <c r="Q19" s="322"/>
      <c r="R19" s="322"/>
      <c r="S19" s="322"/>
      <c r="T19" s="322"/>
      <c r="U19" s="322"/>
      <c r="V19" s="322"/>
      <c r="W19" s="322"/>
      <c r="X19" s="322"/>
      <c r="Y19" s="322"/>
      <c r="Z19" s="322"/>
      <c r="AA19" s="322"/>
      <c r="AB19" s="322"/>
      <c r="AC19" s="322"/>
    </row>
    <row r="20" spans="1:29" x14ac:dyDescent="0.3">
      <c r="A20" s="322"/>
      <c r="B20" s="11" t="str">
        <f t="shared" si="2"/>
        <v>Nebo</v>
      </c>
      <c r="C20" s="781"/>
      <c r="D20" s="223" t="str">
        <f>$D$8</f>
        <v>Commercial</v>
      </c>
      <c r="E20" s="193">
        <v>1815.6801598678237</v>
      </c>
      <c r="F20" s="194">
        <v>1938.7106109637393</v>
      </c>
      <c r="G20" s="194">
        <v>2226.306279853422</v>
      </c>
      <c r="H20" s="195">
        <v>2561.7678826296242</v>
      </c>
      <c r="I20" s="195">
        <v>2579.5896814452631</v>
      </c>
      <c r="J20" s="196">
        <v>2596.5240888494932</v>
      </c>
      <c r="K20" s="322"/>
      <c r="L20" s="313"/>
      <c r="M20" s="243">
        <f>$M$8</f>
        <v>183.35</v>
      </c>
      <c r="N20" s="322"/>
      <c r="O20" s="332"/>
      <c r="P20" s="331"/>
      <c r="Q20" s="322"/>
      <c r="R20" s="322"/>
      <c r="S20" s="322"/>
      <c r="T20" s="322"/>
      <c r="U20" s="322"/>
      <c r="V20" s="322"/>
      <c r="W20" s="322"/>
      <c r="X20" s="322"/>
      <c r="Y20" s="322"/>
      <c r="Z20" s="322"/>
      <c r="AA20" s="322"/>
      <c r="AB20" s="322"/>
      <c r="AC20" s="322"/>
    </row>
    <row r="21" spans="1:29" x14ac:dyDescent="0.3">
      <c r="A21" s="322"/>
      <c r="B21" s="11" t="str">
        <f t="shared" si="2"/>
        <v>Nebo</v>
      </c>
      <c r="C21" s="781"/>
      <c r="D21" s="223" t="str">
        <f>$D$9</f>
        <v>Industrial</v>
      </c>
      <c r="E21" s="193">
        <v>34960.217985942079</v>
      </c>
      <c r="F21" s="194">
        <v>37329.121653168972</v>
      </c>
      <c r="G21" s="194">
        <v>42866.664827583598</v>
      </c>
      <c r="H21" s="195">
        <v>49325.848013141615</v>
      </c>
      <c r="I21" s="195">
        <v>49668.999844211736</v>
      </c>
      <c r="J21" s="196">
        <v>49995.065297478424</v>
      </c>
      <c r="K21" s="322"/>
      <c r="L21" s="313"/>
      <c r="M21" s="243">
        <f>$M$9</f>
        <v>65.45</v>
      </c>
      <c r="N21" s="322"/>
      <c r="O21" s="332"/>
      <c r="P21" s="331"/>
      <c r="Q21" s="322"/>
      <c r="R21" s="322"/>
      <c r="S21" s="322"/>
      <c r="T21" s="322"/>
      <c r="U21" s="322"/>
      <c r="V21" s="322"/>
      <c r="W21" s="322"/>
      <c r="X21" s="322"/>
      <c r="Y21" s="322"/>
      <c r="Z21" s="322"/>
      <c r="AA21" s="322"/>
      <c r="AB21" s="322"/>
      <c r="AC21" s="322"/>
    </row>
    <row r="22" spans="1:29" x14ac:dyDescent="0.3">
      <c r="A22" s="322"/>
      <c r="B22" s="11" t="str">
        <f t="shared" si="2"/>
        <v>Nebo</v>
      </c>
      <c r="C22" s="781"/>
      <c r="D22" s="223" t="str">
        <f>$D$10</f>
        <v>Community Purposes</v>
      </c>
      <c r="E22" s="193">
        <v>766.30412651248093</v>
      </c>
      <c r="F22" s="194">
        <v>818.2288787047147</v>
      </c>
      <c r="G22" s="194">
        <v>939.60804707835848</v>
      </c>
      <c r="H22" s="195">
        <v>1081.1889357039236</v>
      </c>
      <c r="I22" s="195">
        <v>1088.7105897243614</v>
      </c>
      <c r="J22" s="196">
        <v>1095.8577220005932</v>
      </c>
      <c r="K22" s="322"/>
      <c r="L22" s="313"/>
      <c r="M22" s="243">
        <f>$M$10</f>
        <v>183.35</v>
      </c>
      <c r="N22" s="322"/>
      <c r="O22" s="332"/>
      <c r="P22" s="331"/>
      <c r="Q22" s="322"/>
      <c r="R22" s="322"/>
      <c r="S22" s="322"/>
      <c r="T22" s="322"/>
      <c r="U22" s="322"/>
      <c r="V22" s="322"/>
      <c r="W22" s="322"/>
      <c r="X22" s="322"/>
      <c r="Y22" s="322"/>
      <c r="Z22" s="322"/>
      <c r="AA22" s="322"/>
      <c r="AB22" s="322"/>
      <c r="AC22" s="322"/>
    </row>
    <row r="23" spans="1:29" ht="14.5" thickBot="1" x14ac:dyDescent="0.35">
      <c r="A23" s="322"/>
      <c r="B23" s="11" t="str">
        <f t="shared" si="2"/>
        <v>Nebo</v>
      </c>
      <c r="C23" s="781"/>
      <c r="D23" s="223" t="str">
        <f>$D$11</f>
        <v>Others</v>
      </c>
      <c r="E23" s="193">
        <v>1078.6882130580059</v>
      </c>
      <c r="F23" s="194">
        <v>1151.7801046684945</v>
      </c>
      <c r="G23" s="194">
        <v>1322.6395241933612</v>
      </c>
      <c r="H23" s="195">
        <v>1521.9359007504409</v>
      </c>
      <c r="I23" s="195">
        <v>1532.5237590874069</v>
      </c>
      <c r="J23" s="196">
        <v>1542.584421788813</v>
      </c>
      <c r="K23" s="322"/>
      <c r="L23" s="313"/>
      <c r="M23" s="243">
        <f>$M$11</f>
        <v>26.15</v>
      </c>
      <c r="N23" s="322"/>
      <c r="O23" s="332"/>
      <c r="P23" s="331"/>
      <c r="Q23" s="322"/>
      <c r="R23" s="322"/>
      <c r="S23" s="322"/>
      <c r="T23" s="322"/>
      <c r="U23" s="322"/>
      <c r="V23" s="322"/>
      <c r="W23" s="322"/>
      <c r="X23" s="322"/>
      <c r="Y23" s="322"/>
      <c r="Z23" s="322"/>
      <c r="AA23" s="322"/>
      <c r="AB23" s="322"/>
      <c r="AC23" s="322"/>
    </row>
    <row r="24" spans="1:29" ht="14.5" thickBot="1" x14ac:dyDescent="0.35">
      <c r="A24" s="322"/>
      <c r="B24" s="11" t="str">
        <f t="shared" si="2"/>
        <v>Nebo</v>
      </c>
      <c r="C24" s="782"/>
      <c r="D24" s="247" t="s">
        <v>37</v>
      </c>
      <c r="E24" s="677">
        <v>38954.211843142097</v>
      </c>
      <c r="F24" s="678">
        <v>41593.748453762179</v>
      </c>
      <c r="G24" s="678">
        <v>47763.92250683681</v>
      </c>
      <c r="H24" s="679">
        <v>54961.028378575509</v>
      </c>
      <c r="I24" s="679">
        <v>55343.383234807887</v>
      </c>
      <c r="J24" s="680">
        <v>55706.69969771977</v>
      </c>
      <c r="K24" s="322"/>
      <c r="L24" s="313"/>
      <c r="M24" s="330"/>
      <c r="N24" s="322"/>
      <c r="O24" s="332"/>
      <c r="P24" s="331"/>
      <c r="Q24" s="322"/>
      <c r="R24" s="322"/>
      <c r="S24" s="322"/>
      <c r="T24" s="322"/>
      <c r="U24" s="322"/>
      <c r="V24" s="322"/>
      <c r="W24" s="322"/>
      <c r="X24" s="322"/>
      <c r="Y24" s="322"/>
      <c r="Z24" s="322"/>
      <c r="AA24" s="322"/>
      <c r="AB24" s="322"/>
      <c r="AC24" s="322"/>
    </row>
    <row r="25" spans="1:29" x14ac:dyDescent="0.3">
      <c r="A25" s="322"/>
      <c r="B25" s="11" t="str">
        <f t="shared" ref="B25:B30" si="3">$C$25</f>
        <v>Glenden</v>
      </c>
      <c r="C25" s="780" t="s">
        <v>223</v>
      </c>
      <c r="D25" s="223" t="str">
        <f>$D$7</f>
        <v>Retail</v>
      </c>
      <c r="E25" s="193">
        <v>455.44982560419385</v>
      </c>
      <c r="F25" s="194">
        <v>457.15926579012631</v>
      </c>
      <c r="G25" s="194">
        <v>464.12447895661302</v>
      </c>
      <c r="H25" s="195">
        <v>476.90551409113488</v>
      </c>
      <c r="I25" s="195">
        <v>485.39057120074091</v>
      </c>
      <c r="J25" s="196">
        <v>493.83912789004785</v>
      </c>
      <c r="K25" s="322"/>
      <c r="L25" s="313"/>
      <c r="M25" s="243">
        <f>$M$7</f>
        <v>235.75</v>
      </c>
      <c r="N25" s="322"/>
      <c r="O25" s="332"/>
      <c r="P25" s="331"/>
      <c r="Q25" s="322"/>
      <c r="R25" s="322"/>
      <c r="S25" s="322"/>
      <c r="T25" s="322"/>
      <c r="U25" s="322"/>
      <c r="V25" s="322"/>
      <c r="W25" s="322"/>
      <c r="X25" s="322"/>
      <c r="Y25" s="322"/>
      <c r="Z25" s="322"/>
      <c r="AA25" s="322"/>
      <c r="AB25" s="322"/>
      <c r="AC25" s="322"/>
    </row>
    <row r="26" spans="1:29" x14ac:dyDescent="0.3">
      <c r="A26" s="322"/>
      <c r="B26" s="11" t="str">
        <f t="shared" si="3"/>
        <v>Glenden</v>
      </c>
      <c r="C26" s="781"/>
      <c r="D26" s="223" t="str">
        <f>$D$8</f>
        <v>Commercial</v>
      </c>
      <c r="E26" s="193">
        <v>2480.9427686178192</v>
      </c>
      <c r="F26" s="194">
        <v>2490.2544930477225</v>
      </c>
      <c r="G26" s="194">
        <v>2528.1956542159214</v>
      </c>
      <c r="H26" s="195">
        <v>2597.816971230101</v>
      </c>
      <c r="I26" s="195">
        <v>2644.0370813145878</v>
      </c>
      <c r="J26" s="196">
        <v>2690.0583649890032</v>
      </c>
      <c r="K26" s="322"/>
      <c r="L26" s="313"/>
      <c r="M26" s="243">
        <f>$M$8</f>
        <v>183.35</v>
      </c>
      <c r="N26" s="322"/>
      <c r="O26" s="332"/>
      <c r="P26" s="331"/>
      <c r="Q26" s="322"/>
      <c r="R26" s="322"/>
      <c r="S26" s="322"/>
      <c r="T26" s="322"/>
      <c r="U26" s="322"/>
      <c r="V26" s="322"/>
      <c r="W26" s="322"/>
      <c r="X26" s="322"/>
      <c r="Y26" s="322"/>
      <c r="Z26" s="322"/>
      <c r="AA26" s="322"/>
      <c r="AB26" s="322"/>
      <c r="AC26" s="322"/>
    </row>
    <row r="27" spans="1:29" x14ac:dyDescent="0.3">
      <c r="A27" s="322"/>
      <c r="B27" s="11" t="str">
        <f t="shared" si="3"/>
        <v>Glenden</v>
      </c>
      <c r="C27" s="781"/>
      <c r="D27" s="223" t="str">
        <f>$D$9</f>
        <v>Industrial</v>
      </c>
      <c r="E27" s="193">
        <v>47769.591758847906</v>
      </c>
      <c r="F27" s="194">
        <v>47948.885404881985</v>
      </c>
      <c r="G27" s="194">
        <v>48679.427762725754</v>
      </c>
      <c r="H27" s="195">
        <v>50019.959246784754</v>
      </c>
      <c r="I27" s="195">
        <v>50909.909558300817</v>
      </c>
      <c r="J27" s="196">
        <v>51796.031544327016</v>
      </c>
      <c r="K27" s="322"/>
      <c r="L27" s="313"/>
      <c r="M27" s="243">
        <f>$M$9</f>
        <v>65.45</v>
      </c>
      <c r="N27" s="322"/>
      <c r="O27" s="332"/>
      <c r="P27" s="331"/>
      <c r="Q27" s="322"/>
      <c r="R27" s="322"/>
      <c r="S27" s="322"/>
      <c r="T27" s="322"/>
      <c r="U27" s="322"/>
      <c r="V27" s="322"/>
      <c r="W27" s="322"/>
      <c r="X27" s="322"/>
      <c r="Y27" s="322"/>
      <c r="Z27" s="322"/>
      <c r="AA27" s="322"/>
      <c r="AB27" s="322"/>
      <c r="AC27" s="322"/>
    </row>
    <row r="28" spans="1:29" x14ac:dyDescent="0.3">
      <c r="A28" s="322"/>
      <c r="B28" s="11" t="str">
        <f t="shared" si="3"/>
        <v>Glenden</v>
      </c>
      <c r="C28" s="781"/>
      <c r="D28" s="223" t="str">
        <f>$D$10</f>
        <v>Community Purposes</v>
      </c>
      <c r="E28" s="193">
        <v>1047.0768603714505</v>
      </c>
      <c r="F28" s="194">
        <v>1051.0068547687576</v>
      </c>
      <c r="G28" s="194">
        <v>1067.0198448374395</v>
      </c>
      <c r="H28" s="195">
        <v>1096.4033803853981</v>
      </c>
      <c r="I28" s="195">
        <v>1115.9104840419045</v>
      </c>
      <c r="J28" s="196">
        <v>1135.3336734155623</v>
      </c>
      <c r="K28" s="322"/>
      <c r="L28" s="313"/>
      <c r="M28" s="243">
        <f>$M$10</f>
        <v>183.35</v>
      </c>
      <c r="N28" s="322"/>
      <c r="O28" s="332"/>
      <c r="P28" s="331"/>
      <c r="Q28" s="322"/>
      <c r="R28" s="322"/>
      <c r="S28" s="322"/>
      <c r="T28" s="322"/>
      <c r="U28" s="322"/>
      <c r="V28" s="322"/>
      <c r="W28" s="322"/>
      <c r="X28" s="322"/>
      <c r="Y28" s="322"/>
      <c r="Z28" s="322"/>
      <c r="AA28" s="322"/>
      <c r="AB28" s="322"/>
      <c r="AC28" s="322"/>
    </row>
    <row r="29" spans="1:29" ht="14.5" thickBot="1" x14ac:dyDescent="0.35">
      <c r="A29" s="322"/>
      <c r="B29" s="11" t="str">
        <f t="shared" si="3"/>
        <v>Glenden</v>
      </c>
      <c r="C29" s="781"/>
      <c r="D29" s="223" t="str">
        <f>$D$11</f>
        <v>Others</v>
      </c>
      <c r="E29" s="193">
        <v>1473.9180285884463</v>
      </c>
      <c r="F29" s="194">
        <v>1479.4500862755845</v>
      </c>
      <c r="G29" s="194">
        <v>1501.9907761208983</v>
      </c>
      <c r="H29" s="195">
        <v>1543.3525179632707</v>
      </c>
      <c r="I29" s="195">
        <v>1570.8116977551615</v>
      </c>
      <c r="J29" s="196">
        <v>1598.1527555838734</v>
      </c>
      <c r="K29" s="322"/>
      <c r="L29" s="313"/>
      <c r="M29" s="243">
        <f>$M$11</f>
        <v>26.15</v>
      </c>
      <c r="N29" s="322"/>
      <c r="O29" s="332"/>
      <c r="P29" s="331"/>
      <c r="Q29" s="322"/>
      <c r="R29" s="322"/>
      <c r="S29" s="322"/>
      <c r="T29" s="322"/>
      <c r="U29" s="322"/>
      <c r="V29" s="322"/>
      <c r="W29" s="322"/>
      <c r="X29" s="322"/>
      <c r="Y29" s="322"/>
      <c r="Z29" s="322"/>
      <c r="AA29" s="322"/>
      <c r="AB29" s="322"/>
      <c r="AC29" s="322"/>
    </row>
    <row r="30" spans="1:29" ht="14.5" thickBot="1" x14ac:dyDescent="0.35">
      <c r="A30" s="322"/>
      <c r="B30" s="11" t="str">
        <f t="shared" si="3"/>
        <v>Glenden</v>
      </c>
      <c r="C30" s="782"/>
      <c r="D30" s="247" t="s">
        <v>37</v>
      </c>
      <c r="E30" s="677">
        <v>53226.979242029818</v>
      </c>
      <c r="F30" s="678">
        <v>53426.756104764172</v>
      </c>
      <c r="G30" s="678">
        <v>54240.758516856622</v>
      </c>
      <c r="H30" s="679">
        <v>55734.43763045466</v>
      </c>
      <c r="I30" s="679">
        <v>56726.059392613206</v>
      </c>
      <c r="J30" s="680">
        <v>57713.415466205501</v>
      </c>
      <c r="K30" s="322"/>
      <c r="L30" s="313"/>
      <c r="M30" s="330"/>
      <c r="N30" s="322"/>
      <c r="O30" s="332"/>
      <c r="P30" s="331"/>
      <c r="Q30" s="322"/>
      <c r="R30" s="322"/>
      <c r="S30" s="322"/>
      <c r="T30" s="322"/>
      <c r="U30" s="322"/>
      <c r="V30" s="322"/>
      <c r="W30" s="322"/>
      <c r="X30" s="322"/>
      <c r="Y30" s="322"/>
      <c r="Z30" s="322"/>
      <c r="AA30" s="322"/>
      <c r="AB30" s="322"/>
      <c r="AC30" s="322"/>
    </row>
    <row r="31" spans="1:29" x14ac:dyDescent="0.3">
      <c r="A31" s="322"/>
      <c r="B31" s="11" t="str">
        <f t="shared" ref="B31:B36" si="4">$C$31</f>
        <v>Middlemount</v>
      </c>
      <c r="C31" s="780" t="s">
        <v>224</v>
      </c>
      <c r="D31" s="223" t="str">
        <f>$D$7</f>
        <v>Retail</v>
      </c>
      <c r="E31" s="193">
        <v>959.67487802829919</v>
      </c>
      <c r="F31" s="194">
        <v>957.13366707153114</v>
      </c>
      <c r="G31" s="194">
        <v>954.62913958673187</v>
      </c>
      <c r="H31" s="195">
        <v>950.53066542882721</v>
      </c>
      <c r="I31" s="195">
        <v>953.09500461886842</v>
      </c>
      <c r="J31" s="196">
        <v>955.65059381820674</v>
      </c>
      <c r="K31" s="322"/>
      <c r="L31" s="313"/>
      <c r="M31" s="243">
        <f>$M$7</f>
        <v>235.75</v>
      </c>
      <c r="N31" s="322"/>
      <c r="O31" s="332"/>
      <c r="P31" s="331"/>
      <c r="Q31" s="322"/>
      <c r="R31" s="322"/>
      <c r="S31" s="322"/>
      <c r="T31" s="322"/>
      <c r="U31" s="322"/>
      <c r="V31" s="322"/>
      <c r="W31" s="322"/>
      <c r="X31" s="322"/>
      <c r="Y31" s="322"/>
      <c r="Z31" s="322"/>
      <c r="AA31" s="322"/>
      <c r="AB31" s="322"/>
      <c r="AC31" s="322"/>
    </row>
    <row r="32" spans="1:29" x14ac:dyDescent="0.3">
      <c r="A32" s="322"/>
      <c r="B32" s="11" t="str">
        <f t="shared" si="4"/>
        <v>Middlemount</v>
      </c>
      <c r="C32" s="781"/>
      <c r="D32" s="223" t="str">
        <f>$D$8</f>
        <v>Commercial</v>
      </c>
      <c r="E32" s="193">
        <v>5227.5757175008866</v>
      </c>
      <c r="F32" s="194">
        <v>5213.7331412338681</v>
      </c>
      <c r="G32" s="194">
        <v>5200.0903885026</v>
      </c>
      <c r="H32" s="195">
        <v>5177.7650317831594</v>
      </c>
      <c r="I32" s="195">
        <v>5191.7335929992632</v>
      </c>
      <c r="J32" s="196">
        <v>5205.6544909494278</v>
      </c>
      <c r="K32" s="322"/>
      <c r="L32" s="313"/>
      <c r="M32" s="243">
        <f>$M$8</f>
        <v>183.35</v>
      </c>
      <c r="N32" s="322"/>
      <c r="O32" s="332"/>
      <c r="P32" s="331"/>
      <c r="Q32" s="322"/>
      <c r="R32" s="322"/>
      <c r="S32" s="322"/>
      <c r="T32" s="322"/>
      <c r="U32" s="322"/>
      <c r="V32" s="322"/>
      <c r="W32" s="322"/>
      <c r="X32" s="322"/>
      <c r="Y32" s="322"/>
      <c r="Z32" s="322"/>
      <c r="AA32" s="322"/>
      <c r="AB32" s="322"/>
      <c r="AC32" s="322"/>
    </row>
    <row r="33" spans="1:29" x14ac:dyDescent="0.3">
      <c r="A33" s="322"/>
      <c r="B33" s="11" t="str">
        <f t="shared" si="4"/>
        <v>Middlemount</v>
      </c>
      <c r="C33" s="781"/>
      <c r="D33" s="223" t="str">
        <f>$D$9</f>
        <v>Industrial</v>
      </c>
      <c r="E33" s="193">
        <v>100654.94499601338</v>
      </c>
      <c r="F33" s="194">
        <v>100388.41155335175</v>
      </c>
      <c r="G33" s="194">
        <v>100125.72563544859</v>
      </c>
      <c r="H33" s="195">
        <v>99695.859541861733</v>
      </c>
      <c r="I33" s="195">
        <v>99964.818775904656</v>
      </c>
      <c r="J33" s="196">
        <v>100232.86027222923</v>
      </c>
      <c r="K33" s="322"/>
      <c r="L33" s="313"/>
      <c r="M33" s="243">
        <f>$M$9</f>
        <v>65.45</v>
      </c>
      <c r="N33" s="322"/>
      <c r="O33" s="332"/>
      <c r="P33" s="331"/>
      <c r="Q33" s="322"/>
      <c r="R33" s="322"/>
      <c r="S33" s="322"/>
      <c r="T33" s="322"/>
      <c r="U33" s="322"/>
      <c r="V33" s="322"/>
      <c r="W33" s="322"/>
      <c r="X33" s="322"/>
      <c r="Y33" s="322"/>
      <c r="Z33" s="322"/>
      <c r="AA33" s="322"/>
      <c r="AB33" s="322"/>
      <c r="AC33" s="322"/>
    </row>
    <row r="34" spans="1:29" x14ac:dyDescent="0.3">
      <c r="A34" s="322"/>
      <c r="B34" s="11" t="str">
        <f t="shared" si="4"/>
        <v>Middlemount</v>
      </c>
      <c r="C34" s="781"/>
      <c r="D34" s="223" t="str">
        <f>$D$10</f>
        <v>Community Purposes</v>
      </c>
      <c r="E34" s="193">
        <v>2206.2877221002354</v>
      </c>
      <c r="F34" s="194">
        <v>2200.4454908805301</v>
      </c>
      <c r="G34" s="194">
        <v>2194.687594778542</v>
      </c>
      <c r="H34" s="195">
        <v>2185.2652232848668</v>
      </c>
      <c r="I34" s="195">
        <v>2191.1606261966449</v>
      </c>
      <c r="J34" s="196">
        <v>2197.0359129237668</v>
      </c>
      <c r="K34" s="322"/>
      <c r="L34" s="313"/>
      <c r="M34" s="243">
        <f>$M$10</f>
        <v>183.35</v>
      </c>
      <c r="N34" s="322"/>
      <c r="O34" s="332"/>
      <c r="P34" s="331"/>
      <c r="Q34" s="322"/>
      <c r="R34" s="322"/>
      <c r="S34" s="322"/>
      <c r="T34" s="322"/>
      <c r="U34" s="322"/>
      <c r="V34" s="322"/>
      <c r="W34" s="322"/>
      <c r="X34" s="322"/>
      <c r="Y34" s="322"/>
      <c r="Z34" s="322"/>
      <c r="AA34" s="322"/>
      <c r="AB34" s="322"/>
      <c r="AC34" s="322"/>
    </row>
    <row r="35" spans="1:29" ht="14.5" thickBot="1" x14ac:dyDescent="0.35">
      <c r="A35" s="322"/>
      <c r="B35" s="11" t="str">
        <f t="shared" si="4"/>
        <v>Middlemount</v>
      </c>
      <c r="C35" s="781"/>
      <c r="D35" s="223" t="str">
        <f>$D$11</f>
        <v>Others</v>
      </c>
      <c r="E35" s="193">
        <v>3105.6815148252499</v>
      </c>
      <c r="F35" s="194">
        <v>3097.4576964525936</v>
      </c>
      <c r="G35" s="194">
        <v>3089.3525924314345</v>
      </c>
      <c r="H35" s="195">
        <v>3076.0891886239442</v>
      </c>
      <c r="I35" s="195">
        <v>3084.3878541434747</v>
      </c>
      <c r="J35" s="196">
        <v>3092.6582031101775</v>
      </c>
      <c r="K35" s="322"/>
      <c r="L35" s="313"/>
      <c r="M35" s="243">
        <f>$M$11</f>
        <v>26.15</v>
      </c>
      <c r="N35" s="322"/>
      <c r="O35" s="332"/>
      <c r="P35" s="331"/>
      <c r="Q35" s="322"/>
      <c r="R35" s="322"/>
      <c r="S35" s="322"/>
      <c r="T35" s="322"/>
      <c r="U35" s="322"/>
      <c r="V35" s="322"/>
      <c r="W35" s="322"/>
      <c r="X35" s="322"/>
      <c r="Y35" s="322"/>
      <c r="Z35" s="322"/>
      <c r="AA35" s="322"/>
      <c r="AB35" s="322"/>
      <c r="AC35" s="322"/>
    </row>
    <row r="36" spans="1:29" ht="14.5" thickBot="1" x14ac:dyDescent="0.35">
      <c r="A36" s="322"/>
      <c r="B36" s="11" t="str">
        <f t="shared" si="4"/>
        <v>Middlemount</v>
      </c>
      <c r="C36" s="782"/>
      <c r="D36" s="247" t="s">
        <v>37</v>
      </c>
      <c r="E36" s="677">
        <v>112154.16482846806</v>
      </c>
      <c r="F36" s="678">
        <v>111857.18154899027</v>
      </c>
      <c r="G36" s="678">
        <v>111564.4853507479</v>
      </c>
      <c r="H36" s="679">
        <v>111085.50965098252</v>
      </c>
      <c r="I36" s="679">
        <v>111385.19585386291</v>
      </c>
      <c r="J36" s="680">
        <v>111683.8594730308</v>
      </c>
      <c r="K36" s="322"/>
      <c r="L36" s="313"/>
      <c r="M36" s="330"/>
      <c r="N36" s="322"/>
      <c r="O36" s="332"/>
      <c r="P36" s="331"/>
      <c r="Q36" s="322"/>
      <c r="R36" s="322"/>
      <c r="S36" s="322"/>
      <c r="T36" s="322"/>
      <c r="U36" s="322"/>
      <c r="V36" s="322"/>
      <c r="W36" s="322"/>
      <c r="X36" s="322"/>
      <c r="Y36" s="322"/>
      <c r="Z36" s="322"/>
      <c r="AA36" s="322"/>
      <c r="AB36" s="322"/>
      <c r="AC36" s="322"/>
    </row>
    <row r="37" spans="1:29" x14ac:dyDescent="0.3">
      <c r="A37" s="322"/>
      <c r="B37" s="11" t="str">
        <f t="shared" ref="B37:B42" si="5">$C$37</f>
        <v>Dysart</v>
      </c>
      <c r="C37" s="780" t="s">
        <v>222</v>
      </c>
      <c r="D37" s="223" t="str">
        <f>$D$7</f>
        <v>Retail</v>
      </c>
      <c r="E37" s="193">
        <v>1753.4699245194229</v>
      </c>
      <c r="F37" s="194">
        <v>1749.4110980313098</v>
      </c>
      <c r="G37" s="194">
        <v>1747.0366520463542</v>
      </c>
      <c r="H37" s="195">
        <v>1742.2005837749323</v>
      </c>
      <c r="I37" s="195">
        <v>1747.9677477820651</v>
      </c>
      <c r="J37" s="196">
        <v>1753.7021345385454</v>
      </c>
      <c r="K37" s="322"/>
      <c r="L37" s="313"/>
      <c r="M37" s="243">
        <f>$M$7</f>
        <v>235.75</v>
      </c>
      <c r="N37" s="322"/>
      <c r="O37" s="332"/>
      <c r="P37" s="331"/>
      <c r="Q37" s="322"/>
      <c r="R37" s="322"/>
      <c r="S37" s="322"/>
      <c r="T37" s="322"/>
      <c r="U37" s="322"/>
      <c r="V37" s="322"/>
      <c r="W37" s="322"/>
      <c r="X37" s="322"/>
      <c r="Y37" s="322"/>
      <c r="Z37" s="322"/>
      <c r="AA37" s="322"/>
      <c r="AB37" s="322"/>
      <c r="AC37" s="322"/>
    </row>
    <row r="38" spans="1:29" x14ac:dyDescent="0.3">
      <c r="A38" s="322"/>
      <c r="B38" s="11" t="str">
        <f t="shared" si="5"/>
        <v>Dysart</v>
      </c>
      <c r="C38" s="781"/>
      <c r="D38" s="223" t="str">
        <f>$D$8</f>
        <v>Commercial</v>
      </c>
      <c r="E38" s="193">
        <v>9551.5648149701246</v>
      </c>
      <c r="F38" s="194">
        <v>9529.4554284720616</v>
      </c>
      <c r="G38" s="194">
        <v>9516.5212603932086</v>
      </c>
      <c r="H38" s="195">
        <v>9490.1780543317946</v>
      </c>
      <c r="I38" s="195">
        <v>9521.5931587726591</v>
      </c>
      <c r="J38" s="196">
        <v>9552.8297177878594</v>
      </c>
      <c r="K38" s="322"/>
      <c r="L38" s="313"/>
      <c r="M38" s="243">
        <f>$M$8</f>
        <v>183.35</v>
      </c>
      <c r="N38" s="322"/>
      <c r="O38" s="332"/>
      <c r="P38" s="331"/>
      <c r="Q38" s="322"/>
      <c r="R38" s="322"/>
      <c r="S38" s="322"/>
      <c r="T38" s="322"/>
      <c r="U38" s="322"/>
      <c r="V38" s="322"/>
      <c r="W38" s="322"/>
      <c r="X38" s="322"/>
      <c r="Y38" s="322"/>
      <c r="Z38" s="322"/>
      <c r="AA38" s="322"/>
      <c r="AB38" s="322"/>
      <c r="AC38" s="322"/>
    </row>
    <row r="39" spans="1:29" x14ac:dyDescent="0.3">
      <c r="A39" s="322"/>
      <c r="B39" s="11" t="str">
        <f t="shared" si="5"/>
        <v>Dysart</v>
      </c>
      <c r="C39" s="781"/>
      <c r="D39" s="223" t="str">
        <f>$D$9</f>
        <v>Industrial</v>
      </c>
      <c r="E39" s="193">
        <v>183911.67972145427</v>
      </c>
      <c r="F39" s="194">
        <v>183485.97205080153</v>
      </c>
      <c r="G39" s="194">
        <v>183236.92965583675</v>
      </c>
      <c r="H39" s="195">
        <v>182729.7014299015</v>
      </c>
      <c r="I39" s="195">
        <v>183334.58709400639</v>
      </c>
      <c r="J39" s="196">
        <v>183936.03493511825</v>
      </c>
      <c r="K39" s="322"/>
      <c r="L39" s="313"/>
      <c r="M39" s="243">
        <f>$M$9</f>
        <v>65.45</v>
      </c>
      <c r="N39" s="322"/>
      <c r="O39" s="332"/>
      <c r="P39" s="331"/>
      <c r="Q39" s="322"/>
      <c r="R39" s="322"/>
      <c r="S39" s="322"/>
      <c r="T39" s="322"/>
      <c r="U39" s="322"/>
      <c r="V39" s="322"/>
      <c r="W39" s="322"/>
      <c r="X39" s="322"/>
      <c r="Y39" s="322"/>
      <c r="Z39" s="322"/>
      <c r="AA39" s="322"/>
      <c r="AB39" s="322"/>
      <c r="AC39" s="322"/>
    </row>
    <row r="40" spans="1:29" x14ac:dyDescent="0.3">
      <c r="A40" s="322"/>
      <c r="B40" s="11" t="str">
        <f t="shared" si="5"/>
        <v>Dysart</v>
      </c>
      <c r="C40" s="781"/>
      <c r="D40" s="223" t="str">
        <f>$D$10</f>
        <v>Community Purposes</v>
      </c>
      <c r="E40" s="193">
        <v>4031.2185450634979</v>
      </c>
      <c r="F40" s="194">
        <v>4021.887323363439</v>
      </c>
      <c r="G40" s="194">
        <v>4016.4284839759152</v>
      </c>
      <c r="H40" s="195">
        <v>4005.3103873217669</v>
      </c>
      <c r="I40" s="195">
        <v>4018.5690683934413</v>
      </c>
      <c r="J40" s="196">
        <v>4031.7523947305758</v>
      </c>
      <c r="K40" s="322"/>
      <c r="L40" s="313"/>
      <c r="M40" s="243">
        <f>$M$10</f>
        <v>183.35</v>
      </c>
      <c r="N40" s="322"/>
      <c r="O40" s="332"/>
      <c r="P40" s="331"/>
      <c r="Q40" s="322"/>
      <c r="R40" s="322"/>
      <c r="S40" s="322"/>
      <c r="T40" s="322"/>
      <c r="U40" s="322"/>
      <c r="V40" s="322"/>
      <c r="W40" s="322"/>
      <c r="X40" s="322"/>
      <c r="Y40" s="322"/>
      <c r="Z40" s="322"/>
      <c r="AA40" s="322"/>
      <c r="AB40" s="322"/>
      <c r="AC40" s="322"/>
    </row>
    <row r="41" spans="1:29" ht="14.5" thickBot="1" x14ac:dyDescent="0.35">
      <c r="A41" s="322"/>
      <c r="B41" s="11" t="str">
        <f t="shared" si="5"/>
        <v>Dysart</v>
      </c>
      <c r="C41" s="781"/>
      <c r="D41" s="223" t="str">
        <f>$D$11</f>
        <v>Others</v>
      </c>
      <c r="E41" s="193">
        <v>5674.5458863844651</v>
      </c>
      <c r="F41" s="194">
        <v>5661.4107896088635</v>
      </c>
      <c r="G41" s="194">
        <v>5653.7266528535301</v>
      </c>
      <c r="H41" s="195">
        <v>5638.0762610605871</v>
      </c>
      <c r="I41" s="195">
        <v>5656.7398470937205</v>
      </c>
      <c r="J41" s="196">
        <v>5675.2973600141895</v>
      </c>
      <c r="K41" s="322"/>
      <c r="L41" s="313"/>
      <c r="M41" s="243">
        <f>$M$11</f>
        <v>26.15</v>
      </c>
      <c r="N41" s="322"/>
      <c r="O41" s="332"/>
      <c r="P41" s="331"/>
      <c r="Q41" s="322"/>
      <c r="R41" s="322"/>
      <c r="S41" s="322"/>
      <c r="T41" s="322"/>
      <c r="U41" s="322"/>
      <c r="V41" s="322"/>
      <c r="W41" s="322"/>
      <c r="X41" s="322"/>
      <c r="Y41" s="322"/>
      <c r="Z41" s="322"/>
      <c r="AA41" s="322"/>
      <c r="AB41" s="322"/>
      <c r="AC41" s="322"/>
    </row>
    <row r="42" spans="1:29" ht="14.5" thickBot="1" x14ac:dyDescent="0.35">
      <c r="A42" s="322"/>
      <c r="B42" s="11" t="str">
        <f t="shared" si="5"/>
        <v>Dysart</v>
      </c>
      <c r="C42" s="782"/>
      <c r="D42" s="247" t="s">
        <v>37</v>
      </c>
      <c r="E42" s="677">
        <v>204922.47889239178</v>
      </c>
      <c r="F42" s="678">
        <v>204448.13669027723</v>
      </c>
      <c r="G42" s="678">
        <v>204170.64270510577</v>
      </c>
      <c r="H42" s="679">
        <v>203605.46671639057</v>
      </c>
      <c r="I42" s="679">
        <v>204279.45691604828</v>
      </c>
      <c r="J42" s="680">
        <v>204949.61654218944</v>
      </c>
      <c r="K42" s="322"/>
      <c r="L42" s="313"/>
      <c r="M42" s="330"/>
      <c r="N42" s="322"/>
      <c r="O42" s="332"/>
      <c r="P42" s="331"/>
      <c r="Q42" s="322"/>
      <c r="R42" s="322"/>
      <c r="S42" s="322"/>
      <c r="T42" s="322"/>
      <c r="U42" s="322"/>
      <c r="V42" s="322"/>
      <c r="W42" s="322"/>
      <c r="X42" s="322"/>
      <c r="Y42" s="322"/>
      <c r="Z42" s="322"/>
      <c r="AA42" s="322"/>
      <c r="AB42" s="322"/>
      <c r="AC42" s="322"/>
    </row>
    <row r="43" spans="1:29" hidden="1" x14ac:dyDescent="0.3">
      <c r="A43" s="322"/>
      <c r="B43" s="11">
        <f t="shared" ref="B43:B48" si="6">$C$43</f>
        <v>0</v>
      </c>
      <c r="C43" s="777"/>
      <c r="D43" s="223" t="str">
        <f>$D$7</f>
        <v>Retail</v>
      </c>
      <c r="E43" s="193"/>
      <c r="F43" s="194"/>
      <c r="G43" s="194"/>
      <c r="H43" s="195"/>
      <c r="I43" s="195"/>
      <c r="J43" s="196"/>
      <c r="K43" s="322"/>
      <c r="L43" s="313"/>
      <c r="M43" s="243">
        <f>$M$7</f>
        <v>235.75</v>
      </c>
      <c r="N43" s="322"/>
      <c r="O43" s="332"/>
      <c r="P43" s="331"/>
      <c r="Q43" s="322"/>
      <c r="R43" s="322"/>
      <c r="S43" s="322"/>
      <c r="T43" s="322"/>
      <c r="U43" s="322"/>
      <c r="V43" s="322"/>
      <c r="W43" s="322"/>
      <c r="X43" s="322"/>
      <c r="Y43" s="322"/>
      <c r="Z43" s="322"/>
      <c r="AA43" s="322"/>
      <c r="AB43" s="322"/>
      <c r="AC43" s="322"/>
    </row>
    <row r="44" spans="1:29" hidden="1" x14ac:dyDescent="0.3">
      <c r="A44" s="322"/>
      <c r="B44" s="11">
        <f t="shared" si="6"/>
        <v>0</v>
      </c>
      <c r="C44" s="778"/>
      <c r="D44" s="223" t="str">
        <f>$D$8</f>
        <v>Commercial</v>
      </c>
      <c r="E44" s="193"/>
      <c r="F44" s="194"/>
      <c r="G44" s="194"/>
      <c r="H44" s="195"/>
      <c r="I44" s="195"/>
      <c r="J44" s="196"/>
      <c r="K44" s="322"/>
      <c r="L44" s="313"/>
      <c r="M44" s="243">
        <f>$M$8</f>
        <v>183.35</v>
      </c>
      <c r="N44" s="322"/>
      <c r="O44" s="332"/>
      <c r="P44" s="331"/>
      <c r="Q44" s="322"/>
      <c r="R44" s="322"/>
      <c r="S44" s="322"/>
      <c r="T44" s="322"/>
      <c r="U44" s="322"/>
      <c r="V44" s="322"/>
      <c r="W44" s="322"/>
      <c r="X44" s="322"/>
      <c r="Y44" s="322"/>
      <c r="Z44" s="322"/>
      <c r="AA44" s="322"/>
      <c r="AB44" s="322"/>
      <c r="AC44" s="322"/>
    </row>
    <row r="45" spans="1:29" hidden="1" x14ac:dyDescent="0.3">
      <c r="A45" s="322"/>
      <c r="B45" s="11">
        <f t="shared" si="6"/>
        <v>0</v>
      </c>
      <c r="C45" s="778"/>
      <c r="D45" s="223" t="str">
        <f>$D$9</f>
        <v>Industrial</v>
      </c>
      <c r="E45" s="193"/>
      <c r="F45" s="194"/>
      <c r="G45" s="194"/>
      <c r="H45" s="195"/>
      <c r="I45" s="195"/>
      <c r="J45" s="196"/>
      <c r="K45" s="322"/>
      <c r="L45" s="313"/>
      <c r="M45" s="243">
        <f>$M$9</f>
        <v>65.45</v>
      </c>
      <c r="N45" s="322"/>
      <c r="O45" s="332"/>
      <c r="P45" s="331"/>
      <c r="Q45" s="322"/>
      <c r="R45" s="322"/>
      <c r="S45" s="322"/>
      <c r="T45" s="322"/>
      <c r="U45" s="322"/>
      <c r="V45" s="322"/>
      <c r="W45" s="322"/>
      <c r="X45" s="322"/>
      <c r="Y45" s="322"/>
      <c r="Z45" s="322"/>
      <c r="AA45" s="322"/>
      <c r="AB45" s="322"/>
      <c r="AC45" s="322"/>
    </row>
    <row r="46" spans="1:29" hidden="1" x14ac:dyDescent="0.3">
      <c r="A46" s="322"/>
      <c r="B46" s="11">
        <f t="shared" si="6"/>
        <v>0</v>
      </c>
      <c r="C46" s="778"/>
      <c r="D46" s="223" t="str">
        <f>$D$10</f>
        <v>Community Purposes</v>
      </c>
      <c r="E46" s="193"/>
      <c r="F46" s="194"/>
      <c r="G46" s="194"/>
      <c r="H46" s="195"/>
      <c r="I46" s="195"/>
      <c r="J46" s="196"/>
      <c r="K46" s="322"/>
      <c r="L46" s="313"/>
      <c r="M46" s="243">
        <f>$M$10</f>
        <v>183.35</v>
      </c>
      <c r="N46" s="322"/>
      <c r="O46" s="332"/>
      <c r="P46" s="331"/>
      <c r="Q46" s="322"/>
      <c r="R46" s="322"/>
      <c r="S46" s="322"/>
      <c r="T46" s="322"/>
      <c r="U46" s="322"/>
      <c r="V46" s="322"/>
      <c r="W46" s="322"/>
      <c r="X46" s="322"/>
      <c r="Y46" s="322"/>
      <c r="Z46" s="322"/>
      <c r="AA46" s="322"/>
      <c r="AB46" s="322"/>
      <c r="AC46" s="322"/>
    </row>
    <row r="47" spans="1:29" ht="14.5" hidden="1" thickBot="1" x14ac:dyDescent="0.35">
      <c r="A47" s="322"/>
      <c r="B47" s="11">
        <f t="shared" si="6"/>
        <v>0</v>
      </c>
      <c r="C47" s="778"/>
      <c r="D47" s="223" t="str">
        <f>$D$11</f>
        <v>Others</v>
      </c>
      <c r="E47" s="193"/>
      <c r="F47" s="194"/>
      <c r="G47" s="194"/>
      <c r="H47" s="195"/>
      <c r="I47" s="195"/>
      <c r="J47" s="196"/>
      <c r="K47" s="322"/>
      <c r="L47" s="313"/>
      <c r="M47" s="243">
        <f>$M$11</f>
        <v>26.15</v>
      </c>
      <c r="N47" s="322"/>
      <c r="O47" s="332"/>
      <c r="P47" s="331"/>
      <c r="Q47" s="322"/>
      <c r="R47" s="322"/>
      <c r="S47" s="322"/>
      <c r="T47" s="322"/>
      <c r="U47" s="322"/>
      <c r="V47" s="322"/>
      <c r="W47" s="322"/>
      <c r="X47" s="322"/>
      <c r="Y47" s="322"/>
      <c r="Z47" s="322"/>
      <c r="AA47" s="322"/>
      <c r="AB47" s="322"/>
      <c r="AC47" s="322"/>
    </row>
    <row r="48" spans="1:29" ht="14.5" hidden="1" thickBot="1" x14ac:dyDescent="0.35">
      <c r="A48" s="322"/>
      <c r="B48" s="11">
        <f t="shared" si="6"/>
        <v>0</v>
      </c>
      <c r="C48" s="779"/>
      <c r="D48" s="247" t="s">
        <v>37</v>
      </c>
      <c r="E48" s="677"/>
      <c r="F48" s="678"/>
      <c r="G48" s="678"/>
      <c r="H48" s="679"/>
      <c r="I48" s="679"/>
      <c r="J48" s="680"/>
      <c r="K48" s="322"/>
      <c r="L48" s="313"/>
      <c r="M48" s="330"/>
      <c r="N48" s="322"/>
      <c r="O48" s="332"/>
      <c r="P48" s="331"/>
      <c r="Q48" s="322"/>
      <c r="R48" s="322"/>
      <c r="S48" s="322"/>
      <c r="T48" s="322"/>
      <c r="U48" s="322"/>
      <c r="V48" s="322"/>
      <c r="W48" s="322"/>
      <c r="X48" s="322"/>
      <c r="Y48" s="322"/>
      <c r="Z48" s="322"/>
      <c r="AA48" s="322"/>
      <c r="AB48" s="322"/>
      <c r="AC48" s="322"/>
    </row>
    <row r="49" spans="1:29" hidden="1" x14ac:dyDescent="0.3">
      <c r="A49" s="322"/>
      <c r="B49" s="11">
        <f t="shared" ref="B49:B54" si="7">$C$49</f>
        <v>0</v>
      </c>
      <c r="C49" s="777"/>
      <c r="D49" s="223" t="str">
        <f>$D$7</f>
        <v>Retail</v>
      </c>
      <c r="E49" s="193"/>
      <c r="F49" s="194"/>
      <c r="G49" s="194"/>
      <c r="H49" s="195"/>
      <c r="I49" s="195"/>
      <c r="J49" s="196"/>
      <c r="K49" s="322"/>
      <c r="L49" s="313"/>
      <c r="M49" s="243">
        <f>$M$7</f>
        <v>235.75</v>
      </c>
      <c r="N49" s="322"/>
      <c r="O49" s="332"/>
      <c r="P49" s="331"/>
      <c r="Q49" s="322"/>
      <c r="R49" s="322"/>
      <c r="S49" s="322"/>
      <c r="T49" s="322"/>
      <c r="U49" s="322"/>
      <c r="V49" s="322"/>
      <c r="W49" s="322"/>
      <c r="X49" s="322"/>
      <c r="Y49" s="322"/>
      <c r="Z49" s="322"/>
      <c r="AA49" s="322"/>
      <c r="AB49" s="322"/>
      <c r="AC49" s="322"/>
    </row>
    <row r="50" spans="1:29" hidden="1" x14ac:dyDescent="0.3">
      <c r="A50" s="322"/>
      <c r="B50" s="11">
        <f t="shared" si="7"/>
        <v>0</v>
      </c>
      <c r="C50" s="778"/>
      <c r="D50" s="223" t="str">
        <f>$D$8</f>
        <v>Commercial</v>
      </c>
      <c r="E50" s="193"/>
      <c r="F50" s="194"/>
      <c r="G50" s="194"/>
      <c r="H50" s="195"/>
      <c r="I50" s="195"/>
      <c r="J50" s="196"/>
      <c r="K50" s="322"/>
      <c r="L50" s="313"/>
      <c r="M50" s="243">
        <f>$M$8</f>
        <v>183.35</v>
      </c>
      <c r="N50" s="322"/>
      <c r="O50" s="332"/>
      <c r="P50" s="331"/>
      <c r="Q50" s="322"/>
      <c r="R50" s="322"/>
      <c r="S50" s="322"/>
      <c r="T50" s="322"/>
      <c r="U50" s="322"/>
      <c r="V50" s="322"/>
      <c r="W50" s="322"/>
      <c r="X50" s="322"/>
      <c r="Y50" s="322"/>
      <c r="Z50" s="322"/>
      <c r="AA50" s="322"/>
      <c r="AB50" s="322"/>
      <c r="AC50" s="322"/>
    </row>
    <row r="51" spans="1:29" hidden="1" x14ac:dyDescent="0.3">
      <c r="A51" s="322"/>
      <c r="B51" s="11">
        <f t="shared" si="7"/>
        <v>0</v>
      </c>
      <c r="C51" s="778"/>
      <c r="D51" s="223" t="str">
        <f>$D$9</f>
        <v>Industrial</v>
      </c>
      <c r="E51" s="193"/>
      <c r="F51" s="194"/>
      <c r="G51" s="194"/>
      <c r="H51" s="195"/>
      <c r="I51" s="195"/>
      <c r="J51" s="196"/>
      <c r="K51" s="322"/>
      <c r="L51" s="313"/>
      <c r="M51" s="243">
        <f>$M$9</f>
        <v>65.45</v>
      </c>
      <c r="N51" s="322"/>
      <c r="O51" s="332"/>
      <c r="P51" s="331"/>
      <c r="Q51" s="322"/>
      <c r="R51" s="322"/>
      <c r="S51" s="322"/>
      <c r="T51" s="322"/>
      <c r="U51" s="322"/>
      <c r="V51" s="322"/>
      <c r="W51" s="322"/>
      <c r="X51" s="322"/>
      <c r="Y51" s="322"/>
      <c r="Z51" s="322"/>
      <c r="AA51" s="322"/>
      <c r="AB51" s="322"/>
      <c r="AC51" s="322"/>
    </row>
    <row r="52" spans="1:29" hidden="1" x14ac:dyDescent="0.3">
      <c r="A52" s="322"/>
      <c r="B52" s="11">
        <f t="shared" si="7"/>
        <v>0</v>
      </c>
      <c r="C52" s="778"/>
      <c r="D52" s="223" t="str">
        <f>$D$10</f>
        <v>Community Purposes</v>
      </c>
      <c r="E52" s="193"/>
      <c r="F52" s="194"/>
      <c r="G52" s="194"/>
      <c r="H52" s="195"/>
      <c r="I52" s="195"/>
      <c r="J52" s="196"/>
      <c r="K52" s="322"/>
      <c r="L52" s="313"/>
      <c r="M52" s="243">
        <f>$M$10</f>
        <v>183.35</v>
      </c>
      <c r="N52" s="322"/>
      <c r="O52" s="332"/>
      <c r="P52" s="331"/>
      <c r="Q52" s="322"/>
      <c r="R52" s="322"/>
      <c r="S52" s="322"/>
      <c r="T52" s="322"/>
      <c r="U52" s="322"/>
      <c r="V52" s="322"/>
      <c r="W52" s="322"/>
      <c r="X52" s="322"/>
      <c r="Y52" s="322"/>
      <c r="Z52" s="322"/>
      <c r="AA52" s="322"/>
      <c r="AB52" s="322"/>
      <c r="AC52" s="322"/>
    </row>
    <row r="53" spans="1:29" ht="14.5" hidden="1" thickBot="1" x14ac:dyDescent="0.35">
      <c r="A53" s="322"/>
      <c r="B53" s="11">
        <f t="shared" si="7"/>
        <v>0</v>
      </c>
      <c r="C53" s="778"/>
      <c r="D53" s="223" t="str">
        <f>$D$11</f>
        <v>Others</v>
      </c>
      <c r="E53" s="193"/>
      <c r="F53" s="194"/>
      <c r="G53" s="194"/>
      <c r="H53" s="195"/>
      <c r="I53" s="195"/>
      <c r="J53" s="196"/>
      <c r="K53" s="322"/>
      <c r="L53" s="313"/>
      <c r="M53" s="243">
        <f>$M$11</f>
        <v>26.15</v>
      </c>
      <c r="N53" s="322"/>
      <c r="O53" s="332"/>
      <c r="P53" s="331"/>
      <c r="Q53" s="322"/>
      <c r="R53" s="322"/>
      <c r="S53" s="322"/>
      <c r="T53" s="322"/>
      <c r="U53" s="322"/>
      <c r="V53" s="322"/>
      <c r="W53" s="322"/>
      <c r="X53" s="322"/>
      <c r="Y53" s="322"/>
      <c r="Z53" s="322"/>
      <c r="AA53" s="322"/>
      <c r="AB53" s="322"/>
      <c r="AC53" s="322"/>
    </row>
    <row r="54" spans="1:29" ht="14.5" hidden="1" thickBot="1" x14ac:dyDescent="0.35">
      <c r="A54" s="322"/>
      <c r="B54" s="11">
        <f t="shared" si="7"/>
        <v>0</v>
      </c>
      <c r="C54" s="779"/>
      <c r="D54" s="247" t="s">
        <v>37</v>
      </c>
      <c r="E54" s="677"/>
      <c r="F54" s="678"/>
      <c r="G54" s="678"/>
      <c r="H54" s="679"/>
      <c r="I54" s="679"/>
      <c r="J54" s="680"/>
      <c r="K54" s="322"/>
      <c r="L54" s="313"/>
      <c r="M54" s="330"/>
      <c r="N54" s="322"/>
      <c r="O54" s="332"/>
      <c r="P54" s="331"/>
      <c r="Q54" s="322"/>
      <c r="R54" s="322"/>
      <c r="S54" s="322"/>
      <c r="T54" s="322"/>
      <c r="U54" s="322"/>
      <c r="V54" s="322"/>
      <c r="W54" s="322"/>
      <c r="X54" s="322"/>
      <c r="Y54" s="322"/>
      <c r="Z54" s="322"/>
      <c r="AA54" s="322"/>
      <c r="AB54" s="322"/>
      <c r="AC54" s="322"/>
    </row>
    <row r="55" spans="1:29" x14ac:dyDescent="0.3">
      <c r="A55" s="322"/>
      <c r="B55" s="11" t="str">
        <f t="shared" ref="B55:B60" si="8">$C$55</f>
        <v>Outside priority infrastructure area (total)</v>
      </c>
      <c r="C55" s="760" t="s">
        <v>38</v>
      </c>
      <c r="D55" s="223" t="str">
        <f>$D$7</f>
        <v>Retail</v>
      </c>
      <c r="E55" s="193">
        <v>2458.622701781962</v>
      </c>
      <c r="F55" s="194">
        <v>2460.4341439182244</v>
      </c>
      <c r="G55" s="194">
        <v>2474.8821187261765</v>
      </c>
      <c r="H55" s="195">
        <v>2487.6800815199604</v>
      </c>
      <c r="I55" s="195">
        <v>3043.3369878906087</v>
      </c>
      <c r="J55" s="196">
        <v>3569.7207337236177</v>
      </c>
      <c r="K55" s="322"/>
      <c r="L55" s="313"/>
      <c r="M55" s="244">
        <f>M7*0.6667</f>
        <v>157.17452499999999</v>
      </c>
      <c r="N55" s="483" t="s">
        <v>3585</v>
      </c>
      <c r="O55" s="332"/>
      <c r="P55" s="331"/>
      <c r="Q55" s="322"/>
      <c r="R55" s="322"/>
      <c r="S55" s="322"/>
      <c r="T55" s="322"/>
      <c r="U55" s="322"/>
      <c r="V55" s="322"/>
      <c r="W55" s="322"/>
      <c r="X55" s="322"/>
      <c r="Y55" s="322"/>
      <c r="Z55" s="322"/>
      <c r="AA55" s="322"/>
      <c r="AB55" s="322"/>
      <c r="AC55" s="322"/>
    </row>
    <row r="56" spans="1:29" x14ac:dyDescent="0.3">
      <c r="A56" s="322"/>
      <c r="B56" s="11" t="str">
        <f t="shared" si="8"/>
        <v>Outside priority infrastructure area (total)</v>
      </c>
      <c r="C56" s="761"/>
      <c r="D56" s="223" t="str">
        <f>$D$8</f>
        <v>Commercial</v>
      </c>
      <c r="E56" s="193">
        <v>10791.93909784648</v>
      </c>
      <c r="F56" s="194">
        <v>10714.591605312948</v>
      </c>
      <c r="G56" s="194">
        <v>10579.445440306532</v>
      </c>
      <c r="H56" s="195">
        <v>10399.257915262162</v>
      </c>
      <c r="I56" s="195">
        <v>13313.99294842589</v>
      </c>
      <c r="J56" s="196">
        <v>16075.548007590842</v>
      </c>
      <c r="K56" s="322"/>
      <c r="L56" s="313"/>
      <c r="M56" s="243">
        <f t="shared" ref="M56:M59" si="9">M8*0.6667</f>
        <v>122.23944499999999</v>
      </c>
      <c r="N56" s="483" t="s">
        <v>3585</v>
      </c>
      <c r="O56" s="332"/>
      <c r="P56" s="331"/>
      <c r="Q56" s="322"/>
      <c r="R56" s="322"/>
      <c r="S56" s="322"/>
      <c r="T56" s="322"/>
      <c r="U56" s="322"/>
      <c r="V56" s="322"/>
      <c r="W56" s="322"/>
      <c r="X56" s="322"/>
      <c r="Y56" s="322"/>
      <c r="Z56" s="322"/>
      <c r="AA56" s="322"/>
      <c r="AB56" s="322"/>
      <c r="AC56" s="322"/>
    </row>
    <row r="57" spans="1:29" x14ac:dyDescent="0.3">
      <c r="A57" s="322"/>
      <c r="B57" s="11" t="str">
        <f t="shared" si="8"/>
        <v>Outside priority infrastructure area (total)</v>
      </c>
      <c r="C57" s="761"/>
      <c r="D57" s="223" t="str">
        <f>$D$9</f>
        <v>Industrial</v>
      </c>
      <c r="E57" s="193">
        <v>235564.2582347421</v>
      </c>
      <c r="F57" s="194">
        <v>236657.93669117265</v>
      </c>
      <c r="G57" s="194">
        <v>239848.53482145607</v>
      </c>
      <c r="H57" s="195">
        <v>243015.39253851608</v>
      </c>
      <c r="I57" s="195">
        <v>288706.64871108392</v>
      </c>
      <c r="J57" s="196">
        <v>331994.83942405647</v>
      </c>
      <c r="K57" s="322"/>
      <c r="L57" s="313"/>
      <c r="M57" s="243">
        <f t="shared" si="9"/>
        <v>43.635514999999998</v>
      </c>
      <c r="N57" s="483" t="s">
        <v>3585</v>
      </c>
      <c r="O57" s="332"/>
      <c r="P57" s="331"/>
      <c r="Q57" s="322"/>
      <c r="R57" s="322"/>
      <c r="S57" s="322"/>
      <c r="T57" s="322"/>
      <c r="U57" s="322"/>
      <c r="V57" s="322"/>
      <c r="W57" s="322"/>
      <c r="X57" s="322"/>
      <c r="Y57" s="322"/>
      <c r="Z57" s="322"/>
      <c r="AA57" s="322"/>
      <c r="AB57" s="322"/>
      <c r="AC57" s="322"/>
    </row>
    <row r="58" spans="1:29" x14ac:dyDescent="0.3">
      <c r="A58" s="322"/>
      <c r="B58" s="11" t="str">
        <f t="shared" si="8"/>
        <v>Outside priority infrastructure area (total)</v>
      </c>
      <c r="C58" s="761"/>
      <c r="D58" s="223" t="str">
        <f>$D$10</f>
        <v>Community Purposes</v>
      </c>
      <c r="E58" s="193">
        <v>4184.441405104837</v>
      </c>
      <c r="F58" s="194">
        <v>4092.0460976415488</v>
      </c>
      <c r="G58" s="194">
        <v>3903.530964714635</v>
      </c>
      <c r="H58" s="195">
        <v>3677.4417896324303</v>
      </c>
      <c r="I58" s="195">
        <v>5213.170403222146</v>
      </c>
      <c r="J58" s="196">
        <v>6668.202712495251</v>
      </c>
      <c r="K58" s="322"/>
      <c r="L58" s="313"/>
      <c r="M58" s="243">
        <f t="shared" si="9"/>
        <v>122.23944499999999</v>
      </c>
      <c r="N58" s="483" t="s">
        <v>3585</v>
      </c>
      <c r="O58" s="332"/>
      <c r="P58" s="331"/>
      <c r="Q58" s="322"/>
      <c r="R58" s="322"/>
      <c r="S58" s="322"/>
      <c r="T58" s="322"/>
      <c r="U58" s="322"/>
      <c r="V58" s="322"/>
      <c r="W58" s="322"/>
      <c r="X58" s="322"/>
      <c r="Y58" s="322"/>
      <c r="Z58" s="322"/>
      <c r="AA58" s="322"/>
      <c r="AB58" s="322"/>
      <c r="AC58" s="322"/>
    </row>
    <row r="59" spans="1:29" ht="14.5" thickBot="1" x14ac:dyDescent="0.35">
      <c r="A59" s="322"/>
      <c r="B59" s="11" t="str">
        <f t="shared" si="8"/>
        <v>Outside priority infrastructure area (total)</v>
      </c>
      <c r="C59" s="761"/>
      <c r="D59" s="223" t="str">
        <f>$D$11</f>
        <v>Others</v>
      </c>
      <c r="E59" s="193">
        <v>11388.572351358489</v>
      </c>
      <c r="F59" s="194">
        <v>11610.651750594712</v>
      </c>
      <c r="G59" s="194">
        <v>12164.107325641591</v>
      </c>
      <c r="H59" s="195">
        <v>12793.949692135735</v>
      </c>
      <c r="I59" s="195">
        <v>14272.342282505997</v>
      </c>
      <c r="J59" s="196">
        <v>15671.95356249906</v>
      </c>
      <c r="K59" s="322"/>
      <c r="L59" s="313"/>
      <c r="M59" s="245">
        <f t="shared" si="9"/>
        <v>17.434204999999999</v>
      </c>
      <c r="N59" s="483" t="s">
        <v>3585</v>
      </c>
      <c r="O59" s="332"/>
      <c r="P59" s="331"/>
      <c r="Q59" s="322"/>
      <c r="R59" s="322"/>
      <c r="S59" s="322"/>
      <c r="T59" s="322"/>
      <c r="U59" s="322"/>
      <c r="V59" s="322"/>
      <c r="W59" s="322"/>
      <c r="X59" s="322"/>
      <c r="Y59" s="322"/>
      <c r="Z59" s="322"/>
      <c r="AA59" s="322"/>
      <c r="AB59" s="322"/>
      <c r="AC59" s="322"/>
    </row>
    <row r="60" spans="1:29" ht="14.5" thickBot="1" x14ac:dyDescent="0.35">
      <c r="A60" s="322"/>
      <c r="B60" s="11" t="str">
        <f t="shared" si="8"/>
        <v>Outside priority infrastructure area (total)</v>
      </c>
      <c r="C60" s="762"/>
      <c r="D60" s="247" t="s">
        <v>37</v>
      </c>
      <c r="E60" s="677">
        <v>264387.83379083406</v>
      </c>
      <c r="F60" s="678">
        <v>265535.66028864053</v>
      </c>
      <c r="G60" s="678">
        <v>268970.50067084539</v>
      </c>
      <c r="H60" s="679">
        <v>272373.72201706655</v>
      </c>
      <c r="I60" s="679">
        <v>324549.49133312865</v>
      </c>
      <c r="J60" s="680">
        <v>373980.26444036514</v>
      </c>
      <c r="K60" s="322"/>
      <c r="L60" s="313"/>
      <c r="M60" s="313"/>
      <c r="N60" s="313"/>
      <c r="O60" s="322"/>
      <c r="P60" s="322"/>
      <c r="Q60" s="322"/>
      <c r="R60" s="322"/>
      <c r="S60" s="322"/>
      <c r="T60" s="322"/>
      <c r="U60" s="322"/>
      <c r="V60" s="322"/>
      <c r="W60" s="322"/>
      <c r="X60" s="322"/>
      <c r="Y60" s="322"/>
      <c r="Z60" s="322"/>
      <c r="AA60" s="322"/>
      <c r="AB60" s="322"/>
      <c r="AC60" s="322"/>
    </row>
    <row r="61" spans="1:29" x14ac:dyDescent="0.3">
      <c r="A61" s="322"/>
      <c r="B61" s="10"/>
      <c r="C61" s="774" t="str">
        <f>COUNCIL_NAME</f>
        <v>Isaac Regional Council</v>
      </c>
      <c r="D61" s="260" t="str">
        <f>$D$7</f>
        <v>Retail</v>
      </c>
      <c r="E61" s="197">
        <f t="shared" ref="E61:J65" si="10">SUMIF($D$7:$D$60,$D61,E$7:E$60)</f>
        <v>16641.150784557223</v>
      </c>
      <c r="F61" s="198">
        <f t="shared" si="10"/>
        <v>16845.106358228164</v>
      </c>
      <c r="G61" s="198">
        <f t="shared" si="10"/>
        <v>17360.009422615894</v>
      </c>
      <c r="H61" s="198">
        <f t="shared" si="10"/>
        <v>17943.593438184627</v>
      </c>
      <c r="I61" s="198">
        <f t="shared" si="10"/>
        <v>18592.604485628224</v>
      </c>
      <c r="J61" s="199">
        <f t="shared" si="10"/>
        <v>19209.607205641292</v>
      </c>
      <c r="K61" s="322"/>
      <c r="L61" s="313"/>
      <c r="M61" s="313"/>
      <c r="N61" s="322"/>
      <c r="O61" s="322"/>
      <c r="P61" s="322"/>
      <c r="Q61" s="322"/>
      <c r="R61" s="322"/>
      <c r="S61" s="322"/>
      <c r="T61" s="322"/>
      <c r="U61" s="322"/>
      <c r="V61" s="322"/>
      <c r="W61" s="322"/>
      <c r="X61" s="322"/>
      <c r="Y61" s="322"/>
      <c r="Z61" s="322"/>
      <c r="AA61" s="322"/>
      <c r="AB61" s="322"/>
      <c r="AC61" s="322"/>
    </row>
    <row r="62" spans="1:29" x14ac:dyDescent="0.3">
      <c r="A62" s="322"/>
      <c r="B62" s="10"/>
      <c r="C62" s="761"/>
      <c r="D62" s="219" t="str">
        <f>$D$8</f>
        <v>Commercial</v>
      </c>
      <c r="E62" s="248">
        <f t="shared" si="10"/>
        <v>86924.798984486406</v>
      </c>
      <c r="F62" s="249">
        <f t="shared" si="10"/>
        <v>87990.157833320598</v>
      </c>
      <c r="G62" s="249">
        <f t="shared" si="10"/>
        <v>90679.746188588324</v>
      </c>
      <c r="H62" s="249">
        <f t="shared" si="10"/>
        <v>93728.088451729534</v>
      </c>
      <c r="I62" s="249">
        <f t="shared" si="10"/>
        <v>97118.187824550449</v>
      </c>
      <c r="J62" s="250">
        <f t="shared" si="10"/>
        <v>100341.09218401265</v>
      </c>
      <c r="K62" s="322"/>
      <c r="L62" s="313"/>
      <c r="M62" s="313"/>
      <c r="N62" s="322"/>
      <c r="O62" s="322"/>
      <c r="P62" s="322"/>
      <c r="Q62" s="322"/>
      <c r="R62" s="322"/>
      <c r="S62" s="322"/>
      <c r="T62" s="322"/>
      <c r="U62" s="322"/>
      <c r="V62" s="322"/>
      <c r="W62" s="322"/>
      <c r="X62" s="322"/>
      <c r="Y62" s="322"/>
      <c r="Z62" s="322"/>
      <c r="AA62" s="322"/>
      <c r="AB62" s="322"/>
      <c r="AC62" s="322"/>
    </row>
    <row r="63" spans="1:29" x14ac:dyDescent="0.3">
      <c r="A63" s="322"/>
      <c r="B63" s="10"/>
      <c r="C63" s="761"/>
      <c r="D63" s="219" t="str">
        <f>$D$9</f>
        <v>Industrial</v>
      </c>
      <c r="E63" s="248">
        <f t="shared" si="10"/>
        <v>1349446.0454386405</v>
      </c>
      <c r="F63" s="249">
        <f t="shared" si="10"/>
        <v>1365984.9883217749</v>
      </c>
      <c r="G63" s="249">
        <f t="shared" si="10"/>
        <v>1407738.9459066708</v>
      </c>
      <c r="H63" s="249">
        <f t="shared" si="10"/>
        <v>1455062.3042600625</v>
      </c>
      <c r="I63" s="249">
        <f t="shared" si="10"/>
        <v>1507691.2001073072</v>
      </c>
      <c r="J63" s="250">
        <f t="shared" si="10"/>
        <v>1557724.5115847306</v>
      </c>
      <c r="K63" s="322"/>
      <c r="L63" s="313"/>
      <c r="M63" s="313"/>
      <c r="N63" s="322"/>
      <c r="O63" s="322"/>
      <c r="P63" s="322"/>
      <c r="Q63" s="322"/>
      <c r="R63" s="322"/>
      <c r="S63" s="322"/>
      <c r="T63" s="322"/>
      <c r="U63" s="322"/>
      <c r="V63" s="322"/>
      <c r="W63" s="322"/>
      <c r="X63" s="322"/>
      <c r="Y63" s="322"/>
      <c r="Z63" s="322"/>
      <c r="AA63" s="322"/>
      <c r="AB63" s="322"/>
      <c r="AC63" s="322"/>
    </row>
    <row r="64" spans="1:29" x14ac:dyDescent="0.3">
      <c r="A64" s="322"/>
      <c r="B64" s="10"/>
      <c r="C64" s="761"/>
      <c r="D64" s="223" t="str">
        <f>$D$10</f>
        <v>Community Purposes</v>
      </c>
      <c r="E64" s="200">
        <f t="shared" si="10"/>
        <v>46199.154403466157</v>
      </c>
      <c r="F64" s="201">
        <f t="shared" si="10"/>
        <v>46765.375764083554</v>
      </c>
      <c r="G64" s="201">
        <f t="shared" si="10"/>
        <v>48194.849391384712</v>
      </c>
      <c r="H64" s="201">
        <f t="shared" si="10"/>
        <v>49814.995040667221</v>
      </c>
      <c r="I64" s="201">
        <f t="shared" si="10"/>
        <v>51616.779182796781</v>
      </c>
      <c r="J64" s="202">
        <f t="shared" si="10"/>
        <v>53329.701822479525</v>
      </c>
      <c r="K64" s="322"/>
      <c r="L64" s="313"/>
      <c r="M64" s="313"/>
      <c r="N64" s="322"/>
      <c r="O64" s="322"/>
      <c r="P64" s="322"/>
      <c r="Q64" s="322"/>
      <c r="R64" s="322"/>
      <c r="S64" s="322"/>
      <c r="T64" s="322"/>
      <c r="U64" s="322"/>
      <c r="V64" s="322"/>
      <c r="W64" s="322"/>
      <c r="X64" s="322"/>
      <c r="Y64" s="322"/>
      <c r="Z64" s="322"/>
      <c r="AA64" s="322"/>
      <c r="AB64" s="322"/>
      <c r="AC64" s="322"/>
    </row>
    <row r="65" spans="1:29" ht="14.5" thickBot="1" x14ac:dyDescent="0.35">
      <c r="A65" s="322"/>
      <c r="B65" s="10"/>
      <c r="C65" s="761"/>
      <c r="D65" s="261" t="str">
        <f>$D$11</f>
        <v>Others</v>
      </c>
      <c r="E65" s="203">
        <f t="shared" si="10"/>
        <v>44607.529186382562</v>
      </c>
      <c r="F65" s="204">
        <f t="shared" si="10"/>
        <v>45154.243432472722</v>
      </c>
      <c r="G65" s="204">
        <f t="shared" si="10"/>
        <v>46534.469702289825</v>
      </c>
      <c r="H65" s="204">
        <f t="shared" si="10"/>
        <v>48098.799077356009</v>
      </c>
      <c r="I65" s="204">
        <f t="shared" si="10"/>
        <v>49838.509246197878</v>
      </c>
      <c r="J65" s="205">
        <f t="shared" si="10"/>
        <v>51492.419315121799</v>
      </c>
      <c r="K65" s="322"/>
      <c r="L65" s="313"/>
      <c r="M65" s="313"/>
      <c r="N65" s="322"/>
      <c r="O65" s="322"/>
      <c r="P65" s="322"/>
      <c r="Q65" s="322"/>
      <c r="R65" s="322"/>
      <c r="S65" s="322"/>
      <c r="T65" s="322"/>
      <c r="U65" s="322"/>
      <c r="V65" s="322"/>
      <c r="W65" s="322"/>
      <c r="X65" s="322"/>
      <c r="Y65" s="322"/>
      <c r="Z65" s="322"/>
      <c r="AA65" s="322"/>
      <c r="AB65" s="322"/>
      <c r="AC65" s="322"/>
    </row>
    <row r="66" spans="1:29" ht="14.5" thickBot="1" x14ac:dyDescent="0.35">
      <c r="A66" s="322"/>
      <c r="B66" s="10"/>
      <c r="C66" s="762"/>
      <c r="D66" s="251" t="s">
        <v>37</v>
      </c>
      <c r="E66" s="206">
        <f t="shared" ref="E66:J66" si="11">SUM(E61:E65)</f>
        <v>1543818.678797533</v>
      </c>
      <c r="F66" s="207">
        <f t="shared" si="11"/>
        <v>1562739.87170988</v>
      </c>
      <c r="G66" s="207">
        <f t="shared" si="11"/>
        <v>1610508.0206115497</v>
      </c>
      <c r="H66" s="207">
        <f t="shared" si="11"/>
        <v>1664647.780268</v>
      </c>
      <c r="I66" s="207">
        <f t="shared" si="11"/>
        <v>1724857.2808464807</v>
      </c>
      <c r="J66" s="208">
        <f t="shared" si="11"/>
        <v>1782097.3321119859</v>
      </c>
      <c r="K66" s="322"/>
      <c r="L66" s="313"/>
      <c r="M66" s="313"/>
      <c r="N66" s="322"/>
      <c r="O66" s="322"/>
      <c r="P66" s="322"/>
      <c r="Q66" s="322"/>
      <c r="R66" s="322"/>
      <c r="S66" s="322"/>
      <c r="T66" s="322"/>
      <c r="U66" s="322"/>
      <c r="V66" s="322"/>
      <c r="W66" s="322"/>
      <c r="X66" s="322"/>
      <c r="Y66" s="322"/>
      <c r="Z66" s="322"/>
      <c r="AA66" s="322"/>
      <c r="AB66" s="322"/>
      <c r="AC66" s="322"/>
    </row>
    <row r="67" spans="1:29" x14ac:dyDescent="0.3">
      <c r="A67" s="322"/>
      <c r="C67" s="322"/>
      <c r="D67" s="322"/>
      <c r="E67" s="322"/>
      <c r="F67" s="322"/>
      <c r="G67" s="322"/>
      <c r="H67" s="322"/>
      <c r="I67" s="322"/>
      <c r="J67" s="322"/>
      <c r="K67" s="322"/>
      <c r="L67" s="322"/>
      <c r="M67" s="322"/>
      <c r="N67" s="322"/>
      <c r="O67" s="322"/>
      <c r="P67" s="322"/>
      <c r="Q67" s="322"/>
      <c r="R67" s="322"/>
      <c r="S67" s="322"/>
      <c r="T67" s="322"/>
      <c r="U67" s="322"/>
      <c r="V67" s="322"/>
      <c r="W67" s="322"/>
      <c r="X67" s="322"/>
      <c r="Y67" s="322"/>
      <c r="Z67" s="322"/>
      <c r="AA67" s="322"/>
      <c r="AB67" s="322"/>
    </row>
    <row r="68" spans="1:29" x14ac:dyDescent="0.3">
      <c r="A68" s="322"/>
      <c r="C68" s="322"/>
      <c r="D68" s="322"/>
      <c r="E68" s="322"/>
      <c r="F68" s="322"/>
      <c r="G68" s="322"/>
      <c r="H68" s="322"/>
      <c r="I68" s="322"/>
      <c r="J68" s="322"/>
      <c r="K68" s="322"/>
      <c r="L68" s="322"/>
      <c r="M68" s="322"/>
      <c r="N68" s="322"/>
      <c r="O68" s="322"/>
      <c r="P68" s="322"/>
      <c r="Q68" s="322"/>
      <c r="R68" s="322"/>
      <c r="S68" s="322"/>
      <c r="T68" s="322"/>
      <c r="U68" s="322"/>
      <c r="V68" s="322"/>
      <c r="W68" s="322"/>
      <c r="X68" s="322"/>
      <c r="Y68" s="322"/>
      <c r="Z68" s="322"/>
      <c r="AA68" s="322"/>
      <c r="AB68" s="322"/>
    </row>
    <row r="69" spans="1:29" x14ac:dyDescent="0.3">
      <c r="A69" s="322"/>
      <c r="C69" s="322"/>
      <c r="D69" s="322"/>
      <c r="E69" s="322"/>
      <c r="F69" s="322"/>
      <c r="G69" s="322"/>
      <c r="H69" s="322"/>
      <c r="I69" s="322"/>
      <c r="J69" s="322"/>
      <c r="K69" s="322"/>
      <c r="L69" s="322"/>
      <c r="M69" s="322"/>
      <c r="N69" s="322"/>
      <c r="O69" s="322"/>
      <c r="P69" s="322"/>
      <c r="Q69" s="322"/>
      <c r="R69" s="322"/>
      <c r="S69" s="322"/>
      <c r="T69" s="322"/>
      <c r="U69" s="322"/>
      <c r="V69" s="322"/>
      <c r="W69" s="322"/>
      <c r="X69" s="322"/>
      <c r="Y69" s="322"/>
      <c r="Z69" s="322"/>
      <c r="AA69" s="322"/>
      <c r="AB69" s="322"/>
    </row>
    <row r="70" spans="1:29" ht="23" thickBot="1" x14ac:dyDescent="0.5">
      <c r="A70" s="322"/>
      <c r="C70" s="326" t="s">
        <v>54</v>
      </c>
      <c r="D70" s="322"/>
      <c r="E70" s="322"/>
      <c r="F70" s="322"/>
      <c r="G70" s="322"/>
      <c r="H70" s="322"/>
      <c r="I70" s="322"/>
      <c r="J70" s="322"/>
      <c r="K70" s="322"/>
      <c r="L70" s="322"/>
      <c r="M70" s="322"/>
      <c r="N70" s="322"/>
      <c r="O70" s="322"/>
      <c r="P70" s="322"/>
      <c r="Q70" s="322"/>
      <c r="R70" s="322"/>
      <c r="S70" s="322"/>
      <c r="T70" s="322"/>
      <c r="U70" s="322"/>
      <c r="V70" s="322"/>
      <c r="W70" s="322"/>
      <c r="X70" s="322"/>
      <c r="Y70" s="322"/>
      <c r="Z70" s="322"/>
      <c r="AA70" s="322"/>
      <c r="AB70" s="322"/>
    </row>
    <row r="71" spans="1:29" ht="14.5" thickBot="1" x14ac:dyDescent="0.35">
      <c r="A71" s="322"/>
      <c r="B71" s="10"/>
      <c r="C71" s="775" t="s">
        <v>33</v>
      </c>
      <c r="D71" s="763" t="s">
        <v>34</v>
      </c>
      <c r="E71" s="252">
        <f>$E$6</f>
        <v>2024</v>
      </c>
      <c r="F71" s="253">
        <f>E71+1</f>
        <v>2025</v>
      </c>
      <c r="G71" s="253">
        <f t="shared" ref="G71:W71" si="12">F71+1</f>
        <v>2026</v>
      </c>
      <c r="H71" s="253">
        <f t="shared" si="12"/>
        <v>2027</v>
      </c>
      <c r="I71" s="253">
        <f t="shared" si="12"/>
        <v>2028</v>
      </c>
      <c r="J71" s="253">
        <f>I71+1</f>
        <v>2029</v>
      </c>
      <c r="K71" s="253">
        <f t="shared" si="12"/>
        <v>2030</v>
      </c>
      <c r="L71" s="253">
        <f t="shared" si="12"/>
        <v>2031</v>
      </c>
      <c r="M71" s="253">
        <f t="shared" si="12"/>
        <v>2032</v>
      </c>
      <c r="N71" s="253">
        <f t="shared" si="12"/>
        <v>2033</v>
      </c>
      <c r="O71" s="253">
        <f t="shared" si="12"/>
        <v>2034</v>
      </c>
      <c r="P71" s="253">
        <f t="shared" si="12"/>
        <v>2035</v>
      </c>
      <c r="Q71" s="253">
        <f t="shared" si="12"/>
        <v>2036</v>
      </c>
      <c r="R71" s="253">
        <f t="shared" si="12"/>
        <v>2037</v>
      </c>
      <c r="S71" s="253">
        <f t="shared" si="12"/>
        <v>2038</v>
      </c>
      <c r="T71" s="253">
        <f t="shared" si="12"/>
        <v>2039</v>
      </c>
      <c r="U71" s="253">
        <f t="shared" si="12"/>
        <v>2040</v>
      </c>
      <c r="V71" s="253">
        <f t="shared" si="12"/>
        <v>2041</v>
      </c>
      <c r="W71" s="253">
        <f t="shared" si="12"/>
        <v>2042</v>
      </c>
      <c r="X71" s="253">
        <f>W71+1</f>
        <v>2043</v>
      </c>
      <c r="Y71" s="253">
        <f>X71+1</f>
        <v>2044</v>
      </c>
      <c r="Z71" s="253">
        <f>Y71+1</f>
        <v>2045</v>
      </c>
      <c r="AA71" s="254">
        <f>Z71+1</f>
        <v>2046</v>
      </c>
      <c r="AB71" s="322"/>
    </row>
    <row r="72" spans="1:29" s="27" customFormat="1" ht="14.5" thickBot="1" x14ac:dyDescent="0.4">
      <c r="A72" s="328"/>
      <c r="B72" s="29"/>
      <c r="C72" s="776"/>
      <c r="D72" s="764"/>
      <c r="E72" s="216">
        <f t="shared" ref="E72:W72" si="13">SUM(E73:E117)</f>
        <v>1543818.678797533</v>
      </c>
      <c r="F72" s="217">
        <f t="shared" si="13"/>
        <v>1553749.8093945011</v>
      </c>
      <c r="G72" s="217">
        <f t="shared" si="13"/>
        <v>1563680.939991469</v>
      </c>
      <c r="H72" s="217">
        <f t="shared" si="13"/>
        <v>1573413.3400680721</v>
      </c>
      <c r="I72" s="217">
        <f t="shared" si="13"/>
        <v>1583145.7401446761</v>
      </c>
      <c r="J72" s="217">
        <f t="shared" si="13"/>
        <v>1592878.14022128</v>
      </c>
      <c r="K72" s="217">
        <f t="shared" si="13"/>
        <v>1602610.5402978826</v>
      </c>
      <c r="L72" s="217">
        <f t="shared" si="13"/>
        <v>1612342.9403744859</v>
      </c>
      <c r="M72" s="217">
        <f t="shared" si="13"/>
        <v>1623460.9779834978</v>
      </c>
      <c r="N72" s="217">
        <f t="shared" si="13"/>
        <v>1634579.0155925092</v>
      </c>
      <c r="O72" s="217">
        <f t="shared" si="13"/>
        <v>1645697.0532015201</v>
      </c>
      <c r="P72" s="217">
        <f t="shared" si="13"/>
        <v>1656815.0908105315</v>
      </c>
      <c r="Q72" s="217">
        <f t="shared" si="13"/>
        <v>1667933.1284195434</v>
      </c>
      <c r="R72" s="217">
        <f t="shared" si="13"/>
        <v>1679600.3570951205</v>
      </c>
      <c r="S72" s="217">
        <f t="shared" si="13"/>
        <v>1691267.5857706976</v>
      </c>
      <c r="T72" s="217">
        <f t="shared" si="13"/>
        <v>1702934.8144462747</v>
      </c>
      <c r="U72" s="217">
        <f t="shared" si="13"/>
        <v>1714602.0431218517</v>
      </c>
      <c r="V72" s="217">
        <f t="shared" si="13"/>
        <v>1726269.2717974291</v>
      </c>
      <c r="W72" s="217">
        <f t="shared" si="13"/>
        <v>1737528.9449314277</v>
      </c>
      <c r="X72" s="217">
        <f>SUM(X73:X117)</f>
        <v>1748788.6180654268</v>
      </c>
      <c r="Y72" s="217">
        <f>SUM(Y73:Y117)</f>
        <v>1760048.2911994257</v>
      </c>
      <c r="Z72" s="217">
        <f>SUM(Z73:Z117)</f>
        <v>1771307.9643334243</v>
      </c>
      <c r="AA72" s="218">
        <f>SUM(AA73:AA117)</f>
        <v>1782567.637467423</v>
      </c>
      <c r="AB72" s="328"/>
    </row>
    <row r="73" spans="1:29" x14ac:dyDescent="0.3">
      <c r="A73" s="322"/>
      <c r="B73" s="11" t="str">
        <f>$C$7</f>
        <v>Moranbah</v>
      </c>
      <c r="C73" s="761" t="str">
        <f>$C$7</f>
        <v>Moranbah</v>
      </c>
      <c r="D73" s="219" t="str">
        <f>$D$7</f>
        <v>Retail</v>
      </c>
      <c r="E73" s="255">
        <f t="shared" ref="E73:E117" si="14">SUMIFS($E$7:$E$60,$B$7:$B$60,$B73,$D$7:$D$60,$D73)</f>
        <v>8246.8844121627044</v>
      </c>
      <c r="F73" s="226">
        <f>(($G73-$E73)/2)+E73</f>
        <v>8337.8684513081607</v>
      </c>
      <c r="G73" s="226">
        <f>IF(SUMIFS($F$7:$F$60,$B$7:$B$60,$B73,$D$7:$D$60,$D73)&lt;E73,E73,SUMIFS($F$7:$F$60,$B$7:$B$60,$B73,$D$7:$D$60,$D73))</f>
        <v>8428.8524904536189</v>
      </c>
      <c r="H73" s="226">
        <f t="shared" ref="H73:K92" si="15">(($L73-$G73)/5)+G73</f>
        <v>8516.5340669308498</v>
      </c>
      <c r="I73" s="226">
        <f t="shared" si="15"/>
        <v>8604.2156434080807</v>
      </c>
      <c r="J73" s="226">
        <f t="shared" si="15"/>
        <v>8691.8972198853116</v>
      </c>
      <c r="K73" s="226">
        <f t="shared" si="15"/>
        <v>8779.5787963625426</v>
      </c>
      <c r="L73" s="226">
        <f>IF(SUMIFS($G$7:$G$60,$B$7:$B$60,$B73,$D$7:$D$60,$D73)&lt;G73,G73,SUMIFS($G$7:$G$60,$B$7:$B$60,$B73,$D$7:$D$60,$D73))</f>
        <v>8867.2603728397771</v>
      </c>
      <c r="M73" s="226">
        <f t="shared" ref="M73:P92" si="16">(($Q73-$L73)/5)+L73</f>
        <v>8967.6731133406847</v>
      </c>
      <c r="N73" s="226">
        <f t="shared" si="16"/>
        <v>9068.0858538415923</v>
      </c>
      <c r="O73" s="226">
        <f t="shared" si="16"/>
        <v>9168.4985943424999</v>
      </c>
      <c r="P73" s="226">
        <f t="shared" si="16"/>
        <v>9268.9113348434075</v>
      </c>
      <c r="Q73" s="226">
        <f>IF(SUMIFS($H$7:$H$60,$B$7:$B$60,$B73,$D$7:$D$60,$D73)&lt;L73,L73,SUMIFS($H$7:$H$60,$B$7:$B$60,$B73,$D$7:$D$60,$D73))</f>
        <v>9369.324075344317</v>
      </c>
      <c r="R73" s="226">
        <f t="shared" ref="R73:U92" si="17">(($V73-$Q73)/5)+Q73</f>
        <v>9377.3357729274503</v>
      </c>
      <c r="S73" s="226">
        <f t="shared" si="17"/>
        <v>9385.3474705105837</v>
      </c>
      <c r="T73" s="226">
        <f t="shared" si="17"/>
        <v>9393.359168093717</v>
      </c>
      <c r="U73" s="226">
        <f t="shared" si="17"/>
        <v>9401.3708656768504</v>
      </c>
      <c r="V73" s="226">
        <f>IF(SUMIFS($I$7:$I$60,$B$7:$B$60,$B73,$D$7:$D$60,$D73)&lt;Q73,Q73,SUMIFS($I$7:$I$60,$B$7:$B$60,$B73,$D$7:$D$60,$D73))</f>
        <v>9409.3825632599855</v>
      </c>
      <c r="W73" s="226">
        <f t="shared" ref="W73:Z92" si="18">(($AA73-$V73)/5)+V73</f>
        <v>9417.0897618863946</v>
      </c>
      <c r="X73" s="226">
        <f t="shared" si="18"/>
        <v>9424.7969605128037</v>
      </c>
      <c r="Y73" s="226">
        <f t="shared" si="18"/>
        <v>9432.5041591392128</v>
      </c>
      <c r="Z73" s="226">
        <f t="shared" si="18"/>
        <v>9440.2113577656219</v>
      </c>
      <c r="AA73" s="256">
        <f>IF(SUMIFS($J$7:$J$60,$B$7:$B$60,$B73,$D$7:$D$60,$D73)&lt;V73,V73,SUMIFS($J$7:$J$60,$B$7:$B$60,$B73,$D$7:$D$60,$D73))</f>
        <v>9447.918556392031</v>
      </c>
      <c r="AB73" s="322"/>
    </row>
    <row r="74" spans="1:29" x14ac:dyDescent="0.3">
      <c r="A74" s="322"/>
      <c r="B74" s="11" t="str">
        <f>$C$7</f>
        <v>Moranbah</v>
      </c>
      <c r="C74" s="761"/>
      <c r="D74" s="219" t="str">
        <f>$D$8</f>
        <v>Commercial</v>
      </c>
      <c r="E74" s="255">
        <f t="shared" si="14"/>
        <v>46952.780591888615</v>
      </c>
      <c r="F74" s="226">
        <f t="shared" ref="F74:F117" si="19">(($G74-$E74)/2)+E74</f>
        <v>47470.788777023365</v>
      </c>
      <c r="G74" s="226">
        <f t="shared" ref="G74:G117" si="20">IF(SUMIFS($F$7:$F$60,$B$7:$B$60,$B74,$D$7:$D$60,$D74)&lt;E74,E74,SUMIFS($F$7:$F$60,$B$7:$B$60,$B74,$D$7:$D$60,$D74))</f>
        <v>47988.796962158121</v>
      </c>
      <c r="H74" s="226">
        <f t="shared" si="15"/>
        <v>48488.002918799721</v>
      </c>
      <c r="I74" s="226">
        <f t="shared" si="15"/>
        <v>48987.20887544132</v>
      </c>
      <c r="J74" s="226">
        <f t="shared" si="15"/>
        <v>49486.414832082919</v>
      </c>
      <c r="K74" s="226">
        <f t="shared" si="15"/>
        <v>49985.620788724518</v>
      </c>
      <c r="L74" s="226">
        <f t="shared" ref="L74:L117" si="21">IF(SUMIFS($G$7:$G$60,$B$7:$B$60,$B74,$D$7:$D$60,$D74)&lt;G74,G74,SUMIFS($G$7:$G$60,$B$7:$B$60,$B74,$D$7:$D$60,$D74))</f>
        <v>50484.826745366103</v>
      </c>
      <c r="M74" s="226">
        <f t="shared" si="16"/>
        <v>51056.516263217971</v>
      </c>
      <c r="N74" s="226">
        <f t="shared" si="16"/>
        <v>51628.205781069839</v>
      </c>
      <c r="O74" s="226">
        <f t="shared" si="16"/>
        <v>52199.895298921707</v>
      </c>
      <c r="P74" s="226">
        <f t="shared" si="16"/>
        <v>52771.584816773575</v>
      </c>
      <c r="Q74" s="226">
        <f t="shared" ref="Q74:Q117" si="22">IF(SUMIFS($H$7:$H$60,$B$7:$B$60,$B74,$D$7:$D$60,$D74)&lt;L74,L74,SUMIFS($H$7:$H$60,$B$7:$B$60,$B74,$D$7:$D$60,$D74))</f>
        <v>53343.274334625443</v>
      </c>
      <c r="R74" s="226">
        <f t="shared" si="17"/>
        <v>53388.888103412435</v>
      </c>
      <c r="S74" s="226">
        <f t="shared" si="17"/>
        <v>53434.501872199427</v>
      </c>
      <c r="T74" s="226">
        <f t="shared" si="17"/>
        <v>53480.11564098642</v>
      </c>
      <c r="U74" s="226">
        <f t="shared" si="17"/>
        <v>53525.729409773412</v>
      </c>
      <c r="V74" s="226">
        <f t="shared" ref="V74:V117" si="23">IF(SUMIFS($I$7:$I$60,$B$7:$B$60,$B74,$D$7:$D$60,$D74)&lt;Q74,Q74,SUMIFS($I$7:$I$60,$B$7:$B$60,$B74,$D$7:$D$60,$D74))</f>
        <v>53571.343178560404</v>
      </c>
      <c r="W74" s="226">
        <f t="shared" si="18"/>
        <v>53615.223314136238</v>
      </c>
      <c r="X74" s="226">
        <f t="shared" si="18"/>
        <v>53659.103449712071</v>
      </c>
      <c r="Y74" s="226">
        <f t="shared" si="18"/>
        <v>53702.983585287904</v>
      </c>
      <c r="Z74" s="226">
        <f t="shared" si="18"/>
        <v>53746.863720863737</v>
      </c>
      <c r="AA74" s="256">
        <f t="shared" ref="AA74:AA117" si="24">IF(SUMIFS($J$7:$J$60,$B$7:$B$60,$B74,$D$7:$D$60,$D74)&lt;V74,V74,SUMIFS($J$7:$J$60,$B$7:$B$60,$B74,$D$7:$D$60,$D74))</f>
        <v>53790.743856439556</v>
      </c>
      <c r="AB74" s="322"/>
    </row>
    <row r="75" spans="1:29" x14ac:dyDescent="0.3">
      <c r="A75" s="322"/>
      <c r="B75" s="11" t="str">
        <f>$C$7</f>
        <v>Moranbah</v>
      </c>
      <c r="C75" s="761"/>
      <c r="D75" s="219" t="str">
        <f>$D$9</f>
        <v>Industrial</v>
      </c>
      <c r="E75" s="255">
        <f t="shared" si="14"/>
        <v>609543.30573418923</v>
      </c>
      <c r="F75" s="226">
        <f t="shared" si="19"/>
        <v>616268.113457695</v>
      </c>
      <c r="G75" s="226">
        <f t="shared" si="20"/>
        <v>622992.92118120077</v>
      </c>
      <c r="H75" s="226">
        <f t="shared" si="15"/>
        <v>629473.63745013427</v>
      </c>
      <c r="I75" s="226">
        <f t="shared" si="15"/>
        <v>635954.35371906776</v>
      </c>
      <c r="J75" s="226">
        <f t="shared" si="15"/>
        <v>642435.06998800125</v>
      </c>
      <c r="K75" s="226">
        <f t="shared" si="15"/>
        <v>648915.78625693475</v>
      </c>
      <c r="L75" s="226">
        <f t="shared" si="21"/>
        <v>655396.50252586824</v>
      </c>
      <c r="M75" s="226">
        <f t="shared" si="16"/>
        <v>662818.20394955797</v>
      </c>
      <c r="N75" s="226">
        <f t="shared" si="16"/>
        <v>670239.90537324769</v>
      </c>
      <c r="O75" s="226">
        <f t="shared" si="16"/>
        <v>677661.60679693741</v>
      </c>
      <c r="P75" s="226">
        <f t="shared" si="16"/>
        <v>685083.30822062714</v>
      </c>
      <c r="Q75" s="226">
        <f t="shared" si="22"/>
        <v>692505.00964431698</v>
      </c>
      <c r="R75" s="226">
        <f t="shared" si="17"/>
        <v>693097.16983297723</v>
      </c>
      <c r="S75" s="226">
        <f t="shared" si="17"/>
        <v>693689.33002163749</v>
      </c>
      <c r="T75" s="226">
        <f t="shared" si="17"/>
        <v>694281.49021029775</v>
      </c>
      <c r="U75" s="226">
        <f t="shared" si="17"/>
        <v>694873.65039895801</v>
      </c>
      <c r="V75" s="226">
        <f t="shared" si="23"/>
        <v>695465.8105876185</v>
      </c>
      <c r="W75" s="226">
        <f t="shared" si="18"/>
        <v>696035.4646647101</v>
      </c>
      <c r="X75" s="226">
        <f t="shared" si="18"/>
        <v>696605.11874180171</v>
      </c>
      <c r="Y75" s="226">
        <f t="shared" si="18"/>
        <v>697174.77281889331</v>
      </c>
      <c r="Z75" s="226">
        <f t="shared" si="18"/>
        <v>697744.42689598491</v>
      </c>
      <c r="AA75" s="256">
        <f t="shared" si="24"/>
        <v>698314.0809730764</v>
      </c>
      <c r="AB75" s="322"/>
    </row>
    <row r="76" spans="1:29" x14ac:dyDescent="0.3">
      <c r="A76" s="322"/>
      <c r="B76" s="11" t="str">
        <f>$C$7</f>
        <v>Moranbah</v>
      </c>
      <c r="C76" s="761"/>
      <c r="D76" s="223" t="str">
        <f>$D$10</f>
        <v>Community Purposes</v>
      </c>
      <c r="E76" s="224">
        <f t="shared" si="14"/>
        <v>27716.53369653739</v>
      </c>
      <c r="F76" s="225">
        <f t="shared" si="19"/>
        <v>28022.317318665402</v>
      </c>
      <c r="G76" s="225">
        <f t="shared" si="20"/>
        <v>28328.100940793414</v>
      </c>
      <c r="H76" s="225">
        <f t="shared" si="15"/>
        <v>28622.785484378448</v>
      </c>
      <c r="I76" s="225">
        <f t="shared" si="15"/>
        <v>28917.470027963482</v>
      </c>
      <c r="J76" s="226">
        <f t="shared" si="15"/>
        <v>29212.154571548515</v>
      </c>
      <c r="K76" s="225">
        <f t="shared" si="15"/>
        <v>29506.839115133549</v>
      </c>
      <c r="L76" s="225">
        <f t="shared" si="21"/>
        <v>29801.52365871859</v>
      </c>
      <c r="M76" s="225">
        <f t="shared" si="16"/>
        <v>30138.995722902066</v>
      </c>
      <c r="N76" s="225">
        <f t="shared" si="16"/>
        <v>30476.467787085541</v>
      </c>
      <c r="O76" s="226">
        <f t="shared" si="16"/>
        <v>30813.939851269017</v>
      </c>
      <c r="P76" s="225">
        <f t="shared" si="16"/>
        <v>31151.411915452492</v>
      </c>
      <c r="Q76" s="225">
        <f t="shared" si="22"/>
        <v>31488.883979635972</v>
      </c>
      <c r="R76" s="225">
        <f t="shared" si="17"/>
        <v>31515.810085900041</v>
      </c>
      <c r="S76" s="225">
        <f t="shared" si="17"/>
        <v>31542.73619216411</v>
      </c>
      <c r="T76" s="226">
        <f t="shared" si="17"/>
        <v>31569.662298428178</v>
      </c>
      <c r="U76" s="225">
        <f t="shared" si="17"/>
        <v>31596.588404692247</v>
      </c>
      <c r="V76" s="225">
        <f t="shared" si="23"/>
        <v>31623.51451095632</v>
      </c>
      <c r="W76" s="225">
        <f t="shared" si="18"/>
        <v>31649.417242188945</v>
      </c>
      <c r="X76" s="225">
        <f t="shared" si="18"/>
        <v>31675.31997342157</v>
      </c>
      <c r="Y76" s="225">
        <f t="shared" si="18"/>
        <v>31701.222704654196</v>
      </c>
      <c r="Z76" s="225">
        <f t="shared" si="18"/>
        <v>31727.125435886821</v>
      </c>
      <c r="AA76" s="591">
        <f t="shared" si="24"/>
        <v>31753.028167119446</v>
      </c>
      <c r="AB76" s="322"/>
    </row>
    <row r="77" spans="1:29" x14ac:dyDescent="0.3">
      <c r="A77" s="322"/>
      <c r="B77" s="11" t="str">
        <f>$C$7</f>
        <v>Moranbah</v>
      </c>
      <c r="C77" s="761"/>
      <c r="D77" s="223" t="str">
        <f>$D$11</f>
        <v>Others</v>
      </c>
      <c r="E77" s="224">
        <f t="shared" si="14"/>
        <v>11644.185852393255</v>
      </c>
      <c r="F77" s="225">
        <f t="shared" si="19"/>
        <v>11772.65073785335</v>
      </c>
      <c r="G77" s="225">
        <f t="shared" si="20"/>
        <v>11901.115623313446</v>
      </c>
      <c r="H77" s="225">
        <f t="shared" si="15"/>
        <v>12024.917597647651</v>
      </c>
      <c r="I77" s="225">
        <f t="shared" si="15"/>
        <v>12148.719571981856</v>
      </c>
      <c r="J77" s="226">
        <f t="shared" si="15"/>
        <v>12272.52154631606</v>
      </c>
      <c r="K77" s="225">
        <f t="shared" si="15"/>
        <v>12396.323520650265</v>
      </c>
      <c r="L77" s="225">
        <f t="shared" si="21"/>
        <v>12520.125494984468</v>
      </c>
      <c r="M77" s="225">
        <f t="shared" si="16"/>
        <v>12661.903232358392</v>
      </c>
      <c r="N77" s="225">
        <f t="shared" si="16"/>
        <v>12803.680969732317</v>
      </c>
      <c r="O77" s="226">
        <f t="shared" si="16"/>
        <v>12945.458707106241</v>
      </c>
      <c r="P77" s="225">
        <f t="shared" si="16"/>
        <v>13087.236444480166</v>
      </c>
      <c r="Q77" s="225">
        <f t="shared" si="22"/>
        <v>13229.014181854087</v>
      </c>
      <c r="R77" s="225">
        <f t="shared" si="17"/>
        <v>13240.326295737192</v>
      </c>
      <c r="S77" s="225">
        <f t="shared" si="17"/>
        <v>13251.638409620296</v>
      </c>
      <c r="T77" s="226">
        <f t="shared" si="17"/>
        <v>13262.950523503401</v>
      </c>
      <c r="U77" s="225">
        <f t="shared" si="17"/>
        <v>13274.262637386506</v>
      </c>
      <c r="V77" s="225">
        <f t="shared" si="23"/>
        <v>13285.574751269607</v>
      </c>
      <c r="W77" s="225">
        <f t="shared" si="18"/>
        <v>13296.456927946518</v>
      </c>
      <c r="X77" s="225">
        <f t="shared" si="18"/>
        <v>13307.339104623428</v>
      </c>
      <c r="Y77" s="225">
        <f t="shared" si="18"/>
        <v>13318.221281300339</v>
      </c>
      <c r="Z77" s="225">
        <f t="shared" si="18"/>
        <v>13329.103457977249</v>
      </c>
      <c r="AA77" s="591">
        <f t="shared" si="24"/>
        <v>13339.985634654162</v>
      </c>
      <c r="AB77" s="322"/>
    </row>
    <row r="78" spans="1:29" x14ac:dyDescent="0.3">
      <c r="A78" s="322"/>
      <c r="B78" s="11" t="str">
        <f>$C$13</f>
        <v>Clermont</v>
      </c>
      <c r="C78" s="760" t="str">
        <f>$C$13</f>
        <v>Clermont</v>
      </c>
      <c r="D78" s="223" t="str">
        <f>$D$7</f>
        <v>Retail</v>
      </c>
      <c r="E78" s="224">
        <f t="shared" si="14"/>
        <v>2433.7276846989275</v>
      </c>
      <c r="F78" s="225">
        <f t="shared" si="19"/>
        <v>2434.9680857030112</v>
      </c>
      <c r="G78" s="225">
        <f t="shared" si="20"/>
        <v>2436.2084867070948</v>
      </c>
      <c r="H78" s="225">
        <f t="shared" si="15"/>
        <v>2437.6413558321096</v>
      </c>
      <c r="I78" s="225">
        <f t="shared" si="15"/>
        <v>2439.0742249571244</v>
      </c>
      <c r="J78" s="226">
        <f t="shared" si="15"/>
        <v>2440.5070940821392</v>
      </c>
      <c r="K78" s="225">
        <f t="shared" si="15"/>
        <v>2441.9399632071541</v>
      </c>
      <c r="L78" s="225">
        <f t="shared" si="21"/>
        <v>2443.3728323321689</v>
      </c>
      <c r="M78" s="225">
        <f t="shared" si="16"/>
        <v>2444.0312402008453</v>
      </c>
      <c r="N78" s="225">
        <f t="shared" si="16"/>
        <v>2444.6896480695218</v>
      </c>
      <c r="O78" s="226">
        <f t="shared" si="16"/>
        <v>2445.3480559381983</v>
      </c>
      <c r="P78" s="225">
        <f t="shared" si="16"/>
        <v>2446.0064638068748</v>
      </c>
      <c r="Q78" s="225">
        <f t="shared" si="22"/>
        <v>2446.6648716755512</v>
      </c>
      <c r="R78" s="225">
        <f t="shared" si="17"/>
        <v>2453.3063474478076</v>
      </c>
      <c r="S78" s="225">
        <f t="shared" si="17"/>
        <v>2459.947823220064</v>
      </c>
      <c r="T78" s="226">
        <f t="shared" si="17"/>
        <v>2466.5892989923204</v>
      </c>
      <c r="U78" s="225">
        <f t="shared" si="17"/>
        <v>2473.2307747645768</v>
      </c>
      <c r="V78" s="225">
        <f t="shared" si="23"/>
        <v>2479.8722505368337</v>
      </c>
      <c r="W78" s="225">
        <f t="shared" si="18"/>
        <v>2486.3193787647469</v>
      </c>
      <c r="X78" s="225">
        <f t="shared" si="18"/>
        <v>2492.7665069926602</v>
      </c>
      <c r="Y78" s="225">
        <f t="shared" si="18"/>
        <v>2499.2136352205735</v>
      </c>
      <c r="Z78" s="225">
        <f t="shared" si="18"/>
        <v>2505.6607634484867</v>
      </c>
      <c r="AA78" s="591">
        <f t="shared" si="24"/>
        <v>2512.1078916764009</v>
      </c>
      <c r="AB78" s="322"/>
    </row>
    <row r="79" spans="1:29" x14ac:dyDescent="0.3">
      <c r="A79" s="322"/>
      <c r="B79" s="11" t="str">
        <f>$C$13</f>
        <v>Clermont</v>
      </c>
      <c r="C79" s="761"/>
      <c r="D79" s="223" t="str">
        <f>$D$8</f>
        <v>Commercial</v>
      </c>
      <c r="E79" s="224">
        <f t="shared" si="14"/>
        <v>10104.315833794653</v>
      </c>
      <c r="F79" s="225">
        <f t="shared" si="19"/>
        <v>10109.465712963392</v>
      </c>
      <c r="G79" s="225">
        <f t="shared" si="20"/>
        <v>10114.615592132133</v>
      </c>
      <c r="H79" s="225">
        <f t="shared" si="15"/>
        <v>10120.56455769581</v>
      </c>
      <c r="I79" s="225">
        <f t="shared" si="15"/>
        <v>10126.513523259488</v>
      </c>
      <c r="J79" s="226">
        <f t="shared" si="15"/>
        <v>10132.462488823165</v>
      </c>
      <c r="K79" s="225">
        <f t="shared" si="15"/>
        <v>10138.411454386842</v>
      </c>
      <c r="L79" s="225">
        <f t="shared" si="21"/>
        <v>10144.360419950521</v>
      </c>
      <c r="M79" s="225">
        <f t="shared" si="16"/>
        <v>10147.093988333865</v>
      </c>
      <c r="N79" s="225">
        <f t="shared" si="16"/>
        <v>10149.82755671721</v>
      </c>
      <c r="O79" s="226">
        <f t="shared" si="16"/>
        <v>10152.561125100554</v>
      </c>
      <c r="P79" s="225">
        <f t="shared" si="16"/>
        <v>10155.294693483898</v>
      </c>
      <c r="Q79" s="225">
        <f t="shared" si="22"/>
        <v>10158.028261867243</v>
      </c>
      <c r="R79" s="225">
        <f t="shared" si="17"/>
        <v>10185.602246100272</v>
      </c>
      <c r="S79" s="225">
        <f t="shared" si="17"/>
        <v>10213.176230333302</v>
      </c>
      <c r="T79" s="226">
        <f t="shared" si="17"/>
        <v>10240.750214566331</v>
      </c>
      <c r="U79" s="225">
        <f t="shared" si="17"/>
        <v>10268.324198799361</v>
      </c>
      <c r="V79" s="225">
        <f t="shared" si="23"/>
        <v>10295.898183032388</v>
      </c>
      <c r="W79" s="225">
        <f t="shared" si="18"/>
        <v>10322.665277907206</v>
      </c>
      <c r="X79" s="225">
        <f t="shared" si="18"/>
        <v>10349.432372782025</v>
      </c>
      <c r="Y79" s="225">
        <f t="shared" si="18"/>
        <v>10376.199467656843</v>
      </c>
      <c r="Z79" s="225">
        <f t="shared" si="18"/>
        <v>10402.966562531661</v>
      </c>
      <c r="AA79" s="591">
        <f t="shared" si="24"/>
        <v>10429.733657406483</v>
      </c>
      <c r="AB79" s="322"/>
    </row>
    <row r="80" spans="1:29" x14ac:dyDescent="0.3">
      <c r="A80" s="322"/>
      <c r="B80" s="11" t="str">
        <f>$C$13</f>
        <v>Clermont</v>
      </c>
      <c r="C80" s="761"/>
      <c r="D80" s="223" t="str">
        <f>$D$9</f>
        <v>Industrial</v>
      </c>
      <c r="E80" s="224">
        <f t="shared" si="14"/>
        <v>137042.04700745147</v>
      </c>
      <c r="F80" s="225">
        <f t="shared" si="19"/>
        <v>137111.89339732428</v>
      </c>
      <c r="G80" s="225">
        <f t="shared" si="20"/>
        <v>137181.73978719709</v>
      </c>
      <c r="H80" s="225">
        <f t="shared" si="15"/>
        <v>137262.42396530803</v>
      </c>
      <c r="I80" s="225">
        <f t="shared" si="15"/>
        <v>137343.10814341897</v>
      </c>
      <c r="J80" s="226">
        <f t="shared" si="15"/>
        <v>137423.79232152991</v>
      </c>
      <c r="K80" s="225">
        <f t="shared" si="15"/>
        <v>137504.47649964085</v>
      </c>
      <c r="L80" s="225">
        <f t="shared" si="21"/>
        <v>137585.16067775185</v>
      </c>
      <c r="M80" s="225">
        <f t="shared" si="16"/>
        <v>137622.23531130946</v>
      </c>
      <c r="N80" s="225">
        <f t="shared" si="16"/>
        <v>137659.30994486707</v>
      </c>
      <c r="O80" s="226">
        <f t="shared" si="16"/>
        <v>137696.38457842468</v>
      </c>
      <c r="P80" s="225">
        <f t="shared" si="16"/>
        <v>137733.45921198229</v>
      </c>
      <c r="Q80" s="225">
        <f t="shared" si="22"/>
        <v>137770.53384553993</v>
      </c>
      <c r="R80" s="225">
        <f t="shared" si="17"/>
        <v>138144.51218366818</v>
      </c>
      <c r="S80" s="225">
        <f t="shared" si="17"/>
        <v>138518.49052179643</v>
      </c>
      <c r="T80" s="226">
        <f t="shared" si="17"/>
        <v>138892.46885992467</v>
      </c>
      <c r="U80" s="225">
        <f t="shared" si="17"/>
        <v>139266.44719805292</v>
      </c>
      <c r="V80" s="225">
        <f t="shared" si="23"/>
        <v>139640.4255361812</v>
      </c>
      <c r="W80" s="225">
        <f t="shared" si="18"/>
        <v>140003.46025663393</v>
      </c>
      <c r="X80" s="225">
        <f t="shared" si="18"/>
        <v>140366.49497708667</v>
      </c>
      <c r="Y80" s="225">
        <f t="shared" si="18"/>
        <v>140729.5296975394</v>
      </c>
      <c r="Z80" s="225">
        <f t="shared" si="18"/>
        <v>141092.56441799214</v>
      </c>
      <c r="AA80" s="591">
        <f t="shared" si="24"/>
        <v>141455.5991384449</v>
      </c>
      <c r="AB80" s="322"/>
    </row>
    <row r="81" spans="1:28" x14ac:dyDescent="0.3">
      <c r="A81" s="322"/>
      <c r="B81" s="11" t="str">
        <f>$C$13</f>
        <v>Clermont</v>
      </c>
      <c r="C81" s="761"/>
      <c r="D81" s="223" t="str">
        <f>$D$10</f>
        <v>Community Purposes</v>
      </c>
      <c r="E81" s="224">
        <f t="shared" si="14"/>
        <v>6247.2920477762646</v>
      </c>
      <c r="F81" s="225">
        <f t="shared" si="19"/>
        <v>6250.476112853712</v>
      </c>
      <c r="G81" s="225">
        <f t="shared" si="20"/>
        <v>6253.6601779311586</v>
      </c>
      <c r="H81" s="225">
        <f t="shared" si="15"/>
        <v>6257.3383018011746</v>
      </c>
      <c r="I81" s="225">
        <f t="shared" si="15"/>
        <v>6261.0164256711905</v>
      </c>
      <c r="J81" s="226">
        <f t="shared" si="15"/>
        <v>6264.6945495412065</v>
      </c>
      <c r="K81" s="225">
        <f t="shared" si="15"/>
        <v>6268.3726734112224</v>
      </c>
      <c r="L81" s="225">
        <f t="shared" si="21"/>
        <v>6272.0507972812366</v>
      </c>
      <c r="M81" s="225">
        <f t="shared" si="16"/>
        <v>6273.7409067655626</v>
      </c>
      <c r="N81" s="225">
        <f t="shared" si="16"/>
        <v>6275.4310162498887</v>
      </c>
      <c r="O81" s="226">
        <f t="shared" si="16"/>
        <v>6277.1211257342147</v>
      </c>
      <c r="P81" s="225">
        <f t="shared" si="16"/>
        <v>6278.8112352185408</v>
      </c>
      <c r="Q81" s="225">
        <f t="shared" si="22"/>
        <v>6280.5013447028659</v>
      </c>
      <c r="R81" s="225">
        <f t="shared" si="17"/>
        <v>6297.5497758146848</v>
      </c>
      <c r="S81" s="225">
        <f t="shared" si="17"/>
        <v>6314.5982069265037</v>
      </c>
      <c r="T81" s="226">
        <f t="shared" si="17"/>
        <v>6331.6466380383226</v>
      </c>
      <c r="U81" s="225">
        <f t="shared" si="17"/>
        <v>6348.6950691501415</v>
      </c>
      <c r="V81" s="225">
        <f t="shared" si="23"/>
        <v>6365.7435002619613</v>
      </c>
      <c r="W81" s="225">
        <f t="shared" si="18"/>
        <v>6382.2930481684352</v>
      </c>
      <c r="X81" s="225">
        <f t="shared" si="18"/>
        <v>6398.8425960749091</v>
      </c>
      <c r="Y81" s="225">
        <f t="shared" si="18"/>
        <v>6415.392143981383</v>
      </c>
      <c r="Z81" s="225">
        <f t="shared" si="18"/>
        <v>6431.9416918878569</v>
      </c>
      <c r="AA81" s="591">
        <f t="shared" si="24"/>
        <v>6448.4912397943317</v>
      </c>
      <c r="AB81" s="322"/>
    </row>
    <row r="82" spans="1:28" x14ac:dyDescent="0.3">
      <c r="A82" s="322"/>
      <c r="B82" s="11" t="str">
        <f>$C$13</f>
        <v>Clermont</v>
      </c>
      <c r="C82" s="761"/>
      <c r="D82" s="223" t="str">
        <f>$D$11</f>
        <v>Others</v>
      </c>
      <c r="E82" s="224">
        <f t="shared" si="14"/>
        <v>10241.937339774651</v>
      </c>
      <c r="F82" s="225">
        <f t="shared" si="19"/>
        <v>10247.157360666837</v>
      </c>
      <c r="G82" s="225">
        <f t="shared" si="20"/>
        <v>10252.377381559023</v>
      </c>
      <c r="H82" s="225">
        <f t="shared" si="15"/>
        <v>10258.407372460128</v>
      </c>
      <c r="I82" s="225">
        <f t="shared" si="15"/>
        <v>10264.437363361232</v>
      </c>
      <c r="J82" s="226">
        <f t="shared" si="15"/>
        <v>10270.467354262337</v>
      </c>
      <c r="K82" s="225">
        <f t="shared" si="15"/>
        <v>10276.497345163441</v>
      </c>
      <c r="L82" s="225">
        <f t="shared" si="21"/>
        <v>10282.527336064542</v>
      </c>
      <c r="M82" s="225">
        <f t="shared" si="16"/>
        <v>10285.298135845223</v>
      </c>
      <c r="N82" s="225">
        <f t="shared" si="16"/>
        <v>10288.068935625904</v>
      </c>
      <c r="O82" s="226">
        <f t="shared" si="16"/>
        <v>10290.839735406586</v>
      </c>
      <c r="P82" s="225">
        <f t="shared" si="16"/>
        <v>10293.610535187267</v>
      </c>
      <c r="Q82" s="225">
        <f t="shared" si="22"/>
        <v>10296.381334967944</v>
      </c>
      <c r="R82" s="225">
        <f t="shared" si="17"/>
        <v>10324.330878842857</v>
      </c>
      <c r="S82" s="225">
        <f t="shared" si="17"/>
        <v>10352.280422717769</v>
      </c>
      <c r="T82" s="226">
        <f t="shared" si="17"/>
        <v>10380.229966592682</v>
      </c>
      <c r="U82" s="225">
        <f t="shared" si="17"/>
        <v>10408.179510467595</v>
      </c>
      <c r="V82" s="225">
        <f t="shared" si="23"/>
        <v>10436.129054342508</v>
      </c>
      <c r="W82" s="225">
        <f t="shared" si="18"/>
        <v>10463.260718968309</v>
      </c>
      <c r="X82" s="225">
        <f t="shared" si="18"/>
        <v>10490.392383594111</v>
      </c>
      <c r="Y82" s="225">
        <f t="shared" si="18"/>
        <v>10517.524048219913</v>
      </c>
      <c r="Z82" s="225">
        <f t="shared" si="18"/>
        <v>10544.655712845715</v>
      </c>
      <c r="AA82" s="591">
        <f t="shared" si="24"/>
        <v>10571.787377471519</v>
      </c>
      <c r="AB82" s="322"/>
    </row>
    <row r="83" spans="1:28" x14ac:dyDescent="0.3">
      <c r="A83" s="322"/>
      <c r="B83" s="11" t="str">
        <f>$C$19</f>
        <v>Nebo</v>
      </c>
      <c r="C83" s="760" t="str">
        <f>$C$19</f>
        <v>Nebo</v>
      </c>
      <c r="D83" s="223" t="str">
        <f>$D$7</f>
        <v>Retail</v>
      </c>
      <c r="E83" s="224">
        <f t="shared" si="14"/>
        <v>333.3213577617131</v>
      </c>
      <c r="F83" s="225">
        <f t="shared" si="19"/>
        <v>344.61428200898581</v>
      </c>
      <c r="G83" s="225">
        <f t="shared" si="20"/>
        <v>355.90720625625852</v>
      </c>
      <c r="H83" s="225">
        <f t="shared" si="15"/>
        <v>366.46653063062138</v>
      </c>
      <c r="I83" s="225">
        <f t="shared" si="15"/>
        <v>377.02585500498424</v>
      </c>
      <c r="J83" s="226">
        <f t="shared" si="15"/>
        <v>387.5851793793471</v>
      </c>
      <c r="K83" s="225">
        <f t="shared" si="15"/>
        <v>398.14450375370996</v>
      </c>
      <c r="L83" s="225">
        <f t="shared" si="21"/>
        <v>408.70382812807293</v>
      </c>
      <c r="M83" s="225">
        <f t="shared" si="16"/>
        <v>421.02059177243905</v>
      </c>
      <c r="N83" s="225">
        <f t="shared" si="16"/>
        <v>433.33735541680517</v>
      </c>
      <c r="O83" s="226">
        <f t="shared" si="16"/>
        <v>445.65411906117129</v>
      </c>
      <c r="P83" s="225">
        <f t="shared" si="16"/>
        <v>457.97088270553741</v>
      </c>
      <c r="Q83" s="225">
        <f t="shared" si="22"/>
        <v>470.28764634990341</v>
      </c>
      <c r="R83" s="225">
        <f t="shared" si="17"/>
        <v>470.94198914774699</v>
      </c>
      <c r="S83" s="225">
        <f t="shared" si="17"/>
        <v>471.59633194559058</v>
      </c>
      <c r="T83" s="226">
        <f t="shared" si="17"/>
        <v>472.25067474343416</v>
      </c>
      <c r="U83" s="225">
        <f t="shared" si="17"/>
        <v>472.90501754127774</v>
      </c>
      <c r="V83" s="225">
        <f t="shared" si="23"/>
        <v>473.55936033912121</v>
      </c>
      <c r="W83" s="225">
        <f t="shared" si="18"/>
        <v>474.18112179178576</v>
      </c>
      <c r="X83" s="225">
        <f t="shared" si="18"/>
        <v>474.8028832444503</v>
      </c>
      <c r="Y83" s="225">
        <f t="shared" si="18"/>
        <v>475.42464469711484</v>
      </c>
      <c r="Z83" s="225">
        <f t="shared" si="18"/>
        <v>476.04640614977939</v>
      </c>
      <c r="AA83" s="591">
        <f t="shared" si="24"/>
        <v>476.66816760244393</v>
      </c>
      <c r="AB83" s="322"/>
    </row>
    <row r="84" spans="1:28" x14ac:dyDescent="0.3">
      <c r="A84" s="322"/>
      <c r="B84" s="11" t="str">
        <f>$C$19</f>
        <v>Nebo</v>
      </c>
      <c r="C84" s="761"/>
      <c r="D84" s="223" t="str">
        <f>$D$8</f>
        <v>Commercial</v>
      </c>
      <c r="E84" s="224">
        <f t="shared" si="14"/>
        <v>1815.6801598678237</v>
      </c>
      <c r="F84" s="225">
        <f t="shared" si="19"/>
        <v>1877.1953854157814</v>
      </c>
      <c r="G84" s="225">
        <f t="shared" si="20"/>
        <v>1938.7106109637393</v>
      </c>
      <c r="H84" s="225">
        <f t="shared" si="15"/>
        <v>1996.2297447416759</v>
      </c>
      <c r="I84" s="225">
        <f t="shared" si="15"/>
        <v>2053.7488785196124</v>
      </c>
      <c r="J84" s="226">
        <f t="shared" si="15"/>
        <v>2111.2680122975489</v>
      </c>
      <c r="K84" s="225">
        <f t="shared" si="15"/>
        <v>2168.7871460754855</v>
      </c>
      <c r="L84" s="225">
        <f t="shared" si="21"/>
        <v>2226.306279853422</v>
      </c>
      <c r="M84" s="225">
        <f t="shared" si="16"/>
        <v>2293.3986004086623</v>
      </c>
      <c r="N84" s="225">
        <f t="shared" si="16"/>
        <v>2360.4909209639027</v>
      </c>
      <c r="O84" s="226">
        <f t="shared" si="16"/>
        <v>2427.583241519143</v>
      </c>
      <c r="P84" s="225">
        <f t="shared" si="16"/>
        <v>2494.6755620743834</v>
      </c>
      <c r="Q84" s="225">
        <f t="shared" si="22"/>
        <v>2561.7678826296242</v>
      </c>
      <c r="R84" s="225">
        <f t="shared" si="17"/>
        <v>2565.3322423927521</v>
      </c>
      <c r="S84" s="225">
        <f t="shared" si="17"/>
        <v>2568.8966021558799</v>
      </c>
      <c r="T84" s="226">
        <f t="shared" si="17"/>
        <v>2572.4609619190078</v>
      </c>
      <c r="U84" s="225">
        <f t="shared" si="17"/>
        <v>2576.0253216821357</v>
      </c>
      <c r="V84" s="225">
        <f t="shared" si="23"/>
        <v>2579.5896814452631</v>
      </c>
      <c r="W84" s="225">
        <f t="shared" si="18"/>
        <v>2582.9765629261092</v>
      </c>
      <c r="X84" s="225">
        <f t="shared" si="18"/>
        <v>2586.3634444069553</v>
      </c>
      <c r="Y84" s="225">
        <f t="shared" si="18"/>
        <v>2589.7503258878014</v>
      </c>
      <c r="Z84" s="225">
        <f t="shared" si="18"/>
        <v>2593.1372073686475</v>
      </c>
      <c r="AA84" s="591">
        <f t="shared" si="24"/>
        <v>2596.5240888494932</v>
      </c>
      <c r="AB84" s="322"/>
    </row>
    <row r="85" spans="1:28" x14ac:dyDescent="0.3">
      <c r="A85" s="322"/>
      <c r="B85" s="11" t="str">
        <f>$C$19</f>
        <v>Nebo</v>
      </c>
      <c r="C85" s="761"/>
      <c r="D85" s="223" t="str">
        <f>$D$9</f>
        <v>Industrial</v>
      </c>
      <c r="E85" s="224">
        <f t="shared" si="14"/>
        <v>34960.217985942079</v>
      </c>
      <c r="F85" s="225">
        <f t="shared" si="19"/>
        <v>36144.669819555522</v>
      </c>
      <c r="G85" s="225">
        <f t="shared" si="20"/>
        <v>37329.121653168972</v>
      </c>
      <c r="H85" s="225">
        <f t="shared" si="15"/>
        <v>38436.6302880519</v>
      </c>
      <c r="I85" s="225">
        <f t="shared" si="15"/>
        <v>39544.138922934828</v>
      </c>
      <c r="J85" s="226">
        <f t="shared" si="15"/>
        <v>40651.647557817756</v>
      </c>
      <c r="K85" s="225">
        <f t="shared" si="15"/>
        <v>41759.156192700684</v>
      </c>
      <c r="L85" s="225">
        <f t="shared" si="21"/>
        <v>42866.664827583598</v>
      </c>
      <c r="M85" s="225">
        <f t="shared" si="16"/>
        <v>44158.501464695204</v>
      </c>
      <c r="N85" s="225">
        <f t="shared" si="16"/>
        <v>45450.33810180681</v>
      </c>
      <c r="O85" s="226">
        <f t="shared" si="16"/>
        <v>46742.174738918417</v>
      </c>
      <c r="P85" s="225">
        <f t="shared" si="16"/>
        <v>48034.011376030023</v>
      </c>
      <c r="Q85" s="225">
        <f t="shared" si="22"/>
        <v>49325.848013141615</v>
      </c>
      <c r="R85" s="225">
        <f t="shared" si="17"/>
        <v>49394.478379355642</v>
      </c>
      <c r="S85" s="225">
        <f t="shared" si="17"/>
        <v>49463.108745569669</v>
      </c>
      <c r="T85" s="226">
        <f t="shared" si="17"/>
        <v>49531.739111783696</v>
      </c>
      <c r="U85" s="225">
        <f t="shared" si="17"/>
        <v>49600.369477997723</v>
      </c>
      <c r="V85" s="225">
        <f t="shared" si="23"/>
        <v>49668.999844211736</v>
      </c>
      <c r="W85" s="225">
        <f t="shared" si="18"/>
        <v>49734.212934865071</v>
      </c>
      <c r="X85" s="225">
        <f t="shared" si="18"/>
        <v>49799.426025518405</v>
      </c>
      <c r="Y85" s="225">
        <f t="shared" si="18"/>
        <v>49864.63911617174</v>
      </c>
      <c r="Z85" s="225">
        <f t="shared" si="18"/>
        <v>49929.852206825075</v>
      </c>
      <c r="AA85" s="591">
        <f t="shared" si="24"/>
        <v>49995.065297478424</v>
      </c>
      <c r="AB85" s="322"/>
    </row>
    <row r="86" spans="1:28" x14ac:dyDescent="0.3">
      <c r="A86" s="322"/>
      <c r="B86" s="11" t="str">
        <f>$C$19</f>
        <v>Nebo</v>
      </c>
      <c r="C86" s="761"/>
      <c r="D86" s="223" t="str">
        <f>$D$10</f>
        <v>Community Purposes</v>
      </c>
      <c r="E86" s="224">
        <f t="shared" si="14"/>
        <v>766.30412651248093</v>
      </c>
      <c r="F86" s="225">
        <f t="shared" si="19"/>
        <v>792.26650260859788</v>
      </c>
      <c r="G86" s="225">
        <f t="shared" si="20"/>
        <v>818.2288787047147</v>
      </c>
      <c r="H86" s="225">
        <f t="shared" si="15"/>
        <v>842.5047123794435</v>
      </c>
      <c r="I86" s="225">
        <f t="shared" si="15"/>
        <v>866.78054605417231</v>
      </c>
      <c r="J86" s="226">
        <f t="shared" si="15"/>
        <v>891.05637972890111</v>
      </c>
      <c r="K86" s="225">
        <f t="shared" si="15"/>
        <v>915.33221340362991</v>
      </c>
      <c r="L86" s="225">
        <f t="shared" si="21"/>
        <v>939.60804707835848</v>
      </c>
      <c r="M86" s="225">
        <f t="shared" si="16"/>
        <v>967.92422480347147</v>
      </c>
      <c r="N86" s="225">
        <f t="shared" si="16"/>
        <v>996.24040252858447</v>
      </c>
      <c r="O86" s="226">
        <f t="shared" si="16"/>
        <v>1024.5565802536976</v>
      </c>
      <c r="P86" s="225">
        <f t="shared" si="16"/>
        <v>1052.8727579788106</v>
      </c>
      <c r="Q86" s="225">
        <f t="shared" si="22"/>
        <v>1081.1889357039236</v>
      </c>
      <c r="R86" s="225">
        <f t="shared" si="17"/>
        <v>1082.6932665080112</v>
      </c>
      <c r="S86" s="225">
        <f t="shared" si="17"/>
        <v>1084.1975973120989</v>
      </c>
      <c r="T86" s="226">
        <f t="shared" si="17"/>
        <v>1085.7019281161865</v>
      </c>
      <c r="U86" s="225">
        <f t="shared" si="17"/>
        <v>1087.2062589202742</v>
      </c>
      <c r="V86" s="225">
        <f t="shared" si="23"/>
        <v>1088.7105897243614</v>
      </c>
      <c r="W86" s="225">
        <f t="shared" si="18"/>
        <v>1090.1400161796078</v>
      </c>
      <c r="X86" s="225">
        <f t="shared" si="18"/>
        <v>1091.5694426348541</v>
      </c>
      <c r="Y86" s="225">
        <f t="shared" si="18"/>
        <v>1092.9988690901005</v>
      </c>
      <c r="Z86" s="225">
        <f t="shared" si="18"/>
        <v>1094.4282955453468</v>
      </c>
      <c r="AA86" s="591">
        <f t="shared" si="24"/>
        <v>1095.8577220005932</v>
      </c>
      <c r="AB86" s="322"/>
    </row>
    <row r="87" spans="1:28" x14ac:dyDescent="0.3">
      <c r="A87" s="322"/>
      <c r="B87" s="11" t="str">
        <f>$C$19</f>
        <v>Nebo</v>
      </c>
      <c r="C87" s="761"/>
      <c r="D87" s="223" t="str">
        <f>$D$11</f>
        <v>Others</v>
      </c>
      <c r="E87" s="224">
        <f t="shared" si="14"/>
        <v>1078.6882130580059</v>
      </c>
      <c r="F87" s="225">
        <f t="shared" si="19"/>
        <v>1115.2341588632503</v>
      </c>
      <c r="G87" s="225">
        <f t="shared" si="20"/>
        <v>1151.7801046684945</v>
      </c>
      <c r="H87" s="225">
        <f t="shared" si="15"/>
        <v>1185.9519885734678</v>
      </c>
      <c r="I87" s="225">
        <f t="shared" si="15"/>
        <v>1220.1238724784412</v>
      </c>
      <c r="J87" s="226">
        <f t="shared" si="15"/>
        <v>1254.2957563834145</v>
      </c>
      <c r="K87" s="225">
        <f t="shared" si="15"/>
        <v>1288.4676402883879</v>
      </c>
      <c r="L87" s="225">
        <f t="shared" si="21"/>
        <v>1322.6395241933612</v>
      </c>
      <c r="M87" s="225">
        <f t="shared" si="16"/>
        <v>1362.4987995047773</v>
      </c>
      <c r="N87" s="225">
        <f t="shared" si="16"/>
        <v>1402.3580748161933</v>
      </c>
      <c r="O87" s="226">
        <f t="shared" si="16"/>
        <v>1442.2173501276093</v>
      </c>
      <c r="P87" s="225">
        <f t="shared" si="16"/>
        <v>1482.0766254390253</v>
      </c>
      <c r="Q87" s="225">
        <f t="shared" si="22"/>
        <v>1521.9359007504409</v>
      </c>
      <c r="R87" s="225">
        <f t="shared" si="17"/>
        <v>1524.053472417834</v>
      </c>
      <c r="S87" s="225">
        <f t="shared" si="17"/>
        <v>1526.1710440852271</v>
      </c>
      <c r="T87" s="226">
        <f t="shared" si="17"/>
        <v>1528.2886157526202</v>
      </c>
      <c r="U87" s="225">
        <f t="shared" si="17"/>
        <v>1530.4061874200133</v>
      </c>
      <c r="V87" s="225">
        <f t="shared" si="23"/>
        <v>1532.5237590874069</v>
      </c>
      <c r="W87" s="225">
        <f t="shared" si="18"/>
        <v>1534.5358916276882</v>
      </c>
      <c r="X87" s="225">
        <f t="shared" si="18"/>
        <v>1536.5480241679695</v>
      </c>
      <c r="Y87" s="225">
        <f t="shared" si="18"/>
        <v>1538.5601567082508</v>
      </c>
      <c r="Z87" s="225">
        <f t="shared" si="18"/>
        <v>1540.5722892485321</v>
      </c>
      <c r="AA87" s="591">
        <f t="shared" si="24"/>
        <v>1542.584421788813</v>
      </c>
      <c r="AB87" s="322"/>
    </row>
    <row r="88" spans="1:28" x14ac:dyDescent="0.3">
      <c r="A88" s="322"/>
      <c r="B88" s="11" t="str">
        <f>$C$25</f>
        <v>Glenden</v>
      </c>
      <c r="C88" s="760" t="str">
        <f>$C$25</f>
        <v>Glenden</v>
      </c>
      <c r="D88" s="223" t="str">
        <f>$D$7</f>
        <v>Retail</v>
      </c>
      <c r="E88" s="224">
        <f t="shared" si="14"/>
        <v>455.44982560419385</v>
      </c>
      <c r="F88" s="225">
        <f t="shared" si="19"/>
        <v>456.30454569716005</v>
      </c>
      <c r="G88" s="225">
        <f t="shared" si="20"/>
        <v>457.15926579012631</v>
      </c>
      <c r="H88" s="225">
        <f t="shared" si="15"/>
        <v>458.55230842342365</v>
      </c>
      <c r="I88" s="225">
        <f t="shared" si="15"/>
        <v>459.94535105672099</v>
      </c>
      <c r="J88" s="226">
        <f t="shared" si="15"/>
        <v>461.33839369001834</v>
      </c>
      <c r="K88" s="225">
        <f t="shared" si="15"/>
        <v>462.73143632331568</v>
      </c>
      <c r="L88" s="225">
        <f t="shared" si="21"/>
        <v>464.12447895661302</v>
      </c>
      <c r="M88" s="225">
        <f t="shared" si="16"/>
        <v>466.68068598351738</v>
      </c>
      <c r="N88" s="225">
        <f t="shared" si="16"/>
        <v>469.23689301042174</v>
      </c>
      <c r="O88" s="226">
        <f t="shared" si="16"/>
        <v>471.7931000373261</v>
      </c>
      <c r="P88" s="225">
        <f t="shared" si="16"/>
        <v>474.34930706423046</v>
      </c>
      <c r="Q88" s="225">
        <f t="shared" si="22"/>
        <v>476.90551409113488</v>
      </c>
      <c r="R88" s="225">
        <f t="shared" si="17"/>
        <v>478.60252551305609</v>
      </c>
      <c r="S88" s="225">
        <f t="shared" si="17"/>
        <v>480.29953693497731</v>
      </c>
      <c r="T88" s="226">
        <f t="shared" si="17"/>
        <v>481.99654835689853</v>
      </c>
      <c r="U88" s="225">
        <f t="shared" si="17"/>
        <v>483.69355977881975</v>
      </c>
      <c r="V88" s="225">
        <f t="shared" si="23"/>
        <v>485.39057120074091</v>
      </c>
      <c r="W88" s="225">
        <f t="shared" si="18"/>
        <v>487.08028253860232</v>
      </c>
      <c r="X88" s="225">
        <f t="shared" si="18"/>
        <v>488.76999387646373</v>
      </c>
      <c r="Y88" s="225">
        <f t="shared" si="18"/>
        <v>490.45970521432514</v>
      </c>
      <c r="Z88" s="225">
        <f t="shared" si="18"/>
        <v>492.14941655218655</v>
      </c>
      <c r="AA88" s="591">
        <f t="shared" si="24"/>
        <v>493.83912789004785</v>
      </c>
      <c r="AB88" s="322"/>
    </row>
    <row r="89" spans="1:28" x14ac:dyDescent="0.3">
      <c r="A89" s="322"/>
      <c r="B89" s="11" t="str">
        <f>$C$25</f>
        <v>Glenden</v>
      </c>
      <c r="C89" s="761"/>
      <c r="D89" s="223" t="str">
        <f>$D$8</f>
        <v>Commercial</v>
      </c>
      <c r="E89" s="224">
        <f t="shared" si="14"/>
        <v>2480.9427686178192</v>
      </c>
      <c r="F89" s="225">
        <f t="shared" si="19"/>
        <v>2485.5986308327711</v>
      </c>
      <c r="G89" s="225">
        <f t="shared" si="20"/>
        <v>2490.2544930477225</v>
      </c>
      <c r="H89" s="225">
        <f t="shared" si="15"/>
        <v>2497.8427252813622</v>
      </c>
      <c r="I89" s="225">
        <f t="shared" si="15"/>
        <v>2505.4309575150019</v>
      </c>
      <c r="J89" s="226">
        <f t="shared" si="15"/>
        <v>2513.0191897486416</v>
      </c>
      <c r="K89" s="225">
        <f t="shared" si="15"/>
        <v>2520.6074219822813</v>
      </c>
      <c r="L89" s="225">
        <f t="shared" si="21"/>
        <v>2528.1956542159214</v>
      </c>
      <c r="M89" s="225">
        <f t="shared" si="16"/>
        <v>2542.1199176187574</v>
      </c>
      <c r="N89" s="225">
        <f t="shared" si="16"/>
        <v>2556.0441810215934</v>
      </c>
      <c r="O89" s="226">
        <f t="shared" si="16"/>
        <v>2569.9684444244294</v>
      </c>
      <c r="P89" s="225">
        <f t="shared" si="16"/>
        <v>2583.8927078272654</v>
      </c>
      <c r="Q89" s="225">
        <f t="shared" si="22"/>
        <v>2597.816971230101</v>
      </c>
      <c r="R89" s="225">
        <f t="shared" si="17"/>
        <v>2607.0609932469984</v>
      </c>
      <c r="S89" s="225">
        <f t="shared" si="17"/>
        <v>2616.3050152638957</v>
      </c>
      <c r="T89" s="226">
        <f t="shared" si="17"/>
        <v>2625.5490372807931</v>
      </c>
      <c r="U89" s="225">
        <f t="shared" si="17"/>
        <v>2634.7930592976904</v>
      </c>
      <c r="V89" s="225">
        <f t="shared" si="23"/>
        <v>2644.0370813145878</v>
      </c>
      <c r="W89" s="225">
        <f t="shared" si="18"/>
        <v>2653.2413380494709</v>
      </c>
      <c r="X89" s="225">
        <f t="shared" si="18"/>
        <v>2662.4455947843539</v>
      </c>
      <c r="Y89" s="225">
        <f t="shared" si="18"/>
        <v>2671.649851519237</v>
      </c>
      <c r="Z89" s="225">
        <f t="shared" si="18"/>
        <v>2680.8541082541201</v>
      </c>
      <c r="AA89" s="591">
        <f t="shared" si="24"/>
        <v>2690.0583649890032</v>
      </c>
      <c r="AB89" s="322"/>
    </row>
    <row r="90" spans="1:28" x14ac:dyDescent="0.3">
      <c r="A90" s="322"/>
      <c r="B90" s="11" t="str">
        <f>$C$25</f>
        <v>Glenden</v>
      </c>
      <c r="C90" s="761"/>
      <c r="D90" s="223" t="str">
        <f>$D$9</f>
        <v>Industrial</v>
      </c>
      <c r="E90" s="224">
        <f t="shared" si="14"/>
        <v>47769.591758847906</v>
      </c>
      <c r="F90" s="225">
        <f t="shared" si="19"/>
        <v>47859.238581864949</v>
      </c>
      <c r="G90" s="225">
        <f t="shared" si="20"/>
        <v>47948.885404881985</v>
      </c>
      <c r="H90" s="225">
        <f t="shared" si="15"/>
        <v>48094.993876450739</v>
      </c>
      <c r="I90" s="225">
        <f t="shared" si="15"/>
        <v>48241.102348019493</v>
      </c>
      <c r="J90" s="226">
        <f t="shared" si="15"/>
        <v>48387.210819588247</v>
      </c>
      <c r="K90" s="225">
        <f t="shared" si="15"/>
        <v>48533.319291157</v>
      </c>
      <c r="L90" s="225">
        <f t="shared" si="21"/>
        <v>48679.427762725754</v>
      </c>
      <c r="M90" s="225">
        <f t="shared" si="16"/>
        <v>48947.534059537553</v>
      </c>
      <c r="N90" s="225">
        <f t="shared" si="16"/>
        <v>49215.640356349351</v>
      </c>
      <c r="O90" s="226">
        <f t="shared" si="16"/>
        <v>49483.74665316115</v>
      </c>
      <c r="P90" s="225">
        <f t="shared" si="16"/>
        <v>49751.852949972948</v>
      </c>
      <c r="Q90" s="225">
        <f t="shared" si="22"/>
        <v>50019.959246784754</v>
      </c>
      <c r="R90" s="225">
        <f t="shared" si="17"/>
        <v>50197.94930908797</v>
      </c>
      <c r="S90" s="225">
        <f t="shared" si="17"/>
        <v>50375.939371391185</v>
      </c>
      <c r="T90" s="226">
        <f t="shared" si="17"/>
        <v>50553.9294336944</v>
      </c>
      <c r="U90" s="225">
        <f t="shared" si="17"/>
        <v>50731.919495997616</v>
      </c>
      <c r="V90" s="225">
        <f t="shared" si="23"/>
        <v>50909.909558300817</v>
      </c>
      <c r="W90" s="225">
        <f t="shared" si="18"/>
        <v>51087.133955506055</v>
      </c>
      <c r="X90" s="225">
        <f t="shared" si="18"/>
        <v>51264.358352711293</v>
      </c>
      <c r="Y90" s="225">
        <f t="shared" si="18"/>
        <v>51441.582749916532</v>
      </c>
      <c r="Z90" s="225">
        <f t="shared" si="18"/>
        <v>51618.80714712177</v>
      </c>
      <c r="AA90" s="591">
        <f t="shared" si="24"/>
        <v>51796.031544327016</v>
      </c>
      <c r="AB90" s="322"/>
    </row>
    <row r="91" spans="1:28" x14ac:dyDescent="0.3">
      <c r="A91" s="322"/>
      <c r="B91" s="11" t="str">
        <f>$C$25</f>
        <v>Glenden</v>
      </c>
      <c r="C91" s="761"/>
      <c r="D91" s="223" t="str">
        <f>$D$10</f>
        <v>Community Purposes</v>
      </c>
      <c r="E91" s="224">
        <f t="shared" si="14"/>
        <v>1047.0768603714505</v>
      </c>
      <c r="F91" s="225">
        <f t="shared" si="19"/>
        <v>1049.0418575701042</v>
      </c>
      <c r="G91" s="225">
        <f t="shared" si="20"/>
        <v>1051.0068547687576</v>
      </c>
      <c r="H91" s="225">
        <f t="shared" si="15"/>
        <v>1054.2094527824941</v>
      </c>
      <c r="I91" s="225">
        <f t="shared" si="15"/>
        <v>1057.4120507962305</v>
      </c>
      <c r="J91" s="226">
        <f t="shared" si="15"/>
        <v>1060.6146488099669</v>
      </c>
      <c r="K91" s="225">
        <f t="shared" si="15"/>
        <v>1063.8172468237033</v>
      </c>
      <c r="L91" s="225">
        <f t="shared" si="21"/>
        <v>1067.0198448374395</v>
      </c>
      <c r="M91" s="225">
        <f t="shared" si="16"/>
        <v>1072.8965519470312</v>
      </c>
      <c r="N91" s="225">
        <f t="shared" si="16"/>
        <v>1078.7732590566229</v>
      </c>
      <c r="O91" s="226">
        <f t="shared" si="16"/>
        <v>1084.6499661662147</v>
      </c>
      <c r="P91" s="225">
        <f t="shared" si="16"/>
        <v>1090.5266732758064</v>
      </c>
      <c r="Q91" s="225">
        <f t="shared" si="22"/>
        <v>1096.4033803853981</v>
      </c>
      <c r="R91" s="225">
        <f t="shared" si="17"/>
        <v>1100.3048011166993</v>
      </c>
      <c r="S91" s="225">
        <f t="shared" si="17"/>
        <v>1104.2062218480005</v>
      </c>
      <c r="T91" s="226">
        <f t="shared" si="17"/>
        <v>1108.1076425793017</v>
      </c>
      <c r="U91" s="225">
        <f t="shared" si="17"/>
        <v>1112.0090633106029</v>
      </c>
      <c r="V91" s="225">
        <f t="shared" si="23"/>
        <v>1115.9104840419045</v>
      </c>
      <c r="W91" s="225">
        <f t="shared" si="18"/>
        <v>1119.7951219166362</v>
      </c>
      <c r="X91" s="225">
        <f t="shared" si="18"/>
        <v>1123.6797597913678</v>
      </c>
      <c r="Y91" s="225">
        <f t="shared" si="18"/>
        <v>1127.5643976660995</v>
      </c>
      <c r="Z91" s="225">
        <f t="shared" si="18"/>
        <v>1131.4490355408311</v>
      </c>
      <c r="AA91" s="591">
        <f t="shared" si="24"/>
        <v>1135.3336734155623</v>
      </c>
      <c r="AB91" s="322"/>
    </row>
    <row r="92" spans="1:28" x14ac:dyDescent="0.3">
      <c r="A92" s="322"/>
      <c r="B92" s="11" t="str">
        <f>$C$25</f>
        <v>Glenden</v>
      </c>
      <c r="C92" s="761"/>
      <c r="D92" s="223" t="str">
        <f>$D$11</f>
        <v>Others</v>
      </c>
      <c r="E92" s="224">
        <f t="shared" si="14"/>
        <v>1473.9180285884463</v>
      </c>
      <c r="F92" s="225">
        <f t="shared" si="19"/>
        <v>1476.6840574320154</v>
      </c>
      <c r="G92" s="225">
        <f t="shared" si="20"/>
        <v>1479.4500862755845</v>
      </c>
      <c r="H92" s="225">
        <f t="shared" si="15"/>
        <v>1483.9582242446472</v>
      </c>
      <c r="I92" s="225">
        <f t="shared" si="15"/>
        <v>1488.46636221371</v>
      </c>
      <c r="J92" s="226">
        <f t="shared" si="15"/>
        <v>1492.9745001827728</v>
      </c>
      <c r="K92" s="225">
        <f t="shared" si="15"/>
        <v>1497.4826381518355</v>
      </c>
      <c r="L92" s="225">
        <f t="shared" si="21"/>
        <v>1501.9907761208983</v>
      </c>
      <c r="M92" s="225">
        <f t="shared" si="16"/>
        <v>1510.2631244893728</v>
      </c>
      <c r="N92" s="225">
        <f t="shared" si="16"/>
        <v>1518.5354728578473</v>
      </c>
      <c r="O92" s="226">
        <f t="shared" si="16"/>
        <v>1526.8078212263217</v>
      </c>
      <c r="P92" s="225">
        <f t="shared" si="16"/>
        <v>1535.0801695947962</v>
      </c>
      <c r="Q92" s="225">
        <f t="shared" si="22"/>
        <v>1543.3525179632707</v>
      </c>
      <c r="R92" s="225">
        <f t="shared" si="17"/>
        <v>1548.8443539216489</v>
      </c>
      <c r="S92" s="225">
        <f t="shared" si="17"/>
        <v>1554.3361898800272</v>
      </c>
      <c r="T92" s="226">
        <f t="shared" si="17"/>
        <v>1559.8280258384054</v>
      </c>
      <c r="U92" s="225">
        <f t="shared" si="17"/>
        <v>1565.3198617967837</v>
      </c>
      <c r="V92" s="225">
        <f t="shared" si="23"/>
        <v>1570.8116977551615</v>
      </c>
      <c r="W92" s="225">
        <f t="shared" si="18"/>
        <v>1576.2799093209039</v>
      </c>
      <c r="X92" s="225">
        <f t="shared" si="18"/>
        <v>1581.7481208866463</v>
      </c>
      <c r="Y92" s="225">
        <f t="shared" si="18"/>
        <v>1587.2163324523888</v>
      </c>
      <c r="Z92" s="225">
        <f t="shared" si="18"/>
        <v>1592.6845440181312</v>
      </c>
      <c r="AA92" s="591">
        <f t="shared" si="24"/>
        <v>1598.1527555838734</v>
      </c>
      <c r="AB92" s="322"/>
    </row>
    <row r="93" spans="1:28" x14ac:dyDescent="0.3">
      <c r="A93" s="322"/>
      <c r="B93" s="11" t="str">
        <f>$C$31</f>
        <v>Middlemount</v>
      </c>
      <c r="C93" s="760" t="str">
        <f>$C$31</f>
        <v>Middlemount</v>
      </c>
      <c r="D93" s="223" t="str">
        <f>$D$7</f>
        <v>Retail</v>
      </c>
      <c r="E93" s="224">
        <f t="shared" si="14"/>
        <v>959.67487802829919</v>
      </c>
      <c r="F93" s="225">
        <f t="shared" si="19"/>
        <v>959.67487802829919</v>
      </c>
      <c r="G93" s="225">
        <f t="shared" si="20"/>
        <v>959.67487802829919</v>
      </c>
      <c r="H93" s="225">
        <f t="shared" ref="H93:K112" si="25">(($L93-$G93)/5)+G93</f>
        <v>959.67487802829919</v>
      </c>
      <c r="I93" s="225">
        <f t="shared" si="25"/>
        <v>959.67487802829919</v>
      </c>
      <c r="J93" s="226">
        <f t="shared" si="25"/>
        <v>959.67487802829919</v>
      </c>
      <c r="K93" s="225">
        <f t="shared" si="25"/>
        <v>959.67487802829919</v>
      </c>
      <c r="L93" s="225">
        <f t="shared" si="21"/>
        <v>959.67487802829919</v>
      </c>
      <c r="M93" s="225">
        <f t="shared" ref="M93:P112" si="26">(($Q93-$L93)/5)+L93</f>
        <v>959.67487802829919</v>
      </c>
      <c r="N93" s="225">
        <f t="shared" si="26"/>
        <v>959.67487802829919</v>
      </c>
      <c r="O93" s="226">
        <f t="shared" si="26"/>
        <v>959.67487802829919</v>
      </c>
      <c r="P93" s="225">
        <f t="shared" si="26"/>
        <v>959.67487802829919</v>
      </c>
      <c r="Q93" s="225">
        <f t="shared" si="22"/>
        <v>959.67487802829919</v>
      </c>
      <c r="R93" s="225">
        <f t="shared" ref="R93:U112" si="27">(($V93-$Q93)/5)+Q93</f>
        <v>959.67487802829919</v>
      </c>
      <c r="S93" s="225">
        <f t="shared" si="27"/>
        <v>959.67487802829919</v>
      </c>
      <c r="T93" s="226">
        <f t="shared" si="27"/>
        <v>959.67487802829919</v>
      </c>
      <c r="U93" s="225">
        <f t="shared" si="27"/>
        <v>959.67487802829919</v>
      </c>
      <c r="V93" s="225">
        <f t="shared" si="23"/>
        <v>959.67487802829919</v>
      </c>
      <c r="W93" s="225">
        <f t="shared" ref="W93:Z112" si="28">(($AA93-$V93)/5)+V93</f>
        <v>959.67487802829919</v>
      </c>
      <c r="X93" s="225">
        <f t="shared" si="28"/>
        <v>959.67487802829919</v>
      </c>
      <c r="Y93" s="225">
        <f t="shared" si="28"/>
        <v>959.67487802829919</v>
      </c>
      <c r="Z93" s="225">
        <f t="shared" si="28"/>
        <v>959.67487802829919</v>
      </c>
      <c r="AA93" s="591">
        <f t="shared" si="24"/>
        <v>959.67487802829919</v>
      </c>
      <c r="AB93" s="322"/>
    </row>
    <row r="94" spans="1:28" x14ac:dyDescent="0.3">
      <c r="A94" s="322"/>
      <c r="B94" s="11" t="str">
        <f>$C$31</f>
        <v>Middlemount</v>
      </c>
      <c r="C94" s="761"/>
      <c r="D94" s="223" t="str">
        <f>$D$8</f>
        <v>Commercial</v>
      </c>
      <c r="E94" s="224">
        <f t="shared" si="14"/>
        <v>5227.5757175008866</v>
      </c>
      <c r="F94" s="225">
        <f t="shared" si="19"/>
        <v>5227.5757175008866</v>
      </c>
      <c r="G94" s="225">
        <f t="shared" si="20"/>
        <v>5227.5757175008866</v>
      </c>
      <c r="H94" s="225">
        <f t="shared" si="25"/>
        <v>5227.5757175008866</v>
      </c>
      <c r="I94" s="225">
        <f t="shared" si="25"/>
        <v>5227.5757175008866</v>
      </c>
      <c r="J94" s="226">
        <f t="shared" si="25"/>
        <v>5227.5757175008866</v>
      </c>
      <c r="K94" s="225">
        <f t="shared" si="25"/>
        <v>5227.5757175008866</v>
      </c>
      <c r="L94" s="225">
        <f t="shared" si="21"/>
        <v>5227.5757175008866</v>
      </c>
      <c r="M94" s="225">
        <f t="shared" si="26"/>
        <v>5227.5757175008866</v>
      </c>
      <c r="N94" s="225">
        <f t="shared" si="26"/>
        <v>5227.5757175008866</v>
      </c>
      <c r="O94" s="226">
        <f t="shared" si="26"/>
        <v>5227.5757175008866</v>
      </c>
      <c r="P94" s="225">
        <f t="shared" si="26"/>
        <v>5227.5757175008866</v>
      </c>
      <c r="Q94" s="225">
        <f t="shared" si="22"/>
        <v>5227.5757175008866</v>
      </c>
      <c r="R94" s="225">
        <f t="shared" si="27"/>
        <v>5227.5757175008866</v>
      </c>
      <c r="S94" s="225">
        <f t="shared" si="27"/>
        <v>5227.5757175008866</v>
      </c>
      <c r="T94" s="226">
        <f t="shared" si="27"/>
        <v>5227.5757175008866</v>
      </c>
      <c r="U94" s="225">
        <f t="shared" si="27"/>
        <v>5227.5757175008866</v>
      </c>
      <c r="V94" s="225">
        <f t="shared" si="23"/>
        <v>5227.5757175008866</v>
      </c>
      <c r="W94" s="225">
        <f t="shared" si="28"/>
        <v>5227.5757175008866</v>
      </c>
      <c r="X94" s="225">
        <f t="shared" si="28"/>
        <v>5227.5757175008866</v>
      </c>
      <c r="Y94" s="225">
        <f t="shared" si="28"/>
        <v>5227.5757175008866</v>
      </c>
      <c r="Z94" s="225">
        <f t="shared" si="28"/>
        <v>5227.5757175008866</v>
      </c>
      <c r="AA94" s="591">
        <f t="shared" si="24"/>
        <v>5227.5757175008866</v>
      </c>
      <c r="AB94" s="322"/>
    </row>
    <row r="95" spans="1:28" x14ac:dyDescent="0.3">
      <c r="A95" s="322"/>
      <c r="B95" s="11" t="str">
        <f>$C$31</f>
        <v>Middlemount</v>
      </c>
      <c r="C95" s="761"/>
      <c r="D95" s="223" t="str">
        <f>$D$9</f>
        <v>Industrial</v>
      </c>
      <c r="E95" s="224">
        <f t="shared" si="14"/>
        <v>100654.94499601338</v>
      </c>
      <c r="F95" s="225">
        <f t="shared" si="19"/>
        <v>100654.94499601338</v>
      </c>
      <c r="G95" s="225">
        <f t="shared" si="20"/>
        <v>100654.94499601338</v>
      </c>
      <c r="H95" s="225">
        <f t="shared" si="25"/>
        <v>100654.94499601338</v>
      </c>
      <c r="I95" s="225">
        <f t="shared" si="25"/>
        <v>100654.94499601338</v>
      </c>
      <c r="J95" s="226">
        <f t="shared" si="25"/>
        <v>100654.94499601338</v>
      </c>
      <c r="K95" s="225">
        <f t="shared" si="25"/>
        <v>100654.94499601338</v>
      </c>
      <c r="L95" s="225">
        <f t="shared" si="21"/>
        <v>100654.94499601338</v>
      </c>
      <c r="M95" s="225">
        <f t="shared" si="26"/>
        <v>100654.94499601338</v>
      </c>
      <c r="N95" s="225">
        <f t="shared" si="26"/>
        <v>100654.94499601338</v>
      </c>
      <c r="O95" s="226">
        <f t="shared" si="26"/>
        <v>100654.94499601338</v>
      </c>
      <c r="P95" s="225">
        <f t="shared" si="26"/>
        <v>100654.94499601338</v>
      </c>
      <c r="Q95" s="225">
        <f t="shared" si="22"/>
        <v>100654.94499601338</v>
      </c>
      <c r="R95" s="225">
        <f t="shared" si="27"/>
        <v>100654.94499601338</v>
      </c>
      <c r="S95" s="225">
        <f t="shared" si="27"/>
        <v>100654.94499601338</v>
      </c>
      <c r="T95" s="226">
        <f t="shared" si="27"/>
        <v>100654.94499601338</v>
      </c>
      <c r="U95" s="225">
        <f t="shared" si="27"/>
        <v>100654.94499601338</v>
      </c>
      <c r="V95" s="225">
        <f t="shared" si="23"/>
        <v>100654.94499601338</v>
      </c>
      <c r="W95" s="225">
        <f t="shared" si="28"/>
        <v>100654.94499601338</v>
      </c>
      <c r="X95" s="225">
        <f t="shared" si="28"/>
        <v>100654.94499601338</v>
      </c>
      <c r="Y95" s="225">
        <f t="shared" si="28"/>
        <v>100654.94499601338</v>
      </c>
      <c r="Z95" s="225">
        <f t="shared" si="28"/>
        <v>100654.94499601338</v>
      </c>
      <c r="AA95" s="591">
        <f t="shared" si="24"/>
        <v>100654.94499601338</v>
      </c>
      <c r="AB95" s="322"/>
    </row>
    <row r="96" spans="1:28" x14ac:dyDescent="0.3">
      <c r="A96" s="322"/>
      <c r="B96" s="11" t="str">
        <f>$C$31</f>
        <v>Middlemount</v>
      </c>
      <c r="C96" s="761"/>
      <c r="D96" s="223" t="str">
        <f>$D$10</f>
        <v>Community Purposes</v>
      </c>
      <c r="E96" s="224">
        <f t="shared" si="14"/>
        <v>2206.2877221002354</v>
      </c>
      <c r="F96" s="225">
        <f t="shared" si="19"/>
        <v>2206.2877221002354</v>
      </c>
      <c r="G96" s="225">
        <f t="shared" si="20"/>
        <v>2206.2877221002354</v>
      </c>
      <c r="H96" s="225">
        <f t="shared" si="25"/>
        <v>2206.2877221002354</v>
      </c>
      <c r="I96" s="225">
        <f t="shared" si="25"/>
        <v>2206.2877221002354</v>
      </c>
      <c r="J96" s="226">
        <f t="shared" si="25"/>
        <v>2206.2877221002354</v>
      </c>
      <c r="K96" s="225">
        <f t="shared" si="25"/>
        <v>2206.2877221002354</v>
      </c>
      <c r="L96" s="225">
        <f t="shared" si="21"/>
        <v>2206.2877221002354</v>
      </c>
      <c r="M96" s="225">
        <f t="shared" si="26"/>
        <v>2206.2877221002354</v>
      </c>
      <c r="N96" s="225">
        <f t="shared" si="26"/>
        <v>2206.2877221002354</v>
      </c>
      <c r="O96" s="226">
        <f t="shared" si="26"/>
        <v>2206.2877221002354</v>
      </c>
      <c r="P96" s="225">
        <f t="shared" si="26"/>
        <v>2206.2877221002354</v>
      </c>
      <c r="Q96" s="225">
        <f t="shared" si="22"/>
        <v>2206.2877221002354</v>
      </c>
      <c r="R96" s="225">
        <f t="shared" si="27"/>
        <v>2206.2877221002354</v>
      </c>
      <c r="S96" s="225">
        <f t="shared" si="27"/>
        <v>2206.2877221002354</v>
      </c>
      <c r="T96" s="226">
        <f t="shared" si="27"/>
        <v>2206.2877221002354</v>
      </c>
      <c r="U96" s="225">
        <f t="shared" si="27"/>
        <v>2206.2877221002354</v>
      </c>
      <c r="V96" s="225">
        <f t="shared" si="23"/>
        <v>2206.2877221002354</v>
      </c>
      <c r="W96" s="225">
        <f t="shared" si="28"/>
        <v>2206.2877221002354</v>
      </c>
      <c r="X96" s="225">
        <f t="shared" si="28"/>
        <v>2206.2877221002354</v>
      </c>
      <c r="Y96" s="225">
        <f t="shared" si="28"/>
        <v>2206.2877221002354</v>
      </c>
      <c r="Z96" s="225">
        <f t="shared" si="28"/>
        <v>2206.2877221002354</v>
      </c>
      <c r="AA96" s="591">
        <f t="shared" si="24"/>
        <v>2206.2877221002354</v>
      </c>
      <c r="AB96" s="322"/>
    </row>
    <row r="97" spans="1:28" x14ac:dyDescent="0.3">
      <c r="A97" s="322"/>
      <c r="B97" s="11" t="str">
        <f>$C$31</f>
        <v>Middlemount</v>
      </c>
      <c r="C97" s="761"/>
      <c r="D97" s="223" t="str">
        <f>$D$11</f>
        <v>Others</v>
      </c>
      <c r="E97" s="224">
        <f t="shared" si="14"/>
        <v>3105.6815148252499</v>
      </c>
      <c r="F97" s="225">
        <f t="shared" si="19"/>
        <v>3105.6815148252499</v>
      </c>
      <c r="G97" s="225">
        <f t="shared" si="20"/>
        <v>3105.6815148252499</v>
      </c>
      <c r="H97" s="225">
        <f t="shared" si="25"/>
        <v>3105.6815148252499</v>
      </c>
      <c r="I97" s="225">
        <f t="shared" si="25"/>
        <v>3105.6815148252499</v>
      </c>
      <c r="J97" s="226">
        <f t="shared" si="25"/>
        <v>3105.6815148252499</v>
      </c>
      <c r="K97" s="225">
        <f t="shared" si="25"/>
        <v>3105.6815148252499</v>
      </c>
      <c r="L97" s="225">
        <f t="shared" si="21"/>
        <v>3105.6815148252499</v>
      </c>
      <c r="M97" s="225">
        <f t="shared" si="26"/>
        <v>3105.6815148252499</v>
      </c>
      <c r="N97" s="225">
        <f t="shared" si="26"/>
        <v>3105.6815148252499</v>
      </c>
      <c r="O97" s="226">
        <f t="shared" si="26"/>
        <v>3105.6815148252499</v>
      </c>
      <c r="P97" s="225">
        <f t="shared" si="26"/>
        <v>3105.6815148252499</v>
      </c>
      <c r="Q97" s="225">
        <f t="shared" si="22"/>
        <v>3105.6815148252499</v>
      </c>
      <c r="R97" s="225">
        <f t="shared" si="27"/>
        <v>3105.6815148252499</v>
      </c>
      <c r="S97" s="225">
        <f t="shared" si="27"/>
        <v>3105.6815148252499</v>
      </c>
      <c r="T97" s="226">
        <f t="shared" si="27"/>
        <v>3105.6815148252499</v>
      </c>
      <c r="U97" s="225">
        <f t="shared" si="27"/>
        <v>3105.6815148252499</v>
      </c>
      <c r="V97" s="225">
        <f t="shared" si="23"/>
        <v>3105.6815148252499</v>
      </c>
      <c r="W97" s="225">
        <f t="shared" si="28"/>
        <v>3105.6815148252499</v>
      </c>
      <c r="X97" s="225">
        <f t="shared" si="28"/>
        <v>3105.6815148252499</v>
      </c>
      <c r="Y97" s="225">
        <f t="shared" si="28"/>
        <v>3105.6815148252499</v>
      </c>
      <c r="Z97" s="225">
        <f t="shared" si="28"/>
        <v>3105.6815148252499</v>
      </c>
      <c r="AA97" s="591">
        <f t="shared" si="24"/>
        <v>3105.6815148252499</v>
      </c>
      <c r="AB97" s="322"/>
    </row>
    <row r="98" spans="1:28" x14ac:dyDescent="0.3">
      <c r="A98" s="322"/>
      <c r="B98" s="11" t="str">
        <f>$C$37</f>
        <v>Dysart</v>
      </c>
      <c r="C98" s="760" t="str">
        <f>$C$37</f>
        <v>Dysart</v>
      </c>
      <c r="D98" s="223" t="str">
        <f>$D$7</f>
        <v>Retail</v>
      </c>
      <c r="E98" s="224">
        <f t="shared" si="14"/>
        <v>1753.4699245194229</v>
      </c>
      <c r="F98" s="225">
        <f t="shared" si="19"/>
        <v>1753.4699245194229</v>
      </c>
      <c r="G98" s="225">
        <f t="shared" si="20"/>
        <v>1753.4699245194229</v>
      </c>
      <c r="H98" s="225">
        <f t="shared" si="25"/>
        <v>1753.4699245194229</v>
      </c>
      <c r="I98" s="225">
        <f t="shared" si="25"/>
        <v>1753.4699245194229</v>
      </c>
      <c r="J98" s="226">
        <f t="shared" si="25"/>
        <v>1753.4699245194229</v>
      </c>
      <c r="K98" s="225">
        <f t="shared" si="25"/>
        <v>1753.4699245194229</v>
      </c>
      <c r="L98" s="225">
        <f t="shared" si="21"/>
        <v>1753.4699245194229</v>
      </c>
      <c r="M98" s="225">
        <f t="shared" si="26"/>
        <v>1753.4699245194229</v>
      </c>
      <c r="N98" s="225">
        <f t="shared" si="26"/>
        <v>1753.4699245194229</v>
      </c>
      <c r="O98" s="226">
        <f t="shared" si="26"/>
        <v>1753.4699245194229</v>
      </c>
      <c r="P98" s="225">
        <f t="shared" si="26"/>
        <v>1753.4699245194229</v>
      </c>
      <c r="Q98" s="225">
        <f t="shared" si="22"/>
        <v>1753.4699245194229</v>
      </c>
      <c r="R98" s="225">
        <f t="shared" si="27"/>
        <v>1753.4699245194229</v>
      </c>
      <c r="S98" s="225">
        <f t="shared" si="27"/>
        <v>1753.4699245194229</v>
      </c>
      <c r="T98" s="226">
        <f t="shared" si="27"/>
        <v>1753.4699245194229</v>
      </c>
      <c r="U98" s="225">
        <f t="shared" si="27"/>
        <v>1753.4699245194229</v>
      </c>
      <c r="V98" s="225">
        <f t="shared" si="23"/>
        <v>1753.4699245194229</v>
      </c>
      <c r="W98" s="225">
        <f t="shared" si="28"/>
        <v>1753.5163665232474</v>
      </c>
      <c r="X98" s="225">
        <f t="shared" si="28"/>
        <v>1753.5628085270719</v>
      </c>
      <c r="Y98" s="225">
        <f t="shared" si="28"/>
        <v>1753.6092505308964</v>
      </c>
      <c r="Z98" s="225">
        <f t="shared" si="28"/>
        <v>1753.6556925347209</v>
      </c>
      <c r="AA98" s="591">
        <f t="shared" si="24"/>
        <v>1753.7021345385454</v>
      </c>
      <c r="AB98" s="322"/>
    </row>
    <row r="99" spans="1:28" x14ac:dyDescent="0.3">
      <c r="A99" s="322"/>
      <c r="B99" s="11" t="str">
        <f>$C$37</f>
        <v>Dysart</v>
      </c>
      <c r="C99" s="761"/>
      <c r="D99" s="223" t="str">
        <f>$D$8</f>
        <v>Commercial</v>
      </c>
      <c r="E99" s="224">
        <f t="shared" si="14"/>
        <v>9551.5648149701246</v>
      </c>
      <c r="F99" s="225">
        <f t="shared" si="19"/>
        <v>9551.5648149701246</v>
      </c>
      <c r="G99" s="225">
        <f t="shared" si="20"/>
        <v>9551.5648149701246</v>
      </c>
      <c r="H99" s="225">
        <f t="shared" si="25"/>
        <v>9551.5648149701246</v>
      </c>
      <c r="I99" s="225">
        <f t="shared" si="25"/>
        <v>9551.5648149701246</v>
      </c>
      <c r="J99" s="226">
        <f t="shared" si="25"/>
        <v>9551.5648149701246</v>
      </c>
      <c r="K99" s="225">
        <f t="shared" si="25"/>
        <v>9551.5648149701246</v>
      </c>
      <c r="L99" s="225">
        <f t="shared" si="21"/>
        <v>9551.5648149701246</v>
      </c>
      <c r="M99" s="225">
        <f t="shared" si="26"/>
        <v>9551.5648149701246</v>
      </c>
      <c r="N99" s="225">
        <f t="shared" si="26"/>
        <v>9551.5648149701246</v>
      </c>
      <c r="O99" s="226">
        <f t="shared" si="26"/>
        <v>9551.5648149701246</v>
      </c>
      <c r="P99" s="225">
        <f t="shared" si="26"/>
        <v>9551.5648149701246</v>
      </c>
      <c r="Q99" s="225">
        <f t="shared" si="22"/>
        <v>9551.5648149701246</v>
      </c>
      <c r="R99" s="225">
        <f t="shared" si="27"/>
        <v>9551.5648149701246</v>
      </c>
      <c r="S99" s="225">
        <f t="shared" si="27"/>
        <v>9551.5648149701246</v>
      </c>
      <c r="T99" s="226">
        <f t="shared" si="27"/>
        <v>9551.5648149701246</v>
      </c>
      <c r="U99" s="225">
        <f t="shared" si="27"/>
        <v>9551.5648149701246</v>
      </c>
      <c r="V99" s="225">
        <f t="shared" si="23"/>
        <v>9551.5648149701246</v>
      </c>
      <c r="W99" s="225">
        <f t="shared" si="28"/>
        <v>9551.8177955336723</v>
      </c>
      <c r="X99" s="225">
        <f t="shared" si="28"/>
        <v>9552.07077609722</v>
      </c>
      <c r="Y99" s="225">
        <f t="shared" si="28"/>
        <v>9552.3237566607677</v>
      </c>
      <c r="Z99" s="225">
        <f t="shared" si="28"/>
        <v>9552.5767372243154</v>
      </c>
      <c r="AA99" s="591">
        <f t="shared" si="24"/>
        <v>9552.8297177878594</v>
      </c>
      <c r="AB99" s="322"/>
    </row>
    <row r="100" spans="1:28" x14ac:dyDescent="0.3">
      <c r="A100" s="322"/>
      <c r="B100" s="11" t="str">
        <f>$C$37</f>
        <v>Dysart</v>
      </c>
      <c r="C100" s="761"/>
      <c r="D100" s="223" t="str">
        <f>$D$9</f>
        <v>Industrial</v>
      </c>
      <c r="E100" s="224">
        <f t="shared" si="14"/>
        <v>183911.67972145427</v>
      </c>
      <c r="F100" s="225">
        <f t="shared" si="19"/>
        <v>183911.67972145427</v>
      </c>
      <c r="G100" s="225">
        <f t="shared" si="20"/>
        <v>183911.67972145427</v>
      </c>
      <c r="H100" s="225">
        <f t="shared" si="25"/>
        <v>183911.67972145427</v>
      </c>
      <c r="I100" s="225">
        <f t="shared" si="25"/>
        <v>183911.67972145427</v>
      </c>
      <c r="J100" s="226">
        <f t="shared" si="25"/>
        <v>183911.67972145427</v>
      </c>
      <c r="K100" s="225">
        <f t="shared" si="25"/>
        <v>183911.67972145427</v>
      </c>
      <c r="L100" s="225">
        <f t="shared" si="21"/>
        <v>183911.67972145427</v>
      </c>
      <c r="M100" s="225">
        <f t="shared" si="26"/>
        <v>183911.67972145427</v>
      </c>
      <c r="N100" s="225">
        <f t="shared" si="26"/>
        <v>183911.67972145427</v>
      </c>
      <c r="O100" s="226">
        <f t="shared" si="26"/>
        <v>183911.67972145427</v>
      </c>
      <c r="P100" s="225">
        <f t="shared" si="26"/>
        <v>183911.67972145427</v>
      </c>
      <c r="Q100" s="225">
        <f t="shared" si="22"/>
        <v>183911.67972145427</v>
      </c>
      <c r="R100" s="225">
        <f t="shared" si="27"/>
        <v>183911.67972145427</v>
      </c>
      <c r="S100" s="225">
        <f t="shared" si="27"/>
        <v>183911.67972145427</v>
      </c>
      <c r="T100" s="226">
        <f t="shared" si="27"/>
        <v>183911.67972145427</v>
      </c>
      <c r="U100" s="225">
        <f t="shared" si="27"/>
        <v>183911.67972145427</v>
      </c>
      <c r="V100" s="225">
        <f t="shared" si="23"/>
        <v>183911.67972145427</v>
      </c>
      <c r="W100" s="225">
        <f t="shared" si="28"/>
        <v>183916.55076418706</v>
      </c>
      <c r="X100" s="225">
        <f t="shared" si="28"/>
        <v>183921.42180691985</v>
      </c>
      <c r="Y100" s="225">
        <f t="shared" si="28"/>
        <v>183926.29284965264</v>
      </c>
      <c r="Z100" s="225">
        <f t="shared" si="28"/>
        <v>183931.16389238543</v>
      </c>
      <c r="AA100" s="591">
        <f t="shared" si="24"/>
        <v>183936.03493511825</v>
      </c>
      <c r="AB100" s="322"/>
    </row>
    <row r="101" spans="1:28" x14ac:dyDescent="0.3">
      <c r="A101" s="322"/>
      <c r="B101" s="11" t="str">
        <f>$C$37</f>
        <v>Dysart</v>
      </c>
      <c r="C101" s="761"/>
      <c r="D101" s="223" t="str">
        <f>$D$10</f>
        <v>Community Purposes</v>
      </c>
      <c r="E101" s="224">
        <f t="shared" si="14"/>
        <v>4031.2185450634979</v>
      </c>
      <c r="F101" s="225">
        <f t="shared" si="19"/>
        <v>4031.2185450634979</v>
      </c>
      <c r="G101" s="225">
        <f t="shared" si="20"/>
        <v>4031.2185450634979</v>
      </c>
      <c r="H101" s="225">
        <f t="shared" si="25"/>
        <v>4031.2185450634979</v>
      </c>
      <c r="I101" s="225">
        <f t="shared" si="25"/>
        <v>4031.2185450634979</v>
      </c>
      <c r="J101" s="226">
        <f t="shared" si="25"/>
        <v>4031.2185450634979</v>
      </c>
      <c r="K101" s="225">
        <f t="shared" si="25"/>
        <v>4031.2185450634979</v>
      </c>
      <c r="L101" s="225">
        <f t="shared" si="21"/>
        <v>4031.2185450634979</v>
      </c>
      <c r="M101" s="225">
        <f t="shared" si="26"/>
        <v>4031.2185450634979</v>
      </c>
      <c r="N101" s="225">
        <f t="shared" si="26"/>
        <v>4031.2185450634979</v>
      </c>
      <c r="O101" s="226">
        <f t="shared" si="26"/>
        <v>4031.2185450634979</v>
      </c>
      <c r="P101" s="225">
        <f t="shared" si="26"/>
        <v>4031.2185450634979</v>
      </c>
      <c r="Q101" s="225">
        <f t="shared" si="22"/>
        <v>4031.2185450634979</v>
      </c>
      <c r="R101" s="225">
        <f t="shared" si="27"/>
        <v>4031.2185450634979</v>
      </c>
      <c r="S101" s="225">
        <f t="shared" si="27"/>
        <v>4031.2185450634979</v>
      </c>
      <c r="T101" s="226">
        <f t="shared" si="27"/>
        <v>4031.2185450634979</v>
      </c>
      <c r="U101" s="225">
        <f t="shared" si="27"/>
        <v>4031.2185450634979</v>
      </c>
      <c r="V101" s="225">
        <f t="shared" si="23"/>
        <v>4031.2185450634979</v>
      </c>
      <c r="W101" s="225">
        <f t="shared" si="28"/>
        <v>4031.3253149969137</v>
      </c>
      <c r="X101" s="225">
        <f t="shared" si="28"/>
        <v>4031.4320849303294</v>
      </c>
      <c r="Y101" s="225">
        <f t="shared" si="28"/>
        <v>4031.5388548637452</v>
      </c>
      <c r="Z101" s="225">
        <f t="shared" si="28"/>
        <v>4031.645624797161</v>
      </c>
      <c r="AA101" s="591">
        <f t="shared" si="24"/>
        <v>4031.7523947305758</v>
      </c>
      <c r="AB101" s="322"/>
    </row>
    <row r="102" spans="1:28" x14ac:dyDescent="0.3">
      <c r="A102" s="322"/>
      <c r="B102" s="11" t="str">
        <f>$C$37</f>
        <v>Dysart</v>
      </c>
      <c r="C102" s="761"/>
      <c r="D102" s="223" t="str">
        <f>$D$11</f>
        <v>Others</v>
      </c>
      <c r="E102" s="224">
        <f t="shared" si="14"/>
        <v>5674.5458863844651</v>
      </c>
      <c r="F102" s="225">
        <f t="shared" si="19"/>
        <v>5674.5458863844651</v>
      </c>
      <c r="G102" s="225">
        <f t="shared" si="20"/>
        <v>5674.5458863844651</v>
      </c>
      <c r="H102" s="225">
        <f t="shared" si="25"/>
        <v>5674.5458863844651</v>
      </c>
      <c r="I102" s="225">
        <f t="shared" si="25"/>
        <v>5674.5458863844651</v>
      </c>
      <c r="J102" s="226">
        <f t="shared" si="25"/>
        <v>5674.5458863844651</v>
      </c>
      <c r="K102" s="225">
        <f t="shared" si="25"/>
        <v>5674.5458863844651</v>
      </c>
      <c r="L102" s="225">
        <f t="shared" si="21"/>
        <v>5674.5458863844651</v>
      </c>
      <c r="M102" s="225">
        <f t="shared" si="26"/>
        <v>5674.5458863844651</v>
      </c>
      <c r="N102" s="225">
        <f t="shared" si="26"/>
        <v>5674.5458863844651</v>
      </c>
      <c r="O102" s="226">
        <f t="shared" si="26"/>
        <v>5674.5458863844651</v>
      </c>
      <c r="P102" s="225">
        <f t="shared" si="26"/>
        <v>5674.5458863844651</v>
      </c>
      <c r="Q102" s="225">
        <f t="shared" si="22"/>
        <v>5674.5458863844651</v>
      </c>
      <c r="R102" s="225">
        <f t="shared" si="27"/>
        <v>5674.5458863844651</v>
      </c>
      <c r="S102" s="225">
        <f t="shared" si="27"/>
        <v>5674.5458863844651</v>
      </c>
      <c r="T102" s="226">
        <f t="shared" si="27"/>
        <v>5674.5458863844651</v>
      </c>
      <c r="U102" s="225">
        <f t="shared" si="27"/>
        <v>5674.5458863844651</v>
      </c>
      <c r="V102" s="225">
        <f t="shared" si="23"/>
        <v>5674.5458863844651</v>
      </c>
      <c r="W102" s="225">
        <f t="shared" si="28"/>
        <v>5674.6961811104102</v>
      </c>
      <c r="X102" s="225">
        <f t="shared" si="28"/>
        <v>5674.8464758363552</v>
      </c>
      <c r="Y102" s="225">
        <f t="shared" si="28"/>
        <v>5674.9967705623003</v>
      </c>
      <c r="Z102" s="225">
        <f t="shared" si="28"/>
        <v>5675.1470652882454</v>
      </c>
      <c r="AA102" s="591">
        <f t="shared" si="24"/>
        <v>5675.2973600141895</v>
      </c>
      <c r="AB102" s="322"/>
    </row>
    <row r="103" spans="1:28" x14ac:dyDescent="0.3">
      <c r="A103" s="322"/>
      <c r="B103" s="11">
        <f>$C$43</f>
        <v>0</v>
      </c>
      <c r="C103" s="760">
        <f>$C$43</f>
        <v>0</v>
      </c>
      <c r="D103" s="223" t="str">
        <f>$D$7</f>
        <v>Retail</v>
      </c>
      <c r="E103" s="224">
        <f t="shared" si="14"/>
        <v>0</v>
      </c>
      <c r="F103" s="225">
        <f t="shared" si="19"/>
        <v>0</v>
      </c>
      <c r="G103" s="225">
        <f t="shared" si="20"/>
        <v>0</v>
      </c>
      <c r="H103" s="225">
        <f t="shared" si="25"/>
        <v>0</v>
      </c>
      <c r="I103" s="225">
        <f t="shared" si="25"/>
        <v>0</v>
      </c>
      <c r="J103" s="226">
        <f t="shared" si="25"/>
        <v>0</v>
      </c>
      <c r="K103" s="225">
        <f t="shared" si="25"/>
        <v>0</v>
      </c>
      <c r="L103" s="225">
        <f t="shared" si="21"/>
        <v>0</v>
      </c>
      <c r="M103" s="225">
        <f t="shared" si="26"/>
        <v>0</v>
      </c>
      <c r="N103" s="225">
        <f t="shared" si="26"/>
        <v>0</v>
      </c>
      <c r="O103" s="226">
        <f t="shared" si="26"/>
        <v>0</v>
      </c>
      <c r="P103" s="225">
        <f t="shared" si="26"/>
        <v>0</v>
      </c>
      <c r="Q103" s="225">
        <f t="shared" si="22"/>
        <v>0</v>
      </c>
      <c r="R103" s="225">
        <f t="shared" si="27"/>
        <v>0</v>
      </c>
      <c r="S103" s="225">
        <f t="shared" si="27"/>
        <v>0</v>
      </c>
      <c r="T103" s="226">
        <f t="shared" si="27"/>
        <v>0</v>
      </c>
      <c r="U103" s="225">
        <f t="shared" si="27"/>
        <v>0</v>
      </c>
      <c r="V103" s="225">
        <f t="shared" si="23"/>
        <v>0</v>
      </c>
      <c r="W103" s="225">
        <f t="shared" si="28"/>
        <v>0</v>
      </c>
      <c r="X103" s="225">
        <f t="shared" si="28"/>
        <v>0</v>
      </c>
      <c r="Y103" s="225">
        <f t="shared" si="28"/>
        <v>0</v>
      </c>
      <c r="Z103" s="225">
        <f t="shared" si="28"/>
        <v>0</v>
      </c>
      <c r="AA103" s="591">
        <f t="shared" si="24"/>
        <v>0</v>
      </c>
      <c r="AB103" s="322"/>
    </row>
    <row r="104" spans="1:28" x14ac:dyDescent="0.3">
      <c r="A104" s="322"/>
      <c r="B104" s="11">
        <f>$C$43</f>
        <v>0</v>
      </c>
      <c r="C104" s="761"/>
      <c r="D104" s="223" t="str">
        <f>$D$8</f>
        <v>Commercial</v>
      </c>
      <c r="E104" s="224">
        <f t="shared" si="14"/>
        <v>0</v>
      </c>
      <c r="F104" s="225">
        <f t="shared" si="19"/>
        <v>0</v>
      </c>
      <c r="G104" s="225">
        <f t="shared" si="20"/>
        <v>0</v>
      </c>
      <c r="H104" s="225">
        <f t="shared" si="25"/>
        <v>0</v>
      </c>
      <c r="I104" s="225">
        <f t="shared" si="25"/>
        <v>0</v>
      </c>
      <c r="J104" s="226">
        <f t="shared" si="25"/>
        <v>0</v>
      </c>
      <c r="K104" s="225">
        <f t="shared" si="25"/>
        <v>0</v>
      </c>
      <c r="L104" s="225">
        <f t="shared" si="21"/>
        <v>0</v>
      </c>
      <c r="M104" s="225">
        <f t="shared" si="26"/>
        <v>0</v>
      </c>
      <c r="N104" s="225">
        <f t="shared" si="26"/>
        <v>0</v>
      </c>
      <c r="O104" s="226">
        <f t="shared" si="26"/>
        <v>0</v>
      </c>
      <c r="P104" s="225">
        <f t="shared" si="26"/>
        <v>0</v>
      </c>
      <c r="Q104" s="225">
        <f t="shared" si="22"/>
        <v>0</v>
      </c>
      <c r="R104" s="225">
        <f t="shared" si="27"/>
        <v>0</v>
      </c>
      <c r="S104" s="225">
        <f t="shared" si="27"/>
        <v>0</v>
      </c>
      <c r="T104" s="226">
        <f t="shared" si="27"/>
        <v>0</v>
      </c>
      <c r="U104" s="225">
        <f t="shared" si="27"/>
        <v>0</v>
      </c>
      <c r="V104" s="225">
        <f t="shared" si="23"/>
        <v>0</v>
      </c>
      <c r="W104" s="225">
        <f t="shared" si="28"/>
        <v>0</v>
      </c>
      <c r="X104" s="225">
        <f t="shared" si="28"/>
        <v>0</v>
      </c>
      <c r="Y104" s="225">
        <f t="shared" si="28"/>
        <v>0</v>
      </c>
      <c r="Z104" s="225">
        <f t="shared" si="28"/>
        <v>0</v>
      </c>
      <c r="AA104" s="591">
        <f t="shared" si="24"/>
        <v>0</v>
      </c>
      <c r="AB104" s="322"/>
    </row>
    <row r="105" spans="1:28" x14ac:dyDescent="0.3">
      <c r="A105" s="322"/>
      <c r="B105" s="11">
        <f>$C$43</f>
        <v>0</v>
      </c>
      <c r="C105" s="761"/>
      <c r="D105" s="223" t="str">
        <f>$D$9</f>
        <v>Industrial</v>
      </c>
      <c r="E105" s="224">
        <f t="shared" si="14"/>
        <v>0</v>
      </c>
      <c r="F105" s="225">
        <f t="shared" si="19"/>
        <v>0</v>
      </c>
      <c r="G105" s="225">
        <f t="shared" si="20"/>
        <v>0</v>
      </c>
      <c r="H105" s="225">
        <f t="shared" si="25"/>
        <v>0</v>
      </c>
      <c r="I105" s="225">
        <f t="shared" si="25"/>
        <v>0</v>
      </c>
      <c r="J105" s="226">
        <f t="shared" si="25"/>
        <v>0</v>
      </c>
      <c r="K105" s="225">
        <f t="shared" si="25"/>
        <v>0</v>
      </c>
      <c r="L105" s="225">
        <f t="shared" si="21"/>
        <v>0</v>
      </c>
      <c r="M105" s="225">
        <f t="shared" si="26"/>
        <v>0</v>
      </c>
      <c r="N105" s="225">
        <f t="shared" si="26"/>
        <v>0</v>
      </c>
      <c r="O105" s="226">
        <f t="shared" si="26"/>
        <v>0</v>
      </c>
      <c r="P105" s="225">
        <f t="shared" si="26"/>
        <v>0</v>
      </c>
      <c r="Q105" s="225">
        <f t="shared" si="22"/>
        <v>0</v>
      </c>
      <c r="R105" s="225">
        <f t="shared" si="27"/>
        <v>0</v>
      </c>
      <c r="S105" s="225">
        <f t="shared" si="27"/>
        <v>0</v>
      </c>
      <c r="T105" s="226">
        <f t="shared" si="27"/>
        <v>0</v>
      </c>
      <c r="U105" s="225">
        <f t="shared" si="27"/>
        <v>0</v>
      </c>
      <c r="V105" s="225">
        <f t="shared" si="23"/>
        <v>0</v>
      </c>
      <c r="W105" s="225">
        <f t="shared" si="28"/>
        <v>0</v>
      </c>
      <c r="X105" s="225">
        <f t="shared" si="28"/>
        <v>0</v>
      </c>
      <c r="Y105" s="225">
        <f t="shared" si="28"/>
        <v>0</v>
      </c>
      <c r="Z105" s="225">
        <f t="shared" si="28"/>
        <v>0</v>
      </c>
      <c r="AA105" s="591">
        <f t="shared" si="24"/>
        <v>0</v>
      </c>
      <c r="AB105" s="322"/>
    </row>
    <row r="106" spans="1:28" x14ac:dyDescent="0.3">
      <c r="A106" s="322"/>
      <c r="B106" s="11">
        <f>$C$43</f>
        <v>0</v>
      </c>
      <c r="C106" s="761"/>
      <c r="D106" s="223" t="str">
        <f>$D$10</f>
        <v>Community Purposes</v>
      </c>
      <c r="E106" s="224">
        <f t="shared" si="14"/>
        <v>0</v>
      </c>
      <c r="F106" s="225">
        <f t="shared" si="19"/>
        <v>0</v>
      </c>
      <c r="G106" s="225">
        <f t="shared" si="20"/>
        <v>0</v>
      </c>
      <c r="H106" s="225">
        <f t="shared" si="25"/>
        <v>0</v>
      </c>
      <c r="I106" s="225">
        <f t="shared" si="25"/>
        <v>0</v>
      </c>
      <c r="J106" s="226">
        <f t="shared" si="25"/>
        <v>0</v>
      </c>
      <c r="K106" s="225">
        <f t="shared" si="25"/>
        <v>0</v>
      </c>
      <c r="L106" s="225">
        <f t="shared" si="21"/>
        <v>0</v>
      </c>
      <c r="M106" s="225">
        <f t="shared" si="26"/>
        <v>0</v>
      </c>
      <c r="N106" s="225">
        <f t="shared" si="26"/>
        <v>0</v>
      </c>
      <c r="O106" s="226">
        <f t="shared" si="26"/>
        <v>0</v>
      </c>
      <c r="P106" s="225">
        <f t="shared" si="26"/>
        <v>0</v>
      </c>
      <c r="Q106" s="225">
        <f t="shared" si="22"/>
        <v>0</v>
      </c>
      <c r="R106" s="225">
        <f t="shared" si="27"/>
        <v>0</v>
      </c>
      <c r="S106" s="225">
        <f t="shared" si="27"/>
        <v>0</v>
      </c>
      <c r="T106" s="226">
        <f t="shared" si="27"/>
        <v>0</v>
      </c>
      <c r="U106" s="225">
        <f t="shared" si="27"/>
        <v>0</v>
      </c>
      <c r="V106" s="225">
        <f t="shared" si="23"/>
        <v>0</v>
      </c>
      <c r="W106" s="225">
        <f t="shared" si="28"/>
        <v>0</v>
      </c>
      <c r="X106" s="225">
        <f t="shared" si="28"/>
        <v>0</v>
      </c>
      <c r="Y106" s="225">
        <f t="shared" si="28"/>
        <v>0</v>
      </c>
      <c r="Z106" s="225">
        <f t="shared" si="28"/>
        <v>0</v>
      </c>
      <c r="AA106" s="591">
        <f t="shared" si="24"/>
        <v>0</v>
      </c>
      <c r="AB106" s="322"/>
    </row>
    <row r="107" spans="1:28" x14ac:dyDescent="0.3">
      <c r="A107" s="322"/>
      <c r="B107" s="11">
        <f>$C$43</f>
        <v>0</v>
      </c>
      <c r="C107" s="761"/>
      <c r="D107" s="223" t="str">
        <f>$D$11</f>
        <v>Others</v>
      </c>
      <c r="E107" s="224">
        <f t="shared" si="14"/>
        <v>0</v>
      </c>
      <c r="F107" s="225">
        <f t="shared" si="19"/>
        <v>0</v>
      </c>
      <c r="G107" s="225">
        <f t="shared" si="20"/>
        <v>0</v>
      </c>
      <c r="H107" s="225">
        <f t="shared" si="25"/>
        <v>0</v>
      </c>
      <c r="I107" s="225">
        <f t="shared" si="25"/>
        <v>0</v>
      </c>
      <c r="J107" s="226">
        <f t="shared" si="25"/>
        <v>0</v>
      </c>
      <c r="K107" s="225">
        <f t="shared" si="25"/>
        <v>0</v>
      </c>
      <c r="L107" s="225">
        <f t="shared" si="21"/>
        <v>0</v>
      </c>
      <c r="M107" s="225">
        <f t="shared" si="26"/>
        <v>0</v>
      </c>
      <c r="N107" s="225">
        <f t="shared" si="26"/>
        <v>0</v>
      </c>
      <c r="O107" s="226">
        <f t="shared" si="26"/>
        <v>0</v>
      </c>
      <c r="P107" s="225">
        <f t="shared" si="26"/>
        <v>0</v>
      </c>
      <c r="Q107" s="225">
        <f t="shared" si="22"/>
        <v>0</v>
      </c>
      <c r="R107" s="225">
        <f t="shared" si="27"/>
        <v>0</v>
      </c>
      <c r="S107" s="225">
        <f t="shared" si="27"/>
        <v>0</v>
      </c>
      <c r="T107" s="226">
        <f t="shared" si="27"/>
        <v>0</v>
      </c>
      <c r="U107" s="225">
        <f t="shared" si="27"/>
        <v>0</v>
      </c>
      <c r="V107" s="225">
        <f t="shared" si="23"/>
        <v>0</v>
      </c>
      <c r="W107" s="225">
        <f t="shared" si="28"/>
        <v>0</v>
      </c>
      <c r="X107" s="225">
        <f t="shared" si="28"/>
        <v>0</v>
      </c>
      <c r="Y107" s="225">
        <f t="shared" si="28"/>
        <v>0</v>
      </c>
      <c r="Z107" s="225">
        <f t="shared" si="28"/>
        <v>0</v>
      </c>
      <c r="AA107" s="591">
        <f t="shared" si="24"/>
        <v>0</v>
      </c>
      <c r="AB107" s="322"/>
    </row>
    <row r="108" spans="1:28" x14ac:dyDescent="0.3">
      <c r="A108" s="322"/>
      <c r="B108" s="11">
        <f>$C$49</f>
        <v>0</v>
      </c>
      <c r="C108" s="760">
        <f>$C$49</f>
        <v>0</v>
      </c>
      <c r="D108" s="223" t="str">
        <f>$D$7</f>
        <v>Retail</v>
      </c>
      <c r="E108" s="224">
        <f t="shared" si="14"/>
        <v>0</v>
      </c>
      <c r="F108" s="225">
        <f t="shared" si="19"/>
        <v>0</v>
      </c>
      <c r="G108" s="225">
        <f t="shared" si="20"/>
        <v>0</v>
      </c>
      <c r="H108" s="225">
        <f t="shared" si="25"/>
        <v>0</v>
      </c>
      <c r="I108" s="225">
        <f t="shared" si="25"/>
        <v>0</v>
      </c>
      <c r="J108" s="226">
        <f t="shared" si="25"/>
        <v>0</v>
      </c>
      <c r="K108" s="225">
        <f t="shared" si="25"/>
        <v>0</v>
      </c>
      <c r="L108" s="225">
        <f t="shared" si="21"/>
        <v>0</v>
      </c>
      <c r="M108" s="225">
        <f t="shared" si="26"/>
        <v>0</v>
      </c>
      <c r="N108" s="225">
        <f t="shared" si="26"/>
        <v>0</v>
      </c>
      <c r="O108" s="226">
        <f t="shared" si="26"/>
        <v>0</v>
      </c>
      <c r="P108" s="225">
        <f t="shared" si="26"/>
        <v>0</v>
      </c>
      <c r="Q108" s="225">
        <f t="shared" si="22"/>
        <v>0</v>
      </c>
      <c r="R108" s="225">
        <f t="shared" si="27"/>
        <v>0</v>
      </c>
      <c r="S108" s="225">
        <f t="shared" si="27"/>
        <v>0</v>
      </c>
      <c r="T108" s="226">
        <f t="shared" si="27"/>
        <v>0</v>
      </c>
      <c r="U108" s="225">
        <f t="shared" si="27"/>
        <v>0</v>
      </c>
      <c r="V108" s="225">
        <f t="shared" si="23"/>
        <v>0</v>
      </c>
      <c r="W108" s="225">
        <f t="shared" si="28"/>
        <v>0</v>
      </c>
      <c r="X108" s="225">
        <f t="shared" si="28"/>
        <v>0</v>
      </c>
      <c r="Y108" s="225">
        <f t="shared" si="28"/>
        <v>0</v>
      </c>
      <c r="Z108" s="225">
        <f t="shared" si="28"/>
        <v>0</v>
      </c>
      <c r="AA108" s="591">
        <f t="shared" si="24"/>
        <v>0</v>
      </c>
      <c r="AB108" s="322"/>
    </row>
    <row r="109" spans="1:28" x14ac:dyDescent="0.3">
      <c r="A109" s="322"/>
      <c r="B109" s="11">
        <f>$C$49</f>
        <v>0</v>
      </c>
      <c r="C109" s="761"/>
      <c r="D109" s="223" t="str">
        <f>$D$8</f>
        <v>Commercial</v>
      </c>
      <c r="E109" s="224">
        <f t="shared" si="14"/>
        <v>0</v>
      </c>
      <c r="F109" s="225">
        <f t="shared" si="19"/>
        <v>0</v>
      </c>
      <c r="G109" s="225">
        <f t="shared" si="20"/>
        <v>0</v>
      </c>
      <c r="H109" s="225">
        <f t="shared" si="25"/>
        <v>0</v>
      </c>
      <c r="I109" s="225">
        <f t="shared" si="25"/>
        <v>0</v>
      </c>
      <c r="J109" s="226">
        <f t="shared" si="25"/>
        <v>0</v>
      </c>
      <c r="K109" s="225">
        <f t="shared" si="25"/>
        <v>0</v>
      </c>
      <c r="L109" s="225">
        <f t="shared" si="21"/>
        <v>0</v>
      </c>
      <c r="M109" s="225">
        <f t="shared" si="26"/>
        <v>0</v>
      </c>
      <c r="N109" s="225">
        <f t="shared" si="26"/>
        <v>0</v>
      </c>
      <c r="O109" s="226">
        <f t="shared" si="26"/>
        <v>0</v>
      </c>
      <c r="P109" s="225">
        <f t="shared" si="26"/>
        <v>0</v>
      </c>
      <c r="Q109" s="225">
        <f t="shared" si="22"/>
        <v>0</v>
      </c>
      <c r="R109" s="225">
        <f t="shared" si="27"/>
        <v>0</v>
      </c>
      <c r="S109" s="225">
        <f t="shared" si="27"/>
        <v>0</v>
      </c>
      <c r="T109" s="226">
        <f t="shared" si="27"/>
        <v>0</v>
      </c>
      <c r="U109" s="225">
        <f t="shared" si="27"/>
        <v>0</v>
      </c>
      <c r="V109" s="225">
        <f t="shared" si="23"/>
        <v>0</v>
      </c>
      <c r="W109" s="225">
        <f t="shared" si="28"/>
        <v>0</v>
      </c>
      <c r="X109" s="225">
        <f t="shared" si="28"/>
        <v>0</v>
      </c>
      <c r="Y109" s="225">
        <f t="shared" si="28"/>
        <v>0</v>
      </c>
      <c r="Z109" s="225">
        <f t="shared" si="28"/>
        <v>0</v>
      </c>
      <c r="AA109" s="591">
        <f t="shared" si="24"/>
        <v>0</v>
      </c>
      <c r="AB109" s="322"/>
    </row>
    <row r="110" spans="1:28" x14ac:dyDescent="0.3">
      <c r="A110" s="322"/>
      <c r="B110" s="11">
        <f>$C$49</f>
        <v>0</v>
      </c>
      <c r="C110" s="761"/>
      <c r="D110" s="223" t="str">
        <f>$D$9</f>
        <v>Industrial</v>
      </c>
      <c r="E110" s="224">
        <f t="shared" si="14"/>
        <v>0</v>
      </c>
      <c r="F110" s="225">
        <f t="shared" si="19"/>
        <v>0</v>
      </c>
      <c r="G110" s="225">
        <f t="shared" si="20"/>
        <v>0</v>
      </c>
      <c r="H110" s="225">
        <f t="shared" si="25"/>
        <v>0</v>
      </c>
      <c r="I110" s="225">
        <f t="shared" si="25"/>
        <v>0</v>
      </c>
      <c r="J110" s="226">
        <f t="shared" si="25"/>
        <v>0</v>
      </c>
      <c r="K110" s="225">
        <f t="shared" si="25"/>
        <v>0</v>
      </c>
      <c r="L110" s="225">
        <f t="shared" si="21"/>
        <v>0</v>
      </c>
      <c r="M110" s="225">
        <f t="shared" si="26"/>
        <v>0</v>
      </c>
      <c r="N110" s="225">
        <f t="shared" si="26"/>
        <v>0</v>
      </c>
      <c r="O110" s="226">
        <f t="shared" si="26"/>
        <v>0</v>
      </c>
      <c r="P110" s="225">
        <f t="shared" si="26"/>
        <v>0</v>
      </c>
      <c r="Q110" s="225">
        <f t="shared" si="22"/>
        <v>0</v>
      </c>
      <c r="R110" s="225">
        <f t="shared" si="27"/>
        <v>0</v>
      </c>
      <c r="S110" s="225">
        <f t="shared" si="27"/>
        <v>0</v>
      </c>
      <c r="T110" s="226">
        <f t="shared" si="27"/>
        <v>0</v>
      </c>
      <c r="U110" s="225">
        <f t="shared" si="27"/>
        <v>0</v>
      </c>
      <c r="V110" s="225">
        <f t="shared" si="23"/>
        <v>0</v>
      </c>
      <c r="W110" s="225">
        <f t="shared" si="28"/>
        <v>0</v>
      </c>
      <c r="X110" s="225">
        <f t="shared" si="28"/>
        <v>0</v>
      </c>
      <c r="Y110" s="225">
        <f t="shared" si="28"/>
        <v>0</v>
      </c>
      <c r="Z110" s="225">
        <f t="shared" si="28"/>
        <v>0</v>
      </c>
      <c r="AA110" s="591">
        <f t="shared" si="24"/>
        <v>0</v>
      </c>
      <c r="AB110" s="322"/>
    </row>
    <row r="111" spans="1:28" x14ac:dyDescent="0.3">
      <c r="A111" s="322"/>
      <c r="B111" s="11">
        <f>$C$49</f>
        <v>0</v>
      </c>
      <c r="C111" s="761"/>
      <c r="D111" s="223" t="str">
        <f>$D$10</f>
        <v>Community Purposes</v>
      </c>
      <c r="E111" s="224">
        <f t="shared" si="14"/>
        <v>0</v>
      </c>
      <c r="F111" s="225">
        <f t="shared" si="19"/>
        <v>0</v>
      </c>
      <c r="G111" s="225">
        <f t="shared" si="20"/>
        <v>0</v>
      </c>
      <c r="H111" s="225">
        <f t="shared" si="25"/>
        <v>0</v>
      </c>
      <c r="I111" s="225">
        <f t="shared" si="25"/>
        <v>0</v>
      </c>
      <c r="J111" s="226">
        <f t="shared" si="25"/>
        <v>0</v>
      </c>
      <c r="K111" s="225">
        <f t="shared" si="25"/>
        <v>0</v>
      </c>
      <c r="L111" s="225">
        <f t="shared" si="21"/>
        <v>0</v>
      </c>
      <c r="M111" s="225">
        <f t="shared" si="26"/>
        <v>0</v>
      </c>
      <c r="N111" s="225">
        <f t="shared" si="26"/>
        <v>0</v>
      </c>
      <c r="O111" s="226">
        <f t="shared" si="26"/>
        <v>0</v>
      </c>
      <c r="P111" s="225">
        <f t="shared" si="26"/>
        <v>0</v>
      </c>
      <c r="Q111" s="225">
        <f t="shared" si="22"/>
        <v>0</v>
      </c>
      <c r="R111" s="225">
        <f t="shared" si="27"/>
        <v>0</v>
      </c>
      <c r="S111" s="225">
        <f t="shared" si="27"/>
        <v>0</v>
      </c>
      <c r="T111" s="226">
        <f t="shared" si="27"/>
        <v>0</v>
      </c>
      <c r="U111" s="225">
        <f t="shared" si="27"/>
        <v>0</v>
      </c>
      <c r="V111" s="225">
        <f t="shared" si="23"/>
        <v>0</v>
      </c>
      <c r="W111" s="225">
        <f t="shared" si="28"/>
        <v>0</v>
      </c>
      <c r="X111" s="225">
        <f t="shared" si="28"/>
        <v>0</v>
      </c>
      <c r="Y111" s="225">
        <f t="shared" si="28"/>
        <v>0</v>
      </c>
      <c r="Z111" s="225">
        <f t="shared" si="28"/>
        <v>0</v>
      </c>
      <c r="AA111" s="591">
        <f t="shared" si="24"/>
        <v>0</v>
      </c>
      <c r="AB111" s="322"/>
    </row>
    <row r="112" spans="1:28" x14ac:dyDescent="0.3">
      <c r="A112" s="322"/>
      <c r="B112" s="11">
        <f>$C$49</f>
        <v>0</v>
      </c>
      <c r="C112" s="761"/>
      <c r="D112" s="223" t="str">
        <f>$D$11</f>
        <v>Others</v>
      </c>
      <c r="E112" s="224">
        <f t="shared" si="14"/>
        <v>0</v>
      </c>
      <c r="F112" s="225">
        <f t="shared" si="19"/>
        <v>0</v>
      </c>
      <c r="G112" s="225">
        <f t="shared" si="20"/>
        <v>0</v>
      </c>
      <c r="H112" s="225">
        <f t="shared" si="25"/>
        <v>0</v>
      </c>
      <c r="I112" s="225">
        <f t="shared" si="25"/>
        <v>0</v>
      </c>
      <c r="J112" s="226">
        <f t="shared" si="25"/>
        <v>0</v>
      </c>
      <c r="K112" s="225">
        <f t="shared" si="25"/>
        <v>0</v>
      </c>
      <c r="L112" s="225">
        <f t="shared" si="21"/>
        <v>0</v>
      </c>
      <c r="M112" s="225">
        <f t="shared" si="26"/>
        <v>0</v>
      </c>
      <c r="N112" s="225">
        <f t="shared" si="26"/>
        <v>0</v>
      </c>
      <c r="O112" s="226">
        <f t="shared" si="26"/>
        <v>0</v>
      </c>
      <c r="P112" s="225">
        <f t="shared" si="26"/>
        <v>0</v>
      </c>
      <c r="Q112" s="225">
        <f t="shared" si="22"/>
        <v>0</v>
      </c>
      <c r="R112" s="225">
        <f t="shared" si="27"/>
        <v>0</v>
      </c>
      <c r="S112" s="225">
        <f t="shared" si="27"/>
        <v>0</v>
      </c>
      <c r="T112" s="226">
        <f t="shared" si="27"/>
        <v>0</v>
      </c>
      <c r="U112" s="225">
        <f t="shared" si="27"/>
        <v>0</v>
      </c>
      <c r="V112" s="225">
        <f t="shared" si="23"/>
        <v>0</v>
      </c>
      <c r="W112" s="225">
        <f t="shared" si="28"/>
        <v>0</v>
      </c>
      <c r="X112" s="225">
        <f t="shared" si="28"/>
        <v>0</v>
      </c>
      <c r="Y112" s="225">
        <f t="shared" si="28"/>
        <v>0</v>
      </c>
      <c r="Z112" s="225">
        <f t="shared" si="28"/>
        <v>0</v>
      </c>
      <c r="AA112" s="591">
        <f t="shared" si="24"/>
        <v>0</v>
      </c>
      <c r="AB112" s="322"/>
    </row>
    <row r="113" spans="1:28" x14ac:dyDescent="0.3">
      <c r="A113" s="322"/>
      <c r="B113" s="11" t="str">
        <f>$C$55</f>
        <v>Outside priority infrastructure area (total)</v>
      </c>
      <c r="C113" s="760" t="str">
        <f>$C$55</f>
        <v>Outside priority infrastructure area (total)</v>
      </c>
      <c r="D113" s="223" t="str">
        <f>$D$7</f>
        <v>Retail</v>
      </c>
      <c r="E113" s="224">
        <f t="shared" si="14"/>
        <v>2458.622701781962</v>
      </c>
      <c r="F113" s="225">
        <f t="shared" si="19"/>
        <v>2459.5284228500932</v>
      </c>
      <c r="G113" s="225">
        <f t="shared" si="20"/>
        <v>2460.4341439182244</v>
      </c>
      <c r="H113" s="225">
        <f t="shared" ref="H113:K117" si="29">(($L113-$G113)/5)+G113</f>
        <v>2463.3237388798148</v>
      </c>
      <c r="I113" s="225">
        <f t="shared" si="29"/>
        <v>2466.2133338414051</v>
      </c>
      <c r="J113" s="226">
        <f t="shared" si="29"/>
        <v>2469.1029288029954</v>
      </c>
      <c r="K113" s="225">
        <f t="shared" si="29"/>
        <v>2471.9925237645857</v>
      </c>
      <c r="L113" s="225">
        <f t="shared" si="21"/>
        <v>2474.8821187261765</v>
      </c>
      <c r="M113" s="225">
        <f t="shared" ref="M113:P117" si="30">(($Q113-$L113)/5)+L113</f>
        <v>2477.4417112849333</v>
      </c>
      <c r="N113" s="225">
        <f t="shared" si="30"/>
        <v>2480.00130384369</v>
      </c>
      <c r="O113" s="226">
        <f t="shared" si="30"/>
        <v>2482.5608964024468</v>
      </c>
      <c r="P113" s="225">
        <f t="shared" si="30"/>
        <v>2485.1204889612036</v>
      </c>
      <c r="Q113" s="225">
        <f t="shared" si="22"/>
        <v>2487.6800815199604</v>
      </c>
      <c r="R113" s="225">
        <f t="shared" ref="R113:U117" si="31">(($V113-$Q113)/5)+Q113</f>
        <v>2598.8114627940899</v>
      </c>
      <c r="S113" s="225">
        <f t="shared" si="31"/>
        <v>2709.9428440682195</v>
      </c>
      <c r="T113" s="226">
        <f t="shared" si="31"/>
        <v>2821.0742253423491</v>
      </c>
      <c r="U113" s="225">
        <f t="shared" si="31"/>
        <v>2932.2056066164787</v>
      </c>
      <c r="V113" s="225">
        <f t="shared" si="23"/>
        <v>3043.3369878906087</v>
      </c>
      <c r="W113" s="225">
        <f t="shared" ref="W113:Z117" si="32">(($AA113-$V113)/5)+V113</f>
        <v>3148.6137370572105</v>
      </c>
      <c r="X113" s="225">
        <f t="shared" si="32"/>
        <v>3253.8904862238123</v>
      </c>
      <c r="Y113" s="225">
        <f t="shared" si="32"/>
        <v>3359.1672353904141</v>
      </c>
      <c r="Z113" s="225">
        <f t="shared" si="32"/>
        <v>3464.4439845570159</v>
      </c>
      <c r="AA113" s="591">
        <f t="shared" si="24"/>
        <v>3569.7207337236177</v>
      </c>
      <c r="AB113" s="322"/>
    </row>
    <row r="114" spans="1:28" x14ac:dyDescent="0.3">
      <c r="A114" s="322"/>
      <c r="B114" s="11" t="str">
        <f>$C$55</f>
        <v>Outside priority infrastructure area (total)</v>
      </c>
      <c r="C114" s="761"/>
      <c r="D114" s="223" t="str">
        <f>$D$8</f>
        <v>Commercial</v>
      </c>
      <c r="E114" s="224">
        <f t="shared" si="14"/>
        <v>10791.93909784648</v>
      </c>
      <c r="F114" s="225">
        <f t="shared" si="19"/>
        <v>10791.93909784648</v>
      </c>
      <c r="G114" s="225">
        <f t="shared" si="20"/>
        <v>10791.93909784648</v>
      </c>
      <c r="H114" s="225">
        <f t="shared" si="29"/>
        <v>10791.93909784648</v>
      </c>
      <c r="I114" s="225">
        <f t="shared" si="29"/>
        <v>10791.93909784648</v>
      </c>
      <c r="J114" s="226">
        <f t="shared" si="29"/>
        <v>10791.93909784648</v>
      </c>
      <c r="K114" s="225">
        <f t="shared" si="29"/>
        <v>10791.93909784648</v>
      </c>
      <c r="L114" s="225">
        <f t="shared" si="21"/>
        <v>10791.93909784648</v>
      </c>
      <c r="M114" s="225">
        <f t="shared" si="30"/>
        <v>10791.93909784648</v>
      </c>
      <c r="N114" s="225">
        <f t="shared" si="30"/>
        <v>10791.93909784648</v>
      </c>
      <c r="O114" s="226">
        <f t="shared" si="30"/>
        <v>10791.93909784648</v>
      </c>
      <c r="P114" s="225">
        <f t="shared" si="30"/>
        <v>10791.93909784648</v>
      </c>
      <c r="Q114" s="225">
        <f t="shared" si="22"/>
        <v>10791.93909784648</v>
      </c>
      <c r="R114" s="225">
        <f t="shared" si="31"/>
        <v>11296.349867962363</v>
      </c>
      <c r="S114" s="225">
        <f t="shared" si="31"/>
        <v>11800.760638078245</v>
      </c>
      <c r="T114" s="226">
        <f t="shared" si="31"/>
        <v>12305.171408194128</v>
      </c>
      <c r="U114" s="225">
        <f t="shared" si="31"/>
        <v>12809.582178310011</v>
      </c>
      <c r="V114" s="225">
        <f t="shared" si="23"/>
        <v>13313.99294842589</v>
      </c>
      <c r="W114" s="225">
        <f t="shared" si="32"/>
        <v>13866.30396025888</v>
      </c>
      <c r="X114" s="225">
        <f t="shared" si="32"/>
        <v>14418.614972091869</v>
      </c>
      <c r="Y114" s="225">
        <f t="shared" si="32"/>
        <v>14970.925983924859</v>
      </c>
      <c r="Z114" s="225">
        <f t="shared" si="32"/>
        <v>15523.236995757848</v>
      </c>
      <c r="AA114" s="591">
        <f t="shared" si="24"/>
        <v>16075.548007590842</v>
      </c>
      <c r="AB114" s="322"/>
    </row>
    <row r="115" spans="1:28" x14ac:dyDescent="0.3">
      <c r="A115" s="322"/>
      <c r="B115" s="11" t="str">
        <f>$C$55</f>
        <v>Outside priority infrastructure area (total)</v>
      </c>
      <c r="C115" s="761"/>
      <c r="D115" s="223" t="str">
        <f>$D$9</f>
        <v>Industrial</v>
      </c>
      <c r="E115" s="224">
        <f t="shared" si="14"/>
        <v>235564.2582347421</v>
      </c>
      <c r="F115" s="225">
        <f t="shared" si="19"/>
        <v>236111.09746295738</v>
      </c>
      <c r="G115" s="225">
        <f t="shared" si="20"/>
        <v>236657.93669117265</v>
      </c>
      <c r="H115" s="225">
        <f t="shared" si="29"/>
        <v>237296.05631722935</v>
      </c>
      <c r="I115" s="225">
        <f t="shared" si="29"/>
        <v>237934.17594328604</v>
      </c>
      <c r="J115" s="226">
        <f t="shared" si="29"/>
        <v>238572.29556934274</v>
      </c>
      <c r="K115" s="225">
        <f t="shared" si="29"/>
        <v>239210.41519539943</v>
      </c>
      <c r="L115" s="225">
        <f t="shared" si="21"/>
        <v>239848.53482145607</v>
      </c>
      <c r="M115" s="225">
        <f t="shared" si="30"/>
        <v>240481.90636486807</v>
      </c>
      <c r="N115" s="225">
        <f t="shared" si="30"/>
        <v>241115.27790828008</v>
      </c>
      <c r="O115" s="226">
        <f t="shared" si="30"/>
        <v>241748.64945169209</v>
      </c>
      <c r="P115" s="225">
        <f t="shared" si="30"/>
        <v>242382.0209951041</v>
      </c>
      <c r="Q115" s="225">
        <f t="shared" si="22"/>
        <v>243015.39253851608</v>
      </c>
      <c r="R115" s="225">
        <f t="shared" si="31"/>
        <v>252153.64377302965</v>
      </c>
      <c r="S115" s="225">
        <f t="shared" si="31"/>
        <v>261291.89500754321</v>
      </c>
      <c r="T115" s="226">
        <f t="shared" si="31"/>
        <v>270430.1462420568</v>
      </c>
      <c r="U115" s="225">
        <f t="shared" si="31"/>
        <v>279568.39747657039</v>
      </c>
      <c r="V115" s="225">
        <f t="shared" si="23"/>
        <v>288706.64871108392</v>
      </c>
      <c r="W115" s="225">
        <f t="shared" si="32"/>
        <v>297364.28685367841</v>
      </c>
      <c r="X115" s="225">
        <f t="shared" si="32"/>
        <v>306021.92499627289</v>
      </c>
      <c r="Y115" s="225">
        <f t="shared" si="32"/>
        <v>314679.56313886738</v>
      </c>
      <c r="Z115" s="225">
        <f t="shared" si="32"/>
        <v>323337.20128146186</v>
      </c>
      <c r="AA115" s="591">
        <f t="shared" si="24"/>
        <v>331994.83942405647</v>
      </c>
      <c r="AB115" s="322"/>
    </row>
    <row r="116" spans="1:28" x14ac:dyDescent="0.3">
      <c r="A116" s="322"/>
      <c r="B116" s="11" t="str">
        <f>$C$55</f>
        <v>Outside priority infrastructure area (total)</v>
      </c>
      <c r="C116" s="761"/>
      <c r="D116" s="223" t="str">
        <f>$D$10</f>
        <v>Community Purposes</v>
      </c>
      <c r="E116" s="224">
        <f t="shared" si="14"/>
        <v>4184.441405104837</v>
      </c>
      <c r="F116" s="225">
        <f t="shared" si="19"/>
        <v>4184.441405104837</v>
      </c>
      <c r="G116" s="225">
        <f t="shared" si="20"/>
        <v>4184.441405104837</v>
      </c>
      <c r="H116" s="225">
        <f t="shared" si="29"/>
        <v>4184.441405104837</v>
      </c>
      <c r="I116" s="225">
        <f t="shared" si="29"/>
        <v>4184.441405104837</v>
      </c>
      <c r="J116" s="226">
        <f t="shared" si="29"/>
        <v>4184.441405104837</v>
      </c>
      <c r="K116" s="225">
        <f t="shared" si="29"/>
        <v>4184.441405104837</v>
      </c>
      <c r="L116" s="225">
        <f t="shared" si="21"/>
        <v>4184.441405104837</v>
      </c>
      <c r="M116" s="225">
        <f t="shared" si="30"/>
        <v>4184.441405104837</v>
      </c>
      <c r="N116" s="225">
        <f t="shared" si="30"/>
        <v>4184.441405104837</v>
      </c>
      <c r="O116" s="226">
        <f t="shared" si="30"/>
        <v>4184.441405104837</v>
      </c>
      <c r="P116" s="225">
        <f t="shared" si="30"/>
        <v>4184.441405104837</v>
      </c>
      <c r="Q116" s="225">
        <f t="shared" si="22"/>
        <v>4184.441405104837</v>
      </c>
      <c r="R116" s="225">
        <f t="shared" si="31"/>
        <v>4390.1872047282986</v>
      </c>
      <c r="S116" s="225">
        <f t="shared" si="31"/>
        <v>4595.9330043517602</v>
      </c>
      <c r="T116" s="226">
        <f t="shared" si="31"/>
        <v>4801.6788039752219</v>
      </c>
      <c r="U116" s="225">
        <f t="shared" si="31"/>
        <v>5007.4246035986835</v>
      </c>
      <c r="V116" s="225">
        <f t="shared" si="23"/>
        <v>5213.170403222146</v>
      </c>
      <c r="W116" s="225">
        <f t="shared" si="32"/>
        <v>5504.1768650767672</v>
      </c>
      <c r="X116" s="225">
        <f t="shared" si="32"/>
        <v>5795.1833269313884</v>
      </c>
      <c r="Y116" s="225">
        <f t="shared" si="32"/>
        <v>6086.1897887860096</v>
      </c>
      <c r="Z116" s="225">
        <f t="shared" si="32"/>
        <v>6377.1962506406308</v>
      </c>
      <c r="AA116" s="591">
        <f t="shared" si="24"/>
        <v>6668.202712495251</v>
      </c>
      <c r="AB116" s="322"/>
    </row>
    <row r="117" spans="1:28" ht="14.5" thickBot="1" x14ac:dyDescent="0.35">
      <c r="A117" s="322"/>
      <c r="B117" s="11" t="str">
        <f>$C$55</f>
        <v>Outside priority infrastructure area (total)</v>
      </c>
      <c r="C117" s="762"/>
      <c r="D117" s="227" t="str">
        <f>$D$11</f>
        <v>Others</v>
      </c>
      <c r="E117" s="228">
        <f t="shared" si="14"/>
        <v>11388.572351358489</v>
      </c>
      <c r="F117" s="229">
        <f t="shared" si="19"/>
        <v>11499.612050976601</v>
      </c>
      <c r="G117" s="229">
        <f t="shared" si="20"/>
        <v>11610.651750594712</v>
      </c>
      <c r="H117" s="229">
        <f t="shared" si="29"/>
        <v>11721.342865604089</v>
      </c>
      <c r="I117" s="229">
        <f t="shared" si="29"/>
        <v>11832.033980613465</v>
      </c>
      <c r="J117" s="230">
        <f t="shared" si="29"/>
        <v>11942.725095622842</v>
      </c>
      <c r="K117" s="229">
        <f t="shared" si="29"/>
        <v>12053.416210632218</v>
      </c>
      <c r="L117" s="229">
        <f t="shared" si="21"/>
        <v>12164.107325641591</v>
      </c>
      <c r="M117" s="229">
        <f t="shared" si="30"/>
        <v>12290.075798940419</v>
      </c>
      <c r="N117" s="229">
        <f t="shared" si="30"/>
        <v>12416.044272239247</v>
      </c>
      <c r="O117" s="230">
        <f t="shared" si="30"/>
        <v>12542.012745538075</v>
      </c>
      <c r="P117" s="229">
        <f t="shared" si="30"/>
        <v>12667.981218836903</v>
      </c>
      <c r="Q117" s="229">
        <f t="shared" si="22"/>
        <v>12793.949692135735</v>
      </c>
      <c r="R117" s="229">
        <f t="shared" si="31"/>
        <v>13089.628210209787</v>
      </c>
      <c r="S117" s="229">
        <f t="shared" si="31"/>
        <v>13385.306728283838</v>
      </c>
      <c r="T117" s="230">
        <f t="shared" si="31"/>
        <v>13680.98524635789</v>
      </c>
      <c r="U117" s="229">
        <f t="shared" si="31"/>
        <v>13976.663764431942</v>
      </c>
      <c r="V117" s="229">
        <f t="shared" si="23"/>
        <v>14272.342282505997</v>
      </c>
      <c r="W117" s="229">
        <f t="shared" si="32"/>
        <v>14552.264538504609</v>
      </c>
      <c r="X117" s="229">
        <f t="shared" si="32"/>
        <v>14832.186794503221</v>
      </c>
      <c r="Y117" s="229">
        <f t="shared" si="32"/>
        <v>15112.109050501833</v>
      </c>
      <c r="Z117" s="229">
        <f t="shared" si="32"/>
        <v>15392.031306500445</v>
      </c>
      <c r="AA117" s="592">
        <f t="shared" si="24"/>
        <v>15671.95356249906</v>
      </c>
      <c r="AB117" s="322"/>
    </row>
    <row r="118" spans="1:28" x14ac:dyDescent="0.3">
      <c r="A118" s="322"/>
      <c r="C118" s="322"/>
      <c r="D118" s="322"/>
      <c r="E118" s="322"/>
      <c r="F118" s="322"/>
      <c r="G118" s="322"/>
      <c r="H118" s="322"/>
      <c r="I118" s="322"/>
      <c r="J118" s="322"/>
      <c r="K118" s="322"/>
      <c r="L118" s="322"/>
      <c r="M118" s="322"/>
      <c r="N118" s="322"/>
      <c r="O118" s="322"/>
      <c r="P118" s="322"/>
      <c r="Q118" s="322"/>
      <c r="R118" s="322"/>
      <c r="S118" s="322"/>
      <c r="T118" s="322"/>
      <c r="U118" s="322"/>
      <c r="V118" s="322"/>
      <c r="W118" s="322"/>
      <c r="X118" s="322"/>
      <c r="Y118" s="322"/>
      <c r="Z118" s="322"/>
      <c r="AA118" s="322"/>
      <c r="AB118" s="322"/>
    </row>
    <row r="119" spans="1:28" x14ac:dyDescent="0.3">
      <c r="A119" s="322"/>
      <c r="C119" s="322"/>
      <c r="D119" s="322"/>
      <c r="E119" s="322"/>
      <c r="F119" s="322"/>
      <c r="G119" s="322"/>
      <c r="H119" s="322"/>
      <c r="I119" s="322"/>
      <c r="J119" s="322"/>
      <c r="K119" s="322"/>
      <c r="L119" s="322"/>
      <c r="M119" s="322"/>
      <c r="N119" s="322"/>
      <c r="O119" s="322"/>
      <c r="P119" s="322"/>
      <c r="Q119" s="322"/>
      <c r="R119" s="322"/>
      <c r="S119" s="322"/>
      <c r="T119" s="322"/>
      <c r="U119" s="322"/>
      <c r="V119" s="322"/>
      <c r="W119" s="322"/>
      <c r="X119" s="322"/>
      <c r="Y119" s="322"/>
      <c r="Z119" s="322"/>
      <c r="AA119" s="322"/>
      <c r="AB119" s="322"/>
    </row>
    <row r="120" spans="1:28" x14ac:dyDescent="0.3">
      <c r="A120" s="322"/>
      <c r="C120" s="322"/>
      <c r="D120" s="322"/>
      <c r="E120" s="322"/>
      <c r="F120" s="322"/>
      <c r="G120" s="322"/>
      <c r="H120" s="322"/>
      <c r="I120" s="322"/>
      <c r="J120" s="322"/>
      <c r="K120" s="322"/>
      <c r="L120" s="322"/>
      <c r="M120" s="322"/>
      <c r="N120" s="322"/>
      <c r="O120" s="322"/>
      <c r="P120" s="322"/>
      <c r="Q120" s="322"/>
      <c r="R120" s="322"/>
      <c r="S120" s="322"/>
      <c r="T120" s="322"/>
      <c r="U120" s="322"/>
      <c r="V120" s="322"/>
      <c r="W120" s="322"/>
      <c r="X120" s="322"/>
      <c r="Y120" s="322"/>
      <c r="Z120" s="322"/>
      <c r="AA120" s="322"/>
      <c r="AB120" s="322"/>
    </row>
    <row r="121" spans="1:28" ht="23" thickBot="1" x14ac:dyDescent="0.5">
      <c r="A121" s="322"/>
      <c r="C121" s="326" t="s">
        <v>55</v>
      </c>
      <c r="D121" s="322"/>
      <c r="E121" s="322"/>
      <c r="F121" s="322"/>
      <c r="G121" s="322"/>
      <c r="H121" s="322"/>
      <c r="I121" s="322"/>
      <c r="J121" s="322"/>
      <c r="K121" s="322"/>
      <c r="L121" s="322"/>
      <c r="M121" s="322"/>
      <c r="N121" s="322"/>
      <c r="O121" s="322"/>
      <c r="P121" s="322"/>
      <c r="Q121" s="322"/>
      <c r="R121" s="322"/>
      <c r="S121" s="322"/>
      <c r="T121" s="322"/>
      <c r="U121" s="322"/>
      <c r="V121" s="322"/>
      <c r="W121" s="322"/>
      <c r="X121" s="322"/>
      <c r="Y121" s="322"/>
      <c r="Z121" s="322"/>
      <c r="AA121" s="322"/>
      <c r="AB121" s="322"/>
    </row>
    <row r="122" spans="1:28" ht="14.5" thickBot="1" x14ac:dyDescent="0.35">
      <c r="A122" s="322"/>
      <c r="C122" s="775" t="s">
        <v>33</v>
      </c>
      <c r="D122" s="763" t="s">
        <v>34</v>
      </c>
      <c r="E122" s="252">
        <f>$E$6</f>
        <v>2024</v>
      </c>
      <c r="F122" s="253">
        <f t="shared" ref="F122:W122" si="33">E122+1</f>
        <v>2025</v>
      </c>
      <c r="G122" s="253">
        <f t="shared" si="33"/>
        <v>2026</v>
      </c>
      <c r="H122" s="253">
        <f t="shared" si="33"/>
        <v>2027</v>
      </c>
      <c r="I122" s="253">
        <f t="shared" si="33"/>
        <v>2028</v>
      </c>
      <c r="J122" s="253">
        <f t="shared" si="33"/>
        <v>2029</v>
      </c>
      <c r="K122" s="253">
        <f t="shared" si="33"/>
        <v>2030</v>
      </c>
      <c r="L122" s="253">
        <f t="shared" si="33"/>
        <v>2031</v>
      </c>
      <c r="M122" s="253">
        <f t="shared" si="33"/>
        <v>2032</v>
      </c>
      <c r="N122" s="253">
        <f t="shared" si="33"/>
        <v>2033</v>
      </c>
      <c r="O122" s="253">
        <f t="shared" si="33"/>
        <v>2034</v>
      </c>
      <c r="P122" s="253">
        <f t="shared" si="33"/>
        <v>2035</v>
      </c>
      <c r="Q122" s="253">
        <f t="shared" si="33"/>
        <v>2036</v>
      </c>
      <c r="R122" s="253">
        <f t="shared" si="33"/>
        <v>2037</v>
      </c>
      <c r="S122" s="253">
        <f t="shared" si="33"/>
        <v>2038</v>
      </c>
      <c r="T122" s="253">
        <f t="shared" si="33"/>
        <v>2039</v>
      </c>
      <c r="U122" s="253">
        <f t="shared" si="33"/>
        <v>2040</v>
      </c>
      <c r="V122" s="253">
        <f t="shared" si="33"/>
        <v>2041</v>
      </c>
      <c r="W122" s="253">
        <f t="shared" si="33"/>
        <v>2042</v>
      </c>
      <c r="X122" s="253">
        <f>W122+1</f>
        <v>2043</v>
      </c>
      <c r="Y122" s="253">
        <f>X122+1</f>
        <v>2044</v>
      </c>
      <c r="Z122" s="253">
        <f>Y122+1</f>
        <v>2045</v>
      </c>
      <c r="AA122" s="254">
        <f>Z122+1</f>
        <v>2046</v>
      </c>
      <c r="AB122" s="322"/>
    </row>
    <row r="123" spans="1:28" ht="14.5" thickBot="1" x14ac:dyDescent="0.35">
      <c r="A123" s="322"/>
      <c r="C123" s="776"/>
      <c r="D123" s="764"/>
      <c r="E123" s="231">
        <f t="shared" ref="E123:W123" si="34">SUM(E124:E168)</f>
        <v>0</v>
      </c>
      <c r="F123" s="232">
        <f t="shared" si="34"/>
        <v>771817.33508910495</v>
      </c>
      <c r="G123" s="232">
        <f t="shared" si="34"/>
        <v>791112.76846633467</v>
      </c>
      <c r="H123" s="232">
        <f t="shared" si="34"/>
        <v>790712.54695084901</v>
      </c>
      <c r="I123" s="232">
        <f t="shared" si="34"/>
        <v>810480.36062462023</v>
      </c>
      <c r="J123" s="232">
        <f t="shared" si="34"/>
        <v>830742.36964023544</v>
      </c>
      <c r="K123" s="232">
        <f t="shared" si="34"/>
        <v>851510.92888124159</v>
      </c>
      <c r="L123" s="232">
        <f t="shared" si="34"/>
        <v>872798.70210327208</v>
      </c>
      <c r="M123" s="232">
        <f t="shared" si="34"/>
        <v>1025301.926426949</v>
      </c>
      <c r="N123" s="232">
        <f t="shared" si="34"/>
        <v>1050934.4745876223</v>
      </c>
      <c r="O123" s="232">
        <f t="shared" si="34"/>
        <v>1077207.836452313</v>
      </c>
      <c r="P123" s="232">
        <f t="shared" si="34"/>
        <v>1104138.0323636206</v>
      </c>
      <c r="Q123" s="232">
        <f t="shared" si="34"/>
        <v>1131741.4831727224</v>
      </c>
      <c r="R123" s="232">
        <f t="shared" si="34"/>
        <v>851388.02700305823</v>
      </c>
      <c r="S123" s="232">
        <f t="shared" si="34"/>
        <v>872672.72767813457</v>
      </c>
      <c r="T123" s="232">
        <f t="shared" si="34"/>
        <v>894489.5458700899</v>
      </c>
      <c r="U123" s="232">
        <f t="shared" si="34"/>
        <v>916851.7845168421</v>
      </c>
      <c r="V123" s="232">
        <f t="shared" si="34"/>
        <v>939773.07912978332</v>
      </c>
      <c r="W123" s="232">
        <f t="shared" si="34"/>
        <v>949359.68775536038</v>
      </c>
      <c r="X123" s="232">
        <f>SUM(X124:X168)</f>
        <v>973093.67994924448</v>
      </c>
      <c r="Y123" s="232">
        <f>SUM(Y124:Y168)</f>
        <v>997421.0219479755</v>
      </c>
      <c r="Z123" s="232">
        <f>SUM(Z124:Z168)</f>
        <v>1022356.5474966747</v>
      </c>
      <c r="AA123" s="233">
        <f>SUM(AA124:AA168)</f>
        <v>1047915.4611840924</v>
      </c>
      <c r="AB123" s="322"/>
    </row>
    <row r="124" spans="1:28" x14ac:dyDescent="0.3">
      <c r="A124" s="322"/>
      <c r="C124" s="761" t="str">
        <f>$C$7</f>
        <v>Moranbah</v>
      </c>
      <c r="D124" s="219" t="str">
        <f>$D$7</f>
        <v>Retail</v>
      </c>
      <c r="E124" s="257">
        <v>0</v>
      </c>
      <c r="F124" s="258">
        <f t="shared" ref="F124:AA124" si="35">((F73-E73)*SUMIFS($M$7:$M$59,$B$7:$B$59,$B73,$D$7:$D$59,$D73))*(1+PPI_3Y)^(F$122-$E$122)</f>
        <v>21985.724409254861</v>
      </c>
      <c r="G124" s="258">
        <f t="shared" si="35"/>
        <v>22535.367519486685</v>
      </c>
      <c r="H124" s="258">
        <f t="shared" si="35"/>
        <v>22260.332508754527</v>
      </c>
      <c r="I124" s="258">
        <f t="shared" si="35"/>
        <v>22816.84082147339</v>
      </c>
      <c r="J124" s="258">
        <f t="shared" si="35"/>
        <v>23387.261842010223</v>
      </c>
      <c r="K124" s="258">
        <f t="shared" si="35"/>
        <v>23971.943388060474</v>
      </c>
      <c r="L124" s="258">
        <f t="shared" si="35"/>
        <v>24571.241972763008</v>
      </c>
      <c r="M124" s="258">
        <f t="shared" si="35"/>
        <v>28842.403264185978</v>
      </c>
      <c r="N124" s="258">
        <f t="shared" si="35"/>
        <v>29563.46334579062</v>
      </c>
      <c r="O124" s="258">
        <f t="shared" si="35"/>
        <v>30302.549929435387</v>
      </c>
      <c r="P124" s="258">
        <f t="shared" si="35"/>
        <v>31060.11367767127</v>
      </c>
      <c r="Q124" s="258">
        <f t="shared" si="35"/>
        <v>31836.616519613628</v>
      </c>
      <c r="R124" s="258">
        <f t="shared" si="35"/>
        <v>2603.6733577010318</v>
      </c>
      <c r="S124" s="258">
        <f t="shared" si="35"/>
        <v>2668.765191643557</v>
      </c>
      <c r="T124" s="258">
        <f t="shared" si="35"/>
        <v>2735.4843214346465</v>
      </c>
      <c r="U124" s="258">
        <f t="shared" si="35"/>
        <v>2803.8714294705123</v>
      </c>
      <c r="V124" s="258">
        <f t="shared" si="35"/>
        <v>2873.9682152079272</v>
      </c>
      <c r="W124" s="258">
        <f t="shared" si="35"/>
        <v>2833.8563384370923</v>
      </c>
      <c r="X124" s="258">
        <f t="shared" si="35"/>
        <v>2904.7027468980195</v>
      </c>
      <c r="Y124" s="258">
        <f t="shared" si="35"/>
        <v>2977.3203155704696</v>
      </c>
      <c r="Z124" s="258">
        <f t="shared" si="35"/>
        <v>3051.7533234597308</v>
      </c>
      <c r="AA124" s="259">
        <f t="shared" si="35"/>
        <v>3128.0471565462244</v>
      </c>
      <c r="AB124" s="322"/>
    </row>
    <row r="125" spans="1:28" x14ac:dyDescent="0.3">
      <c r="A125" s="322"/>
      <c r="C125" s="761"/>
      <c r="D125" s="219" t="str">
        <f>$D$8</f>
        <v>Commercial</v>
      </c>
      <c r="E125" s="257">
        <v>0</v>
      </c>
      <c r="F125" s="258">
        <f t="shared" ref="F125:AA125" si="36">((F74-E74)*SUMIFS($M$7:$M$59,$B$7:$B$59,$B74,$D$7:$D$59,$D74))*(1+PPI_3Y)^(F$122-$E$122)</f>
        <v>97351.220763067729</v>
      </c>
      <c r="G125" s="258">
        <f t="shared" si="36"/>
        <v>99785.001282145808</v>
      </c>
      <c r="H125" s="258">
        <f t="shared" si="36"/>
        <v>98567.165856351538</v>
      </c>
      <c r="I125" s="258">
        <f t="shared" si="36"/>
        <v>101031.34500276031</v>
      </c>
      <c r="J125" s="258">
        <f t="shared" si="36"/>
        <v>103557.12862782931</v>
      </c>
      <c r="K125" s="258">
        <f t="shared" si="36"/>
        <v>106146.05684352503</v>
      </c>
      <c r="L125" s="258">
        <f t="shared" si="36"/>
        <v>108799.70826460999</v>
      </c>
      <c r="M125" s="258">
        <f t="shared" si="36"/>
        <v>127712.10605765713</v>
      </c>
      <c r="N125" s="258">
        <f t="shared" si="36"/>
        <v>130904.90870909854</v>
      </c>
      <c r="O125" s="258">
        <f t="shared" si="36"/>
        <v>134177.531426826</v>
      </c>
      <c r="P125" s="258">
        <f t="shared" si="36"/>
        <v>137531.96971249665</v>
      </c>
      <c r="Q125" s="258">
        <f t="shared" si="36"/>
        <v>140970.26895530906</v>
      </c>
      <c r="R125" s="258">
        <f t="shared" si="36"/>
        <v>11528.880064273928</v>
      </c>
      <c r="S125" s="258">
        <f t="shared" si="36"/>
        <v>11817.102065880774</v>
      </c>
      <c r="T125" s="258">
        <f t="shared" si="36"/>
        <v>12112.529617527796</v>
      </c>
      <c r="U125" s="258">
        <f t="shared" si="36"/>
        <v>12415.34285796599</v>
      </c>
      <c r="V125" s="258">
        <f t="shared" si="36"/>
        <v>12725.726429415137</v>
      </c>
      <c r="W125" s="258">
        <f t="shared" si="36"/>
        <v>12548.113897848219</v>
      </c>
      <c r="X125" s="258">
        <f t="shared" si="36"/>
        <v>12861.816745294425</v>
      </c>
      <c r="Y125" s="258">
        <f t="shared" si="36"/>
        <v>13183.362163926784</v>
      </c>
      <c r="Z125" s="258">
        <f t="shared" si="36"/>
        <v>13512.946218024952</v>
      </c>
      <c r="AA125" s="259">
        <f t="shared" si="36"/>
        <v>13850.769873470983</v>
      </c>
      <c r="AB125" s="322"/>
    </row>
    <row r="126" spans="1:28" x14ac:dyDescent="0.3">
      <c r="A126" s="322"/>
      <c r="C126" s="761"/>
      <c r="D126" s="219" t="str">
        <f>$D$9</f>
        <v>Industrial</v>
      </c>
      <c r="E126" s="257">
        <v>0</v>
      </c>
      <c r="F126" s="258">
        <f t="shared" ref="F126:AA126" si="37">((F75-E75)*SUMIFS($M$7:$M$59,$B$7:$B$59,$B75,$D$7:$D$59,$D75))*(1+PPI_3Y)^(F$122-$E$122)</f>
        <v>451142.13214103907</v>
      </c>
      <c r="G126" s="258">
        <f t="shared" si="37"/>
        <v>462420.68544456502</v>
      </c>
      <c r="H126" s="258">
        <f t="shared" si="37"/>
        <v>456777.02873144957</v>
      </c>
      <c r="I126" s="258">
        <f t="shared" si="37"/>
        <v>468196.45444973576</v>
      </c>
      <c r="J126" s="258">
        <f t="shared" si="37"/>
        <v>479901.3658109791</v>
      </c>
      <c r="K126" s="258">
        <f t="shared" si="37"/>
        <v>491898.89995625353</v>
      </c>
      <c r="L126" s="258">
        <f t="shared" si="37"/>
        <v>504196.3724551599</v>
      </c>
      <c r="M126" s="258">
        <f t="shared" si="37"/>
        <v>591839.64387359237</v>
      </c>
      <c r="N126" s="258">
        <f t="shared" si="37"/>
        <v>606635.63497043203</v>
      </c>
      <c r="O126" s="258">
        <f t="shared" si="37"/>
        <v>621801.52584469283</v>
      </c>
      <c r="P126" s="258">
        <f t="shared" si="37"/>
        <v>637346.56399081019</v>
      </c>
      <c r="Q126" s="258">
        <f t="shared" si="37"/>
        <v>653280.22809059056</v>
      </c>
      <c r="R126" s="258">
        <f t="shared" si="37"/>
        <v>53426.793137530716</v>
      </c>
      <c r="S126" s="258">
        <f t="shared" si="37"/>
        <v>54762.462965968982</v>
      </c>
      <c r="T126" s="258">
        <f t="shared" si="37"/>
        <v>56131.524540118211</v>
      </c>
      <c r="U126" s="258">
        <f t="shared" si="37"/>
        <v>57534.812653621164</v>
      </c>
      <c r="V126" s="258">
        <f t="shared" si="37"/>
        <v>58973.182969984868</v>
      </c>
      <c r="W126" s="258">
        <f t="shared" si="37"/>
        <v>58150.096258179045</v>
      </c>
      <c r="X126" s="258">
        <f t="shared" si="37"/>
        <v>59603.848664633522</v>
      </c>
      <c r="Y126" s="258">
        <f t="shared" si="37"/>
        <v>61093.94488124935</v>
      </c>
      <c r="Z126" s="258">
        <f t="shared" si="37"/>
        <v>62621.293503280576</v>
      </c>
      <c r="AA126" s="259">
        <f t="shared" si="37"/>
        <v>64186.825840849473</v>
      </c>
      <c r="AB126" s="322"/>
    </row>
    <row r="127" spans="1:28" x14ac:dyDescent="0.3">
      <c r="A127" s="322"/>
      <c r="C127" s="761"/>
      <c r="D127" s="223" t="str">
        <f>$D$10</f>
        <v>Community Purposes</v>
      </c>
      <c r="E127" s="237">
        <v>0</v>
      </c>
      <c r="F127" s="238">
        <f t="shared" ref="F127:AA127" si="38">((F76-E76)*SUMIFS($M$7:$M$59,$B$7:$B$59,$B76,$D$7:$D$59,$D76))*(1+PPI_3Y)^(F$122-$E$122)</f>
        <v>57467.062795100304</v>
      </c>
      <c r="G127" s="238">
        <f t="shared" si="38"/>
        <v>58903.739364977817</v>
      </c>
      <c r="H127" s="238">
        <f t="shared" si="38"/>
        <v>58184.843142211867</v>
      </c>
      <c r="I127" s="238">
        <f t="shared" si="38"/>
        <v>59639.464220767157</v>
      </c>
      <c r="J127" s="238">
        <f t="shared" si="38"/>
        <v>61130.450826286331</v>
      </c>
      <c r="K127" s="238">
        <f t="shared" si="38"/>
        <v>62658.712096943484</v>
      </c>
      <c r="L127" s="238">
        <f t="shared" si="38"/>
        <v>64225.179899368653</v>
      </c>
      <c r="M127" s="238">
        <f t="shared" si="38"/>
        <v>75389.292101143757</v>
      </c>
      <c r="N127" s="238">
        <f t="shared" si="38"/>
        <v>77274.024403672331</v>
      </c>
      <c r="O127" s="238">
        <f t="shared" si="38"/>
        <v>79205.875013764147</v>
      </c>
      <c r="P127" s="238">
        <f t="shared" si="38"/>
        <v>81186.021889108248</v>
      </c>
      <c r="Q127" s="238">
        <f t="shared" si="38"/>
        <v>83215.672436336841</v>
      </c>
      <c r="R127" s="238">
        <f t="shared" si="38"/>
        <v>6805.573360227816</v>
      </c>
      <c r="S127" s="238">
        <f t="shared" si="38"/>
        <v>6975.7126942335099</v>
      </c>
      <c r="T127" s="238">
        <f t="shared" si="38"/>
        <v>7150.1055115893487</v>
      </c>
      <c r="U127" s="238">
        <f t="shared" si="38"/>
        <v>7328.8581493790825</v>
      </c>
      <c r="V127" s="238">
        <f t="shared" si="38"/>
        <v>7512.0796031145737</v>
      </c>
      <c r="W127" s="238">
        <f t="shared" si="38"/>
        <v>7407.2337632279441</v>
      </c>
      <c r="X127" s="238">
        <f t="shared" si="38"/>
        <v>7592.4146073086422</v>
      </c>
      <c r="Y127" s="238">
        <f t="shared" si="38"/>
        <v>7782.2249724913572</v>
      </c>
      <c r="Z127" s="238">
        <f t="shared" si="38"/>
        <v>7976.78059680364</v>
      </c>
      <c r="AA127" s="239">
        <f t="shared" si="38"/>
        <v>8176.2001117237314</v>
      </c>
      <c r="AB127" s="322"/>
    </row>
    <row r="128" spans="1:28" x14ac:dyDescent="0.3">
      <c r="A128" s="322"/>
      <c r="C128" s="761"/>
      <c r="D128" s="223" t="str">
        <f>$D$11</f>
        <v>Others</v>
      </c>
      <c r="E128" s="237">
        <v>0</v>
      </c>
      <c r="F128" s="238">
        <f t="shared" ref="F128:AA128" si="39">((F77-E77)*SUMIFS($M$7:$M$59,$B$7:$B$59,$B77,$D$7:$D$59,$D77))*(1+PPI_3Y)^(F$122-$E$122)</f>
        <v>3443.3406736510096</v>
      </c>
      <c r="G128" s="238">
        <f t="shared" si="39"/>
        <v>3529.4241904923351</v>
      </c>
      <c r="H128" s="238">
        <f t="shared" si="39"/>
        <v>3486.3490012694365</v>
      </c>
      <c r="I128" s="238">
        <f t="shared" si="39"/>
        <v>3573.5077263011722</v>
      </c>
      <c r="J128" s="238">
        <f t="shared" si="39"/>
        <v>3662.8454194587007</v>
      </c>
      <c r="K128" s="238">
        <f t="shared" si="39"/>
        <v>3754.4165549451682</v>
      </c>
      <c r="L128" s="238">
        <f t="shared" si="39"/>
        <v>3848.2769688187409</v>
      </c>
      <c r="M128" s="238">
        <f t="shared" si="39"/>
        <v>4517.2139173913529</v>
      </c>
      <c r="N128" s="238">
        <f t="shared" si="39"/>
        <v>4630.1442653261365</v>
      </c>
      <c r="O128" s="238">
        <f t="shared" si="39"/>
        <v>4745.8978719592897</v>
      </c>
      <c r="P128" s="238">
        <f t="shared" si="39"/>
        <v>4864.5453187582716</v>
      </c>
      <c r="Q128" s="238">
        <f t="shared" si="39"/>
        <v>4986.1589517271004</v>
      </c>
      <c r="R128" s="238">
        <f t="shared" si="39"/>
        <v>407.77980322997951</v>
      </c>
      <c r="S128" s="238">
        <f t="shared" si="39"/>
        <v>417.97429831072895</v>
      </c>
      <c r="T128" s="238">
        <f t="shared" si="39"/>
        <v>428.42365576849721</v>
      </c>
      <c r="U128" s="238">
        <f t="shared" si="39"/>
        <v>439.13424716270964</v>
      </c>
      <c r="V128" s="238">
        <f t="shared" si="39"/>
        <v>450.11260334163251</v>
      </c>
      <c r="W128" s="238">
        <f t="shared" si="39"/>
        <v>443.83039702418131</v>
      </c>
      <c r="X128" s="238">
        <f t="shared" si="39"/>
        <v>454.92615694978582</v>
      </c>
      <c r="Y128" s="238">
        <f t="shared" si="39"/>
        <v>466.29931087353043</v>
      </c>
      <c r="Z128" s="238">
        <f t="shared" si="39"/>
        <v>477.95679364536863</v>
      </c>
      <c r="AA128" s="239">
        <f t="shared" si="39"/>
        <v>489.90571348658472</v>
      </c>
      <c r="AB128" s="322"/>
    </row>
    <row r="129" spans="1:28" x14ac:dyDescent="0.3">
      <c r="A129" s="322"/>
      <c r="C129" s="760" t="str">
        <f>$C$13</f>
        <v>Clermont</v>
      </c>
      <c r="D129" s="223" t="str">
        <f>$D$7</f>
        <v>Retail</v>
      </c>
      <c r="E129" s="237">
        <v>0</v>
      </c>
      <c r="F129" s="238">
        <f t="shared" ref="F129:AA129" si="40">((F78-E78)*SUMIFS($M$7:$M$59,$B$7:$B$59,$B78,$D$7:$D$59,$D78))*(1+PPI_3Y)^(F$122-$E$122)</f>
        <v>299.73515013053873</v>
      </c>
      <c r="G129" s="238">
        <f t="shared" si="40"/>
        <v>307.2285288838022</v>
      </c>
      <c r="H129" s="238">
        <f t="shared" si="40"/>
        <v>363.77246447707819</v>
      </c>
      <c r="I129" s="238">
        <f t="shared" si="40"/>
        <v>372.8667760890051</v>
      </c>
      <c r="J129" s="238">
        <f t="shared" si="40"/>
        <v>382.1884454912302</v>
      </c>
      <c r="K129" s="238">
        <f t="shared" si="40"/>
        <v>391.74315662851092</v>
      </c>
      <c r="L129" s="238">
        <f t="shared" si="40"/>
        <v>401.53673554422369</v>
      </c>
      <c r="M129" s="238">
        <f t="shared" si="40"/>
        <v>189.12007745181006</v>
      </c>
      <c r="N129" s="238">
        <f t="shared" si="40"/>
        <v>193.84807938810528</v>
      </c>
      <c r="O129" s="238">
        <f t="shared" si="40"/>
        <v>198.69428137280789</v>
      </c>
      <c r="P129" s="238">
        <f t="shared" si="40"/>
        <v>203.66163840712809</v>
      </c>
      <c r="Q129" s="238">
        <f t="shared" si="40"/>
        <v>208.75317936730627</v>
      </c>
      <c r="R129" s="238">
        <f t="shared" si="40"/>
        <v>2158.3732217308584</v>
      </c>
      <c r="S129" s="238">
        <f t="shared" si="40"/>
        <v>2212.3325522741297</v>
      </c>
      <c r="T129" s="238">
        <f t="shared" si="40"/>
        <v>2267.6408660809834</v>
      </c>
      <c r="U129" s="238">
        <f t="shared" si="40"/>
        <v>2324.331887733008</v>
      </c>
      <c r="V129" s="238">
        <f t="shared" si="40"/>
        <v>2382.4401849264955</v>
      </c>
      <c r="W129" s="238">
        <f t="shared" si="40"/>
        <v>2370.541629845226</v>
      </c>
      <c r="X129" s="238">
        <f t="shared" si="40"/>
        <v>2429.8051705913567</v>
      </c>
      <c r="Y129" s="238">
        <f t="shared" si="40"/>
        <v>2490.5502998561406</v>
      </c>
      <c r="Z129" s="238">
        <f t="shared" si="40"/>
        <v>2552.8140573525434</v>
      </c>
      <c r="AA129" s="239">
        <f t="shared" si="40"/>
        <v>2616.6344087867265</v>
      </c>
      <c r="AB129" s="322"/>
    </row>
    <row r="130" spans="1:28" x14ac:dyDescent="0.3">
      <c r="A130" s="322"/>
      <c r="C130" s="761"/>
      <c r="D130" s="223" t="str">
        <f>$D$8</f>
        <v>Commercial</v>
      </c>
      <c r="E130" s="237">
        <v>0</v>
      </c>
      <c r="F130" s="238">
        <f t="shared" ref="F130:AA130" si="41">((F79-E79)*SUMIFS($M$7:$M$59,$B$7:$B$59,$B79,$D$7:$D$59,$D79))*(1+PPI_3Y)^(F$122-$E$122)</f>
        <v>967.83610422801462</v>
      </c>
      <c r="G130" s="238">
        <f t="shared" si="41"/>
        <v>992.03200683406533</v>
      </c>
      <c r="H130" s="238">
        <f t="shared" si="41"/>
        <v>1174.6107344822169</v>
      </c>
      <c r="I130" s="238">
        <f t="shared" si="41"/>
        <v>1203.9760028442722</v>
      </c>
      <c r="J130" s="238">
        <f t="shared" si="41"/>
        <v>1234.0754029153788</v>
      </c>
      <c r="K130" s="238">
        <f t="shared" si="41"/>
        <v>1264.9272879882633</v>
      </c>
      <c r="L130" s="238">
        <f t="shared" si="41"/>
        <v>1296.550470188366</v>
      </c>
      <c r="M130" s="238">
        <f t="shared" si="41"/>
        <v>610.6632435755032</v>
      </c>
      <c r="N130" s="238">
        <f t="shared" si="41"/>
        <v>625.92982466489059</v>
      </c>
      <c r="O130" s="238">
        <f t="shared" si="41"/>
        <v>641.57807028151296</v>
      </c>
      <c r="P130" s="238">
        <f t="shared" si="41"/>
        <v>657.61752203855076</v>
      </c>
      <c r="Q130" s="238">
        <f t="shared" si="41"/>
        <v>674.05796008951438</v>
      </c>
      <c r="R130" s="238">
        <f t="shared" si="41"/>
        <v>6969.3245169303373</v>
      </c>
      <c r="S130" s="238">
        <f t="shared" si="41"/>
        <v>7143.5576298535952</v>
      </c>
      <c r="T130" s="238">
        <f t="shared" si="41"/>
        <v>7322.1465705999362</v>
      </c>
      <c r="U130" s="238">
        <f t="shared" si="41"/>
        <v>7505.2002348649339</v>
      </c>
      <c r="V130" s="238">
        <f t="shared" si="41"/>
        <v>7692.8302407360479</v>
      </c>
      <c r="W130" s="238">
        <f t="shared" si="41"/>
        <v>7654.4101515654929</v>
      </c>
      <c r="X130" s="238">
        <f t="shared" si="41"/>
        <v>7845.7704053546304</v>
      </c>
      <c r="Y130" s="238">
        <f t="shared" si="41"/>
        <v>8041.9146654884953</v>
      </c>
      <c r="Z130" s="238">
        <f t="shared" si="41"/>
        <v>8242.9625321257063</v>
      </c>
      <c r="AA130" s="239">
        <f t="shared" si="41"/>
        <v>8449.0365954299959</v>
      </c>
      <c r="AB130" s="322"/>
    </row>
    <row r="131" spans="1:28" x14ac:dyDescent="0.3">
      <c r="A131" s="322"/>
      <c r="C131" s="761"/>
      <c r="D131" s="223" t="str">
        <f>$D$9</f>
        <v>Industrial</v>
      </c>
      <c r="E131" s="237">
        <v>0</v>
      </c>
      <c r="F131" s="238">
        <f t="shared" ref="F131:AA131" si="42">((F80-E80)*SUMIFS($M$7:$M$59,$B$7:$B$59,$B80,$D$7:$D$59,$D80))*(1+PPI_3Y)^(F$122-$E$122)</f>
        <v>4685.7323726046507</v>
      </c>
      <c r="G131" s="238">
        <f t="shared" si="42"/>
        <v>4802.875681919767</v>
      </c>
      <c r="H131" s="238">
        <f t="shared" si="42"/>
        <v>5686.8218903246507</v>
      </c>
      <c r="I131" s="238">
        <f t="shared" si="42"/>
        <v>5828.9924375827659</v>
      </c>
      <c r="J131" s="238">
        <f t="shared" si="42"/>
        <v>5974.7172485223346</v>
      </c>
      <c r="K131" s="238">
        <f t="shared" si="42"/>
        <v>6124.0851797353926</v>
      </c>
      <c r="L131" s="238">
        <f t="shared" si="42"/>
        <v>6277.1873092333062</v>
      </c>
      <c r="M131" s="238">
        <f t="shared" si="42"/>
        <v>2956.4969902241087</v>
      </c>
      <c r="N131" s="238">
        <f t="shared" si="42"/>
        <v>3030.4094149797111</v>
      </c>
      <c r="O131" s="238">
        <f t="shared" si="42"/>
        <v>3106.1696503542039</v>
      </c>
      <c r="P131" s="238">
        <f t="shared" si="42"/>
        <v>3183.823891613059</v>
      </c>
      <c r="Q131" s="238">
        <f t="shared" si="42"/>
        <v>3263.4194889059472</v>
      </c>
      <c r="R131" s="238">
        <f t="shared" si="42"/>
        <v>33741.652498288437</v>
      </c>
      <c r="S131" s="238">
        <f t="shared" si="42"/>
        <v>34585.193810745644</v>
      </c>
      <c r="T131" s="238">
        <f t="shared" si="42"/>
        <v>35449.82365601429</v>
      </c>
      <c r="U131" s="238">
        <f t="shared" si="42"/>
        <v>36336.069247414642</v>
      </c>
      <c r="V131" s="238">
        <f t="shared" si="42"/>
        <v>37244.470978602898</v>
      </c>
      <c r="W131" s="238">
        <f t="shared" si="42"/>
        <v>37058.4619479393</v>
      </c>
      <c r="X131" s="238">
        <f t="shared" si="42"/>
        <v>37984.923496637784</v>
      </c>
      <c r="Y131" s="238">
        <f t="shared" si="42"/>
        <v>38934.546584053729</v>
      </c>
      <c r="Z131" s="238">
        <f t="shared" si="42"/>
        <v>39907.910248655062</v>
      </c>
      <c r="AA131" s="239">
        <f t="shared" si="42"/>
        <v>40905.608004874717</v>
      </c>
      <c r="AB131" s="322"/>
    </row>
    <row r="132" spans="1:28" x14ac:dyDescent="0.3">
      <c r="A132" s="322"/>
      <c r="C132" s="761"/>
      <c r="D132" s="223" t="str">
        <f>$D$10</f>
        <v>Community Purposes</v>
      </c>
      <c r="E132" s="237">
        <v>0</v>
      </c>
      <c r="F132" s="238">
        <f t="shared" ref="F132:AA132" si="43">((F81-E81)*SUMIFS($M$7:$M$59,$B$7:$B$59,$B81,$D$7:$D$59,$D81))*(1+PPI_3Y)^(F$122-$E$122)</f>
        <v>598.39329024874621</v>
      </c>
      <c r="G132" s="238">
        <f t="shared" si="43"/>
        <v>613.35312250478967</v>
      </c>
      <c r="H132" s="238">
        <f t="shared" si="43"/>
        <v>726.23781970685116</v>
      </c>
      <c r="I132" s="238">
        <f t="shared" si="43"/>
        <v>744.39376519952236</v>
      </c>
      <c r="J132" s="238">
        <f t="shared" si="43"/>
        <v>763.00360932951037</v>
      </c>
      <c r="K132" s="238">
        <f t="shared" si="43"/>
        <v>782.07869956274806</v>
      </c>
      <c r="L132" s="238">
        <f t="shared" si="43"/>
        <v>801.63066705142046</v>
      </c>
      <c r="M132" s="238">
        <f t="shared" si="43"/>
        <v>377.56060758705485</v>
      </c>
      <c r="N132" s="238">
        <f t="shared" si="43"/>
        <v>386.99962277673114</v>
      </c>
      <c r="O132" s="238">
        <f t="shared" si="43"/>
        <v>396.67461334614944</v>
      </c>
      <c r="P132" s="238">
        <f t="shared" si="43"/>
        <v>406.59147867980317</v>
      </c>
      <c r="Q132" s="238">
        <f t="shared" si="43"/>
        <v>416.75626564657398</v>
      </c>
      <c r="R132" s="238">
        <f t="shared" si="43"/>
        <v>4308.9909647686554</v>
      </c>
      <c r="S132" s="238">
        <f t="shared" si="43"/>
        <v>4416.7157388878713</v>
      </c>
      <c r="T132" s="238">
        <f t="shared" si="43"/>
        <v>4527.133632360069</v>
      </c>
      <c r="U132" s="238">
        <f t="shared" si="43"/>
        <v>4640.3119731690704</v>
      </c>
      <c r="V132" s="238">
        <f t="shared" si="43"/>
        <v>4756.3197724985503</v>
      </c>
      <c r="W132" s="238">
        <f t="shared" si="43"/>
        <v>4732.5654162905685</v>
      </c>
      <c r="X132" s="238">
        <f t="shared" si="43"/>
        <v>4850.8795516978325</v>
      </c>
      <c r="Y132" s="238">
        <f t="shared" si="43"/>
        <v>4972.1515404902784</v>
      </c>
      <c r="Z132" s="238">
        <f t="shared" si="43"/>
        <v>5096.4553290025342</v>
      </c>
      <c r="AA132" s="239">
        <f t="shared" si="43"/>
        <v>5223.8667122278839</v>
      </c>
      <c r="AB132" s="322"/>
    </row>
    <row r="133" spans="1:28" x14ac:dyDescent="0.3">
      <c r="A133" s="322"/>
      <c r="C133" s="761"/>
      <c r="D133" s="223" t="str">
        <f>$D$11</f>
        <v>Others</v>
      </c>
      <c r="E133" s="237">
        <v>0</v>
      </c>
      <c r="F133" s="238">
        <f t="shared" ref="F133:AA133" si="44">((F82-E82)*SUMIFS($M$7:$M$59,$B$7:$B$59,$B82,$D$7:$D$59,$D82))*(1+PPI_3Y)^(F$122-$E$122)</f>
        <v>139.91613498892664</v>
      </c>
      <c r="G133" s="238">
        <f t="shared" si="44"/>
        <v>143.41403836364981</v>
      </c>
      <c r="H133" s="238">
        <f t="shared" si="44"/>
        <v>169.80870352664149</v>
      </c>
      <c r="I133" s="238">
        <f t="shared" si="44"/>
        <v>174.05392111480751</v>
      </c>
      <c r="J133" s="238">
        <f t="shared" si="44"/>
        <v>178.4052691426777</v>
      </c>
      <c r="K133" s="238">
        <f t="shared" si="44"/>
        <v>182.86540087124462</v>
      </c>
      <c r="L133" s="238">
        <f t="shared" si="44"/>
        <v>187.43703589291266</v>
      </c>
      <c r="M133" s="238">
        <f t="shared" si="44"/>
        <v>88.281105083422631</v>
      </c>
      <c r="N133" s="238">
        <f t="shared" si="44"/>
        <v>90.488132710508182</v>
      </c>
      <c r="O133" s="238">
        <f t="shared" si="44"/>
        <v>92.750336028270894</v>
      </c>
      <c r="P133" s="238">
        <f t="shared" si="44"/>
        <v>95.069094428977664</v>
      </c>
      <c r="Q133" s="238">
        <f t="shared" si="44"/>
        <v>97.44582178957414</v>
      </c>
      <c r="R133" s="238">
        <f t="shared" si="44"/>
        <v>1007.5269414235648</v>
      </c>
      <c r="S133" s="238">
        <f t="shared" si="44"/>
        <v>1032.7151149591539</v>
      </c>
      <c r="T133" s="238">
        <f t="shared" si="44"/>
        <v>1058.5329928331328</v>
      </c>
      <c r="U133" s="238">
        <f t="shared" si="44"/>
        <v>1084.9963176539611</v>
      </c>
      <c r="V133" s="238">
        <f t="shared" si="44"/>
        <v>1112.1212255953099</v>
      </c>
      <c r="W133" s="238">
        <f t="shared" si="44"/>
        <v>1106.5669893364782</v>
      </c>
      <c r="X133" s="238">
        <f t="shared" si="44"/>
        <v>1134.2311640698902</v>
      </c>
      <c r="Y133" s="238">
        <f t="shared" si="44"/>
        <v>1162.5869431716371</v>
      </c>
      <c r="Z133" s="238">
        <f t="shared" si="44"/>
        <v>1191.651616750928</v>
      </c>
      <c r="AA133" s="239">
        <f t="shared" si="44"/>
        <v>1221.4429071697832</v>
      </c>
      <c r="AB133" s="322"/>
    </row>
    <row r="134" spans="1:28" x14ac:dyDescent="0.3">
      <c r="A134" s="322"/>
      <c r="C134" s="760" t="str">
        <f>$C$19</f>
        <v>Nebo</v>
      </c>
      <c r="D134" s="223" t="str">
        <f>$D$7</f>
        <v>Retail</v>
      </c>
      <c r="E134" s="237">
        <v>0</v>
      </c>
      <c r="F134" s="238">
        <f t="shared" ref="F134:AA134" si="45">((F83-E83)*SUMIFS($M$7:$M$59,$B$7:$B$59,$B83,$D$7:$D$59,$D83))*(1+PPI_3Y)^(F$122-$E$122)</f>
        <v>2728.8645635769044</v>
      </c>
      <c r="G134" s="238">
        <f t="shared" si="45"/>
        <v>2797.0861776663269</v>
      </c>
      <c r="H134" s="238">
        <f t="shared" si="45"/>
        <v>2680.7692229638719</v>
      </c>
      <c r="I134" s="238">
        <f t="shared" si="45"/>
        <v>2747.7884535379685</v>
      </c>
      <c r="J134" s="238">
        <f t="shared" si="45"/>
        <v>2816.4831648764175</v>
      </c>
      <c r="K134" s="238">
        <f t="shared" si="45"/>
        <v>2886.8952439983277</v>
      </c>
      <c r="L134" s="238">
        <f t="shared" si="45"/>
        <v>2959.0676250983179</v>
      </c>
      <c r="M134" s="238">
        <f t="shared" si="45"/>
        <v>3537.8485057606963</v>
      </c>
      <c r="N134" s="238">
        <f t="shared" si="45"/>
        <v>3626.294718404713</v>
      </c>
      <c r="O134" s="238">
        <f t="shared" si="45"/>
        <v>3716.9520863648308</v>
      </c>
      <c r="P134" s="238">
        <f t="shared" si="45"/>
        <v>3809.8758885239513</v>
      </c>
      <c r="Q134" s="238">
        <f t="shared" si="45"/>
        <v>3905.1227857370141</v>
      </c>
      <c r="R134" s="238">
        <f t="shared" si="45"/>
        <v>212.6509259580138</v>
      </c>
      <c r="S134" s="238">
        <f t="shared" si="45"/>
        <v>217.9671991069641</v>
      </c>
      <c r="T134" s="238">
        <f t="shared" si="45"/>
        <v>223.41637908463824</v>
      </c>
      <c r="U134" s="238">
        <f t="shared" si="45"/>
        <v>229.00178856175418</v>
      </c>
      <c r="V134" s="238">
        <f t="shared" si="45"/>
        <v>234.72683327575723</v>
      </c>
      <c r="W134" s="238">
        <f t="shared" si="45"/>
        <v>228.61518419828363</v>
      </c>
      <c r="X134" s="238">
        <f t="shared" si="45"/>
        <v>234.33056380324072</v>
      </c>
      <c r="Y134" s="238">
        <f t="shared" si="45"/>
        <v>240.1888278983217</v>
      </c>
      <c r="Z134" s="238">
        <f t="shared" si="45"/>
        <v>246.1935485957797</v>
      </c>
      <c r="AA134" s="239">
        <f t="shared" si="45"/>
        <v>252.34838731067421</v>
      </c>
      <c r="AB134" s="322"/>
    </row>
    <row r="135" spans="1:28" x14ac:dyDescent="0.3">
      <c r="A135" s="322"/>
      <c r="C135" s="761"/>
      <c r="D135" s="223" t="str">
        <f>$D$8</f>
        <v>Commercial</v>
      </c>
      <c r="E135" s="237">
        <v>0</v>
      </c>
      <c r="F135" s="238">
        <f t="shared" ref="F135:AA135" si="46">((F84-E84)*SUMIFS($M$7:$M$59,$B$7:$B$59,$B84,$D$7:$D$59,$D84))*(1+PPI_3Y)^(F$122-$E$122)</f>
        <v>11560.787019323494</v>
      </c>
      <c r="G135" s="238">
        <f t="shared" si="46"/>
        <v>11849.806694806624</v>
      </c>
      <c r="H135" s="238">
        <f t="shared" si="46"/>
        <v>11357.031949588516</v>
      </c>
      <c r="I135" s="238">
        <f t="shared" si="46"/>
        <v>11640.957748328228</v>
      </c>
      <c r="J135" s="238">
        <f t="shared" si="46"/>
        <v>11931.981692036432</v>
      </c>
      <c r="K135" s="238">
        <f t="shared" si="46"/>
        <v>12230.281234337343</v>
      </c>
      <c r="L135" s="238">
        <f t="shared" si="46"/>
        <v>12536.038265195775</v>
      </c>
      <c r="M135" s="238">
        <f t="shared" si="46"/>
        <v>14988.033348243744</v>
      </c>
      <c r="N135" s="238">
        <f t="shared" si="46"/>
        <v>15362.734181949836</v>
      </c>
      <c r="O135" s="238">
        <f t="shared" si="46"/>
        <v>15746.802536498582</v>
      </c>
      <c r="P135" s="238">
        <f t="shared" si="46"/>
        <v>16140.472599911045</v>
      </c>
      <c r="Q135" s="238">
        <f t="shared" si="46"/>
        <v>16543.984414908933</v>
      </c>
      <c r="R135" s="238">
        <f t="shared" si="46"/>
        <v>900.89193039325346</v>
      </c>
      <c r="S135" s="238">
        <f t="shared" si="46"/>
        <v>923.41422865308471</v>
      </c>
      <c r="T135" s="238">
        <f t="shared" si="46"/>
        <v>946.49958436941199</v>
      </c>
      <c r="U135" s="238">
        <f t="shared" si="46"/>
        <v>970.16207397864719</v>
      </c>
      <c r="V135" s="238">
        <f t="shared" si="46"/>
        <v>994.41612582798621</v>
      </c>
      <c r="W135" s="238">
        <f t="shared" si="46"/>
        <v>968.52423135118909</v>
      </c>
      <c r="X135" s="238">
        <f t="shared" si="46"/>
        <v>992.73733713496881</v>
      </c>
      <c r="Y135" s="238">
        <f t="shared" si="46"/>
        <v>1017.5557705633429</v>
      </c>
      <c r="Z135" s="238">
        <f t="shared" si="46"/>
        <v>1042.9946648274263</v>
      </c>
      <c r="AA135" s="239">
        <f t="shared" si="46"/>
        <v>1069.0695314479685</v>
      </c>
      <c r="AB135" s="322"/>
    </row>
    <row r="136" spans="1:28" x14ac:dyDescent="0.3">
      <c r="A136" s="322"/>
      <c r="C136" s="761"/>
      <c r="D136" s="223" t="str">
        <f>$D$9</f>
        <v>Industrial</v>
      </c>
      <c r="E136" s="237">
        <v>0</v>
      </c>
      <c r="F136" s="238">
        <f t="shared" ref="F136:AA136" si="47">((F85-E85)*SUMIFS($M$7:$M$59,$B$7:$B$59,$B85,$D$7:$D$59,$D85))*(1+PPI_3Y)^(F$122-$E$122)</f>
        <v>79460.431822749801</v>
      </c>
      <c r="G136" s="238">
        <f t="shared" si="47"/>
        <v>81446.942618319052</v>
      </c>
      <c r="H136" s="238">
        <f t="shared" si="47"/>
        <v>78059.967840483645</v>
      </c>
      <c r="I136" s="238">
        <f t="shared" si="47"/>
        <v>80011.467036495727</v>
      </c>
      <c r="J136" s="238">
        <f t="shared" si="47"/>
        <v>82011.753712408114</v>
      </c>
      <c r="K136" s="238">
        <f t="shared" si="47"/>
        <v>84062.047555218305</v>
      </c>
      <c r="L136" s="238">
        <f t="shared" si="47"/>
        <v>86163.598744097646</v>
      </c>
      <c r="M136" s="238">
        <f t="shared" si="47"/>
        <v>103016.827490601</v>
      </c>
      <c r="N136" s="238">
        <f t="shared" si="47"/>
        <v>105592.24817786601</v>
      </c>
      <c r="O136" s="238">
        <f t="shared" si="47"/>
        <v>108232.05438231266</v>
      </c>
      <c r="P136" s="238">
        <f t="shared" si="47"/>
        <v>110937.85574187047</v>
      </c>
      <c r="Q136" s="238">
        <f t="shared" si="47"/>
        <v>113711.30213541596</v>
      </c>
      <c r="R136" s="238">
        <f t="shared" si="47"/>
        <v>6192.0751325170759</v>
      </c>
      <c r="S136" s="238">
        <f t="shared" si="47"/>
        <v>6346.8770108300023</v>
      </c>
      <c r="T136" s="238">
        <f t="shared" si="47"/>
        <v>6505.5489361007531</v>
      </c>
      <c r="U136" s="238">
        <f t="shared" si="47"/>
        <v>6668.1876595032718</v>
      </c>
      <c r="V136" s="238">
        <f t="shared" si="47"/>
        <v>6834.8923509894039</v>
      </c>
      <c r="W136" s="238">
        <f t="shared" si="47"/>
        <v>6656.9303218995074</v>
      </c>
      <c r="X136" s="238">
        <f t="shared" si="47"/>
        <v>6823.3535799469955</v>
      </c>
      <c r="Y136" s="238">
        <f t="shared" si="47"/>
        <v>6993.9374194456686</v>
      </c>
      <c r="Z136" s="238">
        <f t="shared" si="47"/>
        <v>7168.7858549318098</v>
      </c>
      <c r="AA136" s="239">
        <f t="shared" si="47"/>
        <v>7348.005501306744</v>
      </c>
      <c r="AB136" s="322"/>
    </row>
    <row r="137" spans="1:28" x14ac:dyDescent="0.3">
      <c r="A137" s="322"/>
      <c r="C137" s="761"/>
      <c r="D137" s="223" t="str">
        <f>$D$10</f>
        <v>Community Purposes</v>
      </c>
      <c r="E137" s="237">
        <v>0</v>
      </c>
      <c r="F137" s="238">
        <f t="shared" ref="F137:AA137" si="48">((F86-E86)*SUMIFS($M$7:$M$59,$B$7:$B$59,$B86,$D$7:$D$59,$D86))*(1+PPI_3Y)^(F$122-$E$122)</f>
        <v>4879.2066986536174</v>
      </c>
      <c r="G137" s="238">
        <f t="shared" si="48"/>
        <v>5001.1868661199351</v>
      </c>
      <c r="H137" s="238">
        <f t="shared" si="48"/>
        <v>4793.2122849970092</v>
      </c>
      <c r="I137" s="238">
        <f t="shared" si="48"/>
        <v>4913.0425921219339</v>
      </c>
      <c r="J137" s="238">
        <f t="shared" si="48"/>
        <v>5035.8686569249821</v>
      </c>
      <c r="K137" s="238">
        <f t="shared" si="48"/>
        <v>5161.7653733481066</v>
      </c>
      <c r="L137" s="238">
        <f t="shared" si="48"/>
        <v>5290.809507681759</v>
      </c>
      <c r="M137" s="238">
        <f t="shared" si="48"/>
        <v>6325.6690561084124</v>
      </c>
      <c r="N137" s="238">
        <f t="shared" si="48"/>
        <v>6483.8107825111219</v>
      </c>
      <c r="O137" s="238">
        <f t="shared" si="48"/>
        <v>6645.9060520739267</v>
      </c>
      <c r="P137" s="238">
        <f t="shared" si="48"/>
        <v>6812.0537033757473</v>
      </c>
      <c r="Q137" s="238">
        <f t="shared" si="48"/>
        <v>6982.3550459601402</v>
      </c>
      <c r="R137" s="238">
        <f t="shared" si="48"/>
        <v>380.21961084402113</v>
      </c>
      <c r="S137" s="238">
        <f t="shared" si="48"/>
        <v>389.72510111512162</v>
      </c>
      <c r="T137" s="238">
        <f t="shared" si="48"/>
        <v>399.46822864299975</v>
      </c>
      <c r="U137" s="238">
        <f t="shared" si="48"/>
        <v>409.45493435907468</v>
      </c>
      <c r="V137" s="238">
        <f t="shared" si="48"/>
        <v>419.6913077179247</v>
      </c>
      <c r="W137" s="238">
        <f t="shared" si="48"/>
        <v>408.76368620217335</v>
      </c>
      <c r="X137" s="238">
        <f t="shared" si="48"/>
        <v>418.98277835722769</v>
      </c>
      <c r="Y137" s="238">
        <f t="shared" si="48"/>
        <v>429.45734781615835</v>
      </c>
      <c r="Z137" s="238">
        <f t="shared" si="48"/>
        <v>440.19378151156224</v>
      </c>
      <c r="AA137" s="239">
        <f t="shared" si="48"/>
        <v>451.19862604935128</v>
      </c>
      <c r="AB137" s="322"/>
    </row>
    <row r="138" spans="1:28" x14ac:dyDescent="0.3">
      <c r="A138" s="322"/>
      <c r="C138" s="761"/>
      <c r="D138" s="223" t="str">
        <f>$D$11</f>
        <v>Others</v>
      </c>
      <c r="E138" s="237">
        <v>0</v>
      </c>
      <c r="F138" s="238">
        <f t="shared" ref="F138:AA138" si="49">((F87-E87)*SUMIFS($M$7:$M$59,$B$7:$B$59,$B87,$D$7:$D$59,$D87))*(1+PPI_3Y)^(F$122-$E$122)</f>
        <v>979.56839487731952</v>
      </c>
      <c r="G138" s="238">
        <f t="shared" si="49"/>
        <v>1004.0576047492463</v>
      </c>
      <c r="H138" s="238">
        <f t="shared" si="49"/>
        <v>962.30382402458713</v>
      </c>
      <c r="I138" s="238">
        <f t="shared" si="49"/>
        <v>986.36141962520162</v>
      </c>
      <c r="J138" s="238">
        <f t="shared" si="49"/>
        <v>1011.0204551158316</v>
      </c>
      <c r="K138" s="238">
        <f t="shared" si="49"/>
        <v>1036.2959664937273</v>
      </c>
      <c r="L138" s="238">
        <f t="shared" si="49"/>
        <v>1062.2033656560704</v>
      </c>
      <c r="M138" s="238">
        <f t="shared" si="49"/>
        <v>1269.9657683137559</v>
      </c>
      <c r="N138" s="238">
        <f t="shared" si="49"/>
        <v>1301.7149125215997</v>
      </c>
      <c r="O138" s="238">
        <f t="shared" si="49"/>
        <v>1334.2577853346397</v>
      </c>
      <c r="P138" s="238">
        <f t="shared" si="49"/>
        <v>1367.6142299680057</v>
      </c>
      <c r="Q138" s="238">
        <f t="shared" si="49"/>
        <v>1401.8045857171896</v>
      </c>
      <c r="R138" s="238">
        <f t="shared" si="49"/>
        <v>76.334358615734445</v>
      </c>
      <c r="S138" s="238">
        <f t="shared" si="49"/>
        <v>78.242717581127792</v>
      </c>
      <c r="T138" s="238">
        <f t="shared" si="49"/>
        <v>80.198785520656003</v>
      </c>
      <c r="U138" s="238">
        <f t="shared" si="49"/>
        <v>82.203755158672394</v>
      </c>
      <c r="V138" s="238">
        <f t="shared" si="49"/>
        <v>84.258849037657285</v>
      </c>
      <c r="W138" s="238">
        <f t="shared" si="49"/>
        <v>82.064977507041831</v>
      </c>
      <c r="X138" s="238">
        <f t="shared" si="49"/>
        <v>84.116601944717871</v>
      </c>
      <c r="Y138" s="238">
        <f t="shared" si="49"/>
        <v>86.219516993335802</v>
      </c>
      <c r="Z138" s="238">
        <f t="shared" si="49"/>
        <v>88.375004918169196</v>
      </c>
      <c r="AA138" s="239">
        <f t="shared" si="49"/>
        <v>90.584380041102946</v>
      </c>
      <c r="AB138" s="322"/>
    </row>
    <row r="139" spans="1:28" x14ac:dyDescent="0.3">
      <c r="A139" s="322"/>
      <c r="C139" s="760" t="str">
        <f>$C$25</f>
        <v>Glenden</v>
      </c>
      <c r="D139" s="223" t="str">
        <f>$D$7</f>
        <v>Retail</v>
      </c>
      <c r="E139" s="237">
        <v>0</v>
      </c>
      <c r="F139" s="238">
        <f t="shared" ref="F139:AA139" si="50">((F88-E88)*SUMIFS($M$7:$M$59,$B$7:$B$59,$B88,$D$7:$D$59,$D88))*(1+PPI_3Y)^(F$122-$E$122)</f>
        <v>206.53776846470214</v>
      </c>
      <c r="G139" s="238">
        <f t="shared" si="50"/>
        <v>211.70121267633377</v>
      </c>
      <c r="H139" s="238">
        <f t="shared" si="50"/>
        <v>353.66143563947401</v>
      </c>
      <c r="I139" s="238">
        <f t="shared" si="50"/>
        <v>362.5029715304608</v>
      </c>
      <c r="J139" s="238">
        <f t="shared" si="50"/>
        <v>371.56554581872228</v>
      </c>
      <c r="K139" s="238">
        <f t="shared" si="50"/>
        <v>380.85468446419031</v>
      </c>
      <c r="L139" s="238">
        <f t="shared" si="50"/>
        <v>390.37605157579509</v>
      </c>
      <c r="M139" s="238">
        <f t="shared" si="50"/>
        <v>734.24102886680055</v>
      </c>
      <c r="N139" s="238">
        <f t="shared" si="50"/>
        <v>752.59705458847043</v>
      </c>
      <c r="O139" s="238">
        <f t="shared" si="50"/>
        <v>771.41198095318214</v>
      </c>
      <c r="P139" s="238">
        <f t="shared" si="50"/>
        <v>790.69728047701176</v>
      </c>
      <c r="Q139" s="238">
        <f t="shared" si="50"/>
        <v>810.464712488955</v>
      </c>
      <c r="R139" s="238">
        <f t="shared" si="50"/>
        <v>551.5015240056739</v>
      </c>
      <c r="S139" s="238">
        <f t="shared" si="50"/>
        <v>565.28906210581567</v>
      </c>
      <c r="T139" s="238">
        <f t="shared" si="50"/>
        <v>579.42128865846121</v>
      </c>
      <c r="U139" s="238">
        <f t="shared" si="50"/>
        <v>593.90682087492269</v>
      </c>
      <c r="V139" s="238">
        <f t="shared" si="50"/>
        <v>608.75449139677517</v>
      </c>
      <c r="W139" s="238">
        <f t="shared" si="50"/>
        <v>621.2891891120986</v>
      </c>
      <c r="X139" s="238">
        <f t="shared" si="50"/>
        <v>636.82141883990107</v>
      </c>
      <c r="Y139" s="238">
        <f t="shared" si="50"/>
        <v>652.74195431089856</v>
      </c>
      <c r="Z139" s="238">
        <f t="shared" si="50"/>
        <v>669.06050316867095</v>
      </c>
      <c r="AA139" s="239">
        <f t="shared" si="50"/>
        <v>685.78701574784145</v>
      </c>
      <c r="AB139" s="322"/>
    </row>
    <row r="140" spans="1:28" x14ac:dyDescent="0.3">
      <c r="A140" s="322"/>
      <c r="C140" s="761"/>
      <c r="D140" s="223" t="str">
        <f>$D$8</f>
        <v>Commercial</v>
      </c>
      <c r="E140" s="237">
        <v>0</v>
      </c>
      <c r="F140" s="238">
        <f t="shared" ref="F140:AA140" si="51">((F89-E89)*SUMIFS($M$7:$M$59,$B$7:$B$59,$B89,$D$7:$D$59,$D89))*(1+PPI_3Y)^(F$122-$E$122)</f>
        <v>874.99364553921032</v>
      </c>
      <c r="G140" s="238">
        <f t="shared" si="51"/>
        <v>896.86848667760296</v>
      </c>
      <c r="H140" s="238">
        <f t="shared" si="51"/>
        <v>1498.2804896029359</v>
      </c>
      <c r="I140" s="238">
        <f t="shared" si="51"/>
        <v>1535.7375018430091</v>
      </c>
      <c r="J140" s="238">
        <f t="shared" si="51"/>
        <v>1574.1309393890842</v>
      </c>
      <c r="K140" s="238">
        <f t="shared" si="51"/>
        <v>1613.4842128738112</v>
      </c>
      <c r="L140" s="238">
        <f t="shared" si="51"/>
        <v>1653.8213181957558</v>
      </c>
      <c r="M140" s="238">
        <f t="shared" si="51"/>
        <v>3110.5992832608226</v>
      </c>
      <c r="N140" s="238">
        <f t="shared" si="51"/>
        <v>3188.3642653423426</v>
      </c>
      <c r="O140" s="238">
        <f t="shared" si="51"/>
        <v>3268.073371975901</v>
      </c>
      <c r="P140" s="238">
        <f t="shared" si="51"/>
        <v>3349.7752062752984</v>
      </c>
      <c r="Q140" s="238">
        <f t="shared" si="51"/>
        <v>3433.5195864320681</v>
      </c>
      <c r="R140" s="238">
        <f t="shared" si="51"/>
        <v>2336.42656545207</v>
      </c>
      <c r="S140" s="238">
        <f t="shared" si="51"/>
        <v>2394.8372295883714</v>
      </c>
      <c r="T140" s="238">
        <f t="shared" si="51"/>
        <v>2454.7081603280812</v>
      </c>
      <c r="U140" s="238">
        <f t="shared" si="51"/>
        <v>2516.0758643362833</v>
      </c>
      <c r="V140" s="238">
        <f t="shared" si="51"/>
        <v>2578.9777609446896</v>
      </c>
      <c r="W140" s="238">
        <f t="shared" si="51"/>
        <v>2632.0807886919606</v>
      </c>
      <c r="X140" s="238">
        <f t="shared" si="51"/>
        <v>2697.8828084092597</v>
      </c>
      <c r="Y140" s="238">
        <f t="shared" si="51"/>
        <v>2765.329878619491</v>
      </c>
      <c r="Z140" s="238">
        <f t="shared" si="51"/>
        <v>2834.4631255849777</v>
      </c>
      <c r="AA140" s="239">
        <f t="shared" si="51"/>
        <v>2905.3247037246024</v>
      </c>
      <c r="AB140" s="322"/>
    </row>
    <row r="141" spans="1:28" x14ac:dyDescent="0.3">
      <c r="A141" s="322"/>
      <c r="C141" s="761"/>
      <c r="D141" s="223" t="str">
        <f>$D$9</f>
        <v>Industrial</v>
      </c>
      <c r="E141" s="237">
        <v>0</v>
      </c>
      <c r="F141" s="238">
        <f t="shared" ref="F141:AA141" si="52">((F90-E90)*SUMIFS($M$7:$M$59,$B$7:$B$59,$B90,$D$7:$D$59,$D90))*(1+PPI_3Y)^(F$122-$E$122)</f>
        <v>6014.0691806271043</v>
      </c>
      <c r="G141" s="238">
        <f t="shared" si="52"/>
        <v>6164.4209101422821</v>
      </c>
      <c r="H141" s="238">
        <f t="shared" si="52"/>
        <v>10298.089091725018</v>
      </c>
      <c r="I141" s="238">
        <f t="shared" si="52"/>
        <v>10555.541319018143</v>
      </c>
      <c r="J141" s="238">
        <f t="shared" si="52"/>
        <v>10819.429851993595</v>
      </c>
      <c r="K141" s="238">
        <f t="shared" si="52"/>
        <v>11089.915598293434</v>
      </c>
      <c r="L141" s="238">
        <f t="shared" si="52"/>
        <v>11367.16348825077</v>
      </c>
      <c r="M141" s="238">
        <f t="shared" si="52"/>
        <v>21379.994446943976</v>
      </c>
      <c r="N141" s="238">
        <f t="shared" si="52"/>
        <v>21914.494308117573</v>
      </c>
      <c r="O141" s="238">
        <f t="shared" si="52"/>
        <v>22462.356665820513</v>
      </c>
      <c r="P141" s="238">
        <f t="shared" si="52"/>
        <v>23023.915582466027</v>
      </c>
      <c r="Q141" s="238">
        <f t="shared" si="52"/>
        <v>23599.513472028309</v>
      </c>
      <c r="R141" s="238">
        <f t="shared" si="52"/>
        <v>16058.894909373865</v>
      </c>
      <c r="S141" s="238">
        <f t="shared" si="52"/>
        <v>16460.367282108211</v>
      </c>
      <c r="T141" s="238">
        <f t="shared" si="52"/>
        <v>16871.87646416092</v>
      </c>
      <c r="U141" s="238">
        <f t="shared" si="52"/>
        <v>17293.673375764938</v>
      </c>
      <c r="V141" s="238">
        <f t="shared" si="52"/>
        <v>17726.015210157613</v>
      </c>
      <c r="W141" s="238">
        <f t="shared" si="52"/>
        <v>18091.006755184106</v>
      </c>
      <c r="X141" s="238">
        <f t="shared" si="52"/>
        <v>18543.281924063707</v>
      </c>
      <c r="Y141" s="238">
        <f t="shared" si="52"/>
        <v>19006.863972165298</v>
      </c>
      <c r="Z141" s="238">
        <f t="shared" si="52"/>
        <v>19482.035571469427</v>
      </c>
      <c r="AA141" s="239">
        <f t="shared" si="52"/>
        <v>19969.086460756982</v>
      </c>
      <c r="AB141" s="322"/>
    </row>
    <row r="142" spans="1:28" x14ac:dyDescent="0.3">
      <c r="A142" s="322"/>
      <c r="C142" s="761"/>
      <c r="D142" s="223" t="str">
        <f>$D$10</f>
        <v>Community Purposes</v>
      </c>
      <c r="E142" s="237">
        <v>0</v>
      </c>
      <c r="F142" s="238">
        <f t="shared" ref="F142:AA142" si="53">((F91-E91)*SUMIFS($M$7:$M$59,$B$7:$B$59,$B91,$D$7:$D$59,$D91))*(1+PPI_3Y)^(F$122-$E$122)</f>
        <v>369.28929228248307</v>
      </c>
      <c r="G142" s="238">
        <f t="shared" si="53"/>
        <v>378.52152458950138</v>
      </c>
      <c r="H142" s="238">
        <f t="shared" si="53"/>
        <v>632.34623984627592</v>
      </c>
      <c r="I142" s="238">
        <f t="shared" si="53"/>
        <v>648.15489584243267</v>
      </c>
      <c r="J142" s="238">
        <f t="shared" si="53"/>
        <v>664.35876823849344</v>
      </c>
      <c r="K142" s="238">
        <f t="shared" si="53"/>
        <v>680.96773744445579</v>
      </c>
      <c r="L142" s="238">
        <f t="shared" si="53"/>
        <v>697.99193088051777</v>
      </c>
      <c r="M142" s="238">
        <f t="shared" si="53"/>
        <v>1312.8221144758479</v>
      </c>
      <c r="N142" s="238">
        <f t="shared" si="53"/>
        <v>1345.6426673377439</v>
      </c>
      <c r="O142" s="238">
        <f t="shared" si="53"/>
        <v>1379.2837340211875</v>
      </c>
      <c r="P142" s="238">
        <f t="shared" si="53"/>
        <v>1413.7658273717173</v>
      </c>
      <c r="Q142" s="238">
        <f t="shared" si="53"/>
        <v>1449.1099730560099</v>
      </c>
      <c r="R142" s="238">
        <f t="shared" si="53"/>
        <v>986.08409012390018</v>
      </c>
      <c r="S142" s="238">
        <f t="shared" si="53"/>
        <v>1010.7361923769976</v>
      </c>
      <c r="T142" s="238">
        <f t="shared" si="53"/>
        <v>1036.0045971864226</v>
      </c>
      <c r="U142" s="238">
        <f t="shared" si="53"/>
        <v>1061.9047121160831</v>
      </c>
      <c r="V142" s="238">
        <f t="shared" si="53"/>
        <v>1088.4523299191121</v>
      </c>
      <c r="W142" s="238">
        <f t="shared" si="53"/>
        <v>1110.8643550060904</v>
      </c>
      <c r="X142" s="238">
        <f t="shared" si="53"/>
        <v>1138.6359638812426</v>
      </c>
      <c r="Y142" s="238">
        <f t="shared" si="53"/>
        <v>1167.1018629782734</v>
      </c>
      <c r="Z142" s="238">
        <f t="shared" si="53"/>
        <v>1196.2794095527302</v>
      </c>
      <c r="AA142" s="239">
        <f t="shared" si="53"/>
        <v>1226.1863947914048</v>
      </c>
      <c r="AB142" s="322"/>
    </row>
    <row r="143" spans="1:28" x14ac:dyDescent="0.3">
      <c r="A143" s="322"/>
      <c r="C143" s="761"/>
      <c r="D143" s="223" t="str">
        <f>$D$11</f>
        <v>Others</v>
      </c>
      <c r="E143" s="237">
        <v>0</v>
      </c>
      <c r="F143" s="238">
        <f t="shared" ref="F143:AA143" si="54">((F92-E92)*SUMIFS($M$7:$M$59,$B$7:$B$59,$B92,$D$7:$D$59,$D92))*(1+PPI_3Y)^(F$122-$E$122)</f>
        <v>74.139945615814582</v>
      </c>
      <c r="G143" s="238">
        <f t="shared" si="54"/>
        <v>75.993444256209941</v>
      </c>
      <c r="H143" s="238">
        <f t="shared" si="54"/>
        <v>126.95227511960975</v>
      </c>
      <c r="I143" s="238">
        <f t="shared" si="54"/>
        <v>130.12608199759998</v>
      </c>
      <c r="J143" s="238">
        <f t="shared" si="54"/>
        <v>133.37923404753997</v>
      </c>
      <c r="K143" s="238">
        <f t="shared" si="54"/>
        <v>136.71371489872845</v>
      </c>
      <c r="L143" s="238">
        <f t="shared" si="54"/>
        <v>140.13155777119667</v>
      </c>
      <c r="M143" s="238">
        <f t="shared" si="54"/>
        <v>263.56724173858311</v>
      </c>
      <c r="N143" s="238">
        <f t="shared" si="54"/>
        <v>270.15642278204768</v>
      </c>
      <c r="O143" s="238">
        <f t="shared" si="54"/>
        <v>276.91033335159887</v>
      </c>
      <c r="P143" s="238">
        <f t="shared" si="54"/>
        <v>283.83309168538881</v>
      </c>
      <c r="Q143" s="238">
        <f t="shared" si="54"/>
        <v>290.92891897752355</v>
      </c>
      <c r="R143" s="238">
        <f t="shared" si="54"/>
        <v>197.97005313247109</v>
      </c>
      <c r="S143" s="238">
        <f t="shared" si="54"/>
        <v>202.91930446078285</v>
      </c>
      <c r="T143" s="238">
        <f t="shared" si="54"/>
        <v>207.99228707230247</v>
      </c>
      <c r="U143" s="238">
        <f t="shared" si="54"/>
        <v>213.19209424911</v>
      </c>
      <c r="V143" s="238">
        <f t="shared" si="54"/>
        <v>218.52189660531965</v>
      </c>
      <c r="W143" s="238">
        <f t="shared" si="54"/>
        <v>223.02142138393225</v>
      </c>
      <c r="X143" s="238">
        <f t="shared" si="54"/>
        <v>228.59695691853057</v>
      </c>
      <c r="Y143" s="238">
        <f t="shared" si="54"/>
        <v>234.31188084149377</v>
      </c>
      <c r="Z143" s="238">
        <f t="shared" si="54"/>
        <v>240.1696778625311</v>
      </c>
      <c r="AA143" s="239">
        <f t="shared" si="54"/>
        <v>246.17391980908414</v>
      </c>
      <c r="AB143" s="322"/>
    </row>
    <row r="144" spans="1:28" x14ac:dyDescent="0.3">
      <c r="A144" s="322"/>
      <c r="C144" s="760" t="str">
        <f>$C$31</f>
        <v>Middlemount</v>
      </c>
      <c r="D144" s="223" t="str">
        <f>$D$7</f>
        <v>Retail</v>
      </c>
      <c r="E144" s="237">
        <v>0</v>
      </c>
      <c r="F144" s="238">
        <f t="shared" ref="F144:AA144" si="55">((F93-E93)*SUMIFS($M$7:$M$59,$B$7:$B$59,$B93,$D$7:$D$59,$D93))*(1+PPI_3Y)^(F$122-$E$122)</f>
        <v>0</v>
      </c>
      <c r="G144" s="238">
        <f t="shared" si="55"/>
        <v>0</v>
      </c>
      <c r="H144" s="238">
        <f t="shared" si="55"/>
        <v>0</v>
      </c>
      <c r="I144" s="238">
        <f t="shared" si="55"/>
        <v>0</v>
      </c>
      <c r="J144" s="238">
        <f t="shared" si="55"/>
        <v>0</v>
      </c>
      <c r="K144" s="238">
        <f t="shared" si="55"/>
        <v>0</v>
      </c>
      <c r="L144" s="238">
        <f t="shared" si="55"/>
        <v>0</v>
      </c>
      <c r="M144" s="238">
        <f t="shared" si="55"/>
        <v>0</v>
      </c>
      <c r="N144" s="238">
        <f t="shared" si="55"/>
        <v>0</v>
      </c>
      <c r="O144" s="238">
        <f t="shared" si="55"/>
        <v>0</v>
      </c>
      <c r="P144" s="238">
        <f t="shared" si="55"/>
        <v>0</v>
      </c>
      <c r="Q144" s="238">
        <f t="shared" si="55"/>
        <v>0</v>
      </c>
      <c r="R144" s="238">
        <f t="shared" si="55"/>
        <v>0</v>
      </c>
      <c r="S144" s="238">
        <f t="shared" si="55"/>
        <v>0</v>
      </c>
      <c r="T144" s="238">
        <f t="shared" si="55"/>
        <v>0</v>
      </c>
      <c r="U144" s="238">
        <f t="shared" si="55"/>
        <v>0</v>
      </c>
      <c r="V144" s="238">
        <f t="shared" si="55"/>
        <v>0</v>
      </c>
      <c r="W144" s="238">
        <f t="shared" si="55"/>
        <v>0</v>
      </c>
      <c r="X144" s="238">
        <f t="shared" si="55"/>
        <v>0</v>
      </c>
      <c r="Y144" s="238">
        <f t="shared" si="55"/>
        <v>0</v>
      </c>
      <c r="Z144" s="238">
        <f t="shared" si="55"/>
        <v>0</v>
      </c>
      <c r="AA144" s="239">
        <f t="shared" si="55"/>
        <v>0</v>
      </c>
      <c r="AB144" s="322"/>
    </row>
    <row r="145" spans="1:28" x14ac:dyDescent="0.3">
      <c r="A145" s="322"/>
      <c r="C145" s="761"/>
      <c r="D145" s="223" t="str">
        <f>$D$8</f>
        <v>Commercial</v>
      </c>
      <c r="E145" s="237">
        <v>0</v>
      </c>
      <c r="F145" s="238">
        <f t="shared" ref="F145:AA145" si="56">((F94-E94)*SUMIFS($M$7:$M$59,$B$7:$B$59,$B94,$D$7:$D$59,$D94))*(1+PPI_3Y)^(F$122-$E$122)</f>
        <v>0</v>
      </c>
      <c r="G145" s="238">
        <f t="shared" si="56"/>
        <v>0</v>
      </c>
      <c r="H145" s="238">
        <f t="shared" si="56"/>
        <v>0</v>
      </c>
      <c r="I145" s="238">
        <f t="shared" si="56"/>
        <v>0</v>
      </c>
      <c r="J145" s="238">
        <f t="shared" si="56"/>
        <v>0</v>
      </c>
      <c r="K145" s="238">
        <f t="shared" si="56"/>
        <v>0</v>
      </c>
      <c r="L145" s="238">
        <f t="shared" si="56"/>
        <v>0</v>
      </c>
      <c r="M145" s="238">
        <f t="shared" si="56"/>
        <v>0</v>
      </c>
      <c r="N145" s="238">
        <f t="shared" si="56"/>
        <v>0</v>
      </c>
      <c r="O145" s="238">
        <f t="shared" si="56"/>
        <v>0</v>
      </c>
      <c r="P145" s="238">
        <f t="shared" si="56"/>
        <v>0</v>
      </c>
      <c r="Q145" s="238">
        <f t="shared" si="56"/>
        <v>0</v>
      </c>
      <c r="R145" s="238">
        <f t="shared" si="56"/>
        <v>0</v>
      </c>
      <c r="S145" s="238">
        <f t="shared" si="56"/>
        <v>0</v>
      </c>
      <c r="T145" s="238">
        <f t="shared" si="56"/>
        <v>0</v>
      </c>
      <c r="U145" s="238">
        <f t="shared" si="56"/>
        <v>0</v>
      </c>
      <c r="V145" s="238">
        <f t="shared" si="56"/>
        <v>0</v>
      </c>
      <c r="W145" s="238">
        <f t="shared" si="56"/>
        <v>0</v>
      </c>
      <c r="X145" s="238">
        <f t="shared" si="56"/>
        <v>0</v>
      </c>
      <c r="Y145" s="238">
        <f t="shared" si="56"/>
        <v>0</v>
      </c>
      <c r="Z145" s="238">
        <f t="shared" si="56"/>
        <v>0</v>
      </c>
      <c r="AA145" s="239">
        <f t="shared" si="56"/>
        <v>0</v>
      </c>
      <c r="AB145" s="322"/>
    </row>
    <row r="146" spans="1:28" x14ac:dyDescent="0.3">
      <c r="A146" s="322"/>
      <c r="C146" s="761"/>
      <c r="D146" s="223" t="str">
        <f>$D$9</f>
        <v>Industrial</v>
      </c>
      <c r="E146" s="237">
        <v>0</v>
      </c>
      <c r="F146" s="238">
        <f t="shared" ref="F146:AA146" si="57">((F95-E95)*SUMIFS($M$7:$M$59,$B$7:$B$59,$B95,$D$7:$D$59,$D95))*(1+PPI_3Y)^(F$122-$E$122)</f>
        <v>0</v>
      </c>
      <c r="G146" s="238">
        <f t="shared" si="57"/>
        <v>0</v>
      </c>
      <c r="H146" s="238">
        <f t="shared" si="57"/>
        <v>0</v>
      </c>
      <c r="I146" s="238">
        <f t="shared" si="57"/>
        <v>0</v>
      </c>
      <c r="J146" s="238">
        <f t="shared" si="57"/>
        <v>0</v>
      </c>
      <c r="K146" s="238">
        <f t="shared" si="57"/>
        <v>0</v>
      </c>
      <c r="L146" s="238">
        <f t="shared" si="57"/>
        <v>0</v>
      </c>
      <c r="M146" s="238">
        <f t="shared" si="57"/>
        <v>0</v>
      </c>
      <c r="N146" s="238">
        <f t="shared" si="57"/>
        <v>0</v>
      </c>
      <c r="O146" s="238">
        <f t="shared" si="57"/>
        <v>0</v>
      </c>
      <c r="P146" s="238">
        <f t="shared" si="57"/>
        <v>0</v>
      </c>
      <c r="Q146" s="238">
        <f t="shared" si="57"/>
        <v>0</v>
      </c>
      <c r="R146" s="238">
        <f t="shared" si="57"/>
        <v>0</v>
      </c>
      <c r="S146" s="238">
        <f t="shared" si="57"/>
        <v>0</v>
      </c>
      <c r="T146" s="238">
        <f t="shared" si="57"/>
        <v>0</v>
      </c>
      <c r="U146" s="238">
        <f t="shared" si="57"/>
        <v>0</v>
      </c>
      <c r="V146" s="238">
        <f t="shared" si="57"/>
        <v>0</v>
      </c>
      <c r="W146" s="238">
        <f t="shared" si="57"/>
        <v>0</v>
      </c>
      <c r="X146" s="238">
        <f t="shared" si="57"/>
        <v>0</v>
      </c>
      <c r="Y146" s="238">
        <f t="shared" si="57"/>
        <v>0</v>
      </c>
      <c r="Z146" s="238">
        <f t="shared" si="57"/>
        <v>0</v>
      </c>
      <c r="AA146" s="239">
        <f t="shared" si="57"/>
        <v>0</v>
      </c>
      <c r="AB146" s="322"/>
    </row>
    <row r="147" spans="1:28" x14ac:dyDescent="0.3">
      <c r="A147" s="322"/>
      <c r="C147" s="761"/>
      <c r="D147" s="223" t="str">
        <f>$D$10</f>
        <v>Community Purposes</v>
      </c>
      <c r="E147" s="237">
        <v>0</v>
      </c>
      <c r="F147" s="238">
        <f t="shared" ref="F147:AA147" si="58">((F96-E96)*SUMIFS($M$7:$M$59,$B$7:$B$59,$B96,$D$7:$D$59,$D96))*(1+PPI_3Y)^(F$122-$E$122)</f>
        <v>0</v>
      </c>
      <c r="G147" s="238">
        <f t="shared" si="58"/>
        <v>0</v>
      </c>
      <c r="H147" s="238">
        <f t="shared" si="58"/>
        <v>0</v>
      </c>
      <c r="I147" s="238">
        <f t="shared" si="58"/>
        <v>0</v>
      </c>
      <c r="J147" s="238">
        <f t="shared" si="58"/>
        <v>0</v>
      </c>
      <c r="K147" s="238">
        <f t="shared" si="58"/>
        <v>0</v>
      </c>
      <c r="L147" s="238">
        <f t="shared" si="58"/>
        <v>0</v>
      </c>
      <c r="M147" s="238">
        <f t="shared" si="58"/>
        <v>0</v>
      </c>
      <c r="N147" s="238">
        <f t="shared" si="58"/>
        <v>0</v>
      </c>
      <c r="O147" s="238">
        <f t="shared" si="58"/>
        <v>0</v>
      </c>
      <c r="P147" s="238">
        <f t="shared" si="58"/>
        <v>0</v>
      </c>
      <c r="Q147" s="238">
        <f t="shared" si="58"/>
        <v>0</v>
      </c>
      <c r="R147" s="238">
        <f t="shared" si="58"/>
        <v>0</v>
      </c>
      <c r="S147" s="238">
        <f t="shared" si="58"/>
        <v>0</v>
      </c>
      <c r="T147" s="238">
        <f t="shared" si="58"/>
        <v>0</v>
      </c>
      <c r="U147" s="238">
        <f t="shared" si="58"/>
        <v>0</v>
      </c>
      <c r="V147" s="238">
        <f t="shared" si="58"/>
        <v>0</v>
      </c>
      <c r="W147" s="238">
        <f t="shared" si="58"/>
        <v>0</v>
      </c>
      <c r="X147" s="238">
        <f t="shared" si="58"/>
        <v>0</v>
      </c>
      <c r="Y147" s="238">
        <f t="shared" si="58"/>
        <v>0</v>
      </c>
      <c r="Z147" s="238">
        <f t="shared" si="58"/>
        <v>0</v>
      </c>
      <c r="AA147" s="239">
        <f t="shared" si="58"/>
        <v>0</v>
      </c>
      <c r="AB147" s="322"/>
    </row>
    <row r="148" spans="1:28" x14ac:dyDescent="0.3">
      <c r="A148" s="322"/>
      <c r="C148" s="761"/>
      <c r="D148" s="223" t="str">
        <f>$D$11</f>
        <v>Others</v>
      </c>
      <c r="E148" s="237">
        <v>0</v>
      </c>
      <c r="F148" s="238">
        <f t="shared" ref="F148:AA148" si="59">((F97-E97)*SUMIFS($M$7:$M$59,$B$7:$B$59,$B97,$D$7:$D$59,$D97))*(1+PPI_3Y)^(F$122-$E$122)</f>
        <v>0</v>
      </c>
      <c r="G148" s="238">
        <f t="shared" si="59"/>
        <v>0</v>
      </c>
      <c r="H148" s="238">
        <f t="shared" si="59"/>
        <v>0</v>
      </c>
      <c r="I148" s="238">
        <f t="shared" si="59"/>
        <v>0</v>
      </c>
      <c r="J148" s="238">
        <f t="shared" si="59"/>
        <v>0</v>
      </c>
      <c r="K148" s="238">
        <f t="shared" si="59"/>
        <v>0</v>
      </c>
      <c r="L148" s="238">
        <f t="shared" si="59"/>
        <v>0</v>
      </c>
      <c r="M148" s="238">
        <f t="shared" si="59"/>
        <v>0</v>
      </c>
      <c r="N148" s="238">
        <f t="shared" si="59"/>
        <v>0</v>
      </c>
      <c r="O148" s="238">
        <f t="shared" si="59"/>
        <v>0</v>
      </c>
      <c r="P148" s="238">
        <f t="shared" si="59"/>
        <v>0</v>
      </c>
      <c r="Q148" s="238">
        <f t="shared" si="59"/>
        <v>0</v>
      </c>
      <c r="R148" s="238">
        <f t="shared" si="59"/>
        <v>0</v>
      </c>
      <c r="S148" s="238">
        <f t="shared" si="59"/>
        <v>0</v>
      </c>
      <c r="T148" s="238">
        <f t="shared" si="59"/>
        <v>0</v>
      </c>
      <c r="U148" s="238">
        <f t="shared" si="59"/>
        <v>0</v>
      </c>
      <c r="V148" s="238">
        <f t="shared" si="59"/>
        <v>0</v>
      </c>
      <c r="W148" s="238">
        <f t="shared" si="59"/>
        <v>0</v>
      </c>
      <c r="X148" s="238">
        <f t="shared" si="59"/>
        <v>0</v>
      </c>
      <c r="Y148" s="238">
        <f t="shared" si="59"/>
        <v>0</v>
      </c>
      <c r="Z148" s="238">
        <f t="shared" si="59"/>
        <v>0</v>
      </c>
      <c r="AA148" s="239">
        <f t="shared" si="59"/>
        <v>0</v>
      </c>
      <c r="AB148" s="322"/>
    </row>
    <row r="149" spans="1:28" x14ac:dyDescent="0.3">
      <c r="A149" s="322"/>
      <c r="C149" s="760" t="str">
        <f>$C$37</f>
        <v>Dysart</v>
      </c>
      <c r="D149" s="223" t="str">
        <f>$D$7</f>
        <v>Retail</v>
      </c>
      <c r="E149" s="237">
        <v>0</v>
      </c>
      <c r="F149" s="238">
        <f t="shared" ref="F149:AA149" si="60">((F98-E98)*SUMIFS($M$7:$M$59,$B$7:$B$59,$B98,$D$7:$D$59,$D98))*(1+PPI_3Y)^(F$122-$E$122)</f>
        <v>0</v>
      </c>
      <c r="G149" s="238">
        <f t="shared" si="60"/>
        <v>0</v>
      </c>
      <c r="H149" s="238">
        <f t="shared" si="60"/>
        <v>0</v>
      </c>
      <c r="I149" s="238">
        <f t="shared" si="60"/>
        <v>0</v>
      </c>
      <c r="J149" s="238">
        <f t="shared" si="60"/>
        <v>0</v>
      </c>
      <c r="K149" s="238">
        <f t="shared" si="60"/>
        <v>0</v>
      </c>
      <c r="L149" s="238">
        <f t="shared" si="60"/>
        <v>0</v>
      </c>
      <c r="M149" s="238">
        <f t="shared" si="60"/>
        <v>0</v>
      </c>
      <c r="N149" s="238">
        <f t="shared" si="60"/>
        <v>0</v>
      </c>
      <c r="O149" s="238">
        <f t="shared" si="60"/>
        <v>0</v>
      </c>
      <c r="P149" s="238">
        <f t="shared" si="60"/>
        <v>0</v>
      </c>
      <c r="Q149" s="238">
        <f t="shared" si="60"/>
        <v>0</v>
      </c>
      <c r="R149" s="238">
        <f t="shared" si="60"/>
        <v>0</v>
      </c>
      <c r="S149" s="238">
        <f t="shared" si="60"/>
        <v>0</v>
      </c>
      <c r="T149" s="238">
        <f t="shared" si="60"/>
        <v>0</v>
      </c>
      <c r="U149" s="238">
        <f t="shared" si="60"/>
        <v>0</v>
      </c>
      <c r="V149" s="238">
        <f t="shared" si="60"/>
        <v>0</v>
      </c>
      <c r="W149" s="238">
        <f t="shared" si="60"/>
        <v>17.07623914826819</v>
      </c>
      <c r="X149" s="238">
        <f t="shared" si="60"/>
        <v>17.503145126974896</v>
      </c>
      <c r="Y149" s="238">
        <f t="shared" si="60"/>
        <v>17.940723755149264</v>
      </c>
      <c r="Z149" s="238">
        <f t="shared" si="60"/>
        <v>18.389241849027993</v>
      </c>
      <c r="AA149" s="239">
        <f t="shared" si="60"/>
        <v>18.848972895253695</v>
      </c>
      <c r="AB149" s="322"/>
    </row>
    <row r="150" spans="1:28" x14ac:dyDescent="0.3">
      <c r="A150" s="322"/>
      <c r="C150" s="761"/>
      <c r="D150" s="223" t="str">
        <f>$D$8</f>
        <v>Commercial</v>
      </c>
      <c r="E150" s="237">
        <v>0</v>
      </c>
      <c r="F150" s="238">
        <f t="shared" ref="F150:AA150" si="61">((F99-E99)*SUMIFS($M$7:$M$59,$B$7:$B$59,$B99,$D$7:$D$59,$D99))*(1+PPI_3Y)^(F$122-$E$122)</f>
        <v>0</v>
      </c>
      <c r="G150" s="238">
        <f t="shared" si="61"/>
        <v>0</v>
      </c>
      <c r="H150" s="238">
        <f t="shared" si="61"/>
        <v>0</v>
      </c>
      <c r="I150" s="238">
        <f t="shared" si="61"/>
        <v>0</v>
      </c>
      <c r="J150" s="238">
        <f t="shared" si="61"/>
        <v>0</v>
      </c>
      <c r="K150" s="238">
        <f t="shared" si="61"/>
        <v>0</v>
      </c>
      <c r="L150" s="238">
        <f t="shared" si="61"/>
        <v>0</v>
      </c>
      <c r="M150" s="238">
        <f t="shared" si="61"/>
        <v>0</v>
      </c>
      <c r="N150" s="238">
        <f t="shared" si="61"/>
        <v>0</v>
      </c>
      <c r="O150" s="238">
        <f t="shared" si="61"/>
        <v>0</v>
      </c>
      <c r="P150" s="238">
        <f t="shared" si="61"/>
        <v>0</v>
      </c>
      <c r="Q150" s="238">
        <f t="shared" si="61"/>
        <v>0</v>
      </c>
      <c r="R150" s="238">
        <f t="shared" si="61"/>
        <v>0</v>
      </c>
      <c r="S150" s="238">
        <f t="shared" si="61"/>
        <v>0</v>
      </c>
      <c r="T150" s="238">
        <f t="shared" si="61"/>
        <v>0</v>
      </c>
      <c r="U150" s="238">
        <f t="shared" si="61"/>
        <v>0</v>
      </c>
      <c r="V150" s="238">
        <f t="shared" si="61"/>
        <v>0</v>
      </c>
      <c r="W150" s="238">
        <f t="shared" si="61"/>
        <v>72.343188636053867</v>
      </c>
      <c r="X150" s="238">
        <f t="shared" si="61"/>
        <v>74.151768351955226</v>
      </c>
      <c r="Y150" s="238">
        <f t="shared" si="61"/>
        <v>76.005562560754086</v>
      </c>
      <c r="Z150" s="238">
        <f t="shared" si="61"/>
        <v>77.905701624772931</v>
      </c>
      <c r="AA150" s="239">
        <f t="shared" si="61"/>
        <v>79.853344164243936</v>
      </c>
      <c r="AB150" s="322"/>
    </row>
    <row r="151" spans="1:28" x14ac:dyDescent="0.3">
      <c r="A151" s="322"/>
      <c r="C151" s="761"/>
      <c r="D151" s="223" t="str">
        <f>$D$9</f>
        <v>Industrial</v>
      </c>
      <c r="E151" s="237">
        <v>0</v>
      </c>
      <c r="F151" s="238">
        <f t="shared" ref="F151:AA151" si="62">((F100-E100)*SUMIFS($M$7:$M$59,$B$7:$B$59,$B100,$D$7:$D$59,$D100))*(1+PPI_3Y)^(F$122-$E$122)</f>
        <v>0</v>
      </c>
      <c r="G151" s="238">
        <f t="shared" si="62"/>
        <v>0</v>
      </c>
      <c r="H151" s="238">
        <f t="shared" si="62"/>
        <v>0</v>
      </c>
      <c r="I151" s="238">
        <f t="shared" si="62"/>
        <v>0</v>
      </c>
      <c r="J151" s="238">
        <f t="shared" si="62"/>
        <v>0</v>
      </c>
      <c r="K151" s="238">
        <f t="shared" si="62"/>
        <v>0</v>
      </c>
      <c r="L151" s="238">
        <f t="shared" si="62"/>
        <v>0</v>
      </c>
      <c r="M151" s="238">
        <f t="shared" si="62"/>
        <v>0</v>
      </c>
      <c r="N151" s="238">
        <f t="shared" si="62"/>
        <v>0</v>
      </c>
      <c r="O151" s="238">
        <f t="shared" si="62"/>
        <v>0</v>
      </c>
      <c r="P151" s="238">
        <f t="shared" si="62"/>
        <v>0</v>
      </c>
      <c r="Q151" s="238">
        <f t="shared" si="62"/>
        <v>0</v>
      </c>
      <c r="R151" s="238">
        <f t="shared" si="62"/>
        <v>0</v>
      </c>
      <c r="S151" s="238">
        <f t="shared" si="62"/>
        <v>0</v>
      </c>
      <c r="T151" s="238">
        <f t="shared" si="62"/>
        <v>0</v>
      </c>
      <c r="U151" s="238">
        <f t="shared" si="62"/>
        <v>0</v>
      </c>
      <c r="V151" s="238">
        <f t="shared" si="62"/>
        <v>0</v>
      </c>
      <c r="W151" s="238">
        <f t="shared" si="62"/>
        <v>497.2344009816909</v>
      </c>
      <c r="X151" s="238">
        <f t="shared" si="62"/>
        <v>509.66526100623315</v>
      </c>
      <c r="Y151" s="238">
        <f t="shared" si="62"/>
        <v>522.40689253138885</v>
      </c>
      <c r="Z151" s="238">
        <f t="shared" si="62"/>
        <v>535.46706484467359</v>
      </c>
      <c r="AA151" s="239">
        <f t="shared" si="62"/>
        <v>548.85374146906975</v>
      </c>
      <c r="AB151" s="322"/>
    </row>
    <row r="152" spans="1:28" x14ac:dyDescent="0.3">
      <c r="A152" s="322"/>
      <c r="C152" s="761"/>
      <c r="D152" s="223" t="str">
        <f>$D$10</f>
        <v>Community Purposes</v>
      </c>
      <c r="E152" s="237">
        <v>0</v>
      </c>
      <c r="F152" s="238">
        <f t="shared" ref="F152:AA152" si="63">((F101-E101)*SUMIFS($M$7:$M$59,$B$7:$B$59,$B101,$D$7:$D$59,$D101))*(1+PPI_3Y)^(F$122-$E$122)</f>
        <v>0</v>
      </c>
      <c r="G152" s="238">
        <f t="shared" si="63"/>
        <v>0</v>
      </c>
      <c r="H152" s="238">
        <f t="shared" si="63"/>
        <v>0</v>
      </c>
      <c r="I152" s="238">
        <f t="shared" si="63"/>
        <v>0</v>
      </c>
      <c r="J152" s="238">
        <f t="shared" si="63"/>
        <v>0</v>
      </c>
      <c r="K152" s="238">
        <f t="shared" si="63"/>
        <v>0</v>
      </c>
      <c r="L152" s="238">
        <f t="shared" si="63"/>
        <v>0</v>
      </c>
      <c r="M152" s="238">
        <f t="shared" si="63"/>
        <v>0</v>
      </c>
      <c r="N152" s="238">
        <f t="shared" si="63"/>
        <v>0</v>
      </c>
      <c r="O152" s="238">
        <f t="shared" si="63"/>
        <v>0</v>
      </c>
      <c r="P152" s="238">
        <f t="shared" si="63"/>
        <v>0</v>
      </c>
      <c r="Q152" s="238">
        <f t="shared" si="63"/>
        <v>0</v>
      </c>
      <c r="R152" s="238">
        <f t="shared" si="63"/>
        <v>0</v>
      </c>
      <c r="S152" s="238">
        <f t="shared" si="63"/>
        <v>0</v>
      </c>
      <c r="T152" s="238">
        <f t="shared" si="63"/>
        <v>0</v>
      </c>
      <c r="U152" s="238">
        <f t="shared" si="63"/>
        <v>0</v>
      </c>
      <c r="V152" s="238">
        <f t="shared" si="63"/>
        <v>0</v>
      </c>
      <c r="W152" s="238">
        <f t="shared" si="63"/>
        <v>30.532295941777413</v>
      </c>
      <c r="X152" s="238">
        <f t="shared" si="63"/>
        <v>31.295603340321851</v>
      </c>
      <c r="Y152" s="238">
        <f t="shared" si="63"/>
        <v>32.077993423829888</v>
      </c>
      <c r="Z152" s="238">
        <f t="shared" si="63"/>
        <v>32.879943259425637</v>
      </c>
      <c r="AA152" s="239">
        <f t="shared" si="63"/>
        <v>33.701941840624187</v>
      </c>
      <c r="AB152" s="322"/>
    </row>
    <row r="153" spans="1:28" x14ac:dyDescent="0.3">
      <c r="A153" s="322"/>
      <c r="C153" s="761"/>
      <c r="D153" s="223" t="str">
        <f>$D$11</f>
        <v>Others</v>
      </c>
      <c r="E153" s="237">
        <v>0</v>
      </c>
      <c r="F153" s="238">
        <f t="shared" ref="F153:AA153" si="64">((F102-E102)*SUMIFS($M$7:$M$59,$B$7:$B$59,$B102,$D$7:$D$59,$D102))*(1+PPI_3Y)^(F$122-$E$122)</f>
        <v>0</v>
      </c>
      <c r="G153" s="238">
        <f t="shared" si="64"/>
        <v>0</v>
      </c>
      <c r="H153" s="238">
        <f t="shared" si="64"/>
        <v>0</v>
      </c>
      <c r="I153" s="238">
        <f t="shared" si="64"/>
        <v>0</v>
      </c>
      <c r="J153" s="238">
        <f t="shared" si="64"/>
        <v>0</v>
      </c>
      <c r="K153" s="238">
        <f t="shared" si="64"/>
        <v>0</v>
      </c>
      <c r="L153" s="238">
        <f t="shared" si="64"/>
        <v>0</v>
      </c>
      <c r="M153" s="238">
        <f t="shared" si="64"/>
        <v>0</v>
      </c>
      <c r="N153" s="238">
        <f t="shared" si="64"/>
        <v>0</v>
      </c>
      <c r="O153" s="238">
        <f t="shared" si="64"/>
        <v>0</v>
      </c>
      <c r="P153" s="238">
        <f t="shared" si="64"/>
        <v>0</v>
      </c>
      <c r="Q153" s="238">
        <f t="shared" si="64"/>
        <v>0</v>
      </c>
      <c r="R153" s="238">
        <f t="shared" si="64"/>
        <v>0</v>
      </c>
      <c r="S153" s="238">
        <f t="shared" si="64"/>
        <v>0</v>
      </c>
      <c r="T153" s="238">
        <f t="shared" si="64"/>
        <v>0</v>
      </c>
      <c r="U153" s="238">
        <f t="shared" si="64"/>
        <v>0</v>
      </c>
      <c r="V153" s="238">
        <f t="shared" si="64"/>
        <v>0</v>
      </c>
      <c r="W153" s="238">
        <f t="shared" si="64"/>
        <v>6.1297817401153916</v>
      </c>
      <c r="X153" s="238">
        <f t="shared" si="64"/>
        <v>6.283026283618276</v>
      </c>
      <c r="Y153" s="238">
        <f t="shared" si="64"/>
        <v>6.4401019407087325</v>
      </c>
      <c r="Z153" s="238">
        <f t="shared" si="64"/>
        <v>6.6011044892264499</v>
      </c>
      <c r="AA153" s="239">
        <f t="shared" si="64"/>
        <v>6.7661321014161659</v>
      </c>
      <c r="AB153" s="322"/>
    </row>
    <row r="154" spans="1:28" x14ac:dyDescent="0.3">
      <c r="A154" s="322"/>
      <c r="C154" s="760">
        <f>$C$43</f>
        <v>0</v>
      </c>
      <c r="D154" s="223" t="str">
        <f>$D$7</f>
        <v>Retail</v>
      </c>
      <c r="E154" s="237">
        <v>0</v>
      </c>
      <c r="F154" s="238">
        <f t="shared" ref="F154:AA154" si="65">((F103-E103)*SUMIFS($M$7:$M$59,$B$7:$B$59,$B103,$D$7:$D$59,$D103))*(1+PPI_3Y)^(F$122-$E$122)</f>
        <v>0</v>
      </c>
      <c r="G154" s="238">
        <f t="shared" si="65"/>
        <v>0</v>
      </c>
      <c r="H154" s="238">
        <f t="shared" si="65"/>
        <v>0</v>
      </c>
      <c r="I154" s="238">
        <f t="shared" si="65"/>
        <v>0</v>
      </c>
      <c r="J154" s="238">
        <f t="shared" si="65"/>
        <v>0</v>
      </c>
      <c r="K154" s="238">
        <f t="shared" si="65"/>
        <v>0</v>
      </c>
      <c r="L154" s="238">
        <f t="shared" si="65"/>
        <v>0</v>
      </c>
      <c r="M154" s="238">
        <f t="shared" si="65"/>
        <v>0</v>
      </c>
      <c r="N154" s="238">
        <f t="shared" si="65"/>
        <v>0</v>
      </c>
      <c r="O154" s="238">
        <f t="shared" si="65"/>
        <v>0</v>
      </c>
      <c r="P154" s="238">
        <f t="shared" si="65"/>
        <v>0</v>
      </c>
      <c r="Q154" s="238">
        <f t="shared" si="65"/>
        <v>0</v>
      </c>
      <c r="R154" s="238">
        <f t="shared" si="65"/>
        <v>0</v>
      </c>
      <c r="S154" s="238">
        <f t="shared" si="65"/>
        <v>0</v>
      </c>
      <c r="T154" s="238">
        <f t="shared" si="65"/>
        <v>0</v>
      </c>
      <c r="U154" s="238">
        <f t="shared" si="65"/>
        <v>0</v>
      </c>
      <c r="V154" s="238">
        <f t="shared" si="65"/>
        <v>0</v>
      </c>
      <c r="W154" s="238">
        <f t="shared" si="65"/>
        <v>0</v>
      </c>
      <c r="X154" s="238">
        <f t="shared" si="65"/>
        <v>0</v>
      </c>
      <c r="Y154" s="238">
        <f t="shared" si="65"/>
        <v>0</v>
      </c>
      <c r="Z154" s="238">
        <f t="shared" si="65"/>
        <v>0</v>
      </c>
      <c r="AA154" s="239">
        <f t="shared" si="65"/>
        <v>0</v>
      </c>
      <c r="AB154" s="322"/>
    </row>
    <row r="155" spans="1:28" x14ac:dyDescent="0.3">
      <c r="A155" s="322"/>
      <c r="C155" s="761"/>
      <c r="D155" s="223" t="str">
        <f>$D$8</f>
        <v>Commercial</v>
      </c>
      <c r="E155" s="237">
        <v>0</v>
      </c>
      <c r="F155" s="238">
        <f t="shared" ref="F155:AA155" si="66">((F104-E104)*SUMIFS($M$7:$M$59,$B$7:$B$59,$B104,$D$7:$D$59,$D104))*(1+PPI_3Y)^(F$122-$E$122)</f>
        <v>0</v>
      </c>
      <c r="G155" s="238">
        <f t="shared" si="66"/>
        <v>0</v>
      </c>
      <c r="H155" s="238">
        <f t="shared" si="66"/>
        <v>0</v>
      </c>
      <c r="I155" s="238">
        <f t="shared" si="66"/>
        <v>0</v>
      </c>
      <c r="J155" s="238">
        <f t="shared" si="66"/>
        <v>0</v>
      </c>
      <c r="K155" s="238">
        <f t="shared" si="66"/>
        <v>0</v>
      </c>
      <c r="L155" s="238">
        <f t="shared" si="66"/>
        <v>0</v>
      </c>
      <c r="M155" s="238">
        <f t="shared" si="66"/>
        <v>0</v>
      </c>
      <c r="N155" s="238">
        <f t="shared" si="66"/>
        <v>0</v>
      </c>
      <c r="O155" s="238">
        <f t="shared" si="66"/>
        <v>0</v>
      </c>
      <c r="P155" s="238">
        <f t="shared" si="66"/>
        <v>0</v>
      </c>
      <c r="Q155" s="238">
        <f t="shared" si="66"/>
        <v>0</v>
      </c>
      <c r="R155" s="238">
        <f t="shared" si="66"/>
        <v>0</v>
      </c>
      <c r="S155" s="238">
        <f t="shared" si="66"/>
        <v>0</v>
      </c>
      <c r="T155" s="238">
        <f t="shared" si="66"/>
        <v>0</v>
      </c>
      <c r="U155" s="238">
        <f t="shared" si="66"/>
        <v>0</v>
      </c>
      <c r="V155" s="238">
        <f t="shared" si="66"/>
        <v>0</v>
      </c>
      <c r="W155" s="238">
        <f t="shared" si="66"/>
        <v>0</v>
      </c>
      <c r="X155" s="238">
        <f t="shared" si="66"/>
        <v>0</v>
      </c>
      <c r="Y155" s="238">
        <f t="shared" si="66"/>
        <v>0</v>
      </c>
      <c r="Z155" s="238">
        <f t="shared" si="66"/>
        <v>0</v>
      </c>
      <c r="AA155" s="239">
        <f t="shared" si="66"/>
        <v>0</v>
      </c>
      <c r="AB155" s="322"/>
    </row>
    <row r="156" spans="1:28" x14ac:dyDescent="0.3">
      <c r="A156" s="322"/>
      <c r="C156" s="761"/>
      <c r="D156" s="223" t="str">
        <f>$D$9</f>
        <v>Industrial</v>
      </c>
      <c r="E156" s="237">
        <v>0</v>
      </c>
      <c r="F156" s="238">
        <f t="shared" ref="F156:AA156" si="67">((F105-E105)*SUMIFS($M$7:$M$59,$B$7:$B$59,$B105,$D$7:$D$59,$D105))*(1+PPI_3Y)^(F$122-$E$122)</f>
        <v>0</v>
      </c>
      <c r="G156" s="238">
        <f t="shared" si="67"/>
        <v>0</v>
      </c>
      <c r="H156" s="238">
        <f t="shared" si="67"/>
        <v>0</v>
      </c>
      <c r="I156" s="238">
        <f t="shared" si="67"/>
        <v>0</v>
      </c>
      <c r="J156" s="238">
        <f t="shared" si="67"/>
        <v>0</v>
      </c>
      <c r="K156" s="238">
        <f t="shared" si="67"/>
        <v>0</v>
      </c>
      <c r="L156" s="238">
        <f t="shared" si="67"/>
        <v>0</v>
      </c>
      <c r="M156" s="238">
        <f t="shared" si="67"/>
        <v>0</v>
      </c>
      <c r="N156" s="238">
        <f t="shared" si="67"/>
        <v>0</v>
      </c>
      <c r="O156" s="238">
        <f t="shared" si="67"/>
        <v>0</v>
      </c>
      <c r="P156" s="238">
        <f t="shared" si="67"/>
        <v>0</v>
      </c>
      <c r="Q156" s="238">
        <f t="shared" si="67"/>
        <v>0</v>
      </c>
      <c r="R156" s="238">
        <f t="shared" si="67"/>
        <v>0</v>
      </c>
      <c r="S156" s="238">
        <f t="shared" si="67"/>
        <v>0</v>
      </c>
      <c r="T156" s="238">
        <f t="shared" si="67"/>
        <v>0</v>
      </c>
      <c r="U156" s="238">
        <f t="shared" si="67"/>
        <v>0</v>
      </c>
      <c r="V156" s="238">
        <f t="shared" si="67"/>
        <v>0</v>
      </c>
      <c r="W156" s="238">
        <f t="shared" si="67"/>
        <v>0</v>
      </c>
      <c r="X156" s="238">
        <f t="shared" si="67"/>
        <v>0</v>
      </c>
      <c r="Y156" s="238">
        <f t="shared" si="67"/>
        <v>0</v>
      </c>
      <c r="Z156" s="238">
        <f t="shared" si="67"/>
        <v>0</v>
      </c>
      <c r="AA156" s="239">
        <f t="shared" si="67"/>
        <v>0</v>
      </c>
      <c r="AB156" s="322"/>
    </row>
    <row r="157" spans="1:28" x14ac:dyDescent="0.3">
      <c r="A157" s="322"/>
      <c r="C157" s="761"/>
      <c r="D157" s="223" t="str">
        <f>$D$10</f>
        <v>Community Purposes</v>
      </c>
      <c r="E157" s="237">
        <v>0</v>
      </c>
      <c r="F157" s="238">
        <f t="shared" ref="F157:AA157" si="68">((F106-E106)*SUMIFS($M$7:$M$59,$B$7:$B$59,$B106,$D$7:$D$59,$D106))*(1+PPI_3Y)^(F$122-$E$122)</f>
        <v>0</v>
      </c>
      <c r="G157" s="238">
        <f t="shared" si="68"/>
        <v>0</v>
      </c>
      <c r="H157" s="238">
        <f t="shared" si="68"/>
        <v>0</v>
      </c>
      <c r="I157" s="238">
        <f t="shared" si="68"/>
        <v>0</v>
      </c>
      <c r="J157" s="238">
        <f t="shared" si="68"/>
        <v>0</v>
      </c>
      <c r="K157" s="238">
        <f t="shared" si="68"/>
        <v>0</v>
      </c>
      <c r="L157" s="238">
        <f t="shared" si="68"/>
        <v>0</v>
      </c>
      <c r="M157" s="238">
        <f t="shared" si="68"/>
        <v>0</v>
      </c>
      <c r="N157" s="238">
        <f t="shared" si="68"/>
        <v>0</v>
      </c>
      <c r="O157" s="238">
        <f t="shared" si="68"/>
        <v>0</v>
      </c>
      <c r="P157" s="238">
        <f t="shared" si="68"/>
        <v>0</v>
      </c>
      <c r="Q157" s="238">
        <f t="shared" si="68"/>
        <v>0</v>
      </c>
      <c r="R157" s="238">
        <f t="shared" si="68"/>
        <v>0</v>
      </c>
      <c r="S157" s="238">
        <f t="shared" si="68"/>
        <v>0</v>
      </c>
      <c r="T157" s="238">
        <f t="shared" si="68"/>
        <v>0</v>
      </c>
      <c r="U157" s="238">
        <f t="shared" si="68"/>
        <v>0</v>
      </c>
      <c r="V157" s="238">
        <f t="shared" si="68"/>
        <v>0</v>
      </c>
      <c r="W157" s="238">
        <f t="shared" si="68"/>
        <v>0</v>
      </c>
      <c r="X157" s="238">
        <f t="shared" si="68"/>
        <v>0</v>
      </c>
      <c r="Y157" s="238">
        <f t="shared" si="68"/>
        <v>0</v>
      </c>
      <c r="Z157" s="238">
        <f t="shared" si="68"/>
        <v>0</v>
      </c>
      <c r="AA157" s="239">
        <f t="shared" si="68"/>
        <v>0</v>
      </c>
      <c r="AB157" s="322"/>
    </row>
    <row r="158" spans="1:28" x14ac:dyDescent="0.3">
      <c r="A158" s="322"/>
      <c r="C158" s="761"/>
      <c r="D158" s="223" t="str">
        <f>$D$11</f>
        <v>Others</v>
      </c>
      <c r="E158" s="237">
        <v>0</v>
      </c>
      <c r="F158" s="238">
        <f t="shared" ref="F158:AA158" si="69">((F107-E107)*SUMIFS($M$7:$M$59,$B$7:$B$59,$B107,$D$7:$D$59,$D107))*(1+PPI_3Y)^(F$122-$E$122)</f>
        <v>0</v>
      </c>
      <c r="G158" s="238">
        <f t="shared" si="69"/>
        <v>0</v>
      </c>
      <c r="H158" s="238">
        <f t="shared" si="69"/>
        <v>0</v>
      </c>
      <c r="I158" s="238">
        <f t="shared" si="69"/>
        <v>0</v>
      </c>
      <c r="J158" s="238">
        <f t="shared" si="69"/>
        <v>0</v>
      </c>
      <c r="K158" s="238">
        <f t="shared" si="69"/>
        <v>0</v>
      </c>
      <c r="L158" s="238">
        <f t="shared" si="69"/>
        <v>0</v>
      </c>
      <c r="M158" s="238">
        <f t="shared" si="69"/>
        <v>0</v>
      </c>
      <c r="N158" s="238">
        <f t="shared" si="69"/>
        <v>0</v>
      </c>
      <c r="O158" s="238">
        <f t="shared" si="69"/>
        <v>0</v>
      </c>
      <c r="P158" s="238">
        <f t="shared" si="69"/>
        <v>0</v>
      </c>
      <c r="Q158" s="238">
        <f t="shared" si="69"/>
        <v>0</v>
      </c>
      <c r="R158" s="238">
        <f t="shared" si="69"/>
        <v>0</v>
      </c>
      <c r="S158" s="238">
        <f t="shared" si="69"/>
        <v>0</v>
      </c>
      <c r="T158" s="238">
        <f t="shared" si="69"/>
        <v>0</v>
      </c>
      <c r="U158" s="238">
        <f t="shared" si="69"/>
        <v>0</v>
      </c>
      <c r="V158" s="238">
        <f t="shared" si="69"/>
        <v>0</v>
      </c>
      <c r="W158" s="238">
        <f t="shared" si="69"/>
        <v>0</v>
      </c>
      <c r="X158" s="238">
        <f t="shared" si="69"/>
        <v>0</v>
      </c>
      <c r="Y158" s="238">
        <f t="shared" si="69"/>
        <v>0</v>
      </c>
      <c r="Z158" s="238">
        <f t="shared" si="69"/>
        <v>0</v>
      </c>
      <c r="AA158" s="239">
        <f t="shared" si="69"/>
        <v>0</v>
      </c>
      <c r="AB158" s="322"/>
    </row>
    <row r="159" spans="1:28" x14ac:dyDescent="0.3">
      <c r="A159" s="322"/>
      <c r="C159" s="760">
        <f>$C$49</f>
        <v>0</v>
      </c>
      <c r="D159" s="223" t="str">
        <f>$D$7</f>
        <v>Retail</v>
      </c>
      <c r="E159" s="237">
        <v>0</v>
      </c>
      <c r="F159" s="238">
        <f t="shared" ref="F159:AA159" si="70">((F108-E108)*SUMIFS($M$7:$M$59,$B$7:$B$59,$B108,$D$7:$D$59,$D108))*(1+PPI_3Y)^(F$122-$E$122)</f>
        <v>0</v>
      </c>
      <c r="G159" s="238">
        <f t="shared" si="70"/>
        <v>0</v>
      </c>
      <c r="H159" s="238">
        <f t="shared" si="70"/>
        <v>0</v>
      </c>
      <c r="I159" s="238">
        <f t="shared" si="70"/>
        <v>0</v>
      </c>
      <c r="J159" s="238">
        <f t="shared" si="70"/>
        <v>0</v>
      </c>
      <c r="K159" s="238">
        <f t="shared" si="70"/>
        <v>0</v>
      </c>
      <c r="L159" s="238">
        <f t="shared" si="70"/>
        <v>0</v>
      </c>
      <c r="M159" s="238">
        <f t="shared" si="70"/>
        <v>0</v>
      </c>
      <c r="N159" s="238">
        <f t="shared" si="70"/>
        <v>0</v>
      </c>
      <c r="O159" s="238">
        <f t="shared" si="70"/>
        <v>0</v>
      </c>
      <c r="P159" s="238">
        <f t="shared" si="70"/>
        <v>0</v>
      </c>
      <c r="Q159" s="238">
        <f t="shared" si="70"/>
        <v>0</v>
      </c>
      <c r="R159" s="238">
        <f t="shared" si="70"/>
        <v>0</v>
      </c>
      <c r="S159" s="238">
        <f t="shared" si="70"/>
        <v>0</v>
      </c>
      <c r="T159" s="238">
        <f t="shared" si="70"/>
        <v>0</v>
      </c>
      <c r="U159" s="238">
        <f t="shared" si="70"/>
        <v>0</v>
      </c>
      <c r="V159" s="238">
        <f t="shared" si="70"/>
        <v>0</v>
      </c>
      <c r="W159" s="238">
        <f t="shared" si="70"/>
        <v>0</v>
      </c>
      <c r="X159" s="238">
        <f t="shared" si="70"/>
        <v>0</v>
      </c>
      <c r="Y159" s="238">
        <f t="shared" si="70"/>
        <v>0</v>
      </c>
      <c r="Z159" s="238">
        <f t="shared" si="70"/>
        <v>0</v>
      </c>
      <c r="AA159" s="239">
        <f t="shared" si="70"/>
        <v>0</v>
      </c>
      <c r="AB159" s="322"/>
    </row>
    <row r="160" spans="1:28" x14ac:dyDescent="0.3">
      <c r="A160" s="322"/>
      <c r="C160" s="761"/>
      <c r="D160" s="223" t="str">
        <f>$D$8</f>
        <v>Commercial</v>
      </c>
      <c r="E160" s="237">
        <v>0</v>
      </c>
      <c r="F160" s="238">
        <f t="shared" ref="F160:AA160" si="71">((F109-E109)*SUMIFS($M$7:$M$59,$B$7:$B$59,$B109,$D$7:$D$59,$D109))*(1+PPI_3Y)^(F$122-$E$122)</f>
        <v>0</v>
      </c>
      <c r="G160" s="238">
        <f t="shared" si="71"/>
        <v>0</v>
      </c>
      <c r="H160" s="238">
        <f t="shared" si="71"/>
        <v>0</v>
      </c>
      <c r="I160" s="238">
        <f t="shared" si="71"/>
        <v>0</v>
      </c>
      <c r="J160" s="238">
        <f t="shared" si="71"/>
        <v>0</v>
      </c>
      <c r="K160" s="238">
        <f t="shared" si="71"/>
        <v>0</v>
      </c>
      <c r="L160" s="238">
        <f t="shared" si="71"/>
        <v>0</v>
      </c>
      <c r="M160" s="238">
        <f t="shared" si="71"/>
        <v>0</v>
      </c>
      <c r="N160" s="238">
        <f t="shared" si="71"/>
        <v>0</v>
      </c>
      <c r="O160" s="238">
        <f t="shared" si="71"/>
        <v>0</v>
      </c>
      <c r="P160" s="238">
        <f t="shared" si="71"/>
        <v>0</v>
      </c>
      <c r="Q160" s="238">
        <f t="shared" si="71"/>
        <v>0</v>
      </c>
      <c r="R160" s="238">
        <f t="shared" si="71"/>
        <v>0</v>
      </c>
      <c r="S160" s="238">
        <f t="shared" si="71"/>
        <v>0</v>
      </c>
      <c r="T160" s="238">
        <f t="shared" si="71"/>
        <v>0</v>
      </c>
      <c r="U160" s="238">
        <f t="shared" si="71"/>
        <v>0</v>
      </c>
      <c r="V160" s="238">
        <f t="shared" si="71"/>
        <v>0</v>
      </c>
      <c r="W160" s="238">
        <f t="shared" si="71"/>
        <v>0</v>
      </c>
      <c r="X160" s="238">
        <f t="shared" si="71"/>
        <v>0</v>
      </c>
      <c r="Y160" s="238">
        <f t="shared" si="71"/>
        <v>0</v>
      </c>
      <c r="Z160" s="238">
        <f t="shared" si="71"/>
        <v>0</v>
      </c>
      <c r="AA160" s="239">
        <f t="shared" si="71"/>
        <v>0</v>
      </c>
      <c r="AB160" s="322"/>
    </row>
    <row r="161" spans="1:28" x14ac:dyDescent="0.3">
      <c r="A161" s="322"/>
      <c r="C161" s="761"/>
      <c r="D161" s="223" t="str">
        <f>$D$9</f>
        <v>Industrial</v>
      </c>
      <c r="E161" s="237">
        <v>0</v>
      </c>
      <c r="F161" s="238">
        <f t="shared" ref="F161:AA161" si="72">((F110-E110)*SUMIFS($M$7:$M$59,$B$7:$B$59,$B110,$D$7:$D$59,$D110))*(1+PPI_3Y)^(F$122-$E$122)</f>
        <v>0</v>
      </c>
      <c r="G161" s="238">
        <f t="shared" si="72"/>
        <v>0</v>
      </c>
      <c r="H161" s="238">
        <f t="shared" si="72"/>
        <v>0</v>
      </c>
      <c r="I161" s="238">
        <f t="shared" si="72"/>
        <v>0</v>
      </c>
      <c r="J161" s="238">
        <f t="shared" si="72"/>
        <v>0</v>
      </c>
      <c r="K161" s="238">
        <f t="shared" si="72"/>
        <v>0</v>
      </c>
      <c r="L161" s="238">
        <f t="shared" si="72"/>
        <v>0</v>
      </c>
      <c r="M161" s="238">
        <f t="shared" si="72"/>
        <v>0</v>
      </c>
      <c r="N161" s="238">
        <f t="shared" si="72"/>
        <v>0</v>
      </c>
      <c r="O161" s="238">
        <f t="shared" si="72"/>
        <v>0</v>
      </c>
      <c r="P161" s="238">
        <f t="shared" si="72"/>
        <v>0</v>
      </c>
      <c r="Q161" s="238">
        <f t="shared" si="72"/>
        <v>0</v>
      </c>
      <c r="R161" s="238">
        <f t="shared" si="72"/>
        <v>0</v>
      </c>
      <c r="S161" s="238">
        <f t="shared" si="72"/>
        <v>0</v>
      </c>
      <c r="T161" s="238">
        <f t="shared" si="72"/>
        <v>0</v>
      </c>
      <c r="U161" s="238">
        <f t="shared" si="72"/>
        <v>0</v>
      </c>
      <c r="V161" s="238">
        <f t="shared" si="72"/>
        <v>0</v>
      </c>
      <c r="W161" s="238">
        <f t="shared" si="72"/>
        <v>0</v>
      </c>
      <c r="X161" s="238">
        <f t="shared" si="72"/>
        <v>0</v>
      </c>
      <c r="Y161" s="238">
        <f t="shared" si="72"/>
        <v>0</v>
      </c>
      <c r="Z161" s="238">
        <f t="shared" si="72"/>
        <v>0</v>
      </c>
      <c r="AA161" s="239">
        <f t="shared" si="72"/>
        <v>0</v>
      </c>
      <c r="AB161" s="322"/>
    </row>
    <row r="162" spans="1:28" x14ac:dyDescent="0.3">
      <c r="A162" s="322"/>
      <c r="C162" s="761"/>
      <c r="D162" s="223" t="str">
        <f>$D$10</f>
        <v>Community Purposes</v>
      </c>
      <c r="E162" s="237">
        <v>0</v>
      </c>
      <c r="F162" s="238">
        <f t="shared" ref="F162:AA162" si="73">((F111-E111)*SUMIFS($M$7:$M$59,$B$7:$B$59,$B111,$D$7:$D$59,$D111))*(1+PPI_3Y)^(F$122-$E$122)</f>
        <v>0</v>
      </c>
      <c r="G162" s="238">
        <f t="shared" si="73"/>
        <v>0</v>
      </c>
      <c r="H162" s="238">
        <f t="shared" si="73"/>
        <v>0</v>
      </c>
      <c r="I162" s="238">
        <f t="shared" si="73"/>
        <v>0</v>
      </c>
      <c r="J162" s="238">
        <f t="shared" si="73"/>
        <v>0</v>
      </c>
      <c r="K162" s="238">
        <f t="shared" si="73"/>
        <v>0</v>
      </c>
      <c r="L162" s="238">
        <f t="shared" si="73"/>
        <v>0</v>
      </c>
      <c r="M162" s="238">
        <f t="shared" si="73"/>
        <v>0</v>
      </c>
      <c r="N162" s="238">
        <f t="shared" si="73"/>
        <v>0</v>
      </c>
      <c r="O162" s="238">
        <f t="shared" si="73"/>
        <v>0</v>
      </c>
      <c r="P162" s="238">
        <f t="shared" si="73"/>
        <v>0</v>
      </c>
      <c r="Q162" s="238">
        <f t="shared" si="73"/>
        <v>0</v>
      </c>
      <c r="R162" s="238">
        <f t="shared" si="73"/>
        <v>0</v>
      </c>
      <c r="S162" s="238">
        <f t="shared" si="73"/>
        <v>0</v>
      </c>
      <c r="T162" s="238">
        <f t="shared" si="73"/>
        <v>0</v>
      </c>
      <c r="U162" s="238">
        <f t="shared" si="73"/>
        <v>0</v>
      </c>
      <c r="V162" s="238">
        <f t="shared" si="73"/>
        <v>0</v>
      </c>
      <c r="W162" s="238">
        <f t="shared" si="73"/>
        <v>0</v>
      </c>
      <c r="X162" s="238">
        <f t="shared" si="73"/>
        <v>0</v>
      </c>
      <c r="Y162" s="238">
        <f t="shared" si="73"/>
        <v>0</v>
      </c>
      <c r="Z162" s="238">
        <f t="shared" si="73"/>
        <v>0</v>
      </c>
      <c r="AA162" s="239">
        <f t="shared" si="73"/>
        <v>0</v>
      </c>
      <c r="AB162" s="322"/>
    </row>
    <row r="163" spans="1:28" x14ac:dyDescent="0.3">
      <c r="A163" s="322"/>
      <c r="C163" s="761"/>
      <c r="D163" s="223" t="str">
        <f>$D$11</f>
        <v>Others</v>
      </c>
      <c r="E163" s="237">
        <v>0</v>
      </c>
      <c r="F163" s="238">
        <f t="shared" ref="F163:AA163" si="74">((F112-E112)*SUMIFS($M$7:$M$59,$B$7:$B$59,$B112,$D$7:$D$59,$D112))*(1+PPI_3Y)^(F$122-$E$122)</f>
        <v>0</v>
      </c>
      <c r="G163" s="238">
        <f t="shared" si="74"/>
        <v>0</v>
      </c>
      <c r="H163" s="238">
        <f t="shared" si="74"/>
        <v>0</v>
      </c>
      <c r="I163" s="238">
        <f t="shared" si="74"/>
        <v>0</v>
      </c>
      <c r="J163" s="238">
        <f t="shared" si="74"/>
        <v>0</v>
      </c>
      <c r="K163" s="238">
        <f t="shared" si="74"/>
        <v>0</v>
      </c>
      <c r="L163" s="238">
        <f t="shared" si="74"/>
        <v>0</v>
      </c>
      <c r="M163" s="238">
        <f t="shared" si="74"/>
        <v>0</v>
      </c>
      <c r="N163" s="238">
        <f t="shared" si="74"/>
        <v>0</v>
      </c>
      <c r="O163" s="238">
        <f t="shared" si="74"/>
        <v>0</v>
      </c>
      <c r="P163" s="238">
        <f t="shared" si="74"/>
        <v>0</v>
      </c>
      <c r="Q163" s="238">
        <f t="shared" si="74"/>
        <v>0</v>
      </c>
      <c r="R163" s="238">
        <f t="shared" si="74"/>
        <v>0</v>
      </c>
      <c r="S163" s="238">
        <f t="shared" si="74"/>
        <v>0</v>
      </c>
      <c r="T163" s="238">
        <f t="shared" si="74"/>
        <v>0</v>
      </c>
      <c r="U163" s="238">
        <f t="shared" si="74"/>
        <v>0</v>
      </c>
      <c r="V163" s="238">
        <f t="shared" si="74"/>
        <v>0</v>
      </c>
      <c r="W163" s="238">
        <f t="shared" si="74"/>
        <v>0</v>
      </c>
      <c r="X163" s="238">
        <f t="shared" si="74"/>
        <v>0</v>
      </c>
      <c r="Y163" s="238">
        <f t="shared" si="74"/>
        <v>0</v>
      </c>
      <c r="Z163" s="238">
        <f t="shared" si="74"/>
        <v>0</v>
      </c>
      <c r="AA163" s="239">
        <f t="shared" si="74"/>
        <v>0</v>
      </c>
      <c r="AB163" s="322"/>
    </row>
    <row r="164" spans="1:28" x14ac:dyDescent="0.3">
      <c r="A164" s="322"/>
      <c r="C164" s="760" t="str">
        <f>$C$55</f>
        <v>Outside priority infrastructure area (total)</v>
      </c>
      <c r="D164" s="223" t="str">
        <f>$D$7</f>
        <v>Retail</v>
      </c>
      <c r="E164" s="237">
        <v>0</v>
      </c>
      <c r="F164" s="238">
        <f t="shared" ref="F164:AA164" si="75">((F113-E113)*SUMIFS($M$7:$M$59,$B$7:$B$59,$B113,$D$7:$D$59,$D113))*(1+PPI_3Y)^(F$122-$E$122)</f>
        <v>145.91518563267121</v>
      </c>
      <c r="G164" s="238">
        <f t="shared" si="75"/>
        <v>149.56306527348798</v>
      </c>
      <c r="H164" s="238">
        <f t="shared" si="75"/>
        <v>489.0921857041775</v>
      </c>
      <c r="I164" s="238">
        <f t="shared" si="75"/>
        <v>501.31949034678189</v>
      </c>
      <c r="J164" s="238">
        <f t="shared" si="75"/>
        <v>513.85247760545144</v>
      </c>
      <c r="K164" s="238">
        <f t="shared" si="75"/>
        <v>526.6987895455876</v>
      </c>
      <c r="L164" s="238">
        <f t="shared" si="75"/>
        <v>539.86625928431226</v>
      </c>
      <c r="M164" s="238">
        <f t="shared" si="75"/>
        <v>490.16682971648635</v>
      </c>
      <c r="N164" s="238">
        <f t="shared" si="75"/>
        <v>502.42100045939839</v>
      </c>
      <c r="O164" s="238">
        <f t="shared" si="75"/>
        <v>514.98152547088341</v>
      </c>
      <c r="P164" s="238">
        <f t="shared" si="75"/>
        <v>527.85606360765541</v>
      </c>
      <c r="Q164" s="238">
        <f t="shared" si="75"/>
        <v>541.0524651978468</v>
      </c>
      <c r="R164" s="238">
        <f t="shared" si="75"/>
        <v>24078.482836395182</v>
      </c>
      <c r="S164" s="238">
        <f t="shared" si="75"/>
        <v>24680.44490730506</v>
      </c>
      <c r="T164" s="238">
        <f t="shared" si="75"/>
        <v>25297.45602998769</v>
      </c>
      <c r="U164" s="238">
        <f t="shared" si="75"/>
        <v>25929.892430737382</v>
      </c>
      <c r="V164" s="238">
        <f t="shared" si="75"/>
        <v>26578.139741505922</v>
      </c>
      <c r="W164" s="238">
        <f t="shared" si="75"/>
        <v>25807.396810617</v>
      </c>
      <c r="X164" s="238">
        <f t="shared" si="75"/>
        <v>26452.581730882426</v>
      </c>
      <c r="Y164" s="238">
        <f t="shared" si="75"/>
        <v>27113.896274154482</v>
      </c>
      <c r="Z164" s="238">
        <f t="shared" si="75"/>
        <v>27791.743681008342</v>
      </c>
      <c r="AA164" s="239">
        <f t="shared" si="75"/>
        <v>28486.537273033548</v>
      </c>
      <c r="AB164" s="322"/>
    </row>
    <row r="165" spans="1:28" x14ac:dyDescent="0.3">
      <c r="A165" s="322"/>
      <c r="C165" s="761"/>
      <c r="D165" s="223" t="str">
        <f>$D$8</f>
        <v>Commercial</v>
      </c>
      <c r="E165" s="237">
        <v>0</v>
      </c>
      <c r="F165" s="238">
        <f t="shared" ref="F165:AA165" si="76">((F114-E114)*SUMIFS($M$7:$M$59,$B$7:$B$59,$B114,$D$7:$D$59,$D114))*(1+PPI_3Y)^(F$122-$E$122)</f>
        <v>0</v>
      </c>
      <c r="G165" s="238">
        <f t="shared" si="76"/>
        <v>0</v>
      </c>
      <c r="H165" s="238">
        <f t="shared" si="76"/>
        <v>0</v>
      </c>
      <c r="I165" s="238">
        <f t="shared" si="76"/>
        <v>0</v>
      </c>
      <c r="J165" s="238">
        <f t="shared" si="76"/>
        <v>0</v>
      </c>
      <c r="K165" s="238">
        <f t="shared" si="76"/>
        <v>0</v>
      </c>
      <c r="L165" s="238">
        <f t="shared" si="76"/>
        <v>0</v>
      </c>
      <c r="M165" s="238">
        <f t="shared" si="76"/>
        <v>0</v>
      </c>
      <c r="N165" s="238">
        <f t="shared" si="76"/>
        <v>0</v>
      </c>
      <c r="O165" s="238">
        <f t="shared" si="76"/>
        <v>0</v>
      </c>
      <c r="P165" s="238">
        <f t="shared" si="76"/>
        <v>0</v>
      </c>
      <c r="Q165" s="238">
        <f t="shared" si="76"/>
        <v>0</v>
      </c>
      <c r="R165" s="238">
        <f t="shared" si="76"/>
        <v>84997.464450048283</v>
      </c>
      <c r="S165" s="238">
        <f t="shared" si="76"/>
        <v>87122.40106129949</v>
      </c>
      <c r="T165" s="238">
        <f t="shared" si="76"/>
        <v>89300.46108783198</v>
      </c>
      <c r="U165" s="238">
        <f t="shared" si="76"/>
        <v>91532.972615027771</v>
      </c>
      <c r="V165" s="238">
        <f t="shared" si="76"/>
        <v>93821.296930402779</v>
      </c>
      <c r="W165" s="238">
        <f t="shared" si="76"/>
        <v>105299.09742587377</v>
      </c>
      <c r="X165" s="238">
        <f t="shared" si="76"/>
        <v>107931.57486152061</v>
      </c>
      <c r="Y165" s="238">
        <f t="shared" si="76"/>
        <v>110629.86423305862</v>
      </c>
      <c r="Z165" s="238">
        <f t="shared" si="76"/>
        <v>113395.61083888507</v>
      </c>
      <c r="AA165" s="239">
        <f t="shared" si="76"/>
        <v>116230.50110985797</v>
      </c>
      <c r="AB165" s="322"/>
    </row>
    <row r="166" spans="1:28" x14ac:dyDescent="0.3">
      <c r="A166" s="322"/>
      <c r="C166" s="761"/>
      <c r="D166" s="223" t="str">
        <f>$D$9</f>
        <v>Industrial</v>
      </c>
      <c r="E166" s="237">
        <v>0</v>
      </c>
      <c r="F166" s="238">
        <f t="shared" ref="F166:AA166" si="77">((F115-E115)*SUMIFS($M$7:$M$59,$B$7:$B$59,$B115,$D$7:$D$59,$D115))*(1+PPI_3Y)^(F$122-$E$122)</f>
        <v>24458.151629010594</v>
      </c>
      <c r="G166" s="238">
        <f t="shared" si="77"/>
        <v>25069.605419735857</v>
      </c>
      <c r="H166" s="238">
        <f t="shared" si="77"/>
        <v>29985.673248502248</v>
      </c>
      <c r="I166" s="238">
        <f t="shared" si="77"/>
        <v>30735.315079714801</v>
      </c>
      <c r="J166" s="238">
        <f t="shared" si="77"/>
        <v>31503.697956707667</v>
      </c>
      <c r="K166" s="238">
        <f t="shared" si="77"/>
        <v>32291.290405625357</v>
      </c>
      <c r="L166" s="238">
        <f t="shared" si="77"/>
        <v>33098.572665762978</v>
      </c>
      <c r="M166" s="238">
        <f t="shared" si="77"/>
        <v>33673.60213975449</v>
      </c>
      <c r="N166" s="238">
        <f t="shared" si="77"/>
        <v>34515.442193248346</v>
      </c>
      <c r="O166" s="238">
        <f t="shared" si="77"/>
        <v>35378.328248079553</v>
      </c>
      <c r="P166" s="238">
        <f t="shared" si="77"/>
        <v>36262.786454281544</v>
      </c>
      <c r="Q166" s="238">
        <f t="shared" si="77"/>
        <v>37169.356115636867</v>
      </c>
      <c r="R166" s="238">
        <f t="shared" si="77"/>
        <v>549684.44808007183</v>
      </c>
      <c r="S166" s="238">
        <f t="shared" si="77"/>
        <v>563426.55928207352</v>
      </c>
      <c r="T166" s="238">
        <f t="shared" si="77"/>
        <v>577512.22326412727</v>
      </c>
      <c r="U166" s="238">
        <f t="shared" si="77"/>
        <v>591950.02884573047</v>
      </c>
      <c r="V166" s="238">
        <f t="shared" si="77"/>
        <v>606748.77956686972</v>
      </c>
      <c r="W166" s="238">
        <f t="shared" si="77"/>
        <v>589208.64870062692</v>
      </c>
      <c r="X166" s="238">
        <f t="shared" si="77"/>
        <v>603938.86491814256</v>
      </c>
      <c r="Y166" s="238">
        <f t="shared" si="77"/>
        <v>619037.3365410961</v>
      </c>
      <c r="Z166" s="238">
        <f t="shared" si="77"/>
        <v>634513.26995462342</v>
      </c>
      <c r="AA166" s="239">
        <f t="shared" si="77"/>
        <v>650376.10170349781</v>
      </c>
      <c r="AB166" s="322"/>
    </row>
    <row r="167" spans="1:28" x14ac:dyDescent="0.3">
      <c r="A167" s="322"/>
      <c r="C167" s="761"/>
      <c r="D167" s="223" t="str">
        <f>$D$10</f>
        <v>Community Purposes</v>
      </c>
      <c r="E167" s="237">
        <v>0</v>
      </c>
      <c r="F167" s="238">
        <f t="shared" ref="F167:AA167" si="78">((F116-E116)*SUMIFS($M$7:$M$59,$B$7:$B$59,$B116,$D$7:$D$59,$D116))*(1+PPI_3Y)^(F$122-$E$122)</f>
        <v>0</v>
      </c>
      <c r="G167" s="238">
        <f t="shared" si="78"/>
        <v>0</v>
      </c>
      <c r="H167" s="238">
        <f t="shared" si="78"/>
        <v>0</v>
      </c>
      <c r="I167" s="238">
        <f t="shared" si="78"/>
        <v>0</v>
      </c>
      <c r="J167" s="238">
        <f t="shared" si="78"/>
        <v>0</v>
      </c>
      <c r="K167" s="238">
        <f t="shared" si="78"/>
        <v>0</v>
      </c>
      <c r="L167" s="238">
        <f t="shared" si="78"/>
        <v>0</v>
      </c>
      <c r="M167" s="238">
        <f t="shared" si="78"/>
        <v>0</v>
      </c>
      <c r="N167" s="238">
        <f t="shared" si="78"/>
        <v>0</v>
      </c>
      <c r="O167" s="238">
        <f t="shared" si="78"/>
        <v>0</v>
      </c>
      <c r="P167" s="238">
        <f t="shared" si="78"/>
        <v>0</v>
      </c>
      <c r="Q167" s="238">
        <f t="shared" si="78"/>
        <v>0</v>
      </c>
      <c r="R167" s="238">
        <f t="shared" si="78"/>
        <v>34669.900655024256</v>
      </c>
      <c r="S167" s="238">
        <f t="shared" si="78"/>
        <v>35536.648171399858</v>
      </c>
      <c r="T167" s="238">
        <f t="shared" si="78"/>
        <v>36425.064375684859</v>
      </c>
      <c r="U167" s="238">
        <f t="shared" si="78"/>
        <v>37335.690985076981</v>
      </c>
      <c r="V167" s="238">
        <f t="shared" si="78"/>
        <v>38269.083259704072</v>
      </c>
      <c r="W167" s="238">
        <f t="shared" si="78"/>
        <v>55480.910432498247</v>
      </c>
      <c r="X167" s="238">
        <f t="shared" si="78"/>
        <v>56867.933193310702</v>
      </c>
      <c r="Y167" s="238">
        <f t="shared" si="78"/>
        <v>58289.631523143464</v>
      </c>
      <c r="Z167" s="238">
        <f t="shared" si="78"/>
        <v>59746.87231122204</v>
      </c>
      <c r="AA167" s="239">
        <f t="shared" si="78"/>
        <v>61240.544119002399</v>
      </c>
      <c r="AB167" s="322"/>
    </row>
    <row r="168" spans="1:28" ht="14.5" thickBot="1" x14ac:dyDescent="0.35">
      <c r="A168" s="322"/>
      <c r="C168" s="762"/>
      <c r="D168" s="227" t="str">
        <f>$D$11</f>
        <v>Others</v>
      </c>
      <c r="E168" s="240">
        <v>0</v>
      </c>
      <c r="F168" s="241">
        <f t="shared" ref="F168:AA168" si="79">((F117-E117)*SUMIFS($M$7:$M$59,$B$7:$B$59,$B117,$D$7:$D$59,$D117))*(1+PPI_3Y)^(F$122-$E$122)</f>
        <v>1984.2861084375941</v>
      </c>
      <c r="G168" s="241">
        <f t="shared" si="79"/>
        <v>2033.8932611485338</v>
      </c>
      <c r="H168" s="241">
        <f t="shared" si="79"/>
        <v>2078.1960100972155</v>
      </c>
      <c r="I168" s="241">
        <f t="shared" si="79"/>
        <v>2130.150910349646</v>
      </c>
      <c r="J168" s="241">
        <f t="shared" si="79"/>
        <v>2183.404683108387</v>
      </c>
      <c r="K168" s="241">
        <f t="shared" si="79"/>
        <v>2237.9898001860965</v>
      </c>
      <c r="L168" s="241">
        <f t="shared" si="79"/>
        <v>2293.9395451906739</v>
      </c>
      <c r="M168" s="241">
        <f t="shared" si="79"/>
        <v>2675.8079352718055</v>
      </c>
      <c r="N168" s="241">
        <f t="shared" si="79"/>
        <v>2742.7031336536002</v>
      </c>
      <c r="O168" s="241">
        <f t="shared" si="79"/>
        <v>2811.27071199494</v>
      </c>
      <c r="P168" s="241">
        <f t="shared" si="79"/>
        <v>2881.5524797948137</v>
      </c>
      <c r="Q168" s="241">
        <f t="shared" si="79"/>
        <v>2953.5912917897685</v>
      </c>
      <c r="R168" s="241">
        <f t="shared" si="79"/>
        <v>7106.1140149973198</v>
      </c>
      <c r="S168" s="241">
        <f t="shared" si="79"/>
        <v>7283.7668653722521</v>
      </c>
      <c r="T168" s="241">
        <f t="shared" si="79"/>
        <v>7465.8610370065599</v>
      </c>
      <c r="U168" s="241">
        <f t="shared" si="79"/>
        <v>7652.5075629317234</v>
      </c>
      <c r="V168" s="241">
        <f t="shared" si="79"/>
        <v>7843.8202520051109</v>
      </c>
      <c r="W168" s="241">
        <f t="shared" si="79"/>
        <v>7611.4807790666855</v>
      </c>
      <c r="X168" s="241">
        <f t="shared" si="79"/>
        <v>7801.7677985433529</v>
      </c>
      <c r="Y168" s="241">
        <f t="shared" si="79"/>
        <v>7996.8119935069353</v>
      </c>
      <c r="Z168" s="241">
        <f t="shared" si="79"/>
        <v>8196.7322933446085</v>
      </c>
      <c r="AA168" s="242">
        <f t="shared" si="79"/>
        <v>8401.6506006783311</v>
      </c>
      <c r="AB168" s="322"/>
    </row>
    <row r="169" spans="1:28" x14ac:dyDescent="0.3">
      <c r="A169" s="322"/>
      <c r="C169" s="322"/>
      <c r="D169" s="322"/>
      <c r="E169" s="322"/>
      <c r="F169" s="322"/>
      <c r="G169" s="322"/>
      <c r="H169" s="322"/>
      <c r="I169" s="322"/>
      <c r="J169" s="322"/>
      <c r="K169" s="322"/>
      <c r="L169" s="322"/>
      <c r="M169" s="322"/>
      <c r="N169" s="322"/>
      <c r="O169" s="322"/>
      <c r="P169" s="322"/>
      <c r="Q169" s="322"/>
      <c r="R169" s="322"/>
      <c r="S169" s="322"/>
      <c r="T169" s="322"/>
      <c r="U169" s="322"/>
      <c r="V169" s="322"/>
      <c r="W169" s="322"/>
      <c r="X169" s="322"/>
      <c r="Y169" s="322"/>
      <c r="Z169" s="322"/>
      <c r="AA169" s="322"/>
      <c r="AB169" s="322"/>
    </row>
  </sheetData>
  <mergeCells count="36">
    <mergeCell ref="C108:C112"/>
    <mergeCell ref="C113:C117"/>
    <mergeCell ref="C103:C107"/>
    <mergeCell ref="C55:C60"/>
    <mergeCell ref="C61:C66"/>
    <mergeCell ref="C73:C77"/>
    <mergeCell ref="C78:C82"/>
    <mergeCell ref="C83:C87"/>
    <mergeCell ref="C88:C92"/>
    <mergeCell ref="C93:C97"/>
    <mergeCell ref="C98:C102"/>
    <mergeCell ref="M5:M6"/>
    <mergeCell ref="C7:C12"/>
    <mergeCell ref="C13:C18"/>
    <mergeCell ref="C19:C24"/>
    <mergeCell ref="E5:J5"/>
    <mergeCell ref="D71:D72"/>
    <mergeCell ref="C71:C72"/>
    <mergeCell ref="C49:C54"/>
    <mergeCell ref="C5:C6"/>
    <mergeCell ref="D5:D6"/>
    <mergeCell ref="C25:C30"/>
    <mergeCell ref="C31:C36"/>
    <mergeCell ref="C37:C42"/>
    <mergeCell ref="C43:C48"/>
    <mergeCell ref="C122:C123"/>
    <mergeCell ref="D122:D123"/>
    <mergeCell ref="C124:C128"/>
    <mergeCell ref="C129:C133"/>
    <mergeCell ref="C134:C138"/>
    <mergeCell ref="C164:C168"/>
    <mergeCell ref="C139:C143"/>
    <mergeCell ref="C144:C148"/>
    <mergeCell ref="C149:C153"/>
    <mergeCell ref="C154:C158"/>
    <mergeCell ref="C159:C163"/>
  </mergeCells>
  <hyperlinks>
    <hyperlink ref="H1" location="Navigation!A1" display="Return to Navigation" xr:uid="{00000000-0004-0000-0E00-000000000000}"/>
  </hyperlinks>
  <pageMargins left="0.70866141732283472" right="0.70866141732283472" top="0.74803149606299213" bottom="0.74803149606299213" header="0.31496062992125984" footer="0.31496062992125984"/>
  <pageSetup paperSize="9" scale="23" orientation="portrait" r:id="rId1"/>
  <headerFooter>
    <oddFooter>&amp;R&amp;"Arial Narrow,Regular"&amp;8LGIP Schedule of Works Model - Created by Integran Pty Ltd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tabColor theme="7"/>
    <pageSetUpPr fitToPage="1"/>
  </sheetPr>
  <dimension ref="A1:CQ80"/>
  <sheetViews>
    <sheetView view="pageBreakPreview" zoomScale="85" zoomScaleNormal="55" zoomScaleSheetLayoutView="85" workbookViewId="0"/>
  </sheetViews>
  <sheetFormatPr defaultColWidth="0" defaultRowHeight="13" zeroHeight="1" x14ac:dyDescent="0.3"/>
  <cols>
    <col min="1" max="1" width="3.453125" style="9" customWidth="1"/>
    <col min="2" max="2" width="25.453125" style="9" customWidth="1"/>
    <col min="3" max="3" width="34" style="9" customWidth="1"/>
    <col min="4" max="21" width="12.26953125" style="9" customWidth="1"/>
    <col min="22" max="22" width="9.1796875" style="9" customWidth="1"/>
    <col min="23" max="95" width="0" style="9" hidden="1" customWidth="1"/>
    <col min="96" max="16384" width="9.1796875" style="9" hidden="1"/>
  </cols>
  <sheetData>
    <row r="1" spans="1:22" ht="20" x14ac:dyDescent="0.4">
      <c r="A1" s="313"/>
      <c r="B1" s="324" t="str">
        <f>COUNCIL_NAME</f>
        <v>Isaac Regional Council</v>
      </c>
      <c r="C1" s="313"/>
      <c r="D1" s="313"/>
      <c r="E1" s="313"/>
      <c r="F1" s="313"/>
      <c r="G1" s="313"/>
      <c r="H1" s="292" t="s">
        <v>197</v>
      </c>
      <c r="I1" s="313"/>
      <c r="J1" s="313"/>
      <c r="K1" s="313"/>
      <c r="L1" s="313"/>
      <c r="M1" s="313"/>
      <c r="N1" s="313"/>
      <c r="O1" s="313"/>
      <c r="P1" s="313"/>
      <c r="Q1" s="313"/>
      <c r="R1" s="313"/>
      <c r="S1" s="313"/>
      <c r="T1" s="313"/>
      <c r="U1" s="313"/>
      <c r="V1" s="313"/>
    </row>
    <row r="2" spans="1:22" ht="18" x14ac:dyDescent="0.4">
      <c r="A2" s="313"/>
      <c r="B2" s="325" t="str">
        <f>PROJECT_NAME</f>
        <v>Local Government Infrastructure Plan</v>
      </c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  <c r="N2" s="313"/>
      <c r="O2" s="313"/>
      <c r="P2" s="313"/>
      <c r="Q2" s="313"/>
      <c r="R2" s="313"/>
      <c r="S2" s="313"/>
      <c r="T2" s="313"/>
      <c r="U2" s="313"/>
      <c r="V2" s="313"/>
    </row>
    <row r="3" spans="1:22" ht="14" x14ac:dyDescent="0.3">
      <c r="A3" s="313"/>
      <c r="B3" s="322"/>
      <c r="C3" s="313"/>
      <c r="D3" s="313"/>
      <c r="E3" s="313"/>
      <c r="F3" s="313"/>
      <c r="G3" s="313"/>
      <c r="H3" s="313"/>
      <c r="I3" s="313"/>
      <c r="J3" s="313"/>
      <c r="K3" s="313"/>
      <c r="L3" s="313"/>
      <c r="M3" s="313"/>
      <c r="N3" s="384"/>
      <c r="O3" s="313"/>
      <c r="P3" s="313"/>
      <c r="Q3" s="313"/>
      <c r="R3" s="313"/>
      <c r="S3" s="384"/>
      <c r="T3" s="313"/>
      <c r="U3" s="313"/>
      <c r="V3" s="313"/>
    </row>
    <row r="4" spans="1:22" ht="23" thickBot="1" x14ac:dyDescent="0.5">
      <c r="A4" s="313"/>
      <c r="B4" s="326" t="s">
        <v>61</v>
      </c>
      <c r="C4" s="313"/>
      <c r="D4" s="313"/>
      <c r="E4" s="313"/>
      <c r="F4" s="313"/>
      <c r="G4" s="313"/>
      <c r="H4" s="313"/>
      <c r="I4" s="313"/>
      <c r="J4" s="313"/>
      <c r="K4" s="313"/>
      <c r="L4" s="313"/>
      <c r="M4" s="313"/>
      <c r="N4" s="313"/>
      <c r="O4" s="313"/>
      <c r="P4" s="313"/>
      <c r="Q4" s="313"/>
      <c r="R4" s="313"/>
      <c r="S4" s="313"/>
      <c r="T4" s="313"/>
      <c r="U4" s="313"/>
      <c r="V4" s="313"/>
    </row>
    <row r="5" spans="1:22" ht="13.5" thickBot="1" x14ac:dyDescent="0.35">
      <c r="A5" s="313"/>
      <c r="B5" s="276" t="s">
        <v>66</v>
      </c>
      <c r="C5" s="276" t="s">
        <v>57</v>
      </c>
      <c r="D5" s="277">
        <f>BASE_YEAR</f>
        <v>2024</v>
      </c>
      <c r="E5" s="278">
        <f>D5+1</f>
        <v>2025</v>
      </c>
      <c r="F5" s="278">
        <f t="shared" ref="F5:U5" si="0">E5+1</f>
        <v>2026</v>
      </c>
      <c r="G5" s="278">
        <f t="shared" si="0"/>
        <v>2027</v>
      </c>
      <c r="H5" s="278">
        <f t="shared" si="0"/>
        <v>2028</v>
      </c>
      <c r="I5" s="278">
        <f t="shared" si="0"/>
        <v>2029</v>
      </c>
      <c r="J5" s="278">
        <f t="shared" si="0"/>
        <v>2030</v>
      </c>
      <c r="K5" s="278">
        <f t="shared" si="0"/>
        <v>2031</v>
      </c>
      <c r="L5" s="278">
        <f t="shared" si="0"/>
        <v>2032</v>
      </c>
      <c r="M5" s="278">
        <f t="shared" si="0"/>
        <v>2033</v>
      </c>
      <c r="N5" s="278">
        <f t="shared" si="0"/>
        <v>2034</v>
      </c>
      <c r="O5" s="278">
        <f t="shared" si="0"/>
        <v>2035</v>
      </c>
      <c r="P5" s="278">
        <f t="shared" si="0"/>
        <v>2036</v>
      </c>
      <c r="Q5" s="278">
        <f t="shared" si="0"/>
        <v>2037</v>
      </c>
      <c r="R5" s="278">
        <f t="shared" si="0"/>
        <v>2038</v>
      </c>
      <c r="S5" s="278">
        <f t="shared" si="0"/>
        <v>2039</v>
      </c>
      <c r="T5" s="278">
        <f t="shared" si="0"/>
        <v>2040</v>
      </c>
      <c r="U5" s="279">
        <f t="shared" si="0"/>
        <v>2041</v>
      </c>
      <c r="V5" s="313"/>
    </row>
    <row r="6" spans="1:22" ht="12.75" customHeight="1" x14ac:dyDescent="0.3">
      <c r="A6" s="313"/>
      <c r="B6" s="787" t="s">
        <v>62</v>
      </c>
      <c r="C6" s="280" t="str">
        <f>NETWORK_1</f>
        <v>Water Supply</v>
      </c>
      <c r="D6" s="263">
        <f t="shared" ref="D6:U6" si="1">SUMIF(N1_CF_TIMING,D$5,N1_CF_COST)</f>
        <v>0</v>
      </c>
      <c r="E6" s="264">
        <f t="shared" si="1"/>
        <v>0</v>
      </c>
      <c r="F6" s="264">
        <f t="shared" si="1"/>
        <v>1454720.1757749165</v>
      </c>
      <c r="G6" s="264">
        <f t="shared" si="1"/>
        <v>14020.897646538875</v>
      </c>
      <c r="H6" s="264">
        <f t="shared" si="1"/>
        <v>7748941.6500849631</v>
      </c>
      <c r="I6" s="264">
        <f t="shared" si="1"/>
        <v>0</v>
      </c>
      <c r="J6" s="264">
        <f t="shared" si="1"/>
        <v>0</v>
      </c>
      <c r="K6" s="264">
        <f t="shared" si="1"/>
        <v>0</v>
      </c>
      <c r="L6" s="264">
        <f t="shared" si="1"/>
        <v>0</v>
      </c>
      <c r="M6" s="264">
        <f t="shared" si="1"/>
        <v>0</v>
      </c>
      <c r="N6" s="264">
        <f t="shared" si="1"/>
        <v>0</v>
      </c>
      <c r="O6" s="264">
        <f t="shared" si="1"/>
        <v>0</v>
      </c>
      <c r="P6" s="264">
        <f t="shared" si="1"/>
        <v>0</v>
      </c>
      <c r="Q6" s="264">
        <f t="shared" si="1"/>
        <v>0</v>
      </c>
      <c r="R6" s="264">
        <f t="shared" si="1"/>
        <v>0</v>
      </c>
      <c r="S6" s="264">
        <f t="shared" si="1"/>
        <v>0</v>
      </c>
      <c r="T6" s="264">
        <f t="shared" si="1"/>
        <v>0</v>
      </c>
      <c r="U6" s="265">
        <f t="shared" si="1"/>
        <v>0</v>
      </c>
      <c r="V6" s="663"/>
    </row>
    <row r="7" spans="1:22" ht="15" customHeight="1" x14ac:dyDescent="0.3">
      <c r="A7" s="313"/>
      <c r="B7" s="788"/>
      <c r="C7" s="281" t="str">
        <f>NETWORK_2</f>
        <v>Sewerage</v>
      </c>
      <c r="D7" s="266">
        <f t="shared" ref="D7:U7" si="2">SUMIF(N2_CF_TIMING,D$5,N2_CF_COST)</f>
        <v>0</v>
      </c>
      <c r="E7" s="267">
        <f t="shared" si="2"/>
        <v>0</v>
      </c>
      <c r="F7" s="267">
        <f t="shared" si="2"/>
        <v>3433728.7952811518</v>
      </c>
      <c r="G7" s="267">
        <f t="shared" si="2"/>
        <v>1438644.875916501</v>
      </c>
      <c r="H7" s="267">
        <f t="shared" si="2"/>
        <v>3384296.2508273078</v>
      </c>
      <c r="I7" s="267">
        <f t="shared" si="2"/>
        <v>0</v>
      </c>
      <c r="J7" s="267">
        <f t="shared" si="2"/>
        <v>0</v>
      </c>
      <c r="K7" s="267">
        <f t="shared" si="2"/>
        <v>0</v>
      </c>
      <c r="L7" s="267">
        <f t="shared" si="2"/>
        <v>0</v>
      </c>
      <c r="M7" s="267">
        <f t="shared" si="2"/>
        <v>0</v>
      </c>
      <c r="N7" s="267">
        <f t="shared" si="2"/>
        <v>0</v>
      </c>
      <c r="O7" s="267">
        <f t="shared" si="2"/>
        <v>0</v>
      </c>
      <c r="P7" s="267">
        <f t="shared" si="2"/>
        <v>0</v>
      </c>
      <c r="Q7" s="267">
        <f t="shared" si="2"/>
        <v>0</v>
      </c>
      <c r="R7" s="267">
        <f t="shared" si="2"/>
        <v>0</v>
      </c>
      <c r="S7" s="267">
        <f t="shared" si="2"/>
        <v>0</v>
      </c>
      <c r="T7" s="267">
        <f t="shared" si="2"/>
        <v>0</v>
      </c>
      <c r="U7" s="268">
        <f t="shared" si="2"/>
        <v>0</v>
      </c>
      <c r="V7" s="663"/>
    </row>
    <row r="8" spans="1:22" ht="15" customHeight="1" x14ac:dyDescent="0.3">
      <c r="A8" s="313"/>
      <c r="B8" s="788"/>
      <c r="C8" s="281" t="str">
        <f>NETWORK_3</f>
        <v>Transport</v>
      </c>
      <c r="D8" s="266">
        <f t="shared" ref="D8:U8" si="3">SUMIF(N3_CF_TIMING,D$5,N3_CF_COST)</f>
        <v>0</v>
      </c>
      <c r="E8" s="267">
        <f t="shared" si="3"/>
        <v>70481.720030745419</v>
      </c>
      <c r="F8" s="267">
        <f t="shared" si="3"/>
        <v>402992.29868193244</v>
      </c>
      <c r="G8" s="267">
        <f t="shared" si="3"/>
        <v>1077563.88282445</v>
      </c>
      <c r="H8" s="267">
        <f t="shared" si="3"/>
        <v>8302880.173968683</v>
      </c>
      <c r="I8" s="267">
        <f t="shared" si="3"/>
        <v>2469417.5434575789</v>
      </c>
      <c r="J8" s="267">
        <f t="shared" si="3"/>
        <v>1078314.3263712639</v>
      </c>
      <c r="K8" s="267">
        <f t="shared" si="3"/>
        <v>23719890.622901984</v>
      </c>
      <c r="L8" s="267">
        <f t="shared" si="3"/>
        <v>318541.04734254134</v>
      </c>
      <c r="M8" s="267">
        <f t="shared" si="3"/>
        <v>0</v>
      </c>
      <c r="N8" s="267">
        <f t="shared" si="3"/>
        <v>0</v>
      </c>
      <c r="O8" s="267">
        <f t="shared" si="3"/>
        <v>5191580.9903299538</v>
      </c>
      <c r="P8" s="267">
        <f t="shared" si="3"/>
        <v>0</v>
      </c>
      <c r="Q8" s="267">
        <f t="shared" si="3"/>
        <v>3657943.7404167578</v>
      </c>
      <c r="R8" s="267">
        <f t="shared" si="3"/>
        <v>0</v>
      </c>
      <c r="S8" s="267">
        <f t="shared" si="3"/>
        <v>0</v>
      </c>
      <c r="T8" s="267">
        <f t="shared" si="3"/>
        <v>0</v>
      </c>
      <c r="U8" s="268">
        <f t="shared" si="3"/>
        <v>0</v>
      </c>
      <c r="V8" s="663"/>
    </row>
    <row r="9" spans="1:22" ht="15" customHeight="1" thickBot="1" x14ac:dyDescent="0.35">
      <c r="A9" s="313"/>
      <c r="B9" s="788"/>
      <c r="C9" s="281" t="str">
        <f>NETWORK_4</f>
        <v>Parks and Land for Community Facilities</v>
      </c>
      <c r="D9" s="266">
        <f t="shared" ref="D9:U9" si="4">SUMIF(N4_CF_TIMING,D$5,N4_CF_COST)</f>
        <v>0</v>
      </c>
      <c r="E9" s="267">
        <f t="shared" si="4"/>
        <v>0</v>
      </c>
      <c r="F9" s="267">
        <f t="shared" si="4"/>
        <v>0</v>
      </c>
      <c r="G9" s="267">
        <f t="shared" si="4"/>
        <v>397817.29918022093</v>
      </c>
      <c r="H9" s="267">
        <f t="shared" si="4"/>
        <v>0</v>
      </c>
      <c r="I9" s="267">
        <f t="shared" si="4"/>
        <v>258377.16942919517</v>
      </c>
      <c r="J9" s="267">
        <f t="shared" si="4"/>
        <v>0</v>
      </c>
      <c r="K9" s="267">
        <f t="shared" si="4"/>
        <v>0</v>
      </c>
      <c r="L9" s="267">
        <f t="shared" si="4"/>
        <v>0</v>
      </c>
      <c r="M9" s="267">
        <f t="shared" si="4"/>
        <v>0</v>
      </c>
      <c r="N9" s="267">
        <f t="shared" si="4"/>
        <v>0</v>
      </c>
      <c r="O9" s="267">
        <f t="shared" si="4"/>
        <v>0</v>
      </c>
      <c r="P9" s="267">
        <f t="shared" si="4"/>
        <v>0</v>
      </c>
      <c r="Q9" s="267">
        <f t="shared" si="4"/>
        <v>0</v>
      </c>
      <c r="R9" s="267">
        <f t="shared" si="4"/>
        <v>0</v>
      </c>
      <c r="S9" s="267">
        <f t="shared" si="4"/>
        <v>0</v>
      </c>
      <c r="T9" s="267">
        <f t="shared" si="4"/>
        <v>0</v>
      </c>
      <c r="U9" s="268">
        <f t="shared" si="4"/>
        <v>0</v>
      </c>
      <c r="V9" s="663"/>
    </row>
    <row r="10" spans="1:22" ht="15" customHeight="1" x14ac:dyDescent="0.3">
      <c r="A10" s="313"/>
      <c r="B10" s="788"/>
      <c r="C10" s="280" t="s">
        <v>15</v>
      </c>
      <c r="D10" s="263">
        <f t="shared" ref="D10:U10" si="5">SUM(D6:D9)</f>
        <v>0</v>
      </c>
      <c r="E10" s="264">
        <f t="shared" si="5"/>
        <v>70481.720030745419</v>
      </c>
      <c r="F10" s="264">
        <f t="shared" si="5"/>
        <v>5291441.2697380008</v>
      </c>
      <c r="G10" s="264">
        <f t="shared" si="5"/>
        <v>2928046.955567711</v>
      </c>
      <c r="H10" s="264">
        <f t="shared" si="5"/>
        <v>19436118.074880954</v>
      </c>
      <c r="I10" s="264">
        <f t="shared" si="5"/>
        <v>2727794.712886774</v>
      </c>
      <c r="J10" s="264">
        <f t="shared" si="5"/>
        <v>1078314.3263712639</v>
      </c>
      <c r="K10" s="264">
        <f t="shared" si="5"/>
        <v>23719890.622901984</v>
      </c>
      <c r="L10" s="264">
        <f t="shared" si="5"/>
        <v>318541.04734254134</v>
      </c>
      <c r="M10" s="264">
        <f t="shared" si="5"/>
        <v>0</v>
      </c>
      <c r="N10" s="264">
        <f t="shared" si="5"/>
        <v>0</v>
      </c>
      <c r="O10" s="264">
        <f t="shared" si="5"/>
        <v>5191580.9903299538</v>
      </c>
      <c r="P10" s="264">
        <f t="shared" si="5"/>
        <v>0</v>
      </c>
      <c r="Q10" s="264">
        <f t="shared" si="5"/>
        <v>3657943.7404167578</v>
      </c>
      <c r="R10" s="264">
        <f t="shared" si="5"/>
        <v>0</v>
      </c>
      <c r="S10" s="264">
        <f t="shared" si="5"/>
        <v>0</v>
      </c>
      <c r="T10" s="264">
        <f t="shared" si="5"/>
        <v>0</v>
      </c>
      <c r="U10" s="265">
        <f t="shared" si="5"/>
        <v>0</v>
      </c>
      <c r="V10" s="313"/>
    </row>
    <row r="11" spans="1:22" ht="15.75" customHeight="1" thickBot="1" x14ac:dyDescent="0.35">
      <c r="A11" s="313"/>
      <c r="B11" s="789"/>
      <c r="C11" s="283" t="s">
        <v>64</v>
      </c>
      <c r="D11" s="271">
        <f>SUM($D$10:D10)</f>
        <v>0</v>
      </c>
      <c r="E11" s="272">
        <f>SUM($D$10:E10)</f>
        <v>70481.720030745419</v>
      </c>
      <c r="F11" s="272">
        <f>SUM($D$10:F10)</f>
        <v>5361922.9897687463</v>
      </c>
      <c r="G11" s="272">
        <f>SUM($D$10:G10)</f>
        <v>8289969.9453364573</v>
      </c>
      <c r="H11" s="272">
        <f>SUM($D$10:H10)</f>
        <v>27726088.020217411</v>
      </c>
      <c r="I11" s="272">
        <f>SUM($D$10:I10)</f>
        <v>30453882.733104184</v>
      </c>
      <c r="J11" s="272">
        <f>SUM($D$10:J10)</f>
        <v>31532197.059475448</v>
      </c>
      <c r="K11" s="272">
        <f>SUM($D$10:K10)</f>
        <v>55252087.682377428</v>
      </c>
      <c r="L11" s="272">
        <f>SUM($D$10:L10)</f>
        <v>55570628.729719967</v>
      </c>
      <c r="M11" s="272">
        <f>SUM($D$10:M10)</f>
        <v>55570628.729719967</v>
      </c>
      <c r="N11" s="272">
        <f>SUM($D$10:N10)</f>
        <v>55570628.729719967</v>
      </c>
      <c r="O11" s="272">
        <f>SUM($D$10:O10)</f>
        <v>60762209.720049918</v>
      </c>
      <c r="P11" s="272">
        <f>SUM($D$10:P10)</f>
        <v>60762209.720049918</v>
      </c>
      <c r="Q11" s="272">
        <f>SUM($D$10:Q10)</f>
        <v>64420153.460466675</v>
      </c>
      <c r="R11" s="272">
        <f>SUM($D$10:R10)</f>
        <v>64420153.460466675</v>
      </c>
      <c r="S11" s="272">
        <f>SUM($D$10:S10)</f>
        <v>64420153.460466675</v>
      </c>
      <c r="T11" s="272">
        <f>SUM($D$10:T10)</f>
        <v>64420153.460466675</v>
      </c>
      <c r="U11" s="273">
        <f>SUM($D$10:U10)</f>
        <v>64420153.460466675</v>
      </c>
      <c r="V11" s="313"/>
    </row>
    <row r="12" spans="1:22" ht="15.75" customHeight="1" x14ac:dyDescent="0.3">
      <c r="A12" s="313"/>
      <c r="B12" s="787" t="s">
        <v>63</v>
      </c>
      <c r="C12" s="280" t="s">
        <v>56</v>
      </c>
      <c r="D12" s="688">
        <v>18200000</v>
      </c>
      <c r="E12" s="264">
        <f t="shared" ref="E12:U12" si="6">HLOOKUP(E$5,REVENUE_RES,2,FALSE)</f>
        <v>7685384.9941555671</v>
      </c>
      <c r="F12" s="264">
        <f t="shared" si="6"/>
        <v>7877519.6190094342</v>
      </c>
      <c r="G12" s="264">
        <f t="shared" si="6"/>
        <v>3783285.5808263593</v>
      </c>
      <c r="H12" s="264">
        <f t="shared" si="6"/>
        <v>3877867.7203470189</v>
      </c>
      <c r="I12" s="264">
        <f t="shared" si="6"/>
        <v>3974814.4133556937</v>
      </c>
      <c r="J12" s="264">
        <f t="shared" si="6"/>
        <v>4074184.7736895848</v>
      </c>
      <c r="K12" s="264">
        <f t="shared" si="6"/>
        <v>4176039.3930317587</v>
      </c>
      <c r="L12" s="264">
        <f t="shared" si="6"/>
        <v>5198210.6328903325</v>
      </c>
      <c r="M12" s="264">
        <f t="shared" si="6"/>
        <v>5328165.8987125894</v>
      </c>
      <c r="N12" s="264">
        <f t="shared" si="6"/>
        <v>5461370.0461804084</v>
      </c>
      <c r="O12" s="264">
        <f t="shared" si="6"/>
        <v>5597904.2973349188</v>
      </c>
      <c r="P12" s="264">
        <f t="shared" si="6"/>
        <v>5737851.9047683273</v>
      </c>
      <c r="Q12" s="264">
        <f t="shared" si="6"/>
        <v>2906394.6512966538</v>
      </c>
      <c r="R12" s="264">
        <f t="shared" si="6"/>
        <v>2979054.5175790698</v>
      </c>
      <c r="S12" s="264">
        <f t="shared" si="6"/>
        <v>3053530.8805185468</v>
      </c>
      <c r="T12" s="264">
        <f t="shared" si="6"/>
        <v>3129869.1525315102</v>
      </c>
      <c r="U12" s="265">
        <f t="shared" si="6"/>
        <v>3208115.8813448311</v>
      </c>
      <c r="V12" s="313"/>
    </row>
    <row r="13" spans="1:22" ht="15.75" customHeight="1" thickBot="1" x14ac:dyDescent="0.35">
      <c r="A13" s="313"/>
      <c r="B13" s="788"/>
      <c r="C13" s="282" t="s">
        <v>58</v>
      </c>
      <c r="D13" s="262">
        <v>0</v>
      </c>
      <c r="E13" s="269">
        <f t="shared" ref="E13:U13" si="7">HLOOKUP(E$5,REVENUE_NON_RES,2,FALSE)</f>
        <v>771817.33508910495</v>
      </c>
      <c r="F13" s="269">
        <f t="shared" si="7"/>
        <v>791112.76846633467</v>
      </c>
      <c r="G13" s="269">
        <f t="shared" si="7"/>
        <v>790712.54695084901</v>
      </c>
      <c r="H13" s="269">
        <f t="shared" si="7"/>
        <v>810480.36062462023</v>
      </c>
      <c r="I13" s="269">
        <f t="shared" si="7"/>
        <v>830742.36964023544</v>
      </c>
      <c r="J13" s="269">
        <f t="shared" si="7"/>
        <v>851510.92888124159</v>
      </c>
      <c r="K13" s="269">
        <f t="shared" si="7"/>
        <v>872798.70210327208</v>
      </c>
      <c r="L13" s="269">
        <f t="shared" si="7"/>
        <v>1025301.926426949</v>
      </c>
      <c r="M13" s="269">
        <f t="shared" si="7"/>
        <v>1050934.4745876223</v>
      </c>
      <c r="N13" s="269">
        <f t="shared" si="7"/>
        <v>1077207.836452313</v>
      </c>
      <c r="O13" s="269">
        <f t="shared" si="7"/>
        <v>1104138.0323636206</v>
      </c>
      <c r="P13" s="269">
        <f t="shared" si="7"/>
        <v>1131741.4831727224</v>
      </c>
      <c r="Q13" s="269">
        <f t="shared" si="7"/>
        <v>851388.02700305823</v>
      </c>
      <c r="R13" s="269">
        <f t="shared" si="7"/>
        <v>872672.72767813457</v>
      </c>
      <c r="S13" s="269">
        <f t="shared" si="7"/>
        <v>894489.5458700899</v>
      </c>
      <c r="T13" s="269">
        <f t="shared" si="7"/>
        <v>916851.7845168421</v>
      </c>
      <c r="U13" s="270">
        <f t="shared" si="7"/>
        <v>939773.07912978332</v>
      </c>
      <c r="V13" s="313"/>
    </row>
    <row r="14" spans="1:22" ht="15" customHeight="1" x14ac:dyDescent="0.3">
      <c r="A14" s="313"/>
      <c r="B14" s="788"/>
      <c r="C14" s="284" t="s">
        <v>3586</v>
      </c>
      <c r="D14" s="263">
        <f>SUM(D12:D13)</f>
        <v>18200000</v>
      </c>
      <c r="E14" s="264">
        <f>SUM(E12:E13)-E31</f>
        <v>2114300.5823111683</v>
      </c>
      <c r="F14" s="264">
        <f t="shared" ref="F14:U14" si="8">SUM(F12:F13)-F31</f>
        <v>2167158.0968689416</v>
      </c>
      <c r="G14" s="264">
        <f t="shared" si="8"/>
        <v>1143499.5319443019</v>
      </c>
      <c r="H14" s="264">
        <f t="shared" si="8"/>
        <v>1172087.0202429099</v>
      </c>
      <c r="I14" s="264">
        <f t="shared" si="8"/>
        <v>1201389.195748982</v>
      </c>
      <c r="J14" s="264">
        <f t="shared" si="8"/>
        <v>1231423.9256427065</v>
      </c>
      <c r="K14" s="264">
        <f t="shared" si="8"/>
        <v>2524419.0475675156</v>
      </c>
      <c r="L14" s="264">
        <f t="shared" si="8"/>
        <v>3111756.2796586407</v>
      </c>
      <c r="M14" s="264">
        <f t="shared" si="8"/>
        <v>3189550.1866501058</v>
      </c>
      <c r="N14" s="264">
        <f t="shared" si="8"/>
        <v>3269288.9413163606</v>
      </c>
      <c r="O14" s="264">
        <f t="shared" si="8"/>
        <v>3351021.1648492697</v>
      </c>
      <c r="P14" s="264">
        <f t="shared" si="8"/>
        <v>5152195.0409557875</v>
      </c>
      <c r="Q14" s="264">
        <f t="shared" si="8"/>
        <v>2818337.008724784</v>
      </c>
      <c r="R14" s="264">
        <f t="shared" si="8"/>
        <v>2888795.4339429033</v>
      </c>
      <c r="S14" s="264">
        <f t="shared" si="8"/>
        <v>2961015.3197914776</v>
      </c>
      <c r="T14" s="264">
        <f t="shared" si="8"/>
        <v>3035040.702786264</v>
      </c>
      <c r="U14" s="265">
        <f t="shared" si="8"/>
        <v>3110916.720355961</v>
      </c>
      <c r="V14" s="313"/>
    </row>
    <row r="15" spans="1:22" ht="15.75" customHeight="1" thickBot="1" x14ac:dyDescent="0.35">
      <c r="A15" s="313"/>
      <c r="B15" s="789"/>
      <c r="C15" s="285" t="s">
        <v>65</v>
      </c>
      <c r="D15" s="271">
        <f>SUM($D$14:D14)</f>
        <v>18200000</v>
      </c>
      <c r="E15" s="272">
        <f>SUM($D$14:E14)</f>
        <v>20314300.582311168</v>
      </c>
      <c r="F15" s="272">
        <f>SUM($D$14:F14)</f>
        <v>22481458.679180108</v>
      </c>
      <c r="G15" s="272">
        <f>SUM($D$14:G14)</f>
        <v>23624958.211124409</v>
      </c>
      <c r="H15" s="272">
        <f>SUM($D$14:H14)</f>
        <v>24797045.23136732</v>
      </c>
      <c r="I15" s="272">
        <f>SUM($D$14:I14)</f>
        <v>25998434.427116301</v>
      </c>
      <c r="J15" s="272">
        <f>SUM($D$14:J14)</f>
        <v>27229858.352759007</v>
      </c>
      <c r="K15" s="272">
        <f>SUM($D$14:K14)</f>
        <v>29754277.400326524</v>
      </c>
      <c r="L15" s="272">
        <f>SUM($D$14:L14)</f>
        <v>32866033.679985166</v>
      </c>
      <c r="M15" s="272">
        <f>SUM($D$14:M14)</f>
        <v>36055583.86663527</v>
      </c>
      <c r="N15" s="272">
        <f>SUM($D$14:N14)</f>
        <v>39324872.807951629</v>
      </c>
      <c r="O15" s="272">
        <f>SUM($D$14:O14)</f>
        <v>42675893.972800896</v>
      </c>
      <c r="P15" s="272">
        <f>SUM($D$14:P14)</f>
        <v>47828089.013756685</v>
      </c>
      <c r="Q15" s="272">
        <f>SUM($D$14:Q14)</f>
        <v>50646426.022481471</v>
      </c>
      <c r="R15" s="272">
        <f>SUM($D$14:R14)</f>
        <v>53535221.456424378</v>
      </c>
      <c r="S15" s="272">
        <f>SUM($D$14:S14)</f>
        <v>56496236.776215859</v>
      </c>
      <c r="T15" s="272">
        <f>SUM($D$14:T14)</f>
        <v>59531277.479002126</v>
      </c>
      <c r="U15" s="273">
        <f>SUM($D$14:U14)</f>
        <v>62642194.199358083</v>
      </c>
      <c r="V15" s="313"/>
    </row>
    <row r="16" spans="1:22" ht="15" customHeight="1" x14ac:dyDescent="0.3">
      <c r="A16" s="313"/>
      <c r="B16" s="792" t="s">
        <v>88</v>
      </c>
      <c r="C16" s="793"/>
      <c r="D16" s="263">
        <f>D14-D10</f>
        <v>18200000</v>
      </c>
      <c r="E16" s="264">
        <f t="shared" ref="E16:U16" si="9">E14-E10</f>
        <v>2043818.8622804228</v>
      </c>
      <c r="F16" s="264">
        <f t="shared" si="9"/>
        <v>-3124283.1728690593</v>
      </c>
      <c r="G16" s="264">
        <f t="shared" si="9"/>
        <v>-1784547.4236234091</v>
      </c>
      <c r="H16" s="264">
        <f t="shared" si="9"/>
        <v>-18264031.054638043</v>
      </c>
      <c r="I16" s="264">
        <f t="shared" si="9"/>
        <v>-1526405.517137792</v>
      </c>
      <c r="J16" s="264">
        <f t="shared" si="9"/>
        <v>153109.59927144251</v>
      </c>
      <c r="K16" s="264">
        <f t="shared" si="9"/>
        <v>-21195471.575334467</v>
      </c>
      <c r="L16" s="264">
        <f t="shared" si="9"/>
        <v>2793215.2323160996</v>
      </c>
      <c r="M16" s="264">
        <f t="shared" si="9"/>
        <v>3189550.1866501058</v>
      </c>
      <c r="N16" s="264">
        <f t="shared" si="9"/>
        <v>3269288.9413163606</v>
      </c>
      <c r="O16" s="264">
        <f t="shared" si="9"/>
        <v>-1840559.8254806842</v>
      </c>
      <c r="P16" s="264">
        <f t="shared" si="9"/>
        <v>5152195.0409557875</v>
      </c>
      <c r="Q16" s="264">
        <f t="shared" si="9"/>
        <v>-839606.73169197375</v>
      </c>
      <c r="R16" s="264">
        <f t="shared" si="9"/>
        <v>2888795.4339429033</v>
      </c>
      <c r="S16" s="264">
        <f t="shared" si="9"/>
        <v>2961015.3197914776</v>
      </c>
      <c r="T16" s="264">
        <f t="shared" si="9"/>
        <v>3035040.702786264</v>
      </c>
      <c r="U16" s="265">
        <f t="shared" si="9"/>
        <v>3110916.720355961</v>
      </c>
      <c r="V16" s="313"/>
    </row>
    <row r="17" spans="1:22" ht="15.75" customHeight="1" thickBot="1" x14ac:dyDescent="0.35">
      <c r="A17" s="313"/>
      <c r="B17" s="790" t="s">
        <v>87</v>
      </c>
      <c r="C17" s="791"/>
      <c r="D17" s="271">
        <f>SUM($D$16:D16)</f>
        <v>18200000</v>
      </c>
      <c r="E17" s="274">
        <f>SUM($D$16:E16)</f>
        <v>20243818.862280421</v>
      </c>
      <c r="F17" s="274">
        <f>SUM($D$16:F16)</f>
        <v>17119535.689411361</v>
      </c>
      <c r="G17" s="274">
        <f>SUM($D$16:G16)</f>
        <v>15334988.265787952</v>
      </c>
      <c r="H17" s="274">
        <f>SUM($D$16:H16)</f>
        <v>-2929042.7888500914</v>
      </c>
      <c r="I17" s="274">
        <f>SUM($D$16:I16)</f>
        <v>-4455448.3059878834</v>
      </c>
      <c r="J17" s="274">
        <f>SUM($D$16:J16)</f>
        <v>-4302338.7067164406</v>
      </c>
      <c r="K17" s="274">
        <f>SUM($D$16:K16)</f>
        <v>-25497810.282050908</v>
      </c>
      <c r="L17" s="274">
        <f>SUM($D$16:L16)</f>
        <v>-22704595.049734809</v>
      </c>
      <c r="M17" s="274">
        <f>SUM($D$16:M16)</f>
        <v>-19515044.863084704</v>
      </c>
      <c r="N17" s="274">
        <f>SUM($D$16:N16)</f>
        <v>-16245755.921768343</v>
      </c>
      <c r="O17" s="274">
        <f>SUM($D$16:O16)</f>
        <v>-18086315.747249026</v>
      </c>
      <c r="P17" s="274">
        <f>SUM($D$16:P16)</f>
        <v>-12934120.706293238</v>
      </c>
      <c r="Q17" s="274">
        <f>SUM($D$16:Q16)</f>
        <v>-13773727.437985212</v>
      </c>
      <c r="R17" s="274">
        <f>SUM($D$16:R16)</f>
        <v>-10884932.004042309</v>
      </c>
      <c r="S17" s="274">
        <f>SUM($D$16:S16)</f>
        <v>-7923916.6842508316</v>
      </c>
      <c r="T17" s="274">
        <f>SUM($D$16:T16)</f>
        <v>-4888875.9814645676</v>
      </c>
      <c r="U17" s="275">
        <f>SUM($D$16:U16)</f>
        <v>-1777959.2611086066</v>
      </c>
      <c r="V17" s="313"/>
    </row>
    <row r="18" spans="1:22" ht="13.5" thickBot="1" x14ac:dyDescent="0.35">
      <c r="A18" s="313"/>
      <c r="B18" s="313"/>
      <c r="C18" s="313"/>
      <c r="D18" s="313"/>
      <c r="E18" s="313"/>
      <c r="F18" s="313"/>
      <c r="G18" s="313"/>
      <c r="H18" s="313"/>
      <c r="I18" s="333"/>
      <c r="J18" s="313"/>
      <c r="K18" s="313"/>
      <c r="L18" s="313"/>
      <c r="M18" s="313"/>
      <c r="N18" s="313"/>
      <c r="O18" s="313"/>
      <c r="P18" s="313"/>
      <c r="Q18" s="313"/>
      <c r="R18" s="313"/>
      <c r="S18" s="313"/>
      <c r="T18" s="313"/>
      <c r="U18" s="313"/>
      <c r="V18" s="313"/>
    </row>
    <row r="19" spans="1:22" x14ac:dyDescent="0.3">
      <c r="A19" s="313"/>
      <c r="B19" s="784" t="s">
        <v>2481</v>
      </c>
      <c r="C19" s="286" t="s">
        <v>67</v>
      </c>
      <c r="D19" s="265">
        <f>D10+NPV(WACC_AVG,E10:U10)</f>
        <v>45942635.651584469</v>
      </c>
      <c r="E19" s="333"/>
      <c r="F19" s="333"/>
      <c r="G19" s="333"/>
      <c r="H19" s="333"/>
      <c r="I19" s="333"/>
      <c r="J19" s="333"/>
      <c r="K19" s="333"/>
      <c r="L19" s="333"/>
      <c r="M19" s="333"/>
      <c r="N19" s="333"/>
      <c r="O19" s="333"/>
      <c r="P19" s="333"/>
      <c r="Q19" s="333"/>
      <c r="R19" s="333"/>
      <c r="S19" s="333"/>
      <c r="T19" s="333"/>
      <c r="U19" s="333"/>
      <c r="V19" s="313"/>
    </row>
    <row r="20" spans="1:22" x14ac:dyDescent="0.3">
      <c r="A20" s="313"/>
      <c r="B20" s="785"/>
      <c r="C20" s="287" t="s">
        <v>68</v>
      </c>
      <c r="D20" s="268">
        <f>D14+NPV(WACC_AVG,E14:U14)</f>
        <v>43712070.455408096</v>
      </c>
      <c r="E20" s="313"/>
      <c r="F20" s="313"/>
      <c r="G20" s="313"/>
      <c r="H20" s="313"/>
      <c r="I20" s="313"/>
      <c r="J20" s="313"/>
      <c r="K20" s="313"/>
      <c r="L20" s="313"/>
      <c r="M20" s="313"/>
      <c r="N20" s="313"/>
      <c r="O20" s="313"/>
      <c r="P20" s="313"/>
      <c r="Q20" s="313"/>
      <c r="R20" s="313"/>
      <c r="S20" s="313"/>
      <c r="T20" s="313"/>
      <c r="U20" s="313"/>
      <c r="V20" s="313"/>
    </row>
    <row r="21" spans="1:22" x14ac:dyDescent="0.3">
      <c r="A21" s="313"/>
      <c r="B21" s="785"/>
      <c r="C21" s="287" t="s">
        <v>69</v>
      </c>
      <c r="D21" s="268">
        <f>D16+NPV(WACC_AVG,E16:U16)</f>
        <v>-2230565.1961763725</v>
      </c>
      <c r="E21" s="313"/>
      <c r="F21" s="313"/>
      <c r="G21" s="313"/>
      <c r="H21" s="313"/>
      <c r="I21" s="313"/>
      <c r="J21" s="313"/>
      <c r="K21" s="313"/>
      <c r="L21" s="313"/>
      <c r="M21" s="313"/>
      <c r="N21" s="313"/>
      <c r="O21" s="313"/>
      <c r="P21" s="313"/>
      <c r="Q21" s="313"/>
      <c r="R21" s="313"/>
      <c r="S21" s="313"/>
      <c r="T21" s="313"/>
      <c r="U21" s="313"/>
      <c r="V21" s="313"/>
    </row>
    <row r="22" spans="1:22" ht="13.5" thickBot="1" x14ac:dyDescent="0.35">
      <c r="A22" s="313"/>
      <c r="B22" s="786"/>
      <c r="C22" s="288" t="s">
        <v>71</v>
      </c>
      <c r="D22" s="289">
        <f>D20/D19</f>
        <v>0.95144890656486647</v>
      </c>
      <c r="E22" s="334"/>
      <c r="F22" s="313"/>
      <c r="G22" s="313"/>
      <c r="H22" s="313"/>
      <c r="I22" s="313"/>
      <c r="J22" s="313"/>
      <c r="K22" s="313"/>
      <c r="L22" s="313"/>
      <c r="M22" s="313"/>
      <c r="N22" s="313"/>
      <c r="O22" s="313"/>
      <c r="P22" s="313"/>
      <c r="Q22" s="313"/>
      <c r="R22" s="313"/>
      <c r="S22" s="313"/>
      <c r="T22" s="313"/>
      <c r="U22" s="313"/>
      <c r="V22" s="313"/>
    </row>
    <row r="23" spans="1:22" ht="13.5" thickBot="1" x14ac:dyDescent="0.35">
      <c r="A23" s="313"/>
      <c r="B23" s="313"/>
      <c r="C23" s="313"/>
      <c r="D23" s="313"/>
      <c r="E23" s="313"/>
      <c r="F23" s="313"/>
      <c r="G23" s="313"/>
      <c r="H23" s="313"/>
      <c r="I23" s="313"/>
      <c r="J23" s="313"/>
      <c r="K23" s="313"/>
      <c r="L23" s="313"/>
      <c r="M23" s="313"/>
      <c r="N23" s="313"/>
      <c r="O23" s="313"/>
      <c r="P23" s="313"/>
      <c r="Q23" s="313"/>
      <c r="R23" s="313"/>
      <c r="S23" s="313"/>
      <c r="T23" s="313"/>
      <c r="U23" s="313"/>
      <c r="V23" s="313"/>
    </row>
    <row r="24" spans="1:22" x14ac:dyDescent="0.3">
      <c r="A24" s="313"/>
      <c r="B24" s="784" t="s">
        <v>1531</v>
      </c>
      <c r="C24" s="286" t="s">
        <v>67</v>
      </c>
      <c r="D24" s="265">
        <f>D10+NPV(WACC_AVG,E10:S10)</f>
        <v>45942635.651584469</v>
      </c>
      <c r="E24" s="313"/>
      <c r="F24" s="313"/>
      <c r="G24" s="313"/>
      <c r="H24" s="313"/>
      <c r="I24" s="313"/>
      <c r="J24" s="313"/>
      <c r="K24" s="313"/>
      <c r="L24" s="313"/>
      <c r="M24" s="313"/>
      <c r="N24" s="313"/>
      <c r="O24" s="313"/>
      <c r="P24" s="313"/>
      <c r="Q24" s="313"/>
      <c r="R24" s="313"/>
      <c r="S24" s="313"/>
      <c r="T24" s="313"/>
      <c r="U24" s="313"/>
      <c r="V24" s="313"/>
    </row>
    <row r="25" spans="1:22" x14ac:dyDescent="0.3">
      <c r="A25" s="313"/>
      <c r="B25" s="785"/>
      <c r="C25" s="287" t="s">
        <v>68</v>
      </c>
      <c r="D25" s="268">
        <f>D14+NPV(WACC_AVG,E14:S14)</f>
        <v>41348522.955754243</v>
      </c>
      <c r="E25" s="313"/>
      <c r="F25" s="313"/>
      <c r="G25" s="313"/>
      <c r="H25" s="313"/>
      <c r="I25" s="313"/>
      <c r="J25" s="313"/>
      <c r="K25" s="313"/>
      <c r="L25" s="313"/>
      <c r="M25" s="313"/>
      <c r="N25" s="313"/>
      <c r="O25" s="313"/>
      <c r="P25" s="313"/>
      <c r="Q25" s="313"/>
      <c r="R25" s="313"/>
      <c r="S25" s="313"/>
      <c r="T25" s="313"/>
      <c r="U25" s="313"/>
      <c r="V25" s="313"/>
    </row>
    <row r="26" spans="1:22" x14ac:dyDescent="0.3">
      <c r="A26" s="313"/>
      <c r="B26" s="785"/>
      <c r="C26" s="287" t="s">
        <v>69</v>
      </c>
      <c r="D26" s="268">
        <f>D16+NPV(WACC_AVG,E16:S16)</f>
        <v>-4594112.6958302297</v>
      </c>
      <c r="E26" s="313"/>
      <c r="F26" s="313"/>
      <c r="G26" s="313"/>
      <c r="H26" s="313"/>
      <c r="I26" s="313"/>
      <c r="J26" s="313"/>
      <c r="K26" s="313"/>
      <c r="L26" s="313"/>
      <c r="M26" s="313"/>
      <c r="N26" s="313"/>
      <c r="O26" s="313"/>
      <c r="P26" s="313"/>
      <c r="Q26" s="313"/>
      <c r="R26" s="313"/>
      <c r="S26" s="313"/>
      <c r="T26" s="313"/>
      <c r="U26" s="313"/>
      <c r="V26" s="313"/>
    </row>
    <row r="27" spans="1:22" ht="13.5" thickBot="1" x14ac:dyDescent="0.35">
      <c r="A27" s="313"/>
      <c r="B27" s="786"/>
      <c r="C27" s="288" t="s">
        <v>71</v>
      </c>
      <c r="D27" s="289">
        <f>D25/D24</f>
        <v>0.90000328386314976</v>
      </c>
      <c r="E27" s="334"/>
      <c r="F27" s="313"/>
      <c r="G27" s="313"/>
      <c r="H27" s="313"/>
      <c r="I27" s="313"/>
      <c r="J27" s="313"/>
      <c r="K27" s="313"/>
      <c r="L27" s="313"/>
      <c r="M27" s="313"/>
      <c r="N27" s="313"/>
      <c r="O27" s="313"/>
      <c r="P27" s="313"/>
      <c r="Q27" s="313"/>
      <c r="R27" s="313"/>
      <c r="S27" s="313"/>
      <c r="T27" s="313"/>
      <c r="U27" s="313"/>
      <c r="V27" s="313"/>
    </row>
    <row r="28" spans="1:22" x14ac:dyDescent="0.3">
      <c r="A28" s="313"/>
      <c r="B28" s="313"/>
      <c r="C28" s="313"/>
      <c r="D28" s="313"/>
      <c r="E28" s="313"/>
      <c r="F28" s="313"/>
      <c r="G28" s="313"/>
      <c r="H28" s="313"/>
      <c r="I28" s="313"/>
      <c r="J28" s="313"/>
      <c r="K28" s="313"/>
      <c r="L28" s="313"/>
      <c r="M28" s="313"/>
      <c r="N28" s="313"/>
      <c r="O28" s="313"/>
      <c r="P28" s="313"/>
      <c r="Q28" s="313"/>
      <c r="R28" s="313"/>
      <c r="S28" s="313"/>
      <c r="T28" s="313"/>
      <c r="U28" s="313"/>
      <c r="V28" s="313"/>
    </row>
    <row r="29" spans="1:22" ht="13.5" thickBot="1" x14ac:dyDescent="0.35">
      <c r="A29" s="313"/>
      <c r="B29" s="313"/>
      <c r="C29" s="313"/>
      <c r="D29" s="313"/>
      <c r="E29" s="313"/>
      <c r="F29" s="313"/>
      <c r="G29" s="313"/>
      <c r="H29" s="313"/>
      <c r="I29" s="313"/>
      <c r="J29" s="313"/>
      <c r="K29" s="313"/>
      <c r="L29" s="313"/>
      <c r="M29" s="313"/>
      <c r="N29" s="313"/>
      <c r="O29" s="313"/>
      <c r="P29" s="313"/>
      <c r="Q29" s="313"/>
      <c r="R29" s="313"/>
      <c r="S29" s="313"/>
      <c r="T29" s="313"/>
      <c r="U29" s="313"/>
      <c r="V29" s="313"/>
    </row>
    <row r="30" spans="1:22" x14ac:dyDescent="0.3">
      <c r="A30" s="313"/>
      <c r="B30" s="690"/>
      <c r="C30" s="692" t="s">
        <v>3587</v>
      </c>
      <c r="D30" s="377">
        <v>0</v>
      </c>
      <c r="E30" s="689">
        <v>0.75</v>
      </c>
      <c r="F30" s="689">
        <f>E30</f>
        <v>0.75</v>
      </c>
      <c r="G30" s="689">
        <f t="shared" ref="G30:U30" si="10">F30</f>
        <v>0.75</v>
      </c>
      <c r="H30" s="689">
        <f t="shared" si="10"/>
        <v>0.75</v>
      </c>
      <c r="I30" s="689">
        <f t="shared" si="10"/>
        <v>0.75</v>
      </c>
      <c r="J30" s="689">
        <f t="shared" si="10"/>
        <v>0.75</v>
      </c>
      <c r="K30" s="689">
        <v>0.5</v>
      </c>
      <c r="L30" s="689">
        <f t="shared" si="10"/>
        <v>0.5</v>
      </c>
      <c r="M30" s="689">
        <f t="shared" si="10"/>
        <v>0.5</v>
      </c>
      <c r="N30" s="689">
        <f t="shared" si="10"/>
        <v>0.5</v>
      </c>
      <c r="O30" s="689">
        <f t="shared" si="10"/>
        <v>0.5</v>
      </c>
      <c r="P30" s="689">
        <v>0.25</v>
      </c>
      <c r="Q30" s="689">
        <f t="shared" si="10"/>
        <v>0.25</v>
      </c>
      <c r="R30" s="689">
        <f t="shared" si="10"/>
        <v>0.25</v>
      </c>
      <c r="S30" s="689">
        <f t="shared" si="10"/>
        <v>0.25</v>
      </c>
      <c r="T30" s="689">
        <f t="shared" si="10"/>
        <v>0.25</v>
      </c>
      <c r="U30" s="693">
        <f t="shared" si="10"/>
        <v>0.25</v>
      </c>
      <c r="V30" s="313"/>
    </row>
    <row r="31" spans="1:22" ht="13.5" thickBot="1" x14ac:dyDescent="0.35">
      <c r="A31" s="313"/>
      <c r="B31" s="691"/>
      <c r="C31" s="694" t="s">
        <v>3588</v>
      </c>
      <c r="D31" s="374"/>
      <c r="E31" s="274">
        <f>SUM(E12:E13)*E30</f>
        <v>6342901.7469335031</v>
      </c>
      <c r="F31" s="375">
        <f t="shared" ref="F31:U31" si="11">SUM(F12:F13)*F30</f>
        <v>6501474.2906068265</v>
      </c>
      <c r="G31" s="375">
        <f t="shared" si="11"/>
        <v>3430498.5958329067</v>
      </c>
      <c r="H31" s="375">
        <f t="shared" si="11"/>
        <v>3516261.0607287297</v>
      </c>
      <c r="I31" s="375">
        <f t="shared" si="11"/>
        <v>3604167.587246947</v>
      </c>
      <c r="J31" s="375">
        <f t="shared" si="11"/>
        <v>3694271.7769281203</v>
      </c>
      <c r="K31" s="375">
        <f t="shared" si="11"/>
        <v>2524419.0475675156</v>
      </c>
      <c r="L31" s="375">
        <f t="shared" si="11"/>
        <v>3111756.2796586407</v>
      </c>
      <c r="M31" s="375">
        <f t="shared" si="11"/>
        <v>3189550.1866501058</v>
      </c>
      <c r="N31" s="375">
        <f t="shared" si="11"/>
        <v>3269288.9413163606</v>
      </c>
      <c r="O31" s="375">
        <f t="shared" si="11"/>
        <v>3351021.1648492697</v>
      </c>
      <c r="P31" s="375">
        <f t="shared" si="11"/>
        <v>1717398.3469852624</v>
      </c>
      <c r="Q31" s="375">
        <f t="shared" si="11"/>
        <v>939445.669574928</v>
      </c>
      <c r="R31" s="375">
        <f t="shared" si="11"/>
        <v>962931.8113143011</v>
      </c>
      <c r="S31" s="375">
        <f t="shared" si="11"/>
        <v>987005.10659715917</v>
      </c>
      <c r="T31" s="375">
        <f t="shared" si="11"/>
        <v>1011680.2342620881</v>
      </c>
      <c r="U31" s="376">
        <f t="shared" si="11"/>
        <v>1036972.2401186536</v>
      </c>
      <c r="V31" s="313"/>
    </row>
    <row r="32" spans="1:22" x14ac:dyDescent="0.3">
      <c r="A32" s="313"/>
      <c r="B32" s="313"/>
      <c r="C32" s="372"/>
      <c r="D32" s="373" t="s">
        <v>1546</v>
      </c>
      <c r="E32" s="373"/>
      <c r="F32" s="313"/>
      <c r="G32" s="313"/>
      <c r="H32" s="313"/>
      <c r="I32" s="313"/>
      <c r="J32" s="313"/>
      <c r="K32" s="313"/>
      <c r="L32" s="313"/>
      <c r="M32" s="313"/>
      <c r="N32" s="313"/>
      <c r="O32" s="313"/>
      <c r="P32" s="313"/>
      <c r="Q32" s="313"/>
      <c r="R32" s="313"/>
      <c r="S32" s="313"/>
      <c r="T32" s="313"/>
      <c r="U32" s="313"/>
      <c r="V32" s="313"/>
    </row>
    <row r="33" spans="1:22" x14ac:dyDescent="0.3">
      <c r="A33" s="313"/>
      <c r="B33" s="313"/>
      <c r="C33" s="372"/>
      <c r="D33" s="378" t="s">
        <v>1547</v>
      </c>
      <c r="E33" s="313"/>
      <c r="F33" s="313"/>
      <c r="G33" s="313"/>
      <c r="H33" s="313"/>
      <c r="I33" s="313"/>
      <c r="J33" s="313"/>
      <c r="K33" s="313"/>
      <c r="L33" s="313"/>
      <c r="M33" s="313"/>
      <c r="N33" s="313"/>
      <c r="O33" s="313"/>
      <c r="P33" s="313"/>
      <c r="Q33" s="313"/>
      <c r="R33" s="313"/>
      <c r="S33" s="313"/>
      <c r="T33" s="313"/>
      <c r="U33" s="313"/>
      <c r="V33" s="313"/>
    </row>
    <row r="34" spans="1:22" x14ac:dyDescent="0.3">
      <c r="A34" s="313"/>
      <c r="B34" s="313"/>
      <c r="C34" s="313"/>
      <c r="D34" s="313"/>
      <c r="E34" s="313"/>
      <c r="F34" s="313"/>
      <c r="G34" s="313"/>
      <c r="H34" s="313"/>
      <c r="I34" s="313"/>
      <c r="J34" s="313"/>
      <c r="K34" s="313"/>
      <c r="L34" s="313"/>
      <c r="M34" s="313"/>
      <c r="N34" s="313"/>
      <c r="O34" s="313"/>
      <c r="P34" s="313"/>
      <c r="Q34" s="313"/>
      <c r="R34" s="313"/>
      <c r="S34" s="313"/>
      <c r="T34" s="313"/>
      <c r="U34" s="313"/>
      <c r="V34" s="313"/>
    </row>
    <row r="35" spans="1:22" x14ac:dyDescent="0.3">
      <c r="A35" s="313"/>
      <c r="B35" s="313"/>
      <c r="C35" s="313"/>
      <c r="D35" s="313"/>
      <c r="E35" s="313"/>
      <c r="F35" s="313"/>
      <c r="G35" s="313"/>
      <c r="H35" s="313"/>
      <c r="I35" s="313"/>
      <c r="J35" s="313"/>
      <c r="K35" s="313"/>
      <c r="L35" s="313"/>
      <c r="M35" s="313"/>
      <c r="N35" s="313"/>
      <c r="O35" s="313"/>
      <c r="P35" s="313"/>
      <c r="Q35" s="313"/>
      <c r="R35" s="313"/>
      <c r="S35" s="313"/>
      <c r="T35" s="313"/>
      <c r="U35" s="313"/>
      <c r="V35" s="313"/>
    </row>
    <row r="36" spans="1:22" x14ac:dyDescent="0.3">
      <c r="A36" s="313"/>
      <c r="B36" s="313"/>
      <c r="C36" s="313"/>
      <c r="D36" s="313"/>
      <c r="E36" s="313"/>
      <c r="F36" s="313"/>
      <c r="G36" s="313"/>
      <c r="H36" s="313"/>
      <c r="I36" s="313"/>
      <c r="J36" s="313"/>
      <c r="K36" s="313"/>
      <c r="L36" s="313"/>
      <c r="M36" s="313"/>
      <c r="N36" s="313"/>
      <c r="O36" s="313"/>
      <c r="P36" s="313"/>
      <c r="Q36" s="313"/>
      <c r="R36" s="313"/>
      <c r="S36" s="313"/>
      <c r="T36" s="313"/>
      <c r="U36" s="313"/>
      <c r="V36" s="313"/>
    </row>
    <row r="37" spans="1:22" x14ac:dyDescent="0.3">
      <c r="A37" s="313"/>
      <c r="B37" s="313"/>
      <c r="C37" s="313"/>
      <c r="D37" s="313"/>
      <c r="E37" s="313"/>
      <c r="F37" s="313"/>
      <c r="G37" s="313"/>
      <c r="H37" s="313"/>
      <c r="I37" s="313"/>
      <c r="J37" s="313"/>
      <c r="K37" s="313"/>
      <c r="L37" s="313"/>
      <c r="M37" s="313"/>
      <c r="N37" s="313"/>
      <c r="O37" s="313"/>
      <c r="P37" s="313"/>
      <c r="Q37" s="313"/>
      <c r="R37" s="313"/>
      <c r="S37" s="313"/>
      <c r="T37" s="313"/>
      <c r="U37" s="313"/>
      <c r="V37" s="313"/>
    </row>
    <row r="38" spans="1:22" x14ac:dyDescent="0.3">
      <c r="A38" s="313"/>
      <c r="B38" s="313"/>
      <c r="C38" s="313"/>
      <c r="D38" s="313"/>
      <c r="E38" s="313"/>
      <c r="F38" s="313"/>
      <c r="G38" s="313"/>
      <c r="H38" s="313"/>
      <c r="I38" s="313"/>
      <c r="J38" s="313"/>
      <c r="K38" s="313"/>
      <c r="L38" s="313"/>
      <c r="M38" s="313"/>
      <c r="N38" s="313"/>
      <c r="O38" s="313"/>
      <c r="P38" s="313"/>
      <c r="Q38" s="313"/>
      <c r="R38" s="313"/>
      <c r="S38" s="313"/>
      <c r="T38" s="313"/>
      <c r="U38" s="313"/>
      <c r="V38" s="313"/>
    </row>
    <row r="39" spans="1:22" x14ac:dyDescent="0.3">
      <c r="A39" s="313"/>
      <c r="B39" s="313"/>
      <c r="C39" s="313"/>
      <c r="D39" s="313"/>
      <c r="E39" s="313"/>
      <c r="F39" s="313"/>
      <c r="G39" s="313"/>
      <c r="H39" s="313"/>
      <c r="I39" s="313"/>
      <c r="J39" s="313"/>
      <c r="K39" s="313"/>
      <c r="L39" s="313"/>
      <c r="M39" s="313"/>
      <c r="N39" s="313"/>
      <c r="O39" s="313"/>
      <c r="P39" s="313"/>
      <c r="Q39" s="313"/>
      <c r="R39" s="313"/>
      <c r="S39" s="313"/>
      <c r="T39" s="313"/>
      <c r="U39" s="313"/>
      <c r="V39" s="313"/>
    </row>
    <row r="40" spans="1:22" x14ac:dyDescent="0.3">
      <c r="A40" s="313"/>
      <c r="B40" s="313"/>
      <c r="C40" s="313"/>
      <c r="D40" s="313"/>
      <c r="E40" s="313"/>
      <c r="F40" s="313"/>
      <c r="G40" s="313"/>
      <c r="H40" s="313"/>
      <c r="I40" s="313"/>
      <c r="J40" s="313"/>
      <c r="K40" s="313"/>
      <c r="L40" s="313"/>
      <c r="M40" s="313"/>
      <c r="N40" s="313"/>
      <c r="O40" s="313"/>
      <c r="P40" s="313"/>
      <c r="Q40" s="313"/>
      <c r="R40" s="313"/>
      <c r="S40" s="313"/>
      <c r="T40" s="313"/>
      <c r="U40" s="313"/>
      <c r="V40" s="313"/>
    </row>
    <row r="41" spans="1:22" x14ac:dyDescent="0.3">
      <c r="A41" s="313"/>
      <c r="B41" s="313"/>
      <c r="C41" s="313"/>
      <c r="D41" s="313"/>
      <c r="E41" s="313"/>
      <c r="F41" s="313"/>
      <c r="G41" s="313"/>
      <c r="H41" s="313"/>
      <c r="I41" s="313"/>
      <c r="J41" s="313"/>
      <c r="K41" s="313"/>
      <c r="L41" s="313"/>
      <c r="M41" s="313"/>
      <c r="N41" s="313"/>
      <c r="O41" s="313"/>
      <c r="P41" s="313"/>
      <c r="Q41" s="313"/>
      <c r="R41" s="313"/>
      <c r="S41" s="313"/>
      <c r="T41" s="313"/>
      <c r="U41" s="313"/>
      <c r="V41" s="313"/>
    </row>
    <row r="42" spans="1:22" x14ac:dyDescent="0.3">
      <c r="A42" s="313"/>
      <c r="B42" s="313"/>
      <c r="C42" s="313"/>
      <c r="D42" s="313"/>
      <c r="E42" s="313"/>
      <c r="F42" s="313"/>
      <c r="G42" s="313"/>
      <c r="H42" s="313"/>
      <c r="I42" s="313"/>
      <c r="J42" s="313"/>
      <c r="K42" s="313"/>
      <c r="L42" s="313"/>
      <c r="M42" s="313"/>
      <c r="N42" s="313"/>
      <c r="O42" s="313"/>
      <c r="P42" s="313"/>
      <c r="Q42" s="313"/>
      <c r="R42" s="313"/>
      <c r="S42" s="313"/>
      <c r="T42" s="313"/>
      <c r="U42" s="313"/>
      <c r="V42" s="313"/>
    </row>
    <row r="43" spans="1:22" x14ac:dyDescent="0.3">
      <c r="A43" s="313"/>
      <c r="B43" s="313"/>
      <c r="C43" s="313"/>
      <c r="D43" s="313"/>
      <c r="E43" s="313"/>
      <c r="F43" s="313"/>
      <c r="G43" s="313"/>
      <c r="H43" s="313"/>
      <c r="I43" s="313"/>
      <c r="J43" s="313"/>
      <c r="K43" s="313"/>
      <c r="L43" s="313"/>
      <c r="M43" s="313"/>
      <c r="N43" s="313"/>
      <c r="O43" s="313"/>
      <c r="P43" s="313"/>
      <c r="Q43" s="313"/>
      <c r="R43" s="313"/>
      <c r="S43" s="313"/>
      <c r="T43" s="313"/>
      <c r="U43" s="313"/>
      <c r="V43" s="313"/>
    </row>
    <row r="44" spans="1:22" x14ac:dyDescent="0.3">
      <c r="A44" s="313"/>
      <c r="B44" s="313"/>
      <c r="C44" s="313"/>
      <c r="D44" s="313"/>
      <c r="E44" s="313"/>
      <c r="F44" s="313"/>
      <c r="G44" s="313"/>
      <c r="H44" s="313"/>
      <c r="I44" s="313"/>
      <c r="J44" s="313"/>
      <c r="K44" s="313"/>
      <c r="L44" s="313"/>
      <c r="M44" s="313"/>
      <c r="N44" s="313"/>
      <c r="O44" s="313"/>
      <c r="P44" s="313"/>
      <c r="Q44" s="313"/>
      <c r="R44" s="313"/>
      <c r="S44" s="313"/>
      <c r="T44" s="313"/>
      <c r="U44" s="313"/>
      <c r="V44" s="313"/>
    </row>
    <row r="45" spans="1:22" x14ac:dyDescent="0.3">
      <c r="A45" s="313"/>
      <c r="B45" s="313"/>
      <c r="C45" s="313"/>
      <c r="D45" s="313"/>
      <c r="E45" s="313"/>
      <c r="F45" s="313"/>
      <c r="G45" s="313"/>
      <c r="H45" s="313"/>
      <c r="I45" s="313"/>
      <c r="J45" s="313"/>
      <c r="K45" s="313"/>
      <c r="L45" s="313"/>
      <c r="M45" s="313"/>
      <c r="N45" s="313"/>
      <c r="O45" s="313"/>
      <c r="P45" s="313"/>
      <c r="Q45" s="313"/>
      <c r="R45" s="313"/>
      <c r="S45" s="313"/>
      <c r="T45" s="313"/>
      <c r="U45" s="313"/>
      <c r="V45" s="313"/>
    </row>
    <row r="46" spans="1:22" x14ac:dyDescent="0.3">
      <c r="A46" s="313"/>
      <c r="B46" s="313"/>
      <c r="C46" s="313"/>
      <c r="D46" s="313"/>
      <c r="E46" s="313"/>
      <c r="F46" s="313"/>
      <c r="G46" s="313"/>
      <c r="H46" s="313"/>
      <c r="I46" s="313"/>
      <c r="J46" s="313"/>
      <c r="K46" s="313"/>
      <c r="L46" s="313"/>
      <c r="M46" s="313"/>
      <c r="N46" s="313"/>
      <c r="O46" s="313"/>
      <c r="P46" s="313"/>
      <c r="Q46" s="313"/>
      <c r="R46" s="313"/>
      <c r="S46" s="313"/>
      <c r="T46" s="313"/>
      <c r="U46" s="313"/>
      <c r="V46" s="313"/>
    </row>
    <row r="47" spans="1:22" x14ac:dyDescent="0.3">
      <c r="A47" s="313"/>
      <c r="B47" s="313"/>
      <c r="C47" s="313"/>
      <c r="D47" s="313"/>
      <c r="E47" s="313"/>
      <c r="F47" s="313"/>
      <c r="G47" s="313"/>
      <c r="H47" s="313"/>
      <c r="I47" s="313"/>
      <c r="J47" s="313"/>
      <c r="K47" s="313"/>
      <c r="L47" s="313"/>
      <c r="M47" s="313"/>
      <c r="N47" s="313"/>
      <c r="O47" s="313"/>
      <c r="P47" s="313"/>
      <c r="Q47" s="313"/>
      <c r="R47" s="313"/>
      <c r="S47" s="313"/>
      <c r="T47" s="313"/>
      <c r="U47" s="313"/>
      <c r="V47" s="313"/>
    </row>
    <row r="48" spans="1:22" x14ac:dyDescent="0.3">
      <c r="A48" s="313"/>
      <c r="B48" s="313"/>
      <c r="C48" s="313"/>
      <c r="D48" s="313"/>
      <c r="E48" s="313"/>
      <c r="F48" s="313"/>
      <c r="G48" s="313"/>
      <c r="H48" s="313"/>
      <c r="I48" s="313"/>
      <c r="J48" s="313"/>
      <c r="K48" s="313"/>
      <c r="L48" s="313"/>
      <c r="M48" s="313"/>
      <c r="N48" s="313"/>
      <c r="O48" s="313"/>
      <c r="P48" s="313"/>
      <c r="Q48" s="313"/>
      <c r="R48" s="313"/>
      <c r="S48" s="313"/>
      <c r="T48" s="313"/>
      <c r="U48" s="313"/>
      <c r="V48" s="313"/>
    </row>
    <row r="49" spans="1:22" x14ac:dyDescent="0.3">
      <c r="A49" s="313"/>
      <c r="B49" s="313"/>
      <c r="C49" s="313"/>
      <c r="D49" s="313"/>
      <c r="E49" s="313"/>
      <c r="F49" s="313"/>
      <c r="G49" s="313"/>
      <c r="H49" s="313"/>
      <c r="I49" s="313"/>
      <c r="J49" s="313"/>
      <c r="K49" s="313"/>
      <c r="L49" s="313"/>
      <c r="M49" s="313"/>
      <c r="N49" s="313"/>
      <c r="O49" s="313"/>
      <c r="P49" s="313"/>
      <c r="Q49" s="313"/>
      <c r="R49" s="313"/>
      <c r="S49" s="313"/>
      <c r="T49" s="313"/>
      <c r="U49" s="313"/>
      <c r="V49" s="313"/>
    </row>
    <row r="50" spans="1:22" x14ac:dyDescent="0.3">
      <c r="A50" s="313"/>
      <c r="B50" s="313"/>
      <c r="C50" s="313"/>
      <c r="D50" s="313"/>
      <c r="E50" s="313"/>
      <c r="F50" s="313"/>
      <c r="G50" s="313"/>
      <c r="H50" s="313"/>
      <c r="I50" s="313"/>
      <c r="J50" s="313"/>
      <c r="K50" s="313"/>
      <c r="L50" s="313"/>
      <c r="M50" s="313"/>
      <c r="N50" s="313"/>
      <c r="O50" s="313"/>
      <c r="P50" s="313"/>
      <c r="Q50" s="313"/>
      <c r="R50" s="313"/>
      <c r="S50" s="313"/>
      <c r="T50" s="313"/>
      <c r="U50" s="313"/>
      <c r="V50" s="313"/>
    </row>
    <row r="51" spans="1:22" x14ac:dyDescent="0.3">
      <c r="A51" s="313"/>
      <c r="B51" s="313"/>
      <c r="C51" s="313"/>
      <c r="D51" s="313"/>
      <c r="E51" s="313"/>
      <c r="F51" s="313"/>
      <c r="G51" s="313"/>
      <c r="H51" s="313"/>
      <c r="I51" s="313"/>
      <c r="J51" s="313"/>
      <c r="K51" s="313"/>
      <c r="L51" s="313"/>
      <c r="M51" s="313"/>
      <c r="N51" s="313"/>
      <c r="O51" s="313"/>
      <c r="P51" s="313"/>
      <c r="Q51" s="313"/>
      <c r="R51" s="313"/>
      <c r="S51" s="313"/>
      <c r="T51" s="313"/>
      <c r="U51" s="313"/>
      <c r="V51" s="313"/>
    </row>
    <row r="52" spans="1:22" x14ac:dyDescent="0.3">
      <c r="A52" s="313"/>
      <c r="B52" s="313"/>
      <c r="C52" s="313"/>
      <c r="D52" s="313"/>
      <c r="E52" s="313"/>
      <c r="F52" s="313"/>
      <c r="G52" s="313"/>
      <c r="H52" s="313"/>
      <c r="I52" s="313"/>
      <c r="J52" s="313"/>
      <c r="K52" s="313"/>
      <c r="L52" s="313"/>
      <c r="M52" s="313"/>
      <c r="N52" s="313"/>
      <c r="O52" s="313"/>
      <c r="P52" s="313"/>
      <c r="Q52" s="313"/>
      <c r="R52" s="313"/>
      <c r="S52" s="313"/>
      <c r="T52" s="313"/>
      <c r="U52" s="313"/>
      <c r="V52" s="313"/>
    </row>
    <row r="53" spans="1:22" x14ac:dyDescent="0.3">
      <c r="A53" s="313"/>
      <c r="B53" s="313"/>
      <c r="C53" s="313"/>
      <c r="D53" s="313"/>
      <c r="E53" s="313"/>
      <c r="F53" s="313"/>
      <c r="G53" s="313"/>
      <c r="H53" s="313"/>
      <c r="I53" s="313"/>
      <c r="J53" s="313"/>
      <c r="K53" s="313"/>
      <c r="L53" s="313"/>
      <c r="M53" s="313"/>
      <c r="N53" s="313"/>
      <c r="O53" s="313"/>
      <c r="P53" s="313"/>
      <c r="Q53" s="313"/>
      <c r="R53" s="313"/>
      <c r="S53" s="313"/>
      <c r="T53" s="313"/>
      <c r="U53" s="313"/>
      <c r="V53" s="313"/>
    </row>
    <row r="54" spans="1:22" x14ac:dyDescent="0.3">
      <c r="A54" s="313"/>
      <c r="B54" s="313"/>
      <c r="C54" s="313"/>
      <c r="D54" s="313"/>
      <c r="E54" s="313"/>
      <c r="F54" s="313"/>
      <c r="G54" s="313"/>
      <c r="H54" s="313"/>
      <c r="I54" s="313"/>
      <c r="J54" s="313"/>
      <c r="K54" s="313"/>
      <c r="L54" s="313"/>
      <c r="M54" s="313"/>
      <c r="N54" s="313"/>
      <c r="O54" s="313"/>
      <c r="P54" s="313"/>
      <c r="Q54" s="313"/>
      <c r="R54" s="313"/>
      <c r="S54" s="313"/>
      <c r="T54" s="313"/>
      <c r="U54" s="313"/>
      <c r="V54" s="313"/>
    </row>
    <row r="55" spans="1:22" x14ac:dyDescent="0.3">
      <c r="A55" s="313"/>
      <c r="B55" s="313"/>
      <c r="C55" s="313"/>
      <c r="D55" s="313"/>
      <c r="E55" s="313"/>
      <c r="F55" s="313"/>
      <c r="G55" s="313"/>
      <c r="H55" s="313"/>
      <c r="I55" s="313"/>
      <c r="J55" s="313"/>
      <c r="K55" s="313"/>
      <c r="L55" s="313"/>
      <c r="M55" s="313"/>
      <c r="N55" s="313"/>
      <c r="O55" s="313"/>
      <c r="P55" s="313"/>
      <c r="Q55" s="313"/>
      <c r="R55" s="313"/>
      <c r="S55" s="313"/>
      <c r="T55" s="313"/>
      <c r="U55" s="313"/>
      <c r="V55" s="313"/>
    </row>
    <row r="56" spans="1:22" x14ac:dyDescent="0.3">
      <c r="A56" s="313"/>
      <c r="B56" s="313"/>
      <c r="C56" s="313"/>
      <c r="D56" s="313"/>
      <c r="E56" s="313"/>
      <c r="F56" s="313"/>
      <c r="G56" s="313"/>
      <c r="H56" s="313"/>
      <c r="I56" s="313"/>
      <c r="J56" s="313"/>
      <c r="K56" s="313"/>
      <c r="L56" s="313"/>
      <c r="M56" s="313"/>
      <c r="N56" s="313"/>
      <c r="O56" s="313"/>
      <c r="P56" s="313"/>
      <c r="Q56" s="313"/>
      <c r="R56" s="313"/>
      <c r="S56" s="313"/>
      <c r="T56" s="313"/>
      <c r="U56" s="313"/>
      <c r="V56" s="313"/>
    </row>
    <row r="57" spans="1:22" x14ac:dyDescent="0.3">
      <c r="A57" s="313"/>
      <c r="B57" s="313"/>
      <c r="C57" s="313"/>
      <c r="D57" s="313"/>
      <c r="E57" s="313"/>
      <c r="F57" s="313"/>
      <c r="G57" s="313"/>
      <c r="H57" s="313"/>
      <c r="I57" s="313"/>
      <c r="J57" s="313"/>
      <c r="K57" s="313"/>
      <c r="L57" s="313"/>
      <c r="M57" s="313"/>
      <c r="N57" s="313"/>
      <c r="O57" s="313"/>
      <c r="P57" s="313"/>
      <c r="Q57" s="313"/>
      <c r="R57" s="313"/>
      <c r="S57" s="313"/>
      <c r="T57" s="313"/>
      <c r="U57" s="313"/>
      <c r="V57" s="313"/>
    </row>
    <row r="58" spans="1:22" x14ac:dyDescent="0.3">
      <c r="A58" s="313"/>
      <c r="B58" s="313"/>
      <c r="C58" s="313"/>
      <c r="D58" s="313"/>
      <c r="E58" s="313"/>
      <c r="F58" s="313"/>
      <c r="G58" s="313"/>
      <c r="H58" s="313"/>
      <c r="I58" s="313"/>
      <c r="J58" s="313"/>
      <c r="K58" s="313"/>
      <c r="L58" s="313"/>
      <c r="M58" s="313"/>
      <c r="N58" s="313"/>
      <c r="O58" s="313"/>
      <c r="P58" s="313"/>
      <c r="Q58" s="313"/>
      <c r="R58" s="313"/>
      <c r="S58" s="313"/>
      <c r="T58" s="313"/>
      <c r="U58" s="313"/>
      <c r="V58" s="313"/>
    </row>
    <row r="59" spans="1:22" x14ac:dyDescent="0.3">
      <c r="A59" s="313"/>
      <c r="B59" s="313"/>
      <c r="C59" s="313"/>
      <c r="D59" s="313"/>
      <c r="E59" s="313"/>
      <c r="F59" s="313"/>
      <c r="G59" s="313"/>
      <c r="H59" s="313"/>
      <c r="I59" s="313"/>
      <c r="J59" s="313"/>
      <c r="K59" s="313"/>
      <c r="L59" s="313"/>
      <c r="M59" s="313"/>
      <c r="N59" s="313"/>
      <c r="O59" s="313"/>
      <c r="P59" s="313"/>
      <c r="Q59" s="313"/>
      <c r="R59" s="313"/>
      <c r="S59" s="313"/>
      <c r="T59" s="313"/>
      <c r="U59" s="313"/>
      <c r="V59" s="313"/>
    </row>
    <row r="60" spans="1:22" x14ac:dyDescent="0.3">
      <c r="A60" s="313"/>
      <c r="B60" s="313"/>
      <c r="C60" s="313"/>
      <c r="D60" s="313"/>
      <c r="E60" s="313"/>
      <c r="F60" s="313"/>
      <c r="G60" s="313"/>
      <c r="H60" s="313"/>
      <c r="I60" s="313"/>
      <c r="J60" s="313"/>
      <c r="K60" s="313"/>
      <c r="L60" s="313"/>
      <c r="M60" s="313"/>
      <c r="N60" s="313"/>
      <c r="O60" s="313"/>
      <c r="P60" s="313"/>
      <c r="Q60" s="313"/>
      <c r="R60" s="313"/>
      <c r="S60" s="313"/>
      <c r="T60" s="313"/>
      <c r="U60" s="313"/>
      <c r="V60" s="313"/>
    </row>
    <row r="61" spans="1:22" x14ac:dyDescent="0.3">
      <c r="A61" s="313"/>
      <c r="B61" s="313"/>
      <c r="C61" s="313"/>
      <c r="D61" s="313"/>
      <c r="E61" s="313"/>
      <c r="F61" s="313"/>
      <c r="G61" s="313"/>
      <c r="H61" s="313"/>
      <c r="I61" s="313"/>
      <c r="J61" s="313"/>
      <c r="K61" s="313"/>
      <c r="L61" s="313"/>
      <c r="M61" s="313"/>
      <c r="N61" s="313"/>
      <c r="O61" s="313"/>
      <c r="P61" s="313"/>
      <c r="Q61" s="313"/>
      <c r="R61" s="313"/>
      <c r="S61" s="313"/>
      <c r="T61" s="313"/>
      <c r="U61" s="313"/>
      <c r="V61" s="313"/>
    </row>
    <row r="62" spans="1:22" x14ac:dyDescent="0.3">
      <c r="A62" s="313"/>
      <c r="B62" s="313"/>
      <c r="C62" s="313"/>
      <c r="D62" s="313"/>
      <c r="E62" s="313"/>
      <c r="F62" s="313"/>
      <c r="G62" s="313"/>
      <c r="H62" s="313"/>
      <c r="I62" s="313"/>
      <c r="J62" s="313"/>
      <c r="K62" s="313"/>
      <c r="L62" s="313"/>
      <c r="M62" s="313"/>
      <c r="N62" s="313"/>
      <c r="O62" s="313"/>
      <c r="P62" s="313"/>
      <c r="Q62" s="313"/>
      <c r="R62" s="313"/>
      <c r="S62" s="313"/>
      <c r="T62" s="313"/>
      <c r="U62" s="313"/>
      <c r="V62" s="313"/>
    </row>
    <row r="63" spans="1:22" x14ac:dyDescent="0.3">
      <c r="A63" s="313"/>
      <c r="B63" s="313"/>
      <c r="C63" s="313"/>
      <c r="D63" s="313"/>
      <c r="E63" s="313"/>
      <c r="F63" s="313"/>
      <c r="G63" s="313"/>
      <c r="H63" s="313"/>
      <c r="I63" s="313"/>
      <c r="J63" s="313"/>
      <c r="K63" s="313"/>
      <c r="L63" s="313"/>
      <c r="M63" s="313"/>
      <c r="N63" s="313"/>
      <c r="O63" s="313"/>
      <c r="P63" s="313"/>
      <c r="Q63" s="313"/>
      <c r="R63" s="313"/>
      <c r="S63" s="313"/>
      <c r="T63" s="313"/>
      <c r="U63" s="313"/>
      <c r="V63" s="313"/>
    </row>
    <row r="64" spans="1:22" x14ac:dyDescent="0.3">
      <c r="A64" s="313"/>
      <c r="B64" s="313"/>
      <c r="C64" s="313"/>
      <c r="D64" s="313"/>
      <c r="E64" s="313"/>
      <c r="F64" s="313"/>
      <c r="G64" s="313"/>
      <c r="H64" s="313"/>
      <c r="I64" s="313"/>
      <c r="J64" s="313"/>
      <c r="K64" s="313"/>
      <c r="L64" s="313"/>
      <c r="M64" s="313"/>
      <c r="N64" s="313"/>
      <c r="O64" s="313"/>
      <c r="P64" s="313"/>
      <c r="Q64" s="313"/>
      <c r="R64" s="313"/>
      <c r="S64" s="313"/>
      <c r="T64" s="313"/>
      <c r="U64" s="313"/>
      <c r="V64" s="313"/>
    </row>
    <row r="65" spans="1:22" x14ac:dyDescent="0.3">
      <c r="A65" s="313"/>
      <c r="B65" s="313"/>
      <c r="C65" s="313"/>
      <c r="D65" s="313"/>
      <c r="E65" s="313"/>
      <c r="F65" s="313"/>
      <c r="G65" s="313"/>
      <c r="H65" s="313"/>
      <c r="I65" s="313"/>
      <c r="J65" s="313"/>
      <c r="K65" s="313"/>
      <c r="L65" s="313"/>
      <c r="M65" s="313"/>
      <c r="N65" s="313"/>
      <c r="O65" s="313"/>
      <c r="P65" s="313"/>
      <c r="Q65" s="313"/>
      <c r="R65" s="313"/>
      <c r="S65" s="313"/>
      <c r="T65" s="313"/>
      <c r="U65" s="313"/>
      <c r="V65" s="313"/>
    </row>
    <row r="66" spans="1:22" x14ac:dyDescent="0.3">
      <c r="A66" s="313"/>
      <c r="B66" s="313"/>
      <c r="C66" s="313"/>
      <c r="D66" s="313"/>
      <c r="E66" s="313"/>
      <c r="F66" s="313"/>
      <c r="G66" s="313"/>
      <c r="H66" s="313"/>
      <c r="I66" s="313"/>
      <c r="J66" s="313"/>
      <c r="K66" s="313"/>
      <c r="L66" s="313"/>
      <c r="M66" s="313"/>
      <c r="N66" s="313"/>
      <c r="O66" s="313"/>
      <c r="P66" s="313"/>
      <c r="Q66" s="313"/>
      <c r="R66" s="313"/>
      <c r="S66" s="313"/>
      <c r="T66" s="313"/>
      <c r="U66" s="313"/>
      <c r="V66" s="313"/>
    </row>
    <row r="67" spans="1:22" x14ac:dyDescent="0.3">
      <c r="A67" s="313"/>
      <c r="B67" s="313"/>
      <c r="C67" s="313"/>
      <c r="D67" s="313"/>
      <c r="E67" s="313"/>
      <c r="F67" s="313"/>
      <c r="G67" s="313"/>
      <c r="H67" s="313"/>
      <c r="I67" s="313"/>
      <c r="J67" s="313"/>
      <c r="K67" s="313"/>
      <c r="L67" s="313"/>
      <c r="M67" s="313"/>
      <c r="N67" s="313"/>
      <c r="O67" s="313"/>
      <c r="P67" s="313"/>
      <c r="Q67" s="313"/>
      <c r="R67" s="313"/>
      <c r="S67" s="313"/>
      <c r="T67" s="313"/>
      <c r="U67" s="313"/>
      <c r="V67" s="313"/>
    </row>
    <row r="68" spans="1:22" x14ac:dyDescent="0.3">
      <c r="A68" s="313"/>
      <c r="B68" s="313"/>
      <c r="C68" s="313"/>
      <c r="D68" s="313"/>
      <c r="E68" s="313"/>
      <c r="F68" s="313"/>
      <c r="G68" s="313"/>
      <c r="H68" s="313"/>
      <c r="I68" s="313"/>
      <c r="J68" s="313"/>
      <c r="K68" s="313"/>
      <c r="L68" s="313"/>
      <c r="M68" s="313"/>
      <c r="N68" s="313"/>
      <c r="O68" s="313"/>
      <c r="P68" s="313"/>
      <c r="Q68" s="313"/>
      <c r="R68" s="313"/>
      <c r="S68" s="313"/>
      <c r="T68" s="313"/>
      <c r="U68" s="313"/>
      <c r="V68" s="313"/>
    </row>
    <row r="69" spans="1:22" x14ac:dyDescent="0.3">
      <c r="A69" s="313"/>
      <c r="B69" s="313"/>
      <c r="C69" s="313"/>
      <c r="D69" s="313"/>
      <c r="E69" s="313"/>
      <c r="F69" s="313"/>
      <c r="G69" s="313"/>
      <c r="H69" s="313"/>
      <c r="I69" s="313"/>
      <c r="J69" s="313"/>
      <c r="K69" s="313"/>
      <c r="L69" s="313"/>
      <c r="M69" s="313"/>
      <c r="N69" s="313"/>
      <c r="O69" s="313"/>
      <c r="P69" s="313"/>
      <c r="Q69" s="313"/>
      <c r="R69" s="313"/>
      <c r="S69" s="313"/>
      <c r="T69" s="313"/>
      <c r="U69" s="313"/>
      <c r="V69" s="313"/>
    </row>
    <row r="70" spans="1:22" x14ac:dyDescent="0.3">
      <c r="A70" s="313"/>
      <c r="B70" s="313"/>
      <c r="C70" s="313"/>
      <c r="D70" s="313"/>
      <c r="E70" s="313"/>
      <c r="F70" s="313"/>
      <c r="G70" s="313"/>
      <c r="H70" s="313"/>
      <c r="I70" s="313"/>
      <c r="J70" s="313"/>
      <c r="K70" s="313"/>
      <c r="L70" s="313"/>
      <c r="M70" s="313"/>
      <c r="N70" s="313"/>
      <c r="O70" s="313"/>
      <c r="P70" s="313"/>
      <c r="Q70" s="313"/>
      <c r="R70" s="313"/>
      <c r="S70" s="313"/>
      <c r="T70" s="313"/>
      <c r="U70" s="313"/>
      <c r="V70" s="313"/>
    </row>
    <row r="71" spans="1:22" x14ac:dyDescent="0.3">
      <c r="A71" s="313"/>
      <c r="B71" s="313"/>
      <c r="C71" s="313"/>
      <c r="D71" s="313"/>
      <c r="E71" s="313"/>
      <c r="F71" s="313"/>
      <c r="G71" s="313"/>
      <c r="H71" s="313"/>
      <c r="I71" s="313"/>
      <c r="J71" s="313"/>
      <c r="K71" s="313"/>
      <c r="L71" s="313"/>
      <c r="M71" s="313"/>
      <c r="N71" s="313"/>
      <c r="O71" s="313"/>
      <c r="P71" s="313"/>
      <c r="Q71" s="313"/>
      <c r="R71" s="313"/>
      <c r="S71" s="313"/>
      <c r="T71" s="313"/>
      <c r="U71" s="313"/>
      <c r="V71" s="313"/>
    </row>
    <row r="72" spans="1:22" x14ac:dyDescent="0.3">
      <c r="A72" s="313"/>
      <c r="B72" s="313"/>
      <c r="C72" s="313"/>
      <c r="D72" s="313"/>
      <c r="E72" s="313"/>
      <c r="F72" s="313"/>
      <c r="G72" s="313"/>
      <c r="H72" s="313"/>
      <c r="I72" s="313"/>
      <c r="J72" s="313"/>
      <c r="K72" s="313"/>
      <c r="L72" s="313"/>
      <c r="M72" s="313"/>
      <c r="N72" s="313"/>
      <c r="O72" s="313"/>
      <c r="P72" s="313"/>
      <c r="Q72" s="313"/>
      <c r="R72" s="313"/>
      <c r="S72" s="313"/>
      <c r="T72" s="313"/>
      <c r="U72" s="313"/>
      <c r="V72" s="313"/>
    </row>
    <row r="73" spans="1:22" x14ac:dyDescent="0.3">
      <c r="A73" s="313"/>
      <c r="B73" s="313"/>
      <c r="C73" s="313"/>
      <c r="D73" s="313"/>
      <c r="E73" s="313"/>
      <c r="F73" s="313"/>
      <c r="G73" s="313"/>
      <c r="H73" s="313"/>
      <c r="I73" s="313"/>
      <c r="J73" s="313"/>
      <c r="K73" s="313"/>
      <c r="L73" s="313"/>
      <c r="M73" s="313"/>
      <c r="N73" s="313"/>
      <c r="O73" s="313"/>
      <c r="P73" s="313"/>
      <c r="Q73" s="313"/>
      <c r="R73" s="313"/>
      <c r="S73" s="313"/>
      <c r="T73" s="313"/>
      <c r="U73" s="313"/>
      <c r="V73" s="313"/>
    </row>
    <row r="74" spans="1:22" x14ac:dyDescent="0.3">
      <c r="A74" s="313"/>
      <c r="B74" s="313"/>
      <c r="C74" s="313"/>
      <c r="D74" s="313"/>
      <c r="E74" s="313"/>
      <c r="F74" s="313"/>
      <c r="G74" s="313"/>
      <c r="H74" s="313"/>
      <c r="I74" s="313"/>
      <c r="J74" s="313"/>
      <c r="K74" s="313"/>
      <c r="L74" s="313"/>
      <c r="M74" s="313"/>
      <c r="N74" s="313"/>
      <c r="O74" s="313"/>
      <c r="P74" s="313"/>
      <c r="Q74" s="313"/>
      <c r="R74" s="313"/>
      <c r="S74" s="313"/>
      <c r="T74" s="313"/>
      <c r="U74" s="313"/>
      <c r="V74" s="313"/>
    </row>
    <row r="75" spans="1:22" x14ac:dyDescent="0.3">
      <c r="A75" s="313"/>
      <c r="B75" s="313"/>
      <c r="C75" s="313"/>
      <c r="D75" s="313"/>
      <c r="E75" s="313"/>
      <c r="F75" s="313"/>
      <c r="G75" s="313"/>
      <c r="H75" s="313"/>
      <c r="I75" s="313"/>
      <c r="J75" s="313"/>
      <c r="K75" s="313"/>
      <c r="L75" s="313"/>
      <c r="M75" s="313"/>
      <c r="N75" s="313"/>
      <c r="O75" s="313"/>
      <c r="P75" s="313"/>
      <c r="Q75" s="313"/>
      <c r="R75" s="313"/>
      <c r="S75" s="313"/>
      <c r="T75" s="313"/>
      <c r="U75" s="313"/>
      <c r="V75" s="313"/>
    </row>
    <row r="76" spans="1:22" x14ac:dyDescent="0.3">
      <c r="A76" s="313"/>
      <c r="B76" s="313"/>
      <c r="C76" s="313"/>
      <c r="D76" s="313"/>
      <c r="E76" s="313"/>
      <c r="F76" s="313"/>
      <c r="G76" s="313"/>
      <c r="H76" s="313"/>
      <c r="I76" s="313"/>
      <c r="J76" s="313"/>
      <c r="K76" s="313"/>
      <c r="L76" s="313"/>
      <c r="M76" s="313"/>
      <c r="N76" s="313"/>
      <c r="O76" s="313"/>
      <c r="P76" s="313"/>
      <c r="Q76" s="313"/>
      <c r="R76" s="313"/>
      <c r="S76" s="313"/>
      <c r="T76" s="313"/>
      <c r="U76" s="313"/>
      <c r="V76" s="313"/>
    </row>
    <row r="77" spans="1:22" x14ac:dyDescent="0.3">
      <c r="A77" s="313"/>
      <c r="B77" s="313"/>
      <c r="C77" s="313"/>
      <c r="D77" s="313"/>
      <c r="E77" s="313"/>
      <c r="F77" s="313"/>
      <c r="G77" s="313"/>
      <c r="H77" s="313"/>
      <c r="I77" s="313"/>
      <c r="J77" s="313"/>
      <c r="K77" s="313"/>
      <c r="L77" s="313"/>
      <c r="M77" s="313"/>
      <c r="N77" s="313"/>
      <c r="O77" s="313"/>
      <c r="P77" s="313"/>
      <c r="Q77" s="313"/>
      <c r="R77" s="313"/>
      <c r="S77" s="313"/>
      <c r="T77" s="313"/>
      <c r="U77" s="313"/>
      <c r="V77" s="313"/>
    </row>
    <row r="78" spans="1:22" x14ac:dyDescent="0.3">
      <c r="A78" s="313"/>
      <c r="B78" s="313"/>
      <c r="C78" s="313"/>
      <c r="D78" s="313"/>
      <c r="E78" s="313"/>
      <c r="F78" s="313"/>
      <c r="G78" s="313"/>
      <c r="H78" s="313"/>
      <c r="I78" s="313"/>
      <c r="J78" s="313"/>
      <c r="K78" s="313"/>
      <c r="L78" s="313"/>
      <c r="M78" s="313"/>
      <c r="N78" s="313"/>
      <c r="O78" s="313"/>
      <c r="P78" s="313"/>
      <c r="Q78" s="313"/>
      <c r="R78" s="313"/>
      <c r="S78" s="313"/>
      <c r="T78" s="313"/>
      <c r="U78" s="313"/>
      <c r="V78" s="313"/>
    </row>
    <row r="79" spans="1:22" x14ac:dyDescent="0.3">
      <c r="A79" s="313"/>
      <c r="B79" s="313"/>
      <c r="C79" s="313"/>
      <c r="D79" s="313"/>
      <c r="E79" s="313"/>
      <c r="F79" s="313"/>
      <c r="G79" s="313"/>
      <c r="H79" s="313"/>
      <c r="I79" s="313"/>
      <c r="J79" s="313"/>
      <c r="K79" s="313"/>
      <c r="L79" s="313"/>
      <c r="M79" s="313"/>
      <c r="N79" s="313"/>
      <c r="O79" s="313"/>
      <c r="P79" s="313"/>
      <c r="Q79" s="313"/>
      <c r="R79" s="313"/>
      <c r="S79" s="313"/>
      <c r="T79" s="313"/>
      <c r="U79" s="313"/>
      <c r="V79" s="313"/>
    </row>
    <row r="80" spans="1:22" x14ac:dyDescent="0.3">
      <c r="A80" s="313"/>
      <c r="B80" s="313"/>
      <c r="C80" s="313"/>
      <c r="D80" s="313"/>
      <c r="E80" s="313"/>
      <c r="F80" s="313"/>
      <c r="G80" s="313"/>
      <c r="H80" s="313"/>
      <c r="I80" s="313"/>
      <c r="J80" s="313"/>
      <c r="K80" s="313"/>
      <c r="L80" s="313"/>
      <c r="M80" s="313"/>
      <c r="N80" s="313"/>
      <c r="O80" s="313"/>
      <c r="P80" s="313"/>
      <c r="Q80" s="313"/>
      <c r="R80" s="313"/>
      <c r="S80" s="313"/>
      <c r="T80" s="313"/>
      <c r="U80" s="313"/>
      <c r="V80" s="313"/>
    </row>
  </sheetData>
  <mergeCells count="6">
    <mergeCell ref="B24:B27"/>
    <mergeCell ref="B19:B22"/>
    <mergeCell ref="B6:B11"/>
    <mergeCell ref="B12:B15"/>
    <mergeCell ref="B17:C17"/>
    <mergeCell ref="B16:C16"/>
  </mergeCells>
  <hyperlinks>
    <hyperlink ref="H1" location="Navigation!A1" display="Return to Navigation" xr:uid="{00000000-0004-0000-0F00-000000000000}"/>
  </hyperlinks>
  <pageMargins left="0.70866141732283472" right="0.70866141732283472" top="0.74803149606299213" bottom="0.74803149606299213" header="0.31496062992125984" footer="0.31496062992125984"/>
  <pageSetup paperSize="9" scale="29" orientation="portrait" r:id="rId1"/>
  <headerFooter>
    <oddFooter>&amp;R&amp;"Arial Narrow,Regular"&amp;8LGIP Schedule of Works Model - Created by Integran Pty Ltd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86</vt:i4>
      </vt:variant>
    </vt:vector>
  </HeadingPairs>
  <TitlesOfParts>
    <vt:vector size="102" baseType="lpstr">
      <vt:lpstr>Navigation</vt:lpstr>
      <vt:lpstr>Inputs</vt:lpstr>
      <vt:lpstr>Demands</vt:lpstr>
      <vt:lpstr>Summary Cost Schedule</vt:lpstr>
      <vt:lpstr>Unit Rates</vt:lpstr>
      <vt:lpstr>Water Supply - Existing</vt:lpstr>
      <vt:lpstr>Water Supply - Future</vt:lpstr>
      <vt:lpstr>Sewerage - Existing</vt:lpstr>
      <vt:lpstr>Sewerage - Future</vt:lpstr>
      <vt:lpstr>Transport - Existing</vt:lpstr>
      <vt:lpstr>Transport - Future</vt:lpstr>
      <vt:lpstr>PPCL - Existing</vt:lpstr>
      <vt:lpstr>PPCL - Future</vt:lpstr>
      <vt:lpstr>Anticipated Gwth - Res</vt:lpstr>
      <vt:lpstr>Anticipated Gwth - Non Res</vt:lpstr>
      <vt:lpstr>CF Projection</vt:lpstr>
      <vt:lpstr>BASE_YEAR</vt:lpstr>
      <vt:lpstr>COUNCIL_NAME</vt:lpstr>
      <vt:lpstr>LEI_1</vt:lpstr>
      <vt:lpstr>LEI_2</vt:lpstr>
      <vt:lpstr>LEI_3</vt:lpstr>
      <vt:lpstr>LEI_4</vt:lpstr>
      <vt:lpstr>N1_C1</vt:lpstr>
      <vt:lpstr>N1_C2</vt:lpstr>
      <vt:lpstr>N1_C3</vt:lpstr>
      <vt:lpstr>N1_C4</vt:lpstr>
      <vt:lpstr>N1_C5</vt:lpstr>
      <vt:lpstr>N1_C6</vt:lpstr>
      <vt:lpstr>N1_C7</vt:lpstr>
      <vt:lpstr>N1_C8</vt:lpstr>
      <vt:lpstr>N1_CF_COST</vt:lpstr>
      <vt:lpstr>N1_CF_TIMING</vt:lpstr>
      <vt:lpstr>N2_C1</vt:lpstr>
      <vt:lpstr>N2_C2</vt:lpstr>
      <vt:lpstr>N2_C3</vt:lpstr>
      <vt:lpstr>N2_C4</vt:lpstr>
      <vt:lpstr>N2_C5</vt:lpstr>
      <vt:lpstr>N2_C6</vt:lpstr>
      <vt:lpstr>N2_CF_COST</vt:lpstr>
      <vt:lpstr>N2_CF_TIMING</vt:lpstr>
      <vt:lpstr>N3_C1</vt:lpstr>
      <vt:lpstr>N3_C2</vt:lpstr>
      <vt:lpstr>N3_C3</vt:lpstr>
      <vt:lpstr>N3_C4</vt:lpstr>
      <vt:lpstr>N3_C5</vt:lpstr>
      <vt:lpstr>N3_C6</vt:lpstr>
      <vt:lpstr>N3_C7</vt:lpstr>
      <vt:lpstr>N3_C8</vt:lpstr>
      <vt:lpstr>N3_CF_COST</vt:lpstr>
      <vt:lpstr>N3_CF_TIMING</vt:lpstr>
      <vt:lpstr>N4_C1</vt:lpstr>
      <vt:lpstr>N4_C2</vt:lpstr>
      <vt:lpstr>N4_C3</vt:lpstr>
      <vt:lpstr>N4_C4</vt:lpstr>
      <vt:lpstr>N4_C5</vt:lpstr>
      <vt:lpstr>N4_C6</vt:lpstr>
      <vt:lpstr>N4_C7</vt:lpstr>
      <vt:lpstr>N4_C8</vt:lpstr>
      <vt:lpstr>N4_CF_COST</vt:lpstr>
      <vt:lpstr>N4_CF_TIMING</vt:lpstr>
      <vt:lpstr>NETWORK_1</vt:lpstr>
      <vt:lpstr>NETWORK_2</vt:lpstr>
      <vt:lpstr>NETWORK_3</vt:lpstr>
      <vt:lpstr>NETWORK_4</vt:lpstr>
      <vt:lpstr>P_HORIZON_1</vt:lpstr>
      <vt:lpstr>P_HORIZON_2</vt:lpstr>
      <vt:lpstr>P_HORIZON_3</vt:lpstr>
      <vt:lpstr>P_HORIZON_4</vt:lpstr>
      <vt:lpstr>P_HORIZON_LOOKUP</vt:lpstr>
      <vt:lpstr>PPI_3Y</vt:lpstr>
      <vt:lpstr>'Anticipated Gwth - Non Res'!Print_Area</vt:lpstr>
      <vt:lpstr>'Anticipated Gwth - Res'!Print_Area</vt:lpstr>
      <vt:lpstr>'CF Projection'!Print_Area</vt:lpstr>
      <vt:lpstr>Demands!Print_Area</vt:lpstr>
      <vt:lpstr>Inputs!Print_Area</vt:lpstr>
      <vt:lpstr>Navigation!Print_Area</vt:lpstr>
      <vt:lpstr>'Summary Cost Schedule'!Print_Area</vt:lpstr>
      <vt:lpstr>'Unit Rates'!Print_Area</vt:lpstr>
      <vt:lpstr>PROJECT_NAME</vt:lpstr>
      <vt:lpstr>REVENUE_NON_RES</vt:lpstr>
      <vt:lpstr>REVENUE_RES</vt:lpstr>
      <vt:lpstr>RWACC_1</vt:lpstr>
      <vt:lpstr>RWACC_2</vt:lpstr>
      <vt:lpstr>RWACC_3</vt:lpstr>
      <vt:lpstr>RWACC_4</vt:lpstr>
      <vt:lpstr>UOM_1</vt:lpstr>
      <vt:lpstr>UOM_2</vt:lpstr>
      <vt:lpstr>UOM_3</vt:lpstr>
      <vt:lpstr>UOM_4</vt:lpstr>
      <vt:lpstr>UR_N1</vt:lpstr>
      <vt:lpstr>UR_N2</vt:lpstr>
      <vt:lpstr>UR_N3</vt:lpstr>
      <vt:lpstr>UR_N4</vt:lpstr>
      <vt:lpstr>WACC_1</vt:lpstr>
      <vt:lpstr>WACC_2</vt:lpstr>
      <vt:lpstr>WACC_3</vt:lpstr>
      <vt:lpstr>WACC_4</vt:lpstr>
      <vt:lpstr>WACC_AVG</vt:lpstr>
      <vt:lpstr>WEI_1</vt:lpstr>
      <vt:lpstr>WEI_2</vt:lpstr>
      <vt:lpstr>WEI_3</vt:lpstr>
      <vt:lpstr>WEI_4</vt:lpstr>
    </vt:vector>
  </TitlesOfParts>
  <Company>Integran Pty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LGIP SoW Model</dc:title>
  <dc:subject>IRC</dc:subject>
  <dc:creator>da@integran.com.au</dc:creator>
  <cp:keywords>IRC</cp:keywords>
  <cp:lastModifiedBy>Alexis Aylward</cp:lastModifiedBy>
  <cp:lastPrinted>2020-01-30T03:53:49Z</cp:lastPrinted>
  <dcterms:created xsi:type="dcterms:W3CDTF">2014-09-15T03:07:08Z</dcterms:created>
  <dcterms:modified xsi:type="dcterms:W3CDTF">2026-08-17T05:40:30Z</dcterms:modified>
  <cp:contentStatus>Distribution</cp:contentStatus>
</cp:coreProperties>
</file>